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555" yWindow="-90" windowWidth="12630" windowHeight="11760" tabRatio="884"/>
  </bookViews>
  <sheets>
    <sheet name="COSTS" sheetId="1" r:id="rId1"/>
    <sheet name="DEV.  DATA" sheetId="2" r:id="rId2"/>
    <sheet name="APPLIC. FRACT." sheetId="4" r:id="rId3"/>
    <sheet name="QUAL. CALC" sheetId="5" r:id="rId4"/>
    <sheet name="QUAL. ACQU." sheetId="6" r:id="rId5"/>
    <sheet name="CREDIT CALC." sheetId="3" r:id="rId6"/>
    <sheet name="EXHIBIT A" sheetId="7" r:id="rId7"/>
    <sheet name="EXHIBIT B" sheetId="8" r:id="rId8"/>
    <sheet name="EXHIBIT C" sheetId="9" r:id="rId9"/>
    <sheet name="EX. C. ACQUI." sheetId="10" r:id="rId10"/>
    <sheet name="CERTIFY" sheetId="11" r:id="rId11"/>
  </sheets>
  <definedNames>
    <definedName name="_xlnm.Print_Area" localSheetId="2">'APPLIC. FRACT.'!$A$1:$I$40</definedName>
    <definedName name="_xlnm.Print_Area" localSheetId="10">CERTIFY!$A$1:$W$51</definedName>
    <definedName name="_xlnm.Print_Area" localSheetId="0">COSTS!$A$1:$M$260</definedName>
    <definedName name="_xlnm.Print_Area" localSheetId="5">'CREDIT CALC.'!$A$1:$K$55</definedName>
    <definedName name="_xlnm.Print_Area" localSheetId="1">'DEV.  DATA'!$A$1:$I$94</definedName>
    <definedName name="_xlnm.Print_Area" localSheetId="9">'EX. C. ACQUI.'!$A$1:$I$45</definedName>
    <definedName name="_xlnm.Print_Area" localSheetId="6">'EXHIBIT A'!$A$1:$H$40</definedName>
    <definedName name="_xlnm.Print_Area" localSheetId="7">'EXHIBIT B'!$A$1:$H$54</definedName>
    <definedName name="_xlnm.Print_Area" localSheetId="8">'EXHIBIT C'!$A$1:$J$45</definedName>
    <definedName name="_xlnm.Print_Area" localSheetId="4">'QUAL. ACQU.'!$A$1:$G$40</definedName>
    <definedName name="_xlnm.Print_Area" localSheetId="3">'QUAL. CALC'!$A$1:$H$40</definedName>
  </definedNames>
  <calcPr calcId="125725" iterate="1" iterateCount="50"/>
</workbook>
</file>

<file path=xl/calcChain.xml><?xml version="1.0" encoding="utf-8"?>
<calcChain xmlns="http://schemas.openxmlformats.org/spreadsheetml/2006/main">
  <c r="A4" i="11"/>
  <c r="F46"/>
  <c r="L197" i="1"/>
  <c r="L131"/>
  <c r="L70"/>
  <c r="H64" i="2"/>
  <c r="A16" i="11" l="1"/>
  <c r="A6"/>
  <c r="H5" i="10"/>
  <c r="I5" i="9"/>
  <c r="H3" i="8"/>
  <c r="J1" i="3"/>
  <c r="G3" i="6"/>
  <c r="H2" i="5"/>
  <c r="H3" i="4"/>
  <c r="H1" i="2"/>
  <c r="H4" i="7"/>
  <c r="L167" i="1"/>
  <c r="L25"/>
  <c r="L24"/>
  <c r="L23"/>
  <c r="L22"/>
  <c r="L21"/>
  <c r="L20"/>
  <c r="L19"/>
  <c r="L18"/>
  <c r="L17"/>
  <c r="C17" i="3"/>
  <c r="C18"/>
  <c r="F17"/>
  <c r="L115" i="1"/>
  <c r="B253"/>
  <c r="J179"/>
  <c r="L179" s="1"/>
  <c r="J122"/>
  <c r="H122"/>
  <c r="J106"/>
  <c r="H106"/>
  <c r="L54"/>
  <c r="L177"/>
  <c r="L176"/>
  <c r="L85"/>
  <c r="L88"/>
  <c r="L89"/>
  <c r="L92"/>
  <c r="L118"/>
  <c r="C230"/>
  <c r="A38" i="5"/>
  <c r="F38" s="1"/>
  <c r="A37"/>
  <c r="G37" s="1"/>
  <c r="A36"/>
  <c r="A35"/>
  <c r="G35" s="1"/>
  <c r="A34"/>
  <c r="C34" s="1"/>
  <c r="D38" i="9" s="1"/>
  <c r="A33" i="5"/>
  <c r="A32"/>
  <c r="A31"/>
  <c r="H31" s="1"/>
  <c r="A30"/>
  <c r="G30" s="1"/>
  <c r="A29"/>
  <c r="A28"/>
  <c r="A27"/>
  <c r="F27" s="1"/>
  <c r="A26"/>
  <c r="E26" s="1"/>
  <c r="A25"/>
  <c r="F25" s="1"/>
  <c r="A24"/>
  <c r="G24" s="1"/>
  <c r="A23"/>
  <c r="E23" s="1"/>
  <c r="A22"/>
  <c r="A21"/>
  <c r="B25" i="9" s="1"/>
  <c r="A20" i="5"/>
  <c r="H20" s="1"/>
  <c r="A19"/>
  <c r="E19" s="1"/>
  <c r="A18"/>
  <c r="G18" s="1"/>
  <c r="A17"/>
  <c r="B21" i="9" s="1"/>
  <c r="H21" s="1"/>
  <c r="A16" i="5"/>
  <c r="C16" s="1"/>
  <c r="D20" i="9" s="1"/>
  <c r="A15" i="5"/>
  <c r="F15" s="1"/>
  <c r="A14"/>
  <c r="E14" s="1"/>
  <c r="A13"/>
  <c r="F13" s="1"/>
  <c r="A12"/>
  <c r="G12" s="1"/>
  <c r="A11"/>
  <c r="B15" i="9" s="1"/>
  <c r="A10" i="5"/>
  <c r="A9"/>
  <c r="E9" s="1"/>
  <c r="A8"/>
  <c r="L16" i="1"/>
  <c r="H57"/>
  <c r="H65"/>
  <c r="H170"/>
  <c r="H148"/>
  <c r="J57"/>
  <c r="J65"/>
  <c r="J188"/>
  <c r="J148"/>
  <c r="J170"/>
  <c r="L104"/>
  <c r="B224"/>
  <c r="L50"/>
  <c r="L55"/>
  <c r="C209" s="1"/>
  <c r="F11" i="3"/>
  <c r="F12"/>
  <c r="F13"/>
  <c r="F14"/>
  <c r="F15"/>
  <c r="F16"/>
  <c r="F18"/>
  <c r="B37" i="9"/>
  <c r="E12" i="5"/>
  <c r="A3" i="6"/>
  <c r="A7" i="5"/>
  <c r="L146" i="1"/>
  <c r="B240" s="1"/>
  <c r="D39" i="6"/>
  <c r="A39"/>
  <c r="C42" i="9"/>
  <c r="A42" i="10"/>
  <c r="C41" i="9"/>
  <c r="A41" i="10"/>
  <c r="C40" i="9"/>
  <c r="A40" i="10"/>
  <c r="C39" i="9"/>
  <c r="A39" i="10"/>
  <c r="C38" i="9"/>
  <c r="A38" i="10"/>
  <c r="C37" i="9"/>
  <c r="A37" i="10"/>
  <c r="C36" i="9"/>
  <c r="A36" i="10"/>
  <c r="C35" i="9"/>
  <c r="A35" i="10"/>
  <c r="C34" i="9"/>
  <c r="A34" i="10"/>
  <c r="C33" i="9"/>
  <c r="A33" i="10"/>
  <c r="C32" i="9"/>
  <c r="A32" i="10"/>
  <c r="C31" i="9"/>
  <c r="A31" i="10"/>
  <c r="C30" i="9"/>
  <c r="A30" i="10"/>
  <c r="C29" i="9"/>
  <c r="A29" i="10"/>
  <c r="C28" i="9"/>
  <c r="A28" i="10"/>
  <c r="C23" i="5"/>
  <c r="D27" i="9" s="1"/>
  <c r="C27"/>
  <c r="A27" i="10"/>
  <c r="C26" i="9"/>
  <c r="A26" i="10"/>
  <c r="C25" i="9"/>
  <c r="A25" i="10"/>
  <c r="C24" i="9"/>
  <c r="A24" i="10"/>
  <c r="C23" i="9"/>
  <c r="A23" i="10"/>
  <c r="C22" i="9"/>
  <c r="A22" i="10"/>
  <c r="C21" i="9"/>
  <c r="A21" i="10"/>
  <c r="C20" i="9"/>
  <c r="A20" i="10"/>
  <c r="C19" i="9"/>
  <c r="A19" i="10"/>
  <c r="C18" i="9"/>
  <c r="A18" i="10"/>
  <c r="C17" i="9"/>
  <c r="A17" i="10"/>
  <c r="C16" i="9"/>
  <c r="A16" i="10"/>
  <c r="C15" i="9"/>
  <c r="A15" i="10"/>
  <c r="C14" i="9"/>
  <c r="A14" i="10"/>
  <c r="C13" i="9"/>
  <c r="A13" i="10"/>
  <c r="D39" i="5"/>
  <c r="C83" i="2"/>
  <c r="G36" i="4"/>
  <c r="H36"/>
  <c r="G35"/>
  <c r="D36"/>
  <c r="D35"/>
  <c r="H35" s="1"/>
  <c r="A41" i="6"/>
  <c r="B14" i="8"/>
  <c r="L48" i="1"/>
  <c r="D201" s="1"/>
  <c r="L49"/>
  <c r="L53"/>
  <c r="L47"/>
  <c r="L51"/>
  <c r="L52"/>
  <c r="L61"/>
  <c r="L62"/>
  <c r="L63"/>
  <c r="L120"/>
  <c r="L113"/>
  <c r="L114"/>
  <c r="L112"/>
  <c r="L119"/>
  <c r="L117"/>
  <c r="L116"/>
  <c r="L94"/>
  <c r="L78"/>
  <c r="L79"/>
  <c r="L80"/>
  <c r="L81"/>
  <c r="L82"/>
  <c r="L83"/>
  <c r="L84"/>
  <c r="L86"/>
  <c r="L87"/>
  <c r="L90"/>
  <c r="L91"/>
  <c r="L93"/>
  <c r="D215" s="1"/>
  <c r="L95"/>
  <c r="L96"/>
  <c r="L97"/>
  <c r="L98"/>
  <c r="L99"/>
  <c r="L100"/>
  <c r="L101"/>
  <c r="L102"/>
  <c r="L103"/>
  <c r="B39" i="4"/>
  <c r="C39"/>
  <c r="D39" s="1"/>
  <c r="G49" i="2" s="1"/>
  <c r="B50" s="1"/>
  <c r="G20" i="4"/>
  <c r="H20" s="1"/>
  <c r="D20"/>
  <c r="D38"/>
  <c r="D37"/>
  <c r="D34"/>
  <c r="D33"/>
  <c r="D32"/>
  <c r="D31"/>
  <c r="D30"/>
  <c r="D29"/>
  <c r="D28"/>
  <c r="D27"/>
  <c r="D26"/>
  <c r="D25"/>
  <c r="D24"/>
  <c r="D23"/>
  <c r="D22"/>
  <c r="H22" s="1"/>
  <c r="D21"/>
  <c r="D19"/>
  <c r="D18"/>
  <c r="D17"/>
  <c r="D16"/>
  <c r="D15"/>
  <c r="D14"/>
  <c r="D13"/>
  <c r="D12"/>
  <c r="D11"/>
  <c r="D10"/>
  <c r="D9"/>
  <c r="D8"/>
  <c r="G38"/>
  <c r="G37"/>
  <c r="H37" s="1"/>
  <c r="G34"/>
  <c r="H34" s="1"/>
  <c r="G33"/>
  <c r="H33" s="1"/>
  <c r="G32"/>
  <c r="H32" s="1"/>
  <c r="G31"/>
  <c r="G30"/>
  <c r="H30" s="1"/>
  <c r="G29"/>
  <c r="H29" s="1"/>
  <c r="G28"/>
  <c r="H28" s="1"/>
  <c r="G27"/>
  <c r="H27" s="1"/>
  <c r="G26"/>
  <c r="H26" s="1"/>
  <c r="G25"/>
  <c r="H25"/>
  <c r="G24"/>
  <c r="G23"/>
  <c r="H23" s="1"/>
  <c r="G22"/>
  <c r="G21"/>
  <c r="H21" s="1"/>
  <c r="G19"/>
  <c r="G18"/>
  <c r="H18" s="1"/>
  <c r="G17"/>
  <c r="H17" s="1"/>
  <c r="G16"/>
  <c r="G15"/>
  <c r="G14"/>
  <c r="H14" s="1"/>
  <c r="G13"/>
  <c r="H13" s="1"/>
  <c r="G12"/>
  <c r="G11"/>
  <c r="G10"/>
  <c r="G9"/>
  <c r="G8"/>
  <c r="L165" i="1"/>
  <c r="L168"/>
  <c r="L166"/>
  <c r="L147"/>
  <c r="L145"/>
  <c r="L184"/>
  <c r="L185"/>
  <c r="L186"/>
  <c r="H27"/>
  <c r="B5" i="10"/>
  <c r="A12"/>
  <c r="C12" i="9"/>
  <c r="B6" i="10"/>
  <c r="B7"/>
  <c r="D7"/>
  <c r="B4" i="7"/>
  <c r="F43" i="8"/>
  <c r="F42"/>
  <c r="C38"/>
  <c r="B30"/>
  <c r="B22"/>
  <c r="B5" i="9"/>
  <c r="B39"/>
  <c r="I39" s="1"/>
  <c r="H31" i="4"/>
  <c r="E25" i="5"/>
  <c r="H26" l="1"/>
  <c r="B34" i="9"/>
  <c r="E34" s="1"/>
  <c r="C35" i="5"/>
  <c r="D39" i="9" s="1"/>
  <c r="C12" i="5"/>
  <c r="D16" i="9" s="1"/>
  <c r="B20"/>
  <c r="J20" s="1"/>
  <c r="H16" i="5"/>
  <c r="C20"/>
  <c r="D24" i="9" s="1"/>
  <c r="G16" i="5"/>
  <c r="G20"/>
  <c r="F12"/>
  <c r="L148" i="1"/>
  <c r="B22" i="10"/>
  <c r="E22" s="1"/>
  <c r="A18" i="6"/>
  <c r="C18" s="1"/>
  <c r="B37" i="10"/>
  <c r="E37" s="1"/>
  <c r="B23"/>
  <c r="G23" s="1"/>
  <c r="F25"/>
  <c r="A26" i="6"/>
  <c r="I34" i="10"/>
  <c r="L170" i="1"/>
  <c r="E172" s="1"/>
  <c r="J67"/>
  <c r="D39" i="10"/>
  <c r="F18"/>
  <c r="I28"/>
  <c r="A29" i="6"/>
  <c r="G29" s="1"/>
  <c r="F12" i="10"/>
  <c r="H21"/>
  <c r="F38"/>
  <c r="I26"/>
  <c r="I32"/>
  <c r="C25"/>
  <c r="A11" i="6"/>
  <c r="F11" s="1"/>
  <c r="C41" i="10"/>
  <c r="F40"/>
  <c r="F27"/>
  <c r="B30"/>
  <c r="G30" s="1"/>
  <c r="C22"/>
  <c r="F20"/>
  <c r="H13"/>
  <c r="B15"/>
  <c r="G15" s="1"/>
  <c r="I14"/>
  <c r="A17" i="6"/>
  <c r="E17" s="1"/>
  <c r="H18" i="10"/>
  <c r="F41"/>
  <c r="A9" i="6"/>
  <c r="E9" s="1"/>
  <c r="A19"/>
  <c r="G19" s="1"/>
  <c r="I29" i="10"/>
  <c r="I16"/>
  <c r="D19"/>
  <c r="C39"/>
  <c r="B31"/>
  <c r="E31" s="1"/>
  <c r="C42"/>
  <c r="D15"/>
  <c r="D27"/>
  <c r="C27"/>
  <c r="C17"/>
  <c r="B39"/>
  <c r="E39" s="1"/>
  <c r="C29"/>
  <c r="D21"/>
  <c r="C19"/>
  <c r="H29"/>
  <c r="H38"/>
  <c r="B28"/>
  <c r="E28" s="1"/>
  <c r="A12" i="6"/>
  <c r="G12" s="1"/>
  <c r="B24" i="10"/>
  <c r="G24" s="1"/>
  <c r="I41"/>
  <c r="I15"/>
  <c r="H31"/>
  <c r="B20"/>
  <c r="G20" s="1"/>
  <c r="B34"/>
  <c r="E34" s="1"/>
  <c r="D14"/>
  <c r="F33"/>
  <c r="I13"/>
  <c r="C40"/>
  <c r="D31"/>
  <c r="C31"/>
  <c r="C12"/>
  <c r="B13"/>
  <c r="E13" s="1"/>
  <c r="C33"/>
  <c r="C21"/>
  <c r="F39"/>
  <c r="L188" i="1"/>
  <c r="L57"/>
  <c r="L66" s="1"/>
  <c r="C77" s="1"/>
  <c r="L65"/>
  <c r="L27"/>
  <c r="H10" i="4"/>
  <c r="F10" i="5" s="1"/>
  <c r="L122" i="1"/>
  <c r="J128"/>
  <c r="J193" s="1"/>
  <c r="L106"/>
  <c r="H67"/>
  <c r="H128" s="1"/>
  <c r="H193" s="1"/>
  <c r="H19" i="3"/>
  <c r="H39" i="9"/>
  <c r="E35" i="5"/>
  <c r="H14"/>
  <c r="G23"/>
  <c r="H18"/>
  <c r="E8"/>
  <c r="G22" i="10"/>
  <c r="G34" i="5"/>
  <c r="B38" i="9"/>
  <c r="G38" s="1"/>
  <c r="B23"/>
  <c r="F23" s="1"/>
  <c r="H15" i="5"/>
  <c r="B27" i="9"/>
  <c r="J27" s="1"/>
  <c r="G26" i="5"/>
  <c r="B30" i="9"/>
  <c r="I30" s="1"/>
  <c r="B12"/>
  <c r="F12" s="1"/>
  <c r="G9" i="5"/>
  <c r="J39" i="9"/>
  <c r="H34" i="5"/>
  <c r="H19"/>
  <c r="F16"/>
  <c r="F31"/>
  <c r="G19"/>
  <c r="H19" i="4"/>
  <c r="H24"/>
  <c r="E31" i="5"/>
  <c r="H23"/>
  <c r="H12"/>
  <c r="E16"/>
  <c r="G39" i="9"/>
  <c r="F34" i="5"/>
  <c r="F23"/>
  <c r="C31"/>
  <c r="D35" i="9" s="1"/>
  <c r="C26" i="5"/>
  <c r="D30" i="9" s="1"/>
  <c r="B16"/>
  <c r="I16" s="1"/>
  <c r="H30" i="5"/>
  <c r="B42" i="9"/>
  <c r="H42" s="1"/>
  <c r="F26" i="5"/>
  <c r="I15" i="9"/>
  <c r="F15"/>
  <c r="F37"/>
  <c r="E37"/>
  <c r="J37"/>
  <c r="F28" i="5"/>
  <c r="B32" i="9"/>
  <c r="E32" s="1"/>
  <c r="G28" i="5"/>
  <c r="H28"/>
  <c r="C28"/>
  <c r="D32" i="9" s="1"/>
  <c r="F36" i="5"/>
  <c r="C36"/>
  <c r="D40" i="9" s="1"/>
  <c r="F21" i="5"/>
  <c r="H38" i="4"/>
  <c r="B33" i="9"/>
  <c r="I33" s="1"/>
  <c r="G29" i="5"/>
  <c r="F29"/>
  <c r="H37"/>
  <c r="F37"/>
  <c r="G11"/>
  <c r="F34" i="9"/>
  <c r="G37"/>
  <c r="G14" i="5"/>
  <c r="C37"/>
  <c r="D41" i="9" s="1"/>
  <c r="B41"/>
  <c r="I41" s="1"/>
  <c r="G27"/>
  <c r="E27"/>
  <c r="H29" i="5"/>
  <c r="G10"/>
  <c r="E21" i="9"/>
  <c r="G21"/>
  <c r="B17"/>
  <c r="G17" s="1"/>
  <c r="C13" i="5"/>
  <c r="D17" i="9" s="1"/>
  <c r="E13" i="5"/>
  <c r="H17"/>
  <c r="E17"/>
  <c r="C25"/>
  <c r="D29" i="9" s="1"/>
  <c r="H25" i="5"/>
  <c r="G25"/>
  <c r="E32"/>
  <c r="B36" i="9"/>
  <c r="H36" s="1"/>
  <c r="C32" i="5"/>
  <c r="D36" i="9" s="1"/>
  <c r="F21"/>
  <c r="H37"/>
  <c r="E36" i="5"/>
  <c r="C11"/>
  <c r="D15" i="9" s="1"/>
  <c r="E11" i="5"/>
  <c r="B18" i="9"/>
  <c r="J18" s="1"/>
  <c r="C14" i="5"/>
  <c r="D18" i="9" s="1"/>
  <c r="F22" i="5"/>
  <c r="B26" i="9"/>
  <c r="I26" s="1"/>
  <c r="H22" i="5"/>
  <c r="F33"/>
  <c r="H33"/>
  <c r="E33"/>
  <c r="C33"/>
  <c r="D37" i="9" s="1"/>
  <c r="C22" i="5"/>
  <c r="D26" i="9" s="1"/>
  <c r="F14" i="5"/>
  <c r="E37"/>
  <c r="G17"/>
  <c r="B29" i="9"/>
  <c r="J29" s="1"/>
  <c r="E28" i="5"/>
  <c r="H8" i="4"/>
  <c r="F8" i="5" s="1"/>
  <c r="H11" i="4"/>
  <c r="G15" i="9" s="1"/>
  <c r="H15" i="4"/>
  <c r="E34" i="5"/>
  <c r="H9" i="4"/>
  <c r="F9" i="5" s="1"/>
  <c r="H12" i="4"/>
  <c r="H16"/>
  <c r="I21" i="9"/>
  <c r="J21"/>
  <c r="H23"/>
  <c r="E22" i="5"/>
  <c r="F17"/>
  <c r="G8"/>
  <c r="F35"/>
  <c r="I37" i="9"/>
  <c r="F19" i="5"/>
  <c r="E39" i="9"/>
  <c r="C19" i="5"/>
  <c r="D23" i="9" s="1"/>
  <c r="F39"/>
  <c r="G33" i="5"/>
  <c r="H35"/>
  <c r="C29"/>
  <c r="D33" i="9" s="1"/>
  <c r="G13" i="5"/>
  <c r="F32" i="9"/>
  <c r="C38" i="5"/>
  <c r="D42" i="9" s="1"/>
  <c r="C10" i="5"/>
  <c r="D14" i="9" s="1"/>
  <c r="G31" i="5"/>
  <c r="E20"/>
  <c r="H13"/>
  <c r="B40" i="9"/>
  <c r="F20" i="5"/>
  <c r="G22"/>
  <c r="C17"/>
  <c r="D21" i="9" s="1"/>
  <c r="C8" i="5"/>
  <c r="B35" i="9"/>
  <c r="E27" i="5"/>
  <c r="E29"/>
  <c r="G36"/>
  <c r="B14" i="9"/>
  <c r="B24"/>
  <c r="H36" i="5"/>
  <c r="H24"/>
  <c r="E15"/>
  <c r="E10"/>
  <c r="G25" i="9"/>
  <c r="E25"/>
  <c r="F25"/>
  <c r="J25"/>
  <c r="I25"/>
  <c r="H25"/>
  <c r="G34"/>
  <c r="G27" i="5"/>
  <c r="B28" i="9"/>
  <c r="F30" i="5"/>
  <c r="C30"/>
  <c r="D34" i="9" s="1"/>
  <c r="C9" i="5"/>
  <c r="D13" i="9" s="1"/>
  <c r="F32" i="5"/>
  <c r="G20" i="9"/>
  <c r="G21" i="5"/>
  <c r="E38"/>
  <c r="B19" i="9"/>
  <c r="E18" i="5"/>
  <c r="H34" i="9"/>
  <c r="H27" i="5"/>
  <c r="E24"/>
  <c r="F24"/>
  <c r="E30"/>
  <c r="B13" i="9"/>
  <c r="H32" i="5"/>
  <c r="F20" i="9"/>
  <c r="H21" i="5"/>
  <c r="C21"/>
  <c r="D25" i="9" s="1"/>
  <c r="C15" i="5"/>
  <c r="D19" i="9" s="1"/>
  <c r="C18" i="5"/>
  <c r="D22" i="9" s="1"/>
  <c r="G38" i="5"/>
  <c r="E20" i="9"/>
  <c r="H38" i="5"/>
  <c r="G15"/>
  <c r="B31" i="9"/>
  <c r="F18" i="5"/>
  <c r="G32"/>
  <c r="I34" i="9"/>
  <c r="C27" i="5"/>
  <c r="D31" i="9" s="1"/>
  <c r="C24" i="5"/>
  <c r="D28" i="9" s="1"/>
  <c r="E21" i="5"/>
  <c r="B22" i="9"/>
  <c r="H16" l="1"/>
  <c r="I20"/>
  <c r="J34"/>
  <c r="I17"/>
  <c r="H20"/>
  <c r="D30" i="10"/>
  <c r="H16"/>
  <c r="C36"/>
  <c r="F36"/>
  <c r="H41"/>
  <c r="D23"/>
  <c r="A8" i="6"/>
  <c r="G8" s="1"/>
  <c r="G39" s="1"/>
  <c r="F30" i="10"/>
  <c r="I40"/>
  <c r="C16"/>
  <c r="B18"/>
  <c r="G18" s="1"/>
  <c r="I24"/>
  <c r="H23"/>
  <c r="H28"/>
  <c r="A20" i="6"/>
  <c r="G20" s="1"/>
  <c r="D32" i="10"/>
  <c r="B42"/>
  <c r="E42" s="1"/>
  <c r="B41"/>
  <c r="G41" s="1"/>
  <c r="A32" i="6"/>
  <c r="C32" s="1"/>
  <c r="F13" i="10"/>
  <c r="B36"/>
  <c r="G36" s="1"/>
  <c r="I37"/>
  <c r="C24"/>
  <c r="A25" i="6"/>
  <c r="G25" s="1"/>
  <c r="F15" i="10"/>
  <c r="H22"/>
  <c r="F37"/>
  <c r="C15"/>
  <c r="C26"/>
  <c r="A38" i="6"/>
  <c r="F38" s="1"/>
  <c r="I35" i="10"/>
  <c r="F35"/>
  <c r="B17"/>
  <c r="E17" s="1"/>
  <c r="H30"/>
  <c r="A10" i="6"/>
  <c r="G10" s="1"/>
  <c r="H36" i="10"/>
  <c r="C20"/>
  <c r="H20"/>
  <c r="H12"/>
  <c r="D34"/>
  <c r="A35" i="6"/>
  <c r="C35" s="1"/>
  <c r="C18" i="10"/>
  <c r="B21"/>
  <c r="E21" s="1"/>
  <c r="H33"/>
  <c r="H24"/>
  <c r="H19"/>
  <c r="A15" i="6"/>
  <c r="A14"/>
  <c r="E14" s="1"/>
  <c r="F19" i="10"/>
  <c r="B38"/>
  <c r="G38" s="1"/>
  <c r="H32"/>
  <c r="B26"/>
  <c r="G26" s="1"/>
  <c r="I31"/>
  <c r="A31" i="6"/>
  <c r="E31" s="1"/>
  <c r="C28" i="10"/>
  <c r="B29"/>
  <c r="G29" s="1"/>
  <c r="F26"/>
  <c r="B16"/>
  <c r="E16" s="1"/>
  <c r="D37"/>
  <c r="I36"/>
  <c r="D25"/>
  <c r="D38"/>
  <c r="C14"/>
  <c r="A23" i="6"/>
  <c r="F23" s="1"/>
  <c r="F22" i="10"/>
  <c r="I25"/>
  <c r="I21"/>
  <c r="F21"/>
  <c r="C13"/>
  <c r="F16"/>
  <c r="C38"/>
  <c r="I22"/>
  <c r="A24" i="6"/>
  <c r="G24" s="1"/>
  <c r="B27" i="10"/>
  <c r="E27" s="1"/>
  <c r="H35"/>
  <c r="H40"/>
  <c r="H37"/>
  <c r="H34"/>
  <c r="H26"/>
  <c r="A30" i="6"/>
  <c r="G30" s="1"/>
  <c r="I12" i="10"/>
  <c r="I43" s="1"/>
  <c r="D26"/>
  <c r="H15"/>
  <c r="C32"/>
  <c r="C34"/>
  <c r="D33"/>
  <c r="C23"/>
  <c r="F28"/>
  <c r="H17"/>
  <c r="D40"/>
  <c r="H42"/>
  <c r="A21" i="6"/>
  <c r="F21" s="1"/>
  <c r="B19" i="10"/>
  <c r="G19" s="1"/>
  <c r="D42"/>
  <c r="D18"/>
  <c r="A27" i="6"/>
  <c r="F27" s="1"/>
  <c r="D36" i="10"/>
  <c r="I30"/>
  <c r="B25"/>
  <c r="G25" s="1"/>
  <c r="C37"/>
  <c r="F29"/>
  <c r="F34"/>
  <c r="D35"/>
  <c r="A36" i="6"/>
  <c r="G36" s="1"/>
  <c r="A28"/>
  <c r="G28" s="1"/>
  <c r="I33" i="10"/>
  <c r="D22"/>
  <c r="I20"/>
  <c r="H14"/>
  <c r="D41"/>
  <c r="B33"/>
  <c r="E33" s="1"/>
  <c r="H25"/>
  <c r="D20"/>
  <c r="H39"/>
  <c r="A16" i="6"/>
  <c r="G16" s="1"/>
  <c r="F31" i="10"/>
  <c r="I23"/>
  <c r="F24"/>
  <c r="B40"/>
  <c r="E40" s="1"/>
  <c r="A37" i="6"/>
  <c r="C37" s="1"/>
  <c r="A13"/>
  <c r="C13" s="1"/>
  <c r="E18"/>
  <c r="D17" i="10"/>
  <c r="B12"/>
  <c r="B46" s="1"/>
  <c r="I27"/>
  <c r="A34" i="6"/>
  <c r="C34" s="1"/>
  <c r="F32" i="10"/>
  <c r="F42"/>
  <c r="C35"/>
  <c r="I18"/>
  <c r="I17"/>
  <c r="D24"/>
  <c r="D29"/>
  <c r="D12"/>
  <c r="D43" s="1"/>
  <c r="A22" i="6"/>
  <c r="C22" s="1"/>
  <c r="I42" i="10"/>
  <c r="F14"/>
  <c r="I19"/>
  <c r="D16"/>
  <c r="H27"/>
  <c r="B35"/>
  <c r="E35" s="1"/>
  <c r="B14"/>
  <c r="G14" s="1"/>
  <c r="F17"/>
  <c r="C30"/>
  <c r="I39"/>
  <c r="I38"/>
  <c r="A33" i="6"/>
  <c r="G33" s="1"/>
  <c r="F23" i="10"/>
  <c r="B32"/>
  <c r="G32" s="1"/>
  <c r="D28"/>
  <c r="D13"/>
  <c r="C16" i="6"/>
  <c r="H26" i="9"/>
  <c r="F26"/>
  <c r="J23"/>
  <c r="G26"/>
  <c r="F16" i="6"/>
  <c r="G28" i="10"/>
  <c r="C17" i="6"/>
  <c r="G18"/>
  <c r="E34"/>
  <c r="F18"/>
  <c r="G17"/>
  <c r="E36"/>
  <c r="C31"/>
  <c r="E8"/>
  <c r="E16"/>
  <c r="E38"/>
  <c r="C8"/>
  <c r="C39" s="1"/>
  <c r="G37" i="10"/>
  <c r="G26" i="6"/>
  <c r="E26"/>
  <c r="G13" i="10"/>
  <c r="G27"/>
  <c r="G34" i="6"/>
  <c r="E15" i="10"/>
  <c r="G16"/>
  <c r="F26" i="6"/>
  <c r="C11"/>
  <c r="C26"/>
  <c r="E23" i="10"/>
  <c r="C28" i="6"/>
  <c r="E38" i="10"/>
  <c r="G37" i="6"/>
  <c r="F34"/>
  <c r="E20" i="10"/>
  <c r="C19" i="6"/>
  <c r="E12"/>
  <c r="E19"/>
  <c r="C33"/>
  <c r="C36"/>
  <c r="G34" i="10"/>
  <c r="E30"/>
  <c r="G11" i="6"/>
  <c r="C9"/>
  <c r="E24" i="10"/>
  <c r="G31"/>
  <c r="G39"/>
  <c r="E11" i="6"/>
  <c r="F17"/>
  <c r="G23"/>
  <c r="E14" i="10"/>
  <c r="G14" i="6"/>
  <c r="F14"/>
  <c r="G17" i="10"/>
  <c r="E41"/>
  <c r="E32" i="6"/>
  <c r="C10"/>
  <c r="F29"/>
  <c r="C29"/>
  <c r="G15"/>
  <c r="F32"/>
  <c r="G9"/>
  <c r="F9"/>
  <c r="G32"/>
  <c r="C25"/>
  <c r="E10"/>
  <c r="C12"/>
  <c r="F12"/>
  <c r="G35" i="10"/>
  <c r="F33" i="6"/>
  <c r="E29"/>
  <c r="G38"/>
  <c r="C38"/>
  <c r="F19"/>
  <c r="E35"/>
  <c r="G31"/>
  <c r="F31"/>
  <c r="H9" i="5"/>
  <c r="F11"/>
  <c r="H11" s="1"/>
  <c r="H10"/>
  <c r="H8"/>
  <c r="L193" i="1"/>
  <c r="H7" i="3" s="1"/>
  <c r="H22" s="1"/>
  <c r="L67" i="1"/>
  <c r="L128" s="1"/>
  <c r="H17" i="9"/>
  <c r="H33"/>
  <c r="E17"/>
  <c r="E26"/>
  <c r="E33"/>
  <c r="G42"/>
  <c r="F17"/>
  <c r="J17"/>
  <c r="F33"/>
  <c r="F27"/>
  <c r="I38"/>
  <c r="E42"/>
  <c r="J42"/>
  <c r="G33"/>
  <c r="J32"/>
  <c r="J33"/>
  <c r="J26"/>
  <c r="F42"/>
  <c r="G12"/>
  <c r="I12"/>
  <c r="E16"/>
  <c r="F29"/>
  <c r="G16"/>
  <c r="J16"/>
  <c r="F30"/>
  <c r="E30"/>
  <c r="G30"/>
  <c r="E23"/>
  <c r="G23"/>
  <c r="F16"/>
  <c r="H38"/>
  <c r="F38"/>
  <c r="J38"/>
  <c r="E38"/>
  <c r="I14"/>
  <c r="I42"/>
  <c r="J30"/>
  <c r="H30"/>
  <c r="I23"/>
  <c r="I27"/>
  <c r="H27"/>
  <c r="G14"/>
  <c r="F36"/>
  <c r="I36"/>
  <c r="J36"/>
  <c r="E36"/>
  <c r="I18"/>
  <c r="F18"/>
  <c r="E18"/>
  <c r="H18"/>
  <c r="H41"/>
  <c r="J41"/>
  <c r="G41"/>
  <c r="E41"/>
  <c r="G36"/>
  <c r="F41"/>
  <c r="G18"/>
  <c r="I29"/>
  <c r="E29"/>
  <c r="H29"/>
  <c r="G29"/>
  <c r="I32"/>
  <c r="G32"/>
  <c r="H32"/>
  <c r="F24"/>
  <c r="E24"/>
  <c r="H24"/>
  <c r="G24"/>
  <c r="J24"/>
  <c r="I24"/>
  <c r="E40"/>
  <c r="I40"/>
  <c r="J40"/>
  <c r="G40"/>
  <c r="H40"/>
  <c r="F40"/>
  <c r="F14"/>
  <c r="A39" i="5"/>
  <c r="C39"/>
  <c r="A41"/>
  <c r="D12" i="9"/>
  <c r="D43" s="1"/>
  <c r="I35"/>
  <c r="J35"/>
  <c r="H35"/>
  <c r="F35"/>
  <c r="E35"/>
  <c r="G35"/>
  <c r="F13"/>
  <c r="I13"/>
  <c r="G13"/>
  <c r="F31"/>
  <c r="I31"/>
  <c r="G31"/>
  <c r="E31"/>
  <c r="H31"/>
  <c r="J31"/>
  <c r="F22"/>
  <c r="I22"/>
  <c r="E22"/>
  <c r="J22"/>
  <c r="H22"/>
  <c r="G22"/>
  <c r="F19"/>
  <c r="I19"/>
  <c r="E19"/>
  <c r="H19"/>
  <c r="G19"/>
  <c r="J19"/>
  <c r="E28"/>
  <c r="I28"/>
  <c r="F28"/>
  <c r="J28"/>
  <c r="G28"/>
  <c r="H28"/>
  <c r="G21" i="6" l="1"/>
  <c r="E25"/>
  <c r="G12" i="10"/>
  <c r="G43" s="1"/>
  <c r="E29"/>
  <c r="E20" i="6"/>
  <c r="G27"/>
  <c r="F36"/>
  <c r="G33" i="10"/>
  <c r="G22" i="6"/>
  <c r="E12" i="10"/>
  <c r="E43" s="1"/>
  <c r="C20" i="6"/>
  <c r="C23"/>
  <c r="G40" i="10"/>
  <c r="F22" i="6"/>
  <c r="F20"/>
  <c r="C30"/>
  <c r="E23"/>
  <c r="G35"/>
  <c r="E19" i="10"/>
  <c r="F24" i="6"/>
  <c r="C14"/>
  <c r="G13"/>
  <c r="F25"/>
  <c r="E21"/>
  <c r="F13"/>
  <c r="C27"/>
  <c r="E27"/>
  <c r="E26" i="10"/>
  <c r="F37" i="6"/>
  <c r="E24"/>
  <c r="E32" i="10"/>
  <c r="C24" i="6"/>
  <c r="G42" i="10"/>
  <c r="F35" i="6"/>
  <c r="F15"/>
  <c r="E15"/>
  <c r="C15"/>
  <c r="E13"/>
  <c r="E18" i="10"/>
  <c r="E36"/>
  <c r="C21" i="6"/>
  <c r="F10"/>
  <c r="E30"/>
  <c r="E33"/>
  <c r="E37"/>
  <c r="E25" i="10"/>
  <c r="F28" i="6"/>
  <c r="E22"/>
  <c r="E28"/>
  <c r="G21" i="10"/>
  <c r="F30" i="6"/>
  <c r="F8"/>
  <c r="B23" i="3"/>
  <c r="H24"/>
  <c r="H32" s="1"/>
  <c r="H42" s="1"/>
  <c r="D164" i="1"/>
  <c r="H39" i="5"/>
  <c r="H40" i="3" s="1"/>
  <c r="A194" i="1"/>
  <c r="D52" i="3" l="1"/>
  <c r="D46"/>
  <c r="E15" i="9"/>
  <c r="H15" s="1"/>
  <c r="J15" s="1"/>
  <c r="E12"/>
  <c r="E14"/>
  <c r="H14" s="1"/>
  <c r="J14" s="1"/>
  <c r="E13"/>
  <c r="H13" s="1"/>
  <c r="J13" s="1"/>
  <c r="E43" l="1"/>
  <c r="H12"/>
  <c r="H43" l="1"/>
  <c r="J12"/>
  <c r="J43" s="1"/>
</calcChain>
</file>

<file path=xl/sharedStrings.xml><?xml version="1.0" encoding="utf-8"?>
<sst xmlns="http://schemas.openxmlformats.org/spreadsheetml/2006/main" count="545" uniqueCount="381">
  <si>
    <t>FLORIDA HOUSING FINANCE CORPORATION</t>
  </si>
  <si>
    <t>COLUMN</t>
  </si>
  <si>
    <t>xxx 1 xxx</t>
  </si>
  <si>
    <t>xxx 2 xxx</t>
  </si>
  <si>
    <t>xxx 3 xxx</t>
  </si>
  <si>
    <t>ELIGIBLE</t>
  </si>
  <si>
    <t>INELIGIBLE</t>
  </si>
  <si>
    <t xml:space="preserve">TOTAL </t>
  </si>
  <si>
    <t>COSTS</t>
  </si>
  <si>
    <t xml:space="preserve">A. </t>
  </si>
  <si>
    <t>SOURCES:</t>
  </si>
  <si>
    <t>List detailed information regarding</t>
  </si>
  <si>
    <t>funding sources on Exhibit B.</t>
  </si>
  <si>
    <t>1.  First Mortgage Financing</t>
  </si>
  <si>
    <t>2.  Second Mortgage Financing</t>
  </si>
  <si>
    <t>3.  Third Mortgage Financing</t>
  </si>
  <si>
    <t>4.  Grants</t>
  </si>
  <si>
    <t>5.  Historic Credits</t>
  </si>
  <si>
    <t>6.  Equity - Sale of Credits</t>
  </si>
  <si>
    <t>7.  Equity - Partner's Contribution</t>
  </si>
  <si>
    <t xml:space="preserve">B.  </t>
  </si>
  <si>
    <t>COST DATA:</t>
  </si>
  <si>
    <t>Do not include any costs related to the syndication of housing credits.  No "lump sum" or turn-key</t>
  </si>
  <si>
    <t>contract sums are acceptable.  All development costs must be itemized for all cost components.</t>
  </si>
  <si>
    <t>ACTUAL CONSTRUCTION COST</t>
  </si>
  <si>
    <t>Total in Column 3.</t>
  </si>
  <si>
    <t>(a)  Building Costs:</t>
  </si>
  <si>
    <t xml:space="preserve">*  </t>
  </si>
  <si>
    <t>(3)  New Rental Units</t>
  </si>
  <si>
    <t>(1)  General Requirements (on-site)</t>
  </si>
  <si>
    <t>(2)  Building Contractor's Profit</t>
  </si>
  <si>
    <t>(3)  Buiding Contractor's Overhead</t>
  </si>
  <si>
    <t>(4)  Total</t>
  </si>
  <si>
    <t>(c)  Total Actual Construction Cost</t>
  </si>
  <si>
    <t>Use Page 4 for explanation of these items.  Attach additional sheets if needed.</t>
  </si>
  <si>
    <t>GENERAL DEVELOPMENT COSTS</t>
  </si>
  <si>
    <t>(a)  Accounting Fees</t>
  </si>
  <si>
    <t>(b)  Appraisal</t>
  </si>
  <si>
    <t>(c)  Architect's Fee - Design</t>
  </si>
  <si>
    <t>(d)  Architect's Fee - Supervision</t>
  </si>
  <si>
    <t>(e)  Builder's Risk Insurance</t>
  </si>
  <si>
    <t>(f)  Building Permit</t>
  </si>
  <si>
    <t>(g)  Brokerage Fees</t>
  </si>
  <si>
    <t>XXXXXXX</t>
  </si>
  <si>
    <t>(p)  Impact Fees (List in detail)</t>
  </si>
  <si>
    <t>(q)  Inspection Fees</t>
  </si>
  <si>
    <t>(r)  Insurance</t>
  </si>
  <si>
    <t>(s)  Legal Fees</t>
  </si>
  <si>
    <t>(t)  Market Study</t>
  </si>
  <si>
    <t>(u)  Marketing/Advertising</t>
  </si>
  <si>
    <t>(v)  Property Taxes</t>
  </si>
  <si>
    <t>(w)  Soil Test Report</t>
  </si>
  <si>
    <t>(x)  Survey</t>
  </si>
  <si>
    <t>(y)  Title Insurance</t>
  </si>
  <si>
    <t>(z)  Utility Connection Fees</t>
  </si>
  <si>
    <t>(aa)  Other (Explain in detail)</t>
  </si>
  <si>
    <t>(ab)  Total General Development Costs</t>
  </si>
  <si>
    <t>FINANCIAL COSTS</t>
  </si>
  <si>
    <t>(f)  Permanent Loan Credit Enhancement</t>
  </si>
  <si>
    <t>DEVELOPMENT COST SUBTOTAL</t>
  </si>
  <si>
    <t>(a)  Developer's Administrative Overhead</t>
  </si>
  <si>
    <t>(b)  Developer's Profit</t>
  </si>
  <si>
    <t>(c)  Other (Explain in detail)</t>
  </si>
  <si>
    <t>(a)  Existing Building(s), owned</t>
  </si>
  <si>
    <t xml:space="preserve">       land.</t>
  </si>
  <si>
    <t>(d) Total Land Cost</t>
  </si>
  <si>
    <t>TOTAL DEVELOPMENT COST</t>
  </si>
  <si>
    <t>DETAIL/EXPLANATION SHEET  (Totals must agree with Pages 1-3)</t>
  </si>
  <si>
    <t xml:space="preserve">B.1  </t>
  </si>
  <si>
    <t>Actual Construction Cost</t>
  </si>
  <si>
    <t>Off-Site:</t>
  </si>
  <si>
    <t>Other:</t>
  </si>
  <si>
    <t xml:space="preserve">B.2  </t>
  </si>
  <si>
    <t>General Development Costs</t>
  </si>
  <si>
    <t>Impact Fees:</t>
  </si>
  <si>
    <t xml:space="preserve">B.5  </t>
  </si>
  <si>
    <t>Developer Fees</t>
  </si>
  <si>
    <t xml:space="preserve">B.6  </t>
  </si>
  <si>
    <t>Acquisition Cost of Existing Building(s)</t>
  </si>
  <si>
    <t>COMPLETE THE FOLLOWING:</t>
  </si>
  <si>
    <t>Put an "x" on the appropriate line when answering "yes" and "no" questions.</t>
  </si>
  <si>
    <t>Name of Syndicator, if any:</t>
  </si>
  <si>
    <t>Syndication Rate:</t>
  </si>
  <si>
    <t>What percentage of the housing credits are being sold to the syndicator?</t>
  </si>
  <si>
    <t>Yes,</t>
  </si>
  <si>
    <t>No</t>
  </si>
  <si>
    <t>NOTE:  A COPY OF THE EXECUTED SYNDICATION AGREEMENT IS REQUIRED TO BE SUBMITTED</t>
  </si>
  <si>
    <t xml:space="preserve">1.  </t>
  </si>
  <si>
    <t>If yes, what was the rate?</t>
  </si>
  <si>
    <t>%  (70%)</t>
  </si>
  <si>
    <t>%  (30%), if applicable</t>
  </si>
  <si>
    <t xml:space="preserve">2.  </t>
  </si>
  <si>
    <t xml:space="preserve">%  </t>
  </si>
  <si>
    <t xml:space="preserve">4.  </t>
  </si>
  <si>
    <t>Name of Applicant:</t>
  </si>
  <si>
    <t>Name of Authorized Officer:</t>
  </si>
  <si>
    <t>Federal Tax ID Number:</t>
  </si>
  <si>
    <t>Phone:</t>
  </si>
  <si>
    <t>Applicant's Signature:</t>
  </si>
  <si>
    <t xml:space="preserve">       Date:</t>
  </si>
  <si>
    <t>CPA/Attorney Signature:</t>
  </si>
  <si>
    <t>%</t>
  </si>
  <si>
    <t>HOUSING CREDIT CALCULATION PER GAP OR NEEDS CALCULATION:</t>
  </si>
  <si>
    <t>Do not include deferred developer fee as a source.</t>
  </si>
  <si>
    <t>2.  Funding Sources:</t>
  </si>
  <si>
    <t>First Mortgage</t>
  </si>
  <si>
    <t>Second Mortgage</t>
  </si>
  <si>
    <t>Third Mortgage</t>
  </si>
  <si>
    <t>Grants</t>
  </si>
  <si>
    <t>Historic Tax Credit Proceeds</t>
  </si>
  <si>
    <t>TOTAL</t>
  </si>
  <si>
    <t>4.  10- Year Allocation  (Line 3 divided by rate of syndication,</t>
  </si>
  <si>
    <t>and divided again by the percentage of the credits to be sold</t>
  </si>
  <si>
    <t>SUMMARY:</t>
  </si>
  <si>
    <t>2.  Qualified Basis Calculation</t>
  </si>
  <si>
    <t>3.  Gap Calculation</t>
  </si>
  <si>
    <t>Application Number:</t>
  </si>
  <si>
    <t>Individual Building Address</t>
  </si>
  <si>
    <t>Unit</t>
  </si>
  <si>
    <t>Applicable</t>
  </si>
  <si>
    <t>Units</t>
  </si>
  <si>
    <t>Fraction</t>
  </si>
  <si>
    <t>Square Footage</t>
  </si>
  <si>
    <t>QUALIFIED BASIS CALCULATION-NEW CONSTRUCTION/SUBSTANITAL REHAB.</t>
  </si>
  <si>
    <t>ENTER 1.3 IN THE DDA/QCT COLUMN IF THE DEVELOPMENT IS LOCATED IN A DDA/QCT, OTHERWISE LEAVE BLANK.</t>
  </si>
  <si>
    <t>PLACED IN</t>
  </si>
  <si>
    <t>NUMBER</t>
  </si>
  <si>
    <t>IF DDA/QCT</t>
  </si>
  <si>
    <t>INDIVIDUAL BUILDING ADDRESS</t>
  </si>
  <si>
    <t>SERVICE</t>
  </si>
  <si>
    <t>ENTER</t>
  </si>
  <si>
    <t>CREDIT</t>
  </si>
  <si>
    <t>DATE</t>
  </si>
  <si>
    <t>UNITS</t>
  </si>
  <si>
    <t>BASIS</t>
  </si>
  <si>
    <t>% RATE</t>
  </si>
  <si>
    <t>AMOUNT</t>
  </si>
  <si>
    <t>QUALIFIED BASIS CALCULATION</t>
  </si>
  <si>
    <t>ACQUISITION</t>
  </si>
  <si>
    <t/>
  </si>
  <si>
    <t>EXHIBIT A</t>
  </si>
  <si>
    <t xml:space="preserve">Development Name:    </t>
  </si>
  <si>
    <t xml:space="preserve">factors such as the amount of housing credit reserved on the Preliminary Allocation or allocated on the </t>
  </si>
  <si>
    <t>EXHIBIT B</t>
  </si>
  <si>
    <t>Use this page to provide information pertinent to the financing of this development.  List all mortgages, grants,</t>
  </si>
  <si>
    <t>1.  First Mortgage Financing:</t>
  </si>
  <si>
    <t>Lender:</t>
  </si>
  <si>
    <t>Address:</t>
  </si>
  <si>
    <t>Contact Person:</t>
  </si>
  <si>
    <t>Telephone:</t>
  </si>
  <si>
    <t>Amount:</t>
  </si>
  <si>
    <t>Terms:</t>
  </si>
  <si>
    <t>Annual Debt Service:</t>
  </si>
  <si>
    <t>2.  Second Mortgage Financing:</t>
  </si>
  <si>
    <t>3.  Third Mortgage Financing:</t>
  </si>
  <si>
    <t>4.  Grants:</t>
  </si>
  <si>
    <t>Source:</t>
  </si>
  <si>
    <t>Amount/Value:</t>
  </si>
  <si>
    <t>5.  Equity:</t>
  </si>
  <si>
    <t>Sale of Credits</t>
  </si>
  <si>
    <t>Partner's Contribution</t>
  </si>
  <si>
    <t>6.  List any other sources of funding.  Include name, address, contact person, telephone for each additional</t>
  </si>
  <si>
    <t>source.  Attach additional sheet if necessary.</t>
  </si>
  <si>
    <t>EXHIBIT C</t>
  </si>
  <si>
    <t>BUILDING BY BUILDING BREAKDOWN</t>
  </si>
  <si>
    <t>NEW CONSTRUCTION OR SUBSTANTIAL REHABILITATION</t>
  </si>
  <si>
    <t>Dev.  Name:</t>
  </si>
  <si>
    <t>Dev.  Address:</t>
  </si>
  <si>
    <t>City, State:</t>
  </si>
  <si>
    <t>ZIP:</t>
  </si>
  <si>
    <t>Note:  In the DDA/QCT column enter 1.3 if the development is located in a DDA/QCT, otherwise leave blank.</t>
  </si>
  <si>
    <t>IF DDA/</t>
  </si>
  <si>
    <t>QUALIFIED</t>
  </si>
  <si>
    <t xml:space="preserve">QCT </t>
  </si>
  <si>
    <t>FINAL COST CERTIFICATION</t>
  </si>
  <si>
    <t>.</t>
  </si>
  <si>
    <t>(SIGNED)</t>
  </si>
  <si>
    <t>Name and Title:</t>
  </si>
  <si>
    <t>Developer Fee Limit</t>
  </si>
  <si>
    <t>APPLIC.</t>
  </si>
  <si>
    <t>FRACT.</t>
  </si>
  <si>
    <t>OF SET-</t>
  </si>
  <si>
    <t>ASIDE UNITS</t>
  </si>
  <si>
    <t>for all eligible costs?</t>
  </si>
  <si>
    <t>changes to previous information presented may be listed here.</t>
  </si>
  <si>
    <t xml:space="preserve">Carryover Agreement.  Any other useful or pertinent information on development costs, financing or </t>
  </si>
  <si>
    <t xml:space="preserve">APPLIC. </t>
  </si>
  <si>
    <t>FRACTION</t>
  </si>
  <si>
    <t>APPLICABLE</t>
  </si>
  <si>
    <t># OF SET-</t>
  </si>
  <si>
    <t>ASIDE</t>
  </si>
  <si>
    <t xml:space="preserve">corporation, or a corporation duly organized, legally existing under the laws of the State of </t>
  </si>
  <si>
    <t xml:space="preserve"> (the "Credit") hereby certifies on behalf of the Applicant as follows:</t>
  </si>
  <si>
    <t>1.</t>
  </si>
  <si>
    <t>All terms used herein shall have the respective meanings contained in the Application dated</t>
  </si>
  <si>
    <t xml:space="preserve"> (the "Application") from the Applicant to Florida Housing pursuant to which the credit was</t>
  </si>
  <si>
    <t>requested.</t>
  </si>
  <si>
    <t>2.</t>
  </si>
  <si>
    <t xml:space="preserve">The Applicant is an individual, a </t>
  </si>
  <si>
    <t xml:space="preserve"> partnership, a limited liability</t>
  </si>
  <si>
    <t xml:space="preserve">and had full right, power and authority to conduct the business in which it is now engaged and to own and </t>
  </si>
  <si>
    <t xml:space="preserve">3. </t>
  </si>
  <si>
    <t xml:space="preserve">The undersigned is the Applicant or authorized officer of the Applicant and is duly authorized and </t>
  </si>
  <si>
    <t>empowered to execute this certificate on behalf of the Applicant.</t>
  </si>
  <si>
    <t>4.</t>
  </si>
  <si>
    <t>There are not actions, suits or proceedings pending, or to the knowledge of the Applicant, threatened</t>
  </si>
  <si>
    <t xml:space="preserve">against or affecting the Applicant at law or in equity, before any federal, state or local government authority or </t>
  </si>
  <si>
    <t xml:space="preserve">Florida Housing challenging the acquisition, construction, improvement and equipping or operation of the </t>
  </si>
  <si>
    <t>Development, or which, if adversely determined, would result in any material adverse change in the Applicant's</t>
  </si>
  <si>
    <t>ability to operate the Development.</t>
  </si>
  <si>
    <t>5.</t>
  </si>
  <si>
    <t xml:space="preserve">The representations, certifications, calculations and covenants on the part of the Applicant appearing </t>
  </si>
  <si>
    <t xml:space="preserve">on the Application were correct on the date of the Applciant's submission to Florida Housing, and the description </t>
  </si>
  <si>
    <t>of the Development set forth in the Application, including the qualified basis of the Development (except with</t>
  </si>
  <si>
    <t xml:space="preserve">respect to any changes as shown in Exhibit A hereto) and the covenants of the the Application Request </t>
  </si>
  <si>
    <t>Statement appearing in the Application, are correct on and as of the date hereof as though made on this date.</t>
  </si>
  <si>
    <t>6.</t>
  </si>
  <si>
    <t xml:space="preserve">The Development was placed in service on </t>
  </si>
  <si>
    <t>I CERTIFY THAT THE INFORMATION CONTAINED HEREIN IS ACCURATE AND AUTHORIZES  FLORIDA</t>
  </si>
  <si>
    <t>HOUSING FINANCE CORPORATION TO UTILIZE THIS INFORMATION TO CALCULATE THE HOUSING</t>
  </si>
  <si>
    <t>CREDIT FOR THIS DEVELOPMENT.</t>
  </si>
  <si>
    <t>(DATE)</t>
  </si>
  <si>
    <t>(Print or type name of Signator)</t>
  </si>
  <si>
    <t>(Print or type name of Applicant)</t>
  </si>
  <si>
    <t xml:space="preserve">Enter cents per dollar </t>
  </si>
  <si>
    <t>Yes</t>
  </si>
  <si>
    <t>Percentage of Total Units Set-Aside</t>
  </si>
  <si>
    <t>Development Name:</t>
  </si>
  <si>
    <t xml:space="preserve">What is the Developer fee limit for this Development?  </t>
  </si>
  <si>
    <t xml:space="preserve">5.  </t>
  </si>
  <si>
    <t>$</t>
  </si>
  <si>
    <t>1.  Total Development Cost</t>
  </si>
  <si>
    <t>If yes, is this because the Applicant chose to lock-in a credit rate prior to the placed-service date?</t>
  </si>
  <si>
    <t>connection with the allocation by the Florida Housing Finance Corporation ("Florida Housing") of housing credit</t>
  </si>
  <si>
    <t>b.</t>
  </si>
  <si>
    <t>for</t>
  </si>
  <si>
    <t>If yes, list the amount of each adjustment, what the amount is listed for and source.  For example:  $150,000 for federal grant from Bradenton HFA.</t>
  </si>
  <si>
    <t>a.  What are the net proceeds of the bonds to be used in the 50% test for IRC, Section 42(h)(4)(B)?</t>
  </si>
  <si>
    <t>If the Development is applying for 4% credits and is financed with at least 50% tax-exempt bonds, answer the following two questions.  Otherwise, skip these two questions and go to item 6 below.</t>
  </si>
  <si>
    <t>b.  Indicate the percentage of the aggregate basis of buildings and the land on which the buildings</t>
  </si>
  <si>
    <t xml:space="preserve">    are located financed by the tax-exempt proceeds:</t>
  </si>
  <si>
    <t>6.a.</t>
  </si>
  <si>
    <t>NOTE:  Do not include resident manager/maintenance units.</t>
  </si>
  <si>
    <t>Are 100% of the Development's units set-aside for low or very-low income tenants?</t>
  </si>
  <si>
    <t>Do all the Development's buildings have the same credit rate?</t>
  </si>
  <si>
    <t>If the Development is new construction or rehabilitation, is the Development getting only 4% credits</t>
  </si>
  <si>
    <t>Total:  $</t>
  </si>
  <si>
    <t>IF THE DEVELOPMENT HAS 100% OF ITS UNITS SET ASIDE AS AFFORDABLE, ONLY COMPLETE THE FIRST 3 COLUMNS OF THE TABLE.</t>
  </si>
  <si>
    <t>(b)  Building Contractor Costs/Fees:</t>
  </si>
  <si>
    <t>Equity - Partner's Contribution</t>
  </si>
  <si>
    <t xml:space="preserve">equity sources, and any other source of funding.  </t>
  </si>
  <si>
    <t>8.  Deferred Developer Fee</t>
  </si>
  <si>
    <t>9.  Other:</t>
  </si>
  <si>
    <t>10.  Total Funds Available</t>
  </si>
  <si>
    <t>(b)  Other (explain in detail)</t>
  </si>
  <si>
    <t>(c)  Total Building Acquisition Cost excluding</t>
  </si>
  <si>
    <t>B.I.N.*</t>
  </si>
  <si>
    <t>* This number is based on the project number provided by FHFC.</t>
  </si>
  <si>
    <t>*This number is based on the project number provided by FHFC.</t>
  </si>
  <si>
    <t>(a)  Construction Loan Origination Fee</t>
  </si>
  <si>
    <t>(b)  Construction Loan Credit Enhancement</t>
  </si>
  <si>
    <t>(c)  Construction Loan Interest</t>
  </si>
  <si>
    <t>(e)  Permanent Loan Orgination Fee</t>
  </si>
  <si>
    <t>(g)  Permanent Loan Closing Costs</t>
  </si>
  <si>
    <t>(h)  Bridge Loan Origination Fee</t>
  </si>
  <si>
    <t>(i)  Bridge Loan Interest</t>
  </si>
  <si>
    <t>(j)  Total Financial Costs</t>
  </si>
  <si>
    <t>(i)  Engineering Fee</t>
  </si>
  <si>
    <t>(j)  Environmental Report</t>
  </si>
  <si>
    <t>(k)  FHFC Administrative Fee</t>
  </si>
  <si>
    <t>(l)  FHFC Application Fee</t>
  </si>
  <si>
    <t>(m)  FHFC Compliance Fee</t>
  </si>
  <si>
    <t>(n)  FHFC Underwriting Fee</t>
  </si>
  <si>
    <t>(o)  Green Building Cert./Inspections</t>
  </si>
  <si>
    <t>CONTINGENCY RESERVES</t>
  </si>
  <si>
    <t>(a)  Reserves Required by Lender</t>
  </si>
  <si>
    <t>(b)  Other Reserves</t>
  </si>
  <si>
    <t>(c)  Total Contingency Reserves</t>
  </si>
  <si>
    <t>(1)  Accessory Buildings</t>
  </si>
  <si>
    <t>(2)  Demolition</t>
  </si>
  <si>
    <t>(4)  Off-Site (Explain in detail)</t>
  </si>
  <si>
    <t>(5)  Recreational Amenities</t>
  </si>
  <si>
    <t>(6)  Rehabilitation of Existing Common Areas</t>
  </si>
  <si>
    <t>(7)  Rehabilitation of Existing Rental Units</t>
  </si>
  <si>
    <t>(8) Site Work</t>
  </si>
  <si>
    <t>(9)  Other (Explain in detail)</t>
  </si>
  <si>
    <t>(10)  Total</t>
  </si>
  <si>
    <t>% Enter for example 99 for 99%, not 0.99</t>
  </si>
  <si>
    <t>(for example for 80 cents per dollar enter "80" not 0.80)</t>
  </si>
  <si>
    <t>ACQUISITION COST OF EXISTING BUILDING(S) EXCLUDING LAND</t>
  </si>
  <si>
    <t>DEVELOPER FEES</t>
  </si>
  <si>
    <t>to the syndicator, normally 99.99% which is 0.9999)</t>
  </si>
  <si>
    <t>appraised value must be paid out of the Developer Fee limit.)</t>
  </si>
  <si>
    <t>ACQUISITION COST OF LAND</t>
  </si>
  <si>
    <t>Other:  (NOTE:  Consulting fees, construction management fees, and acquisition costs of the site in excess of</t>
  </si>
  <si>
    <t>(h) Capital Needs Assessment</t>
  </si>
  <si>
    <t>(b)  Land Lease Costs</t>
  </si>
  <si>
    <t xml:space="preserve">**  </t>
  </si>
  <si>
    <t xml:space="preserve">B.8  </t>
  </si>
  <si>
    <t>Acquisition of Land Costs</t>
  </si>
  <si>
    <t>inclusive of title work, recording fees, legal fees, etc.  Items not allowed include real estate taxes or other</t>
  </si>
  <si>
    <t>carrying expenses, escrows, etc.)</t>
  </si>
  <si>
    <t>Other: (NOTE: Cost items permitted in this category are closing costs related to the acquisition of the land,</t>
  </si>
  <si>
    <t>(d)  Construction Loan Closing Costs</t>
  </si>
  <si>
    <t>HC DEVELOPMENT FINAL COST CERTIFICATION</t>
  </si>
  <si>
    <t>Does the Development qualify for an additional 30% in eligible basis because it is located in a DDA/</t>
  </si>
  <si>
    <t>QCT or does it qualify for the 30% boost via the Housing and Economic Recovery Act (HERA) of 2008</t>
  </si>
  <si>
    <t>through FHFC's Qualifed Allocation Plan (QAP) as provided in the competitive solicitaton process?</t>
  </si>
  <si>
    <t xml:space="preserve">If yes, does the Development qualify for the additional 30% in eligible basis because it is located in a </t>
  </si>
  <si>
    <t xml:space="preserve">Please use this page to explain any differences in eligible basis and qualified basis as a result of limiting </t>
  </si>
  <si>
    <t>Enter in the space below either "16", "18", or "21".</t>
  </si>
  <si>
    <t>special DDA as authorized by Congress which is different than the traditional HUD process?</t>
  </si>
  <si>
    <t>6.  Annual Allocation (Line 4 divided by 10 years)</t>
  </si>
  <si>
    <t>Has the eligible basis shown on the "Qualified Basis Calculation" spreadsheet(s) been adjusted because the Development received other federal funding that needs to be removed from eligible basis?</t>
  </si>
  <si>
    <t>Total</t>
  </si>
  <si>
    <t>Residential</t>
  </si>
  <si>
    <t>Set-Aside</t>
  </si>
  <si>
    <t>Floor</t>
  </si>
  <si>
    <t>Space</t>
  </si>
  <si>
    <t>10.Other:</t>
  </si>
  <si>
    <t xml:space="preserve">3.a.  </t>
  </si>
  <si>
    <t xml:space="preserve">If the response to 3.a. above is 'No', then what is the Development's minimum unit set-aside </t>
  </si>
  <si>
    <t>committed to by the Applicant?</t>
  </si>
  <si>
    <t xml:space="preserve">b.  </t>
  </si>
  <si>
    <t xml:space="preserve">c.  </t>
  </si>
  <si>
    <t>Minimum percentage unit set-aside commitment is</t>
  </si>
  <si>
    <t>Acutal percentage unit set-aside is</t>
  </si>
  <si>
    <t>FUNDING</t>
  </si>
  <si>
    <t>SOURCES</t>
  </si>
  <si>
    <t>Note:  The total for Building Contractor's Costs/Fees cannot exceed 14 percent of the Building Cost</t>
  </si>
  <si>
    <t>The combined totals for 'Total Building Acquisition Cost excluding land' and 'Total Land Cost' cannot exceed the lesser</t>
  </si>
  <si>
    <t>(c)  Acq. Costs in excess of appraised value</t>
  </si>
  <si>
    <t>(d)  Other (Explain in detail)</t>
  </si>
  <si>
    <t>(e)  Total Developer Fees</t>
  </si>
  <si>
    <t xml:space="preserve">Developer fees are limited to 16%, 18%, or 21% of the combined total of items B.4. Column 3 and B.5.(c) Column 3. If the </t>
  </si>
  <si>
    <t xml:space="preserve">Development received a Competitive Housing Credit (9%) allocation, Rule Chaper 67-48.0072, F.A.C., controls the maximum </t>
  </si>
  <si>
    <t xml:space="preserve">fee limit (of either 16% or 21%), but it may be further limited in the competitive solicition process under which this Development </t>
  </si>
  <si>
    <t xml:space="preserve">received the HC Allocation.  Developments funded with tax-exempt bonds applying for 4% credits are limited to 18%.  If the </t>
  </si>
  <si>
    <t xml:space="preserve">Development is also subject to a Total Development Cost limitation per the competitive solicitation process and if the applicable </t>
  </si>
  <si>
    <t>Total Development Cost stated herein exceeds that limit, then the maximum Developer fee will be less than these stated limits.</t>
  </si>
  <si>
    <t>(a)  Land, owned (lesser of actual costs or appraised value)</t>
  </si>
  <si>
    <t>of actual cost or appraised value.  Any actual costs in excess of the appraised value shall be placed as a sub-set line item</t>
  </si>
  <si>
    <t>Only input actual costs, up to appraised value (as stated in the Credit Underwriting Report).  Any costs in excess of appraised value shall be listed as a sub-set line item under Developer Fee (B.6.(c)).</t>
  </si>
  <si>
    <t>under Developer Fees (B.6.(c)).</t>
  </si>
  <si>
    <t>B.1.</t>
  </si>
  <si>
    <t>B.2.</t>
  </si>
  <si>
    <t>B.3.</t>
  </si>
  <si>
    <t>B.4.</t>
  </si>
  <si>
    <t>B.5.</t>
  </si>
  <si>
    <t>B.6.</t>
  </si>
  <si>
    <t>B.7.</t>
  </si>
  <si>
    <t>B.8.</t>
  </si>
  <si>
    <t>B.9.</t>
  </si>
  <si>
    <t>B.4. + B.5.(c) + B.6.(e) + B.7.(c) + B.8.(d)</t>
  </si>
  <si>
    <t>B.1.(c) + B.2.(ab) + B.3.(j)</t>
  </si>
  <si>
    <t>Other:  (NOTE:  Cost such as syndication fees, and brokerage fees cannot be included in Eligible Basis.)</t>
  </si>
  <si>
    <t>in the amount of</t>
  </si>
  <si>
    <t>minus TOTAL Funding Sources</t>
  </si>
  <si>
    <t>3.  GAP (Line 1 less TOTAL, Line 2)</t>
  </si>
  <si>
    <t xml:space="preserve">Note:  The percentage below will be automatically entered for you.  If the percentage is to be </t>
  </si>
  <si>
    <t xml:space="preserve">less than 100%, complete the "APPLIC. FRACT." worksheet tab before proceeding.  </t>
  </si>
  <si>
    <t xml:space="preserve">5.  If the amount entered in te 'DEV. DATA' worksheet tab for "What percentage of the housing credits </t>
  </si>
  <si>
    <t xml:space="preserve">are being sold to the syndicator?" is less than 99.99% (the minimim needed for this process per the </t>
  </si>
  <si>
    <t>applicable Rule), then the 10-Year Allocation above and the Annual Allocaiton below will use 99.99%.</t>
  </si>
  <si>
    <t xml:space="preserve">of allocation on the Carryover Allocation Certificate (most </t>
  </si>
  <si>
    <t>The lesser of 1, 2, or 3 is</t>
  </si>
  <si>
    <r>
      <t xml:space="preserve">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complete Exhibit C by using the LESSER of 2 or 3 above.</t>
    </r>
  </si>
  <si>
    <r>
      <t xml:space="preserve">For </t>
    </r>
    <r>
      <rPr>
        <u/>
        <sz val="18"/>
        <rFont val="Arial MT"/>
      </rPr>
      <t>Compeitive Housning Credits</t>
    </r>
    <r>
      <rPr>
        <sz val="18"/>
        <rFont val="Arial MT"/>
        <family val="2"/>
      </rPr>
      <t>, complete Exhibit C by using the LESSER of 1, 2 or 3 above.</t>
    </r>
  </si>
  <si>
    <t>The lesser of 2 or 3 is</t>
  </si>
  <si>
    <t>order for the correct credit amount to be calculated.</t>
  </si>
  <si>
    <t xml:space="preserve">Since the amount at 1 or at 3 is lower than the anount </t>
  </si>
  <si>
    <r>
      <t xml:space="preserve">at 2, </t>
    </r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</si>
  <si>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t xml:space="preserve">Since the amount at 3 is lower than the anount at 2, </t>
  </si>
  <si>
    <r>
      <rPr>
        <i/>
        <sz val="19"/>
        <color theme="0"/>
        <rFont val="Arial MT"/>
        <family val="2"/>
      </rPr>
      <t>the eligible basis for each building will need to be adjusted downward</t>
    </r>
    <r>
      <rPr>
        <sz val="18"/>
        <color theme="0"/>
        <rFont val="Arial MT"/>
        <family val="2"/>
      </rPr>
      <t xml:space="preserve"> on a pro rata basis in </t>
    </r>
  </si>
  <si>
    <r>
      <t xml:space="preserve">1.   For </t>
    </r>
    <r>
      <rPr>
        <u/>
        <sz val="18"/>
        <rFont val="Arial MT"/>
      </rPr>
      <t>Competitive Housing Credits</t>
    </r>
    <r>
      <rPr>
        <sz val="18"/>
        <rFont val="Arial MT"/>
        <family val="2"/>
      </rPr>
      <t xml:space="preserve">, enter the amount </t>
    </r>
  </si>
  <si>
    <r>
      <t xml:space="preserve">current).  For </t>
    </r>
    <r>
      <rPr>
        <u/>
        <sz val="18"/>
        <rFont val="Arial MT"/>
      </rPr>
      <t>Non-Competitive Housing Credits</t>
    </r>
    <r>
      <rPr>
        <sz val="18"/>
        <rFont val="Arial MT"/>
        <family val="2"/>
      </rPr>
      <t>, leave blank.</t>
    </r>
  </si>
  <si>
    <t xml:space="preserve">For the Syndication Rate below, enter the pricing at which the housing credits were sold (total housing credit </t>
  </si>
  <si>
    <t xml:space="preserve">equity divided by all housing credits not retained by the Applicant).  For the percentage of the housing credits </t>
  </si>
  <si>
    <t>sold, enter the percentage of housing credits not retained by the Applicant.</t>
  </si>
  <si>
    <t>WITH THE FINAL COST CERTIFICATION APPLICATION PACKAGE.</t>
  </si>
  <si>
    <t>APPLICABLE FRACTION</t>
  </si>
</sst>
</file>

<file path=xl/styles.xml><?xml version="1.0" encoding="utf-8"?>
<styleSheet xmlns="http://schemas.openxmlformats.org/spreadsheetml/2006/main">
  <numFmts count="6">
    <numFmt numFmtId="164" formatCode="&quot;$&quot;#,##0_);\(&quot;$&quot;#,##0\)"/>
    <numFmt numFmtId="165" formatCode="&quot;$&quot;#,##0.00_);\(&quot;$&quot;#,##0.00\)"/>
    <numFmt numFmtId="166" formatCode="mm/dd/yy_)"/>
    <numFmt numFmtId="167" formatCode="&quot;$&quot;#,##0.00"/>
    <numFmt numFmtId="168" formatCode="&quot;$&quot;#,##0"/>
    <numFmt numFmtId="169" formatCode="&quot;$&quot;#,##0.00&quot;.&quot;;\(&quot;$&quot;#,##0.00\)&quot;.&quot;"/>
  </numFmts>
  <fonts count="77">
    <font>
      <sz val="18"/>
      <name val="Arial MT"/>
    </font>
    <font>
      <sz val="18"/>
      <name val="Arial MT"/>
      <family val="2"/>
    </font>
    <font>
      <sz val="14"/>
      <name val="Arial MT"/>
      <family val="2"/>
    </font>
    <font>
      <b/>
      <sz val="18"/>
      <name val="Arial MT"/>
      <family val="2"/>
    </font>
    <font>
      <b/>
      <u/>
      <sz val="18"/>
      <name val="Arial MT"/>
      <family val="2"/>
    </font>
    <font>
      <sz val="10"/>
      <color indexed="12"/>
      <name val="Courier"/>
      <family val="3"/>
    </font>
    <font>
      <sz val="18"/>
      <color indexed="12"/>
      <name val="Arial MT"/>
      <family val="2"/>
    </font>
    <font>
      <b/>
      <sz val="14"/>
      <name val="Arial MT"/>
      <family val="2"/>
    </font>
    <font>
      <sz val="18"/>
      <name val="Arial"/>
      <family val="2"/>
    </font>
    <font>
      <sz val="18"/>
      <name val="Times New Roman"/>
      <family val="1"/>
    </font>
    <font>
      <sz val="18"/>
      <name val="Univers"/>
      <family val="2"/>
    </font>
    <font>
      <sz val="22"/>
      <name val="Arial MT"/>
      <family val="2"/>
    </font>
    <font>
      <sz val="22"/>
      <name val="Arial MT"/>
    </font>
    <font>
      <b/>
      <sz val="22"/>
      <name val="Arial MT"/>
      <family val="2"/>
    </font>
    <font>
      <b/>
      <u/>
      <sz val="22"/>
      <name val="Arial MT"/>
      <family val="2"/>
    </font>
    <font>
      <sz val="22"/>
      <color indexed="12"/>
      <name val="Arial MT"/>
      <family val="2"/>
    </font>
    <font>
      <u/>
      <sz val="22"/>
      <name val="Arial MT"/>
      <family val="2"/>
    </font>
    <font>
      <b/>
      <sz val="22"/>
      <color indexed="10"/>
      <name val="Arial MT"/>
    </font>
    <font>
      <b/>
      <sz val="22"/>
      <name val="Arial"/>
      <family val="2"/>
    </font>
    <font>
      <sz val="22"/>
      <color indexed="12"/>
      <name val="Courier"/>
      <family val="3"/>
    </font>
    <font>
      <b/>
      <sz val="22"/>
      <name val="Arial MT"/>
    </font>
    <font>
      <sz val="14"/>
      <name val="Arial MT"/>
    </font>
    <font>
      <sz val="16"/>
      <name val="Arial MT"/>
      <family val="2"/>
    </font>
    <font>
      <sz val="16"/>
      <name val="Arial MT"/>
    </font>
    <font>
      <sz val="16"/>
      <name val="Arial"/>
      <family val="2"/>
    </font>
    <font>
      <sz val="18"/>
      <color indexed="12"/>
      <name val="Arial"/>
      <family val="2"/>
    </font>
    <font>
      <sz val="18"/>
      <name val="Arial MT"/>
    </font>
    <font>
      <b/>
      <sz val="18"/>
      <name val="Arial"/>
      <family val="2"/>
    </font>
    <font>
      <b/>
      <sz val="18"/>
      <name val="Arial MT"/>
    </font>
    <font>
      <sz val="14"/>
      <name val="Arial"/>
      <family val="2"/>
    </font>
    <font>
      <b/>
      <sz val="18"/>
      <color indexed="10"/>
      <name val="Arial MT"/>
    </font>
    <font>
      <b/>
      <sz val="18"/>
      <color indexed="10"/>
      <name val="Arial"/>
      <family val="2"/>
    </font>
    <font>
      <sz val="10"/>
      <name val="Courier"/>
      <family val="3"/>
    </font>
    <font>
      <sz val="18"/>
      <name val="Arial MT"/>
    </font>
    <font>
      <b/>
      <sz val="24"/>
      <name val="Arial"/>
      <family val="2"/>
    </font>
    <font>
      <b/>
      <sz val="28"/>
      <name val="Arial MT"/>
    </font>
    <font>
      <sz val="20"/>
      <name val="Arial MT"/>
    </font>
    <font>
      <b/>
      <sz val="18"/>
      <color indexed="10"/>
      <name val="Arial MT"/>
      <family val="2"/>
    </font>
    <font>
      <sz val="22"/>
      <color indexed="8"/>
      <name val="Arial MT"/>
      <family val="2"/>
    </font>
    <font>
      <b/>
      <sz val="22"/>
      <color indexed="32"/>
      <name val="Arial MT"/>
      <family val="2"/>
    </font>
    <font>
      <b/>
      <sz val="22"/>
      <color indexed="18"/>
      <name val="Arial MT"/>
      <family val="2"/>
    </font>
    <font>
      <b/>
      <sz val="22"/>
      <color indexed="56"/>
      <name val="Arial MT"/>
      <family val="2"/>
    </font>
    <font>
      <b/>
      <sz val="18"/>
      <color indexed="18"/>
      <name val="Arial MT"/>
      <family val="2"/>
    </font>
    <font>
      <b/>
      <sz val="22"/>
      <color indexed="18"/>
      <name val="Arial MT"/>
    </font>
    <font>
      <b/>
      <sz val="22"/>
      <color indexed="16"/>
      <name val="Arial MT"/>
      <family val="2"/>
    </font>
    <font>
      <b/>
      <sz val="22"/>
      <color indexed="60"/>
      <name val="Arial MT"/>
      <family val="2"/>
    </font>
    <font>
      <b/>
      <sz val="22"/>
      <color indexed="16"/>
      <name val="Arial MT"/>
    </font>
    <font>
      <sz val="22"/>
      <color indexed="16"/>
      <name val="Arial MT"/>
      <family val="2"/>
    </font>
    <font>
      <sz val="22"/>
      <color indexed="16"/>
      <name val="Courier"/>
      <family val="3"/>
    </font>
    <font>
      <i/>
      <sz val="22"/>
      <color indexed="16"/>
      <name val="Arial MT"/>
      <family val="2"/>
    </font>
    <font>
      <sz val="18"/>
      <color indexed="16"/>
      <name val="Arial MT"/>
      <family val="2"/>
    </font>
    <font>
      <sz val="18"/>
      <color indexed="16"/>
      <name val="Arial"/>
      <family val="2"/>
    </font>
    <font>
      <b/>
      <sz val="18"/>
      <color indexed="16"/>
      <name val="Arial MT"/>
      <family val="2"/>
    </font>
    <font>
      <b/>
      <sz val="18"/>
      <color indexed="16"/>
      <name val="Arial"/>
      <family val="2"/>
    </font>
    <font>
      <b/>
      <sz val="18"/>
      <color indexed="18"/>
      <name val="Arial MT"/>
    </font>
    <font>
      <b/>
      <sz val="18"/>
      <color indexed="16"/>
      <name val="Arial MT"/>
    </font>
    <font>
      <sz val="18"/>
      <color indexed="16"/>
      <name val="Arial MT"/>
    </font>
    <font>
      <b/>
      <sz val="18"/>
      <color indexed="18"/>
      <name val="Arial"/>
      <family val="2"/>
    </font>
    <font>
      <sz val="18"/>
      <color indexed="9"/>
      <name val="Arial MT"/>
    </font>
    <font>
      <b/>
      <sz val="18"/>
      <color indexed="17"/>
      <name val="Arial"/>
      <family val="2"/>
    </font>
    <font>
      <sz val="18"/>
      <color indexed="18"/>
      <name val="Arial"/>
      <family val="2"/>
    </font>
    <font>
      <sz val="18"/>
      <color indexed="18"/>
      <name val="Arial MT"/>
    </font>
    <font>
      <sz val="16"/>
      <color indexed="16"/>
      <name val="Arial"/>
      <family val="2"/>
    </font>
    <font>
      <sz val="14"/>
      <color indexed="16"/>
      <name val="Arial"/>
      <family val="2"/>
    </font>
    <font>
      <b/>
      <sz val="22"/>
      <color indexed="10"/>
      <name val="Arial MT"/>
      <family val="2"/>
    </font>
    <font>
      <b/>
      <sz val="22"/>
      <color rgb="FF800000"/>
      <name val="Arial MT"/>
      <family val="2"/>
    </font>
    <font>
      <b/>
      <sz val="18"/>
      <color rgb="FF800000"/>
      <name val="Arial MT"/>
    </font>
    <font>
      <b/>
      <sz val="16"/>
      <color rgb="FFC00000"/>
      <name val="Arial MT"/>
      <family val="2"/>
    </font>
    <font>
      <b/>
      <u/>
      <sz val="16"/>
      <color indexed="18"/>
      <name val="Arial MT"/>
    </font>
    <font>
      <sz val="16"/>
      <color indexed="18"/>
      <name val="Arial"/>
      <family val="2"/>
    </font>
    <font>
      <u/>
      <sz val="16"/>
      <color indexed="18"/>
      <name val="Arial"/>
      <family val="2"/>
    </font>
    <font>
      <b/>
      <sz val="20"/>
      <color indexed="16"/>
      <name val="Arial MT"/>
    </font>
    <font>
      <u/>
      <sz val="18"/>
      <name val="Arial MT"/>
    </font>
    <font>
      <sz val="18"/>
      <color theme="0"/>
      <name val="Arial MT"/>
      <family val="2"/>
    </font>
    <font>
      <i/>
      <sz val="19"/>
      <color theme="0"/>
      <name val="Arial MT"/>
      <family val="2"/>
    </font>
    <font>
      <b/>
      <sz val="16"/>
      <color rgb="FF000080"/>
      <name val="Arial"/>
      <family val="2"/>
    </font>
    <font>
      <b/>
      <sz val="18"/>
      <color rgb="FF00008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 applyProtection="1"/>
    <xf numFmtId="0" fontId="0" fillId="0" borderId="0" xfId="0" applyAlignment="1" applyProtection="1">
      <alignment horizontal="centerContinuous"/>
    </xf>
    <xf numFmtId="0" fontId="5" fillId="0" borderId="0" xfId="0" applyFont="1" applyProtection="1">
      <protection locked="0"/>
    </xf>
    <xf numFmtId="0" fontId="1" fillId="0" borderId="0" xfId="0" applyFont="1"/>
    <xf numFmtId="0" fontId="7" fillId="0" borderId="0" xfId="0" applyFont="1" applyProtection="1"/>
    <xf numFmtId="0" fontId="3" fillId="2" borderId="0" xfId="0" applyFont="1" applyFill="1"/>
    <xf numFmtId="0" fontId="8" fillId="0" borderId="0" xfId="0" applyFont="1"/>
    <xf numFmtId="0" fontId="9" fillId="0" borderId="0" xfId="0" applyFont="1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2" borderId="0" xfId="0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Continuous"/>
    </xf>
    <xf numFmtId="0" fontId="0" fillId="2" borderId="0" xfId="0" applyFill="1" applyAlignment="1" applyProtection="1">
      <alignment horizontal="centerContinuous"/>
    </xf>
    <xf numFmtId="0" fontId="0" fillId="2" borderId="2" xfId="0" applyFill="1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center"/>
    </xf>
    <xf numFmtId="10" fontId="0" fillId="2" borderId="0" xfId="0" applyNumberFormat="1" applyFill="1" applyProtection="1"/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2" borderId="2" xfId="0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4" fillId="2" borderId="0" xfId="0" applyFont="1" applyFill="1" applyAlignment="1" applyProtection="1">
      <alignment horizontal="centerContinuous" wrapText="1"/>
    </xf>
    <xf numFmtId="0" fontId="0" fillId="0" borderId="0" xfId="0" applyAlignment="1" applyProtection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Protection="1"/>
    <xf numFmtId="0" fontId="5" fillId="2" borderId="0" xfId="0" applyFont="1" applyFill="1" applyProtection="1"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Continuous"/>
    </xf>
    <xf numFmtId="37" fontId="26" fillId="2" borderId="0" xfId="0" applyNumberFormat="1" applyFont="1" applyFill="1" applyBorder="1" applyProtection="1"/>
    <xf numFmtId="10" fontId="26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27" fillId="2" borderId="5" xfId="0" applyFont="1" applyFill="1" applyBorder="1" applyProtection="1"/>
    <xf numFmtId="10" fontId="8" fillId="2" borderId="0" xfId="0" applyNumberFormat="1" applyFont="1" applyFill="1" applyProtection="1"/>
    <xf numFmtId="0" fontId="28" fillId="2" borderId="2" xfId="0" applyFont="1" applyFill="1" applyBorder="1" applyAlignment="1" applyProtection="1">
      <alignment horizontal="center"/>
    </xf>
    <xf numFmtId="0" fontId="3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25" fillId="0" borderId="0" xfId="0" applyFont="1" applyProtection="1">
      <protection locked="0"/>
    </xf>
    <xf numFmtId="0" fontId="27" fillId="2" borderId="0" xfId="0" applyFont="1" applyFill="1" applyProtection="1"/>
    <xf numFmtId="0" fontId="29" fillId="2" borderId="0" xfId="0" applyFont="1" applyFill="1" applyAlignment="1" applyProtection="1">
      <alignment horizontal="right"/>
      <protection locked="0"/>
    </xf>
    <xf numFmtId="0" fontId="31" fillId="0" borderId="0" xfId="0" applyFont="1" applyProtection="1"/>
    <xf numFmtId="0" fontId="29" fillId="0" borderId="0" xfId="0" applyFont="1" applyProtection="1">
      <protection locked="0"/>
    </xf>
    <xf numFmtId="0" fontId="29" fillId="0" borderId="0" xfId="0" applyFont="1"/>
    <xf numFmtId="0" fontId="26" fillId="2" borderId="0" xfId="0" applyFont="1" applyFill="1" applyAlignment="1">
      <alignment horizontal="centerContinuous"/>
    </xf>
    <xf numFmtId="0" fontId="26" fillId="2" borderId="0" xfId="0" applyFont="1" applyFill="1"/>
    <xf numFmtId="0" fontId="8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33" fillId="0" borderId="0" xfId="0" applyFont="1"/>
    <xf numFmtId="0" fontId="0" fillId="2" borderId="0" xfId="0" applyFill="1" applyAlignment="1">
      <alignment horizontal="right"/>
    </xf>
    <xf numFmtId="0" fontId="0" fillId="0" borderId="0" xfId="0" applyAlignment="1" applyProtection="1"/>
    <xf numFmtId="0" fontId="0" fillId="2" borderId="0" xfId="0" applyFill="1" applyBorder="1" applyProtection="1"/>
    <xf numFmtId="0" fontId="26" fillId="2" borderId="0" xfId="0" applyFont="1" applyFill="1" applyProtection="1"/>
    <xf numFmtId="0" fontId="26" fillId="2" borderId="0" xfId="0" applyFont="1" applyFill="1" applyAlignment="1" applyProtection="1">
      <alignment horizontal="right"/>
    </xf>
    <xf numFmtId="0" fontId="28" fillId="2" borderId="3" xfId="0" applyFont="1" applyFill="1" applyBorder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3" fillId="3" borderId="0" xfId="0" applyFont="1" applyFill="1"/>
    <xf numFmtId="0" fontId="26" fillId="3" borderId="0" xfId="0" applyFont="1" applyFill="1"/>
    <xf numFmtId="0" fontId="8" fillId="3" borderId="0" xfId="0" applyFont="1" applyFill="1"/>
    <xf numFmtId="0" fontId="0" fillId="3" borderId="0" xfId="0" applyFill="1" applyAlignment="1">
      <alignment horizontal="centerContinuous"/>
    </xf>
    <xf numFmtId="0" fontId="12" fillId="0" borderId="0" xfId="0" applyFont="1" applyProtection="1"/>
    <xf numFmtId="0" fontId="12" fillId="0" borderId="0" xfId="0" applyFont="1"/>
    <xf numFmtId="0" fontId="29" fillId="3" borderId="0" xfId="0" applyFont="1" applyFill="1" applyProtection="1">
      <protection locked="0"/>
    </xf>
    <xf numFmtId="0" fontId="24" fillId="3" borderId="0" xfId="0" applyFont="1" applyFill="1"/>
    <xf numFmtId="0" fontId="24" fillId="3" borderId="0" xfId="0" applyFont="1" applyFill="1" applyBorder="1"/>
    <xf numFmtId="0" fontId="24" fillId="3" borderId="0" xfId="0" quotePrefix="1" applyFont="1" applyFill="1"/>
    <xf numFmtId="0" fontId="24" fillId="3" borderId="1" xfId="0" applyFont="1" applyFill="1" applyBorder="1" applyProtection="1">
      <protection locked="0"/>
    </xf>
    <xf numFmtId="0" fontId="24" fillId="3" borderId="1" xfId="0" applyFont="1" applyFill="1" applyBorder="1"/>
    <xf numFmtId="0" fontId="8" fillId="3" borderId="1" xfId="0" applyFont="1" applyFill="1" applyBorder="1"/>
    <xf numFmtId="0" fontId="1" fillId="3" borderId="0" xfId="0" applyFont="1" applyFill="1" applyAlignment="1" applyProtection="1">
      <alignment horizontal="centerContinuous"/>
    </xf>
    <xf numFmtId="39" fontId="1" fillId="3" borderId="0" xfId="0" applyNumberFormat="1" applyFont="1" applyFill="1" applyProtection="1"/>
    <xf numFmtId="39" fontId="0" fillId="3" borderId="0" xfId="0" applyNumberFormat="1" applyFill="1" applyProtection="1"/>
    <xf numFmtId="0" fontId="30" fillId="3" borderId="0" xfId="0" applyFont="1" applyFill="1" applyProtection="1"/>
    <xf numFmtId="0" fontId="0" fillId="3" borderId="0" xfId="0" applyFill="1" applyAlignment="1" applyProtection="1">
      <alignment horizontal="centerContinuous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horizontal="center"/>
    </xf>
    <xf numFmtId="0" fontId="31" fillId="2" borderId="0" xfId="0" applyFont="1" applyFill="1" applyProtection="1"/>
    <xf numFmtId="0" fontId="30" fillId="2" borderId="0" xfId="0" applyFont="1" applyFill="1"/>
    <xf numFmtId="0" fontId="37" fillId="3" borderId="0" xfId="0" applyFont="1" applyFill="1"/>
    <xf numFmtId="0" fontId="52" fillId="3" borderId="1" xfId="0" applyFont="1" applyFill="1" applyBorder="1" applyProtection="1">
      <protection locked="0"/>
    </xf>
    <xf numFmtId="0" fontId="53" fillId="3" borderId="1" xfId="0" applyFont="1" applyFill="1" applyBorder="1" applyProtection="1">
      <protection locked="0"/>
    </xf>
    <xf numFmtId="0" fontId="52" fillId="3" borderId="1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Protection="1">
      <protection locked="0"/>
    </xf>
    <xf numFmtId="2" fontId="52" fillId="3" borderId="15" xfId="0" applyNumberFormat="1" applyFont="1" applyFill="1" applyBorder="1" applyProtection="1">
      <protection locked="0"/>
    </xf>
    <xf numFmtId="0" fontId="54" fillId="3" borderId="1" xfId="0" applyFont="1" applyFill="1" applyBorder="1"/>
    <xf numFmtId="3" fontId="52" fillId="3" borderId="1" xfId="0" applyNumberFormat="1" applyFont="1" applyFill="1" applyBorder="1" applyAlignment="1" applyProtection="1">
      <alignment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2" fillId="3" borderId="15" xfId="0" applyFont="1" applyFill="1" applyBorder="1" applyAlignment="1" applyProtection="1">
      <alignment wrapText="1"/>
      <protection locked="0"/>
    </xf>
    <xf numFmtId="3" fontId="42" fillId="3" borderId="16" xfId="0" applyNumberFormat="1" applyFont="1" applyFill="1" applyBorder="1" applyAlignment="1" applyProtection="1">
      <alignment wrapText="1"/>
    </xf>
    <xf numFmtId="4" fontId="52" fillId="3" borderId="1" xfId="0" applyNumberFormat="1" applyFont="1" applyFill="1" applyBorder="1" applyAlignment="1" applyProtection="1">
      <alignment horizontal="center"/>
      <protection locked="0"/>
    </xf>
    <xf numFmtId="0" fontId="55" fillId="3" borderId="1" xfId="0" applyFont="1" applyFill="1" applyBorder="1" applyAlignment="1" applyProtection="1">
      <alignment horizontal="center"/>
      <protection locked="0"/>
    </xf>
    <xf numFmtId="10" fontId="57" fillId="2" borderId="17" xfId="0" applyNumberFormat="1" applyFont="1" applyFill="1" applyBorder="1" applyAlignment="1" applyProtection="1">
      <alignment horizontal="center"/>
    </xf>
    <xf numFmtId="10" fontId="57" fillId="2" borderId="5" xfId="0" applyNumberFormat="1" applyFont="1" applyFill="1" applyBorder="1" applyAlignment="1" applyProtection="1">
      <alignment horizontal="center"/>
    </xf>
    <xf numFmtId="10" fontId="57" fillId="2" borderId="13" xfId="0" applyNumberFormat="1" applyFont="1" applyFill="1" applyBorder="1" applyAlignment="1" applyProtection="1">
      <alignment horizontal="center"/>
    </xf>
    <xf numFmtId="10" fontId="54" fillId="2" borderId="13" xfId="0" applyNumberFormat="1" applyFont="1" applyFill="1" applyBorder="1" applyAlignment="1" applyProtection="1">
      <alignment horizontal="center"/>
    </xf>
    <xf numFmtId="0" fontId="51" fillId="3" borderId="17" xfId="0" applyFont="1" applyFill="1" applyBorder="1" applyAlignment="1" applyProtection="1">
      <alignment horizontal="left"/>
      <protection locked="0"/>
    </xf>
    <xf numFmtId="0" fontId="54" fillId="2" borderId="5" xfId="0" applyFont="1" applyFill="1" applyBorder="1"/>
    <xf numFmtId="0" fontId="54" fillId="2" borderId="18" xfId="0" applyFont="1" applyFill="1" applyBorder="1"/>
    <xf numFmtId="0" fontId="53" fillId="3" borderId="19" xfId="0" applyFont="1" applyFill="1" applyBorder="1" applyAlignment="1" applyProtection="1">
      <alignment horizontal="center"/>
      <protection locked="0"/>
    </xf>
    <xf numFmtId="0" fontId="57" fillId="2" borderId="13" xfId="0" applyFont="1" applyFill="1" applyBorder="1" applyProtection="1"/>
    <xf numFmtId="10" fontId="57" fillId="2" borderId="13" xfId="0" applyNumberFormat="1" applyFont="1" applyFill="1" applyBorder="1" applyProtection="1"/>
    <xf numFmtId="164" fontId="57" fillId="2" borderId="13" xfId="0" applyNumberFormat="1" applyFont="1" applyFill="1" applyBorder="1" applyProtection="1"/>
    <xf numFmtId="164" fontId="53" fillId="2" borderId="13" xfId="0" applyNumberFormat="1" applyFont="1" applyFill="1" applyBorder="1" applyProtection="1">
      <protection locked="0"/>
    </xf>
    <xf numFmtId="14" fontId="53" fillId="2" borderId="13" xfId="0" applyNumberFormat="1" applyFont="1" applyFill="1" applyBorder="1" applyProtection="1">
      <protection locked="0"/>
    </xf>
    <xf numFmtId="0" fontId="57" fillId="2" borderId="5" xfId="0" applyFont="1" applyFill="1" applyBorder="1" applyProtection="1"/>
    <xf numFmtId="164" fontId="57" fillId="2" borderId="5" xfId="0" applyNumberFormat="1" applyFont="1" applyFill="1" applyBorder="1" applyProtection="1"/>
    <xf numFmtId="0" fontId="58" fillId="2" borderId="4" xfId="0" applyFont="1" applyFill="1" applyBorder="1" applyProtection="1"/>
    <xf numFmtId="2" fontId="59" fillId="2" borderId="13" xfId="0" applyNumberFormat="1" applyFont="1" applyFill="1" applyBorder="1" applyProtection="1">
      <protection locked="0"/>
    </xf>
    <xf numFmtId="0" fontId="54" fillId="2" borderId="13" xfId="0" applyFont="1" applyFill="1" applyBorder="1" applyAlignment="1">
      <alignment horizontal="right"/>
    </xf>
    <xf numFmtId="0" fontId="60" fillId="2" borderId="13" xfId="0" applyFont="1" applyFill="1" applyBorder="1" applyAlignment="1" applyProtection="1">
      <alignment horizontal="left"/>
    </xf>
    <xf numFmtId="0" fontId="61" fillId="2" borderId="13" xfId="0" applyFont="1" applyFill="1" applyBorder="1" applyAlignment="1">
      <alignment horizontal="left"/>
    </xf>
    <xf numFmtId="164" fontId="54" fillId="2" borderId="5" xfId="0" applyNumberFormat="1" applyFont="1" applyFill="1" applyBorder="1" applyProtection="1"/>
    <xf numFmtId="164" fontId="54" fillId="2" borderId="13" xfId="0" applyNumberFormat="1" applyFont="1" applyFill="1" applyBorder="1" applyProtection="1"/>
    <xf numFmtId="0" fontId="58" fillId="2" borderId="0" xfId="0" applyFont="1" applyFill="1"/>
    <xf numFmtId="164" fontId="42" fillId="3" borderId="14" xfId="0" applyNumberFormat="1" applyFont="1" applyFill="1" applyBorder="1" applyProtection="1"/>
    <xf numFmtId="0" fontId="42" fillId="3" borderId="0" xfId="0" applyFont="1" applyFill="1" applyProtection="1"/>
    <xf numFmtId="39" fontId="42" fillId="3" borderId="0" xfId="0" applyNumberFormat="1" applyFont="1" applyFill="1" applyProtection="1"/>
    <xf numFmtId="165" fontId="55" fillId="3" borderId="14" xfId="0" applyNumberFormat="1" applyFont="1" applyFill="1" applyBorder="1" applyProtection="1">
      <protection locked="0"/>
    </xf>
    <xf numFmtId="165" fontId="42" fillId="3" borderId="14" xfId="0" applyNumberFormat="1" applyFont="1" applyFill="1" applyBorder="1" applyProtection="1"/>
    <xf numFmtId="0" fontId="53" fillId="3" borderId="20" xfId="0" applyFont="1" applyFill="1" applyBorder="1" applyAlignment="1" applyProtection="1">
      <alignment horizontal="center"/>
      <protection locked="0"/>
    </xf>
    <xf numFmtId="0" fontId="54" fillId="2" borderId="1" xfId="0" applyFont="1" applyFill="1" applyBorder="1" applyProtection="1"/>
    <xf numFmtId="0" fontId="62" fillId="3" borderId="14" xfId="0" applyFont="1" applyFill="1" applyBorder="1" applyProtection="1">
      <protection locked="0"/>
    </xf>
    <xf numFmtId="0" fontId="63" fillId="3" borderId="14" xfId="0" applyFont="1" applyFill="1" applyBorder="1" applyProtection="1">
      <protection locked="0"/>
    </xf>
    <xf numFmtId="164" fontId="57" fillId="2" borderId="1" xfId="0" applyNumberFormat="1" applyFont="1" applyFill="1" applyBorder="1" applyAlignment="1" applyProtection="1">
      <alignment horizontal="centerContinuous"/>
    </xf>
    <xf numFmtId="164" fontId="57" fillId="2" borderId="1" xfId="0" applyNumberFormat="1" applyFont="1" applyFill="1" applyBorder="1" applyProtection="1"/>
    <xf numFmtId="164" fontId="57" fillId="2" borderId="1" xfId="0" applyNumberFormat="1" applyFont="1" applyFill="1" applyBorder="1" applyAlignment="1" applyProtection="1"/>
    <xf numFmtId="0" fontId="51" fillId="2" borderId="1" xfId="0" applyFont="1" applyFill="1" applyBorder="1" applyProtection="1">
      <protection locked="0"/>
    </xf>
    <xf numFmtId="0" fontId="51" fillId="0" borderId="1" xfId="0" applyFont="1" applyBorder="1" applyProtection="1">
      <protection locked="0"/>
    </xf>
    <xf numFmtId="0" fontId="56" fillId="2" borderId="1" xfId="0" applyFont="1" applyFill="1" applyBorder="1" applyProtection="1">
      <protection locked="0"/>
    </xf>
    <xf numFmtId="2" fontId="57" fillId="2" borderId="13" xfId="0" applyNumberFormat="1" applyFont="1" applyFill="1" applyBorder="1" applyProtection="1"/>
    <xf numFmtId="166" fontId="57" fillId="2" borderId="13" xfId="0" applyNumberFormat="1" applyFont="1" applyFill="1" applyBorder="1" applyProtection="1"/>
    <xf numFmtId="0" fontId="61" fillId="2" borderId="1" xfId="0" applyFont="1" applyFill="1" applyBorder="1" applyProtection="1"/>
    <xf numFmtId="0" fontId="60" fillId="2" borderId="13" xfId="0" applyFont="1" applyFill="1" applyBorder="1" applyProtection="1"/>
    <xf numFmtId="14" fontId="55" fillId="2" borderId="13" xfId="0" applyNumberFormat="1" applyFont="1" applyFill="1" applyBorder="1" applyAlignment="1" applyProtection="1">
      <alignment horizontal="right"/>
      <protection locked="0"/>
    </xf>
    <xf numFmtId="14" fontId="54" fillId="2" borderId="13" xfId="0" applyNumberFormat="1" applyFont="1" applyFill="1" applyBorder="1" applyAlignment="1" applyProtection="1">
      <alignment horizontal="right"/>
      <protection locked="0"/>
    </xf>
    <xf numFmtId="0" fontId="57" fillId="2" borderId="0" xfId="0" applyFont="1" applyFill="1" applyBorder="1" applyProtection="1"/>
    <xf numFmtId="164" fontId="57" fillId="2" borderId="0" xfId="0" applyNumberFormat="1" applyFont="1" applyFill="1" applyBorder="1" applyProtection="1"/>
    <xf numFmtId="0" fontId="11" fillId="4" borderId="0" xfId="0" applyFont="1" applyFill="1" applyProtection="1"/>
    <xf numFmtId="164" fontId="38" fillId="4" borderId="1" xfId="0" applyNumberFormat="1" applyFont="1" applyFill="1" applyBorder="1" applyAlignment="1" applyProtection="1">
      <alignment horizontal="center"/>
    </xf>
    <xf numFmtId="164" fontId="38" fillId="4" borderId="0" xfId="0" applyNumberFormat="1" applyFont="1" applyFill="1" applyProtection="1"/>
    <xf numFmtId="164" fontId="44" fillId="4" borderId="1" xfId="0" applyNumberFormat="1" applyFont="1" applyFill="1" applyBorder="1" applyProtection="1">
      <protection locked="0"/>
    </xf>
    <xf numFmtId="164" fontId="11" fillId="4" borderId="0" xfId="0" applyNumberFormat="1" applyFont="1" applyFill="1" applyProtection="1"/>
    <xf numFmtId="164" fontId="40" fillId="4" borderId="1" xfId="0" applyNumberFormat="1" applyFont="1" applyFill="1" applyBorder="1" applyProtection="1"/>
    <xf numFmtId="0" fontId="0" fillId="4" borderId="0" xfId="0" applyFill="1"/>
    <xf numFmtId="0" fontId="35" fillId="4" borderId="0" xfId="0" applyFont="1" applyFill="1" applyAlignment="1" applyProtection="1">
      <alignment horizontal="centerContinuous"/>
    </xf>
    <xf numFmtId="0" fontId="11" fillId="4" borderId="0" xfId="0" applyFont="1" applyFill="1" applyAlignment="1" applyProtection="1">
      <alignment horizontal="centerContinuous"/>
    </xf>
    <xf numFmtId="0" fontId="2" fillId="4" borderId="0" xfId="0" applyFont="1" applyFill="1" applyProtection="1"/>
    <xf numFmtId="0" fontId="12" fillId="4" borderId="0" xfId="0" applyFont="1" applyFill="1" applyAlignment="1" applyProtection="1">
      <alignment horizontal="centerContinuous"/>
    </xf>
    <xf numFmtId="0" fontId="2" fillId="4" borderId="0" xfId="0" applyFont="1" applyFill="1" applyAlignment="1" applyProtection="1">
      <alignment horizontal="centerContinuous"/>
    </xf>
    <xf numFmtId="0" fontId="36" fillId="4" borderId="0" xfId="0" applyFont="1" applyFill="1" applyProtection="1"/>
    <xf numFmtId="0" fontId="36" fillId="4" borderId="0" xfId="0" applyFont="1" applyFill="1" applyAlignment="1" applyProtection="1">
      <alignment horizontal="right"/>
    </xf>
    <xf numFmtId="0" fontId="1" fillId="4" borderId="0" xfId="0" applyFont="1" applyFill="1" applyProtection="1"/>
    <xf numFmtId="0" fontId="16" fillId="4" borderId="0" xfId="0" applyFont="1" applyFill="1" applyProtection="1"/>
    <xf numFmtId="0" fontId="11" fillId="4" borderId="0" xfId="0" applyFont="1" applyFill="1" applyAlignment="1" applyProtection="1">
      <alignment horizontal="center"/>
    </xf>
    <xf numFmtId="0" fontId="14" fillId="4" borderId="0" xfId="0" applyFont="1" applyFill="1" applyProtection="1"/>
    <xf numFmtId="0" fontId="12" fillId="4" borderId="0" xfId="0" applyFont="1" applyFill="1" applyProtection="1"/>
    <xf numFmtId="0" fontId="11" fillId="4" borderId="0" xfId="0" applyFont="1" applyFill="1" applyAlignment="1" applyProtection="1">
      <alignment horizontal="right"/>
    </xf>
    <xf numFmtId="0" fontId="38" fillId="4" borderId="0" xfId="0" applyFont="1" applyFill="1" applyProtection="1"/>
    <xf numFmtId="0" fontId="39" fillId="4" borderId="0" xfId="0" applyFont="1" applyFill="1" applyProtection="1"/>
    <xf numFmtId="168" fontId="38" fillId="4" borderId="0" xfId="0" applyNumberFormat="1" applyFont="1" applyFill="1" applyProtection="1"/>
    <xf numFmtId="168" fontId="40" fillId="4" borderId="1" xfId="0" applyNumberFormat="1" applyFont="1" applyFill="1" applyBorder="1" applyAlignment="1" applyProtection="1">
      <alignment horizontal="right"/>
    </xf>
    <xf numFmtId="168" fontId="11" fillId="4" borderId="0" xfId="0" applyNumberFormat="1" applyFont="1" applyFill="1" applyProtection="1"/>
    <xf numFmtId="168" fontId="45" fillId="4" borderId="0" xfId="0" applyNumberFormat="1" applyFont="1" applyFill="1" applyProtection="1"/>
    <xf numFmtId="168" fontId="11" fillId="4" borderId="0" xfId="0" applyNumberFormat="1" applyFont="1" applyFill="1" applyAlignment="1" applyProtection="1">
      <alignment horizontal="right"/>
    </xf>
    <xf numFmtId="168" fontId="40" fillId="4" borderId="0" xfId="0" applyNumberFormat="1" applyFont="1" applyFill="1" applyAlignment="1" applyProtection="1">
      <alignment horizontal="right"/>
    </xf>
    <xf numFmtId="0" fontId="13" fillId="4" borderId="0" xfId="0" applyFont="1" applyFill="1" applyProtection="1"/>
    <xf numFmtId="168" fontId="40" fillId="4" borderId="0" xfId="0" applyNumberFormat="1" applyFont="1" applyFill="1" applyProtection="1"/>
    <xf numFmtId="0" fontId="7" fillId="4" borderId="0" xfId="0" applyFont="1" applyFill="1" applyProtection="1"/>
    <xf numFmtId="168" fontId="44" fillId="4" borderId="0" xfId="0" applyNumberFormat="1" applyFont="1" applyFill="1" applyProtection="1"/>
    <xf numFmtId="168" fontId="40" fillId="4" borderId="1" xfId="0" applyNumberFormat="1" applyFont="1" applyFill="1" applyBorder="1" applyProtection="1"/>
    <xf numFmtId="0" fontId="13" fillId="4" borderId="0" xfId="0" applyFont="1" applyFill="1" applyAlignment="1" applyProtection="1">
      <alignment horizontal="right"/>
    </xf>
    <xf numFmtId="168" fontId="41" fillId="4" borderId="1" xfId="0" applyNumberFormat="1" applyFont="1" applyFill="1" applyBorder="1" applyProtection="1"/>
    <xf numFmtId="168" fontId="41" fillId="4" borderId="0" xfId="0" applyNumberFormat="1" applyFont="1" applyFill="1" applyProtection="1"/>
    <xf numFmtId="168" fontId="41" fillId="4" borderId="7" xfId="0" applyNumberFormat="1" applyFont="1" applyFill="1" applyBorder="1" applyAlignment="1" applyProtection="1">
      <alignment horizontal="right"/>
    </xf>
    <xf numFmtId="168" fontId="41" fillId="4" borderId="1" xfId="0" applyNumberFormat="1" applyFont="1" applyFill="1" applyBorder="1" applyAlignment="1" applyProtection="1">
      <alignment horizontal="right"/>
    </xf>
    <xf numFmtId="0" fontId="17" fillId="4" borderId="0" xfId="0" applyFont="1" applyFill="1" applyProtection="1"/>
    <xf numFmtId="49" fontId="11" fillId="4" borderId="0" xfId="0" applyNumberFormat="1" applyFont="1" applyFill="1" applyAlignment="1" applyProtection="1">
      <alignment horizontal="right"/>
    </xf>
    <xf numFmtId="164" fontId="44" fillId="4" borderId="0" xfId="0" applyNumberFormat="1" applyFont="1" applyFill="1" applyProtection="1"/>
    <xf numFmtId="164" fontId="11" fillId="6" borderId="0" xfId="0" applyNumberFormat="1" applyFont="1" applyFill="1" applyProtection="1"/>
    <xf numFmtId="164" fontId="40" fillId="6" borderId="1" xfId="0" applyNumberFormat="1" applyFont="1" applyFill="1" applyBorder="1" applyProtection="1"/>
    <xf numFmtId="164" fontId="38" fillId="5" borderId="1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64" fontId="40" fillId="4" borderId="0" xfId="0" applyNumberFormat="1" applyFont="1" applyFill="1" applyProtection="1"/>
    <xf numFmtId="37" fontId="11" fillId="4" borderId="0" xfId="0" applyNumberFormat="1" applyFont="1" applyFill="1" applyProtection="1"/>
    <xf numFmtId="164" fontId="46" fillId="4" borderId="0" xfId="0" applyNumberFormat="1" applyFont="1" applyFill="1" applyProtection="1"/>
    <xf numFmtId="164" fontId="12" fillId="4" borderId="0" xfId="0" applyNumberFormat="1" applyFont="1" applyFill="1" applyProtection="1"/>
    <xf numFmtId="164" fontId="40" fillId="4" borderId="0" xfId="0" applyNumberFormat="1" applyFont="1" applyFill="1" applyBorder="1" applyProtection="1"/>
    <xf numFmtId="0" fontId="20" fillId="4" borderId="0" xfId="0" applyFont="1" applyFill="1" applyProtection="1"/>
    <xf numFmtId="0" fontId="11" fillId="4" borderId="0" xfId="0" applyFont="1" applyFill="1" applyAlignment="1" applyProtection="1">
      <alignment horizontal="left"/>
    </xf>
    <xf numFmtId="0" fontId="18" fillId="4" borderId="0" xfId="0" applyFont="1" applyFill="1" applyProtection="1"/>
    <xf numFmtId="0" fontId="21" fillId="4" borderId="0" xfId="0" applyFont="1" applyFill="1" applyAlignment="1" applyProtection="1">
      <alignment vertical="top"/>
    </xf>
    <xf numFmtId="164" fontId="40" fillId="4" borderId="7" xfId="0" applyNumberFormat="1" applyFont="1" applyFill="1" applyBorder="1" applyProtection="1"/>
    <xf numFmtId="0" fontId="17" fillId="4" borderId="0" xfId="0" applyFont="1" applyFill="1" applyBorder="1" applyProtection="1"/>
    <xf numFmtId="37" fontId="11" fillId="5" borderId="0" xfId="0" applyNumberFormat="1" applyFont="1" applyFill="1" applyProtection="1"/>
    <xf numFmtId="37" fontId="11" fillId="5" borderId="0" xfId="0" applyNumberFormat="1" applyFont="1" applyFill="1" applyBorder="1" applyProtection="1"/>
    <xf numFmtId="164" fontId="43" fillId="4" borderId="1" xfId="0" applyNumberFormat="1" applyFont="1" applyFill="1" applyBorder="1" applyProtection="1"/>
    <xf numFmtId="37" fontId="12" fillId="4" borderId="0" xfId="0" applyNumberFormat="1" applyFont="1" applyFill="1" applyBorder="1" applyProtection="1"/>
    <xf numFmtId="37" fontId="11" fillId="4" borderId="0" xfId="0" applyNumberFormat="1" applyFont="1" applyFill="1" applyBorder="1" applyProtection="1"/>
    <xf numFmtId="37" fontId="12" fillId="4" borderId="0" xfId="0" applyNumberFormat="1" applyFont="1" applyFill="1" applyProtection="1"/>
    <xf numFmtId="164" fontId="40" fillId="4" borderId="21" xfId="0" applyNumberFormat="1" applyFont="1" applyFill="1" applyBorder="1" applyProtection="1"/>
    <xf numFmtId="0" fontId="64" fillId="4" borderId="0" xfId="0" applyFont="1" applyFill="1" applyProtection="1"/>
    <xf numFmtId="0" fontId="47" fillId="4" borderId="1" xfId="0" applyFont="1" applyFill="1" applyBorder="1" applyProtection="1">
      <protection locked="0"/>
    </xf>
    <xf numFmtId="0" fontId="49" fillId="4" borderId="1" xfId="0" applyFont="1" applyFill="1" applyBorder="1" applyProtection="1">
      <protection locked="0"/>
    </xf>
    <xf numFmtId="0" fontId="13" fillId="4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/>
    </xf>
    <xf numFmtId="0" fontId="0" fillId="4" borderId="0" xfId="0" applyFill="1" applyProtection="1"/>
    <xf numFmtId="168" fontId="42" fillId="4" borderId="0" xfId="0" applyNumberFormat="1" applyFont="1" applyFill="1" applyProtection="1"/>
    <xf numFmtId="0" fontId="15" fillId="4" borderId="0" xfId="0" applyFont="1" applyFill="1" applyProtection="1"/>
    <xf numFmtId="0" fontId="47" fillId="4" borderId="0" xfId="0" applyFont="1" applyFill="1" applyProtection="1"/>
    <xf numFmtId="0" fontId="48" fillId="4" borderId="0" xfId="0" applyFont="1" applyFill="1" applyProtection="1"/>
    <xf numFmtId="0" fontId="19" fillId="4" borderId="0" xfId="0" applyFont="1" applyFill="1" applyProtection="1"/>
    <xf numFmtId="168" fontId="40" fillId="4" borderId="1" xfId="0" applyNumberFormat="1" applyFont="1" applyFill="1" applyBorder="1" applyAlignment="1" applyProtection="1">
      <alignment horizontal="right"/>
      <protection locked="0"/>
    </xf>
    <xf numFmtId="0" fontId="3" fillId="3" borderId="0" xfId="0" applyFont="1" applyFill="1" applyProtection="1"/>
    <xf numFmtId="0" fontId="26" fillId="3" borderId="0" xfId="0" applyFont="1" applyFill="1" applyProtection="1"/>
    <xf numFmtId="0" fontId="10" fillId="3" borderId="0" xfId="0" applyFont="1" applyFill="1" applyProtection="1"/>
    <xf numFmtId="0" fontId="8" fillId="3" borderId="0" xfId="0" applyFont="1" applyFill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/>
    </xf>
    <xf numFmtId="0" fontId="1" fillId="3" borderId="0" xfId="0" quotePrefix="1" applyFont="1" applyFill="1" applyAlignment="1" applyProtection="1">
      <alignment horizontal="right"/>
    </xf>
    <xf numFmtId="0" fontId="6" fillId="3" borderId="0" xfId="0" applyFont="1" applyFill="1" applyProtection="1"/>
    <xf numFmtId="0" fontId="54" fillId="3" borderId="1" xfId="0" applyFont="1" applyFill="1" applyBorder="1" applyProtection="1"/>
    <xf numFmtId="0" fontId="26" fillId="3" borderId="0" xfId="0" applyFont="1" applyFill="1" applyAlignment="1" applyProtection="1">
      <alignment horizontal="centerContinuous"/>
    </xf>
    <xf numFmtId="0" fontId="1" fillId="3" borderId="0" xfId="0" quotePrefix="1" applyFont="1" applyFill="1" applyAlignment="1" applyProtection="1">
      <alignment horizontal="right" vertical="top"/>
    </xf>
    <xf numFmtId="0" fontId="6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horizontal="center"/>
    </xf>
    <xf numFmtId="0" fontId="26" fillId="3" borderId="0" xfId="0" applyFont="1" applyFill="1" applyAlignment="1" applyProtection="1">
      <alignment horizontal="right"/>
    </xf>
    <xf numFmtId="4" fontId="1" fillId="3" borderId="0" xfId="0" applyNumberFormat="1" applyFont="1" applyFill="1" applyBorder="1" applyProtection="1"/>
    <xf numFmtId="0" fontId="26" fillId="3" borderId="0" xfId="0" applyFont="1" applyFill="1" applyBorder="1" applyAlignment="1" applyProtection="1">
      <alignment horizontal="centerContinuous"/>
    </xf>
    <xf numFmtId="0" fontId="26" fillId="3" borderId="0" xfId="0" quotePrefix="1" applyNumberFormat="1" applyFont="1" applyFill="1" applyAlignment="1" applyProtection="1">
      <alignment horizontal="right" indent="1"/>
    </xf>
    <xf numFmtId="0" fontId="26" fillId="3" borderId="0" xfId="0" applyFont="1" applyFill="1" applyAlignment="1" applyProtection="1">
      <alignment horizontal="left"/>
    </xf>
    <xf numFmtId="0" fontId="28" fillId="3" borderId="0" xfId="0" applyFont="1" applyFill="1" applyProtection="1"/>
    <xf numFmtId="0" fontId="28" fillId="3" borderId="0" xfId="0" applyFont="1" applyFill="1" applyBorder="1" applyProtection="1"/>
    <xf numFmtId="0" fontId="0" fillId="3" borderId="0" xfId="0" applyNumberFormat="1" applyFill="1" applyAlignment="1" applyProtection="1">
      <alignment wrapText="1" readingOrder="1"/>
    </xf>
    <xf numFmtId="0" fontId="26" fillId="3" borderId="0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 vertical="top"/>
    </xf>
    <xf numFmtId="0" fontId="1" fillId="3" borderId="0" xfId="0" applyFont="1" applyFill="1" applyAlignment="1" applyProtection="1">
      <alignment horizontal="right" wrapText="1"/>
    </xf>
    <xf numFmtId="0" fontId="1" fillId="3" borderId="0" xfId="0" applyFont="1" applyFill="1" applyAlignment="1" applyProtection="1">
      <alignment horizontal="center" wrapText="1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Border="1" applyAlignment="1" applyProtection="1">
      <alignment wrapText="1"/>
    </xf>
    <xf numFmtId="0" fontId="50" fillId="3" borderId="0" xfId="0" applyFont="1" applyFill="1" applyProtection="1"/>
    <xf numFmtId="0" fontId="1" fillId="3" borderId="1" xfId="0" applyFont="1" applyFill="1" applyBorder="1" applyProtection="1"/>
    <xf numFmtId="0" fontId="55" fillId="3" borderId="1" xfId="0" applyFont="1" applyFill="1" applyBorder="1" applyProtection="1">
      <protection locked="0"/>
    </xf>
    <xf numFmtId="0" fontId="28" fillId="3" borderId="2" xfId="0" applyFont="1" applyFill="1" applyBorder="1" applyAlignment="1">
      <alignment horizontal="centerContinuous"/>
    </xf>
    <xf numFmtId="0" fontId="28" fillId="3" borderId="2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Continuous"/>
    </xf>
    <xf numFmtId="0" fontId="28" fillId="3" borderId="3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/>
    </xf>
    <xf numFmtId="164" fontId="54" fillId="3" borderId="14" xfId="0" applyNumberFormat="1" applyFont="1" applyFill="1" applyBorder="1" applyProtection="1"/>
    <xf numFmtId="0" fontId="65" fillId="4" borderId="22" xfId="0" applyFont="1" applyFill="1" applyBorder="1" applyProtection="1">
      <protection locked="0"/>
    </xf>
    <xf numFmtId="38" fontId="53" fillId="3" borderId="5" xfId="0" applyNumberFormat="1" applyFont="1" applyFill="1" applyBorder="1" applyAlignment="1" applyProtection="1">
      <alignment horizontal="center"/>
      <protection locked="0"/>
    </xf>
    <xf numFmtId="38" fontId="53" fillId="3" borderId="19" xfId="0" applyNumberFormat="1" applyFont="1" applyFill="1" applyBorder="1" applyAlignment="1" applyProtection="1">
      <alignment horizontal="center"/>
      <protection locked="0"/>
    </xf>
    <xf numFmtId="49" fontId="0" fillId="3" borderId="0" xfId="0" applyNumberFormat="1" applyFont="1" applyFill="1" applyAlignment="1" applyProtection="1">
      <alignment horizontal="center" vertical="top"/>
    </xf>
    <xf numFmtId="0" fontId="0" fillId="3" borderId="0" xfId="0" applyFont="1" applyFill="1" applyProtection="1"/>
    <xf numFmtId="0" fontId="66" fillId="3" borderId="1" xfId="0" applyFont="1" applyFill="1" applyBorder="1" applyProtection="1">
      <protection locked="0"/>
    </xf>
    <xf numFmtId="0" fontId="66" fillId="3" borderId="0" xfId="0" applyFont="1" applyFill="1" applyBorder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6" fillId="4" borderId="0" xfId="0" applyFont="1" applyFill="1" applyProtection="1"/>
    <xf numFmtId="0" fontId="4" fillId="4" borderId="0" xfId="0" applyFont="1" applyFill="1" applyProtection="1"/>
    <xf numFmtId="0" fontId="0" fillId="3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16" fillId="4" borderId="0" xfId="0" applyFont="1" applyFill="1" applyAlignment="1" applyProtection="1">
      <alignment horizontal="center"/>
    </xf>
    <xf numFmtId="0" fontId="11" fillId="4" borderId="0" xfId="0" quotePrefix="1" applyFont="1" applyFill="1" applyProtection="1"/>
    <xf numFmtId="0" fontId="46" fillId="4" borderId="1" xfId="0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/>
    <xf numFmtId="0" fontId="1" fillId="3" borderId="0" xfId="0" applyFont="1" applyFill="1" applyAlignment="1" applyProtection="1"/>
    <xf numFmtId="0" fontId="68" fillId="2" borderId="0" xfId="0" applyFont="1" applyFill="1" applyBorder="1" applyAlignment="1">
      <alignment horizontal="right"/>
    </xf>
    <xf numFmtId="167" fontId="62" fillId="4" borderId="0" xfId="0" applyNumberFormat="1" applyFont="1" applyFill="1" applyBorder="1" applyAlignment="1" applyProtection="1">
      <protection locked="0"/>
    </xf>
    <xf numFmtId="0" fontId="69" fillId="4" borderId="0" xfId="0" applyFont="1" applyFill="1" applyBorder="1" applyAlignment="1" applyProtection="1"/>
    <xf numFmtId="0" fontId="61" fillId="4" borderId="0" xfId="0" applyFont="1" applyFill="1" applyBorder="1" applyAlignment="1"/>
    <xf numFmtId="0" fontId="27" fillId="2" borderId="13" xfId="0" applyFont="1" applyFill="1" applyBorder="1" applyProtection="1">
      <protection locked="0"/>
    </xf>
    <xf numFmtId="0" fontId="57" fillId="2" borderId="13" xfId="0" applyFont="1" applyFill="1" applyBorder="1" applyAlignment="1" applyProtection="1">
      <alignment horizontal="left"/>
    </xf>
    <xf numFmtId="0" fontId="17" fillId="0" borderId="0" xfId="0" applyFont="1" applyFill="1" applyProtection="1"/>
    <xf numFmtId="169" fontId="28" fillId="4" borderId="0" xfId="0" applyNumberFormat="1" applyFont="1" applyFill="1" applyAlignment="1" applyProtection="1">
      <alignment horizontal="center"/>
    </xf>
    <xf numFmtId="165" fontId="1" fillId="4" borderId="0" xfId="0" applyNumberFormat="1" applyFont="1" applyFill="1" applyAlignment="1" applyProtection="1">
      <alignment horizontal="center"/>
    </xf>
    <xf numFmtId="0" fontId="73" fillId="4" borderId="0" xfId="0" applyFont="1" applyFill="1" applyProtection="1"/>
    <xf numFmtId="0" fontId="27" fillId="2" borderId="0" xfId="0" applyFont="1" applyFill="1" applyBorder="1" applyProtection="1"/>
    <xf numFmtId="0" fontId="3" fillId="2" borderId="0" xfId="0" applyFont="1" applyFill="1" applyBorder="1"/>
    <xf numFmtId="0" fontId="54" fillId="2" borderId="0" xfId="0" applyFont="1" applyFill="1" applyBorder="1"/>
    <xf numFmtId="164" fontId="54" fillId="2" borderId="0" xfId="0" applyNumberFormat="1" applyFont="1" applyFill="1" applyBorder="1" applyProtection="1"/>
    <xf numFmtId="0" fontId="23" fillId="4" borderId="0" xfId="0" applyFont="1" applyFill="1"/>
    <xf numFmtId="0" fontId="8" fillId="6" borderId="0" xfId="0" applyFont="1" applyFill="1" applyProtection="1"/>
    <xf numFmtId="0" fontId="27" fillId="6" borderId="0" xfId="0" applyFont="1" applyFill="1" applyProtection="1"/>
    <xf numFmtId="0" fontId="57" fillId="6" borderId="0" xfId="0" applyFont="1" applyFill="1" applyBorder="1" applyProtection="1"/>
    <xf numFmtId="164" fontId="57" fillId="6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Font="1" applyFill="1"/>
    <xf numFmtId="0" fontId="4" fillId="2" borderId="0" xfId="0" applyFont="1" applyFill="1" applyAlignment="1" applyProtection="1">
      <alignment horizontal="centerContinuous"/>
    </xf>
    <xf numFmtId="0" fontId="34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24" fillId="4" borderId="0" xfId="0" applyFont="1" applyFill="1"/>
    <xf numFmtId="0" fontId="24" fillId="4" borderId="0" xfId="0" applyFont="1" applyFill="1" applyBorder="1"/>
    <xf numFmtId="0" fontId="70" fillId="4" borderId="0" xfId="0" applyFont="1" applyFill="1" applyBorder="1" applyAlignment="1" applyProtection="1"/>
    <xf numFmtId="0" fontId="4" fillId="3" borderId="0" xfId="0" applyFont="1" applyFill="1" applyAlignment="1">
      <alignment horizontal="centerContinuous"/>
    </xf>
    <xf numFmtId="0" fontId="4" fillId="0" borderId="0" xfId="0" applyFont="1" applyAlignment="1" applyProtection="1">
      <alignment horizontal="centerContinuous"/>
    </xf>
    <xf numFmtId="0" fontId="35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left" wrapText="1"/>
    </xf>
    <xf numFmtId="0" fontId="65" fillId="4" borderId="1" xfId="0" applyFont="1" applyFill="1" applyBorder="1" applyAlignment="1" applyProtection="1">
      <alignment horizontal="left"/>
      <protection locked="0"/>
    </xf>
    <xf numFmtId="0" fontId="71" fillId="4" borderId="1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  <protection locked="0"/>
    </xf>
    <xf numFmtId="0" fontId="50" fillId="3" borderId="1" xfId="0" applyFont="1" applyFill="1" applyBorder="1" applyAlignment="1" applyProtection="1">
      <alignment horizontal="left"/>
    </xf>
    <xf numFmtId="0" fontId="56" fillId="3" borderId="1" xfId="0" applyFont="1" applyFill="1" applyBorder="1" applyAlignment="1" applyProtection="1">
      <alignment horizontal="left"/>
      <protection locked="0"/>
    </xf>
    <xf numFmtId="0" fontId="56" fillId="3" borderId="15" xfId="0" applyFont="1" applyFill="1" applyBorder="1" applyAlignment="1" applyProtection="1">
      <alignment horizontal="left"/>
      <protection locked="0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Alignment="1" applyProtection="1">
      <alignment horizontal="left" vertical="distributed" wrapText="1"/>
    </xf>
    <xf numFmtId="0" fontId="0" fillId="0" borderId="0" xfId="0" applyAlignment="1" applyProtection="1">
      <alignment vertical="distributed" wrapText="1"/>
    </xf>
    <xf numFmtId="0" fontId="0" fillId="0" borderId="0" xfId="0" applyNumberFormat="1" applyAlignment="1" applyProtection="1">
      <alignment wrapText="1" readingOrder="1"/>
    </xf>
    <xf numFmtId="4" fontId="52" fillId="3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67" fillId="4" borderId="0" xfId="0" quotePrefix="1" applyFont="1" applyFill="1" applyAlignment="1" applyProtection="1">
      <alignment horizontal="left" vertic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  <xf numFmtId="169" fontId="28" fillId="4" borderId="0" xfId="0" applyNumberFormat="1" applyFont="1" applyFill="1" applyAlignment="1" applyProtection="1">
      <alignment horizontal="center"/>
    </xf>
    <xf numFmtId="0" fontId="24" fillId="4" borderId="0" xfId="0" applyFont="1" applyFill="1" applyAlignment="1">
      <alignment horizontal="left"/>
    </xf>
    <xf numFmtId="167" fontId="56" fillId="4" borderId="1" xfId="0" applyNumberFormat="1" applyFont="1" applyFill="1" applyBorder="1" applyAlignment="1" applyProtection="1">
      <alignment horizontal="center"/>
      <protection locked="0"/>
    </xf>
    <xf numFmtId="15" fontId="62" fillId="3" borderId="1" xfId="0" applyNumberFormat="1" applyFont="1" applyFill="1" applyBorder="1" applyAlignment="1" applyProtection="1">
      <alignment horizontal="center"/>
      <protection locked="0"/>
    </xf>
    <xf numFmtId="0" fontId="56" fillId="0" borderId="1" xfId="0" applyFont="1" applyBorder="1" applyAlignment="1" applyProtection="1">
      <alignment horizontal="center"/>
      <protection locked="0"/>
    </xf>
    <xf numFmtId="0" fontId="75" fillId="3" borderId="1" xfId="0" applyFont="1" applyFill="1" applyBorder="1" applyAlignment="1" applyProtection="1">
      <protection locked="0"/>
    </xf>
    <xf numFmtId="0" fontId="76" fillId="0" borderId="1" xfId="0" applyFont="1" applyBorder="1" applyAlignment="1" applyProtection="1">
      <protection locked="0"/>
    </xf>
    <xf numFmtId="0" fontId="51" fillId="3" borderId="1" xfId="0" applyFont="1" applyFill="1" applyBorder="1" applyAlignment="1" applyProtection="1">
      <protection locked="0"/>
    </xf>
    <xf numFmtId="0" fontId="56" fillId="0" borderId="1" xfId="0" applyFont="1" applyBorder="1" applyAlignment="1" applyProtection="1">
      <protection locked="0"/>
    </xf>
    <xf numFmtId="0" fontId="62" fillId="3" borderId="1" xfId="0" applyFont="1" applyFill="1" applyBorder="1" applyAlignment="1" applyProtection="1">
      <alignment horizontal="center"/>
      <protection locked="0"/>
    </xf>
    <xf numFmtId="14" fontId="62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1"/>
      </font>
    </dxf>
    <dxf>
      <font>
        <strike val="0"/>
        <color theme="1"/>
      </font>
    </dxf>
  </dxfs>
  <tableStyles count="0" defaultTableStyle="TableStyleMedium9" defaultPivotStyle="PivotStyleLight16"/>
  <colors>
    <mruColors>
      <color rgb="FF00008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7"/>
  </sheetPr>
  <dimension ref="A1:IU382"/>
  <sheetViews>
    <sheetView tabSelected="1" defaultGridColor="0" colorId="22" zoomScale="60" zoomScaleNormal="60" zoomScaleSheetLayoutView="50" workbookViewId="0">
      <selection activeCell="C6" sqref="C6:H6"/>
    </sheetView>
  </sheetViews>
  <sheetFormatPr defaultColWidth="6" defaultRowHeight="23.25"/>
  <cols>
    <col min="1" max="1" width="9.4609375" customWidth="1"/>
    <col min="2" max="2" width="10.765625" customWidth="1"/>
    <col min="3" max="3" width="5.765625" customWidth="1"/>
    <col min="4" max="7" width="9.69140625" customWidth="1"/>
    <col min="8" max="8" width="14.69140625" customWidth="1"/>
    <col min="9" max="9" width="5.69140625" customWidth="1"/>
    <col min="10" max="10" width="14.69140625" customWidth="1"/>
    <col min="11" max="11" width="5.69140625" customWidth="1"/>
    <col min="12" max="12" width="16.69140625" customWidth="1"/>
  </cols>
  <sheetData>
    <row r="1" spans="1:13" ht="9.9499999999999993" customHeight="1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35.2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ht="35.25">
      <c r="A3" s="323" t="s">
        <v>304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13" ht="35.25">
      <c r="A4" s="168"/>
      <c r="B4" s="169"/>
      <c r="C4" s="169"/>
      <c r="D4" s="169"/>
      <c r="E4" s="169"/>
      <c r="F4" s="171"/>
      <c r="G4" s="169"/>
      <c r="H4" s="169"/>
      <c r="I4" s="169"/>
      <c r="J4" s="169"/>
      <c r="K4" s="169"/>
      <c r="L4" s="169"/>
      <c r="M4" s="172"/>
    </row>
    <row r="5" spans="1:13" ht="9.9499999999999993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70"/>
    </row>
    <row r="6" spans="1:13" ht="27" customHeight="1" thickBot="1">
      <c r="A6" s="173" t="s">
        <v>227</v>
      </c>
      <c r="B6" s="173"/>
      <c r="C6" s="325"/>
      <c r="D6" s="325"/>
      <c r="E6" s="325"/>
      <c r="F6" s="325"/>
      <c r="G6" s="325"/>
      <c r="H6" s="325"/>
      <c r="I6" s="173"/>
      <c r="J6" s="174" t="s">
        <v>116</v>
      </c>
      <c r="K6" s="326"/>
      <c r="L6" s="326"/>
      <c r="M6" s="170"/>
    </row>
    <row r="7" spans="1:13" ht="27" customHeight="1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75"/>
    </row>
    <row r="8" spans="1:13" ht="27" customHeight="1">
      <c r="A8" s="176"/>
      <c r="B8" s="161"/>
      <c r="C8" s="161"/>
      <c r="D8" s="161"/>
      <c r="E8" s="161"/>
      <c r="F8" s="161"/>
      <c r="G8" s="161"/>
      <c r="H8" s="177" t="s">
        <v>1</v>
      </c>
      <c r="I8" s="161"/>
      <c r="J8" s="177"/>
      <c r="K8" s="161"/>
      <c r="L8" s="177" t="s">
        <v>1</v>
      </c>
      <c r="M8" s="175"/>
    </row>
    <row r="9" spans="1:13" ht="27" customHeight="1">
      <c r="A9" s="161"/>
      <c r="B9" s="161"/>
      <c r="C9" s="161"/>
      <c r="D9" s="161"/>
      <c r="E9" s="161"/>
      <c r="F9" s="161"/>
      <c r="G9" s="161"/>
      <c r="H9" s="177" t="s">
        <v>2</v>
      </c>
      <c r="I9" s="161"/>
      <c r="J9" s="177"/>
      <c r="K9" s="161"/>
      <c r="L9" s="177" t="s">
        <v>4</v>
      </c>
      <c r="M9" s="175"/>
    </row>
    <row r="10" spans="1:13" ht="27" customHeight="1">
      <c r="A10" s="161"/>
      <c r="B10" s="161"/>
      <c r="C10" s="161"/>
      <c r="D10" s="161"/>
      <c r="E10" s="161"/>
      <c r="F10" s="161"/>
      <c r="G10" s="161"/>
      <c r="H10" s="177" t="s">
        <v>327</v>
      </c>
      <c r="I10" s="161"/>
      <c r="J10" s="177"/>
      <c r="K10" s="161"/>
      <c r="L10" s="177" t="s">
        <v>7</v>
      </c>
      <c r="M10" s="175"/>
    </row>
    <row r="11" spans="1:13" ht="27" customHeight="1">
      <c r="A11" s="161"/>
      <c r="B11" s="161"/>
      <c r="C11" s="161"/>
      <c r="D11" s="161"/>
      <c r="E11" s="161"/>
      <c r="F11" s="161"/>
      <c r="G11" s="161"/>
      <c r="H11" s="289" t="s">
        <v>328</v>
      </c>
      <c r="I11" s="161"/>
      <c r="J11" s="177"/>
      <c r="K11" s="161"/>
      <c r="L11" s="289" t="s">
        <v>328</v>
      </c>
      <c r="M11" s="175"/>
    </row>
    <row r="12" spans="1:13" ht="27" customHeight="1">
      <c r="A12" s="161" t="s">
        <v>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75"/>
    </row>
    <row r="13" spans="1:13" ht="27" customHeight="1">
      <c r="A13" s="178" t="s">
        <v>10</v>
      </c>
      <c r="B13" s="161"/>
      <c r="C13" s="161" t="s">
        <v>11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75"/>
    </row>
    <row r="14" spans="1:13" ht="27" customHeight="1">
      <c r="A14" s="161"/>
      <c r="B14" s="161"/>
      <c r="C14" s="161" t="s">
        <v>12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75"/>
    </row>
    <row r="15" spans="1:13" ht="27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79"/>
      <c r="K15" s="161"/>
      <c r="L15" s="180"/>
      <c r="M15" s="175"/>
    </row>
    <row r="16" spans="1:13" ht="27" customHeight="1" thickBot="1">
      <c r="A16" s="161"/>
      <c r="B16" s="181" t="s">
        <v>13</v>
      </c>
      <c r="C16" s="181"/>
      <c r="D16" s="181"/>
      <c r="E16" s="181"/>
      <c r="F16" s="182"/>
      <c r="G16" s="182"/>
      <c r="H16" s="164"/>
      <c r="I16" s="183"/>
      <c r="J16" s="161"/>
      <c r="K16" s="183"/>
      <c r="L16" s="184" t="str">
        <f t="shared" ref="L16:L25" si="0">IF(H16="","",H16)</f>
        <v/>
      </c>
      <c r="M16" s="170"/>
    </row>
    <row r="17" spans="1:16" ht="27" customHeight="1" thickBot="1">
      <c r="A17" s="161"/>
      <c r="B17" s="161" t="s">
        <v>14</v>
      </c>
      <c r="C17" s="161"/>
      <c r="D17" s="161"/>
      <c r="E17" s="161"/>
      <c r="F17" s="161"/>
      <c r="G17" s="161"/>
      <c r="H17" s="164"/>
      <c r="I17" s="183"/>
      <c r="J17" s="161"/>
      <c r="K17" s="185"/>
      <c r="L17" s="184" t="str">
        <f t="shared" si="0"/>
        <v/>
      </c>
      <c r="M17" s="170"/>
    </row>
    <row r="18" spans="1:16" ht="27" customHeight="1" thickBot="1">
      <c r="A18" s="161"/>
      <c r="B18" s="161" t="s">
        <v>15</v>
      </c>
      <c r="C18" s="161"/>
      <c r="D18" s="161"/>
      <c r="E18" s="161"/>
      <c r="F18" s="161"/>
      <c r="G18" s="161"/>
      <c r="H18" s="164"/>
      <c r="I18" s="183"/>
      <c r="J18" s="161"/>
      <c r="K18" s="185"/>
      <c r="L18" s="184" t="str">
        <f t="shared" si="0"/>
        <v/>
      </c>
      <c r="M18" s="170"/>
    </row>
    <row r="19" spans="1:16" ht="27" customHeight="1" thickBot="1">
      <c r="A19" s="161"/>
      <c r="B19" s="161" t="s">
        <v>16</v>
      </c>
      <c r="C19" s="161"/>
      <c r="D19" s="161"/>
      <c r="E19" s="161"/>
      <c r="F19" s="161"/>
      <c r="G19" s="161"/>
      <c r="H19" s="164"/>
      <c r="I19" s="183"/>
      <c r="J19" s="161"/>
      <c r="K19" s="185"/>
      <c r="L19" s="184" t="str">
        <f t="shared" si="0"/>
        <v/>
      </c>
      <c r="M19" s="170"/>
    </row>
    <row r="20" spans="1:16" ht="27" customHeight="1" thickBot="1">
      <c r="A20" s="161"/>
      <c r="B20" s="161" t="s">
        <v>17</v>
      </c>
      <c r="C20" s="161"/>
      <c r="D20" s="161"/>
      <c r="E20" s="161"/>
      <c r="F20" s="161"/>
      <c r="G20" s="161"/>
      <c r="H20" s="164"/>
      <c r="I20" s="186"/>
      <c r="J20" s="161"/>
      <c r="K20" s="185"/>
      <c r="L20" s="184" t="str">
        <f t="shared" si="0"/>
        <v/>
      </c>
      <c r="M20" s="170"/>
    </row>
    <row r="21" spans="1:16" ht="27" customHeight="1" thickBot="1">
      <c r="A21" s="161"/>
      <c r="B21" s="161" t="s">
        <v>18</v>
      </c>
      <c r="C21" s="161"/>
      <c r="D21" s="161"/>
      <c r="E21" s="161"/>
      <c r="F21" s="161"/>
      <c r="G21" s="161"/>
      <c r="H21" s="164"/>
      <c r="I21" s="183"/>
      <c r="J21" s="161"/>
      <c r="K21" s="185"/>
      <c r="L21" s="184" t="str">
        <f t="shared" si="0"/>
        <v/>
      </c>
      <c r="M21" s="170"/>
    </row>
    <row r="22" spans="1:16" ht="27" customHeight="1" thickBot="1">
      <c r="A22" s="161"/>
      <c r="B22" s="161" t="s">
        <v>19</v>
      </c>
      <c r="C22" s="161"/>
      <c r="D22" s="161"/>
      <c r="E22" s="161"/>
      <c r="F22" s="161"/>
      <c r="G22" s="161"/>
      <c r="H22" s="164"/>
      <c r="I22" s="183"/>
      <c r="J22" s="161"/>
      <c r="K22" s="185"/>
      <c r="L22" s="184" t="str">
        <f t="shared" si="0"/>
        <v/>
      </c>
      <c r="M22" s="170"/>
    </row>
    <row r="23" spans="1:16" ht="27" customHeight="1" thickBot="1">
      <c r="A23" s="161"/>
      <c r="B23" s="161" t="s">
        <v>251</v>
      </c>
      <c r="C23" s="161"/>
      <c r="D23" s="161"/>
      <c r="E23" s="161"/>
      <c r="F23" s="161"/>
      <c r="G23" s="161"/>
      <c r="H23" s="164"/>
      <c r="I23" s="183"/>
      <c r="J23" s="161"/>
      <c r="K23" s="185"/>
      <c r="L23" s="184" t="str">
        <f t="shared" si="0"/>
        <v/>
      </c>
      <c r="M23" s="170"/>
    </row>
    <row r="24" spans="1:16" ht="27" customHeight="1" thickBot="1">
      <c r="A24" s="161"/>
      <c r="B24" s="161" t="s">
        <v>252</v>
      </c>
      <c r="C24" s="275"/>
      <c r="D24" s="275"/>
      <c r="E24" s="275"/>
      <c r="F24" s="275"/>
      <c r="G24" s="161"/>
      <c r="H24" s="164"/>
      <c r="I24" s="183"/>
      <c r="J24" s="161"/>
      <c r="K24" s="185"/>
      <c r="L24" s="184" t="str">
        <f t="shared" si="0"/>
        <v/>
      </c>
      <c r="M24" s="170"/>
    </row>
    <row r="25" spans="1:16" ht="27" customHeight="1" thickBot="1">
      <c r="A25" s="161"/>
      <c r="B25" s="161" t="s">
        <v>319</v>
      </c>
      <c r="C25" s="275"/>
      <c r="D25" s="275"/>
      <c r="E25" s="275"/>
      <c r="F25" s="275"/>
      <c r="G25" s="161"/>
      <c r="H25" s="164"/>
      <c r="I25" s="183"/>
      <c r="J25" s="161"/>
      <c r="K25" s="185"/>
      <c r="L25" s="184" t="str">
        <f t="shared" si="0"/>
        <v/>
      </c>
      <c r="M25" s="170"/>
    </row>
    <row r="26" spans="1:16" ht="27" customHeight="1">
      <c r="A26" s="161"/>
      <c r="B26" s="161"/>
      <c r="C26" s="161"/>
      <c r="D26" s="161"/>
      <c r="E26" s="161"/>
      <c r="F26" s="161"/>
      <c r="G26" s="161"/>
      <c r="H26" s="187"/>
      <c r="I26" s="185"/>
      <c r="J26" s="161"/>
      <c r="K26" s="185"/>
      <c r="L26" s="188"/>
      <c r="M26" s="170"/>
    </row>
    <row r="27" spans="1:16" ht="27" customHeight="1" thickBot="1">
      <c r="A27" s="161"/>
      <c r="B27" s="189" t="s">
        <v>253</v>
      </c>
      <c r="C27" s="161"/>
      <c r="D27" s="161"/>
      <c r="E27" s="161"/>
      <c r="F27" s="161"/>
      <c r="G27" s="161"/>
      <c r="H27" s="184" t="str">
        <f>IF(SUM(H16:H25)=0,"",SUM(H16:H25))</f>
        <v/>
      </c>
      <c r="I27" s="190"/>
      <c r="J27" s="161"/>
      <c r="K27" s="185"/>
      <c r="L27" s="184" t="str">
        <f>IF(SUM(L16:L25)=0,"",SUM(L16:L25))</f>
        <v/>
      </c>
      <c r="M27" s="170"/>
    </row>
    <row r="28" spans="1:16" ht="27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70"/>
    </row>
    <row r="29" spans="1:16" ht="27" customHeight="1">
      <c r="A29" s="161" t="s">
        <v>20</v>
      </c>
      <c r="B29" s="161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91"/>
      <c r="N29" s="5"/>
      <c r="O29" s="5"/>
      <c r="P29" s="5"/>
    </row>
    <row r="30" spans="1:16" ht="27" customHeight="1">
      <c r="A30" s="178" t="s">
        <v>21</v>
      </c>
      <c r="B30" s="161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91"/>
      <c r="N30" s="5"/>
      <c r="O30" s="5"/>
      <c r="P30" s="5"/>
    </row>
    <row r="31" spans="1:16" ht="27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70"/>
    </row>
    <row r="32" spans="1:16" ht="27" customHeight="1">
      <c r="A32" s="161"/>
      <c r="B32" s="189" t="s">
        <v>22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70"/>
    </row>
    <row r="33" spans="1:13" ht="27" customHeight="1">
      <c r="A33" s="161"/>
      <c r="B33" s="189" t="s">
        <v>23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70"/>
    </row>
    <row r="34" spans="1:13" ht="13.5" customHeight="1">
      <c r="A34" s="161"/>
      <c r="B34" s="18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70"/>
    </row>
    <row r="35" spans="1:13" ht="27" customHeight="1">
      <c r="A35" s="161"/>
      <c r="B35" s="189"/>
      <c r="C35" s="161"/>
      <c r="D35" s="161"/>
      <c r="E35" s="161"/>
      <c r="F35" s="161"/>
      <c r="G35" s="161"/>
      <c r="H35" s="177" t="s">
        <v>1</v>
      </c>
      <c r="I35" s="161"/>
      <c r="J35" s="177" t="s">
        <v>1</v>
      </c>
      <c r="K35" s="161"/>
      <c r="L35" s="177" t="s">
        <v>1</v>
      </c>
      <c r="M35" s="170"/>
    </row>
    <row r="36" spans="1:13" ht="27" customHeight="1">
      <c r="A36" s="161"/>
      <c r="B36" s="189"/>
      <c r="C36" s="161"/>
      <c r="D36" s="161"/>
      <c r="E36" s="161"/>
      <c r="F36" s="161"/>
      <c r="G36" s="161"/>
      <c r="H36" s="177" t="s">
        <v>2</v>
      </c>
      <c r="I36" s="161"/>
      <c r="J36" s="177" t="s">
        <v>3</v>
      </c>
      <c r="K36" s="161"/>
      <c r="L36" s="177" t="s">
        <v>4</v>
      </c>
      <c r="M36" s="170"/>
    </row>
    <row r="37" spans="1:13" ht="27" customHeight="1">
      <c r="A37" s="161"/>
      <c r="B37" s="189"/>
      <c r="C37" s="161"/>
      <c r="D37" s="161"/>
      <c r="E37" s="161"/>
      <c r="F37" s="161"/>
      <c r="G37" s="161"/>
      <c r="H37" s="177" t="s">
        <v>5</v>
      </c>
      <c r="I37" s="161"/>
      <c r="J37" s="177" t="s">
        <v>6</v>
      </c>
      <c r="K37" s="161"/>
      <c r="L37" s="177" t="s">
        <v>7</v>
      </c>
      <c r="M37" s="170"/>
    </row>
    <row r="38" spans="1:13" ht="27" customHeight="1">
      <c r="A38" s="161"/>
      <c r="B38" s="189"/>
      <c r="C38" s="161"/>
      <c r="D38" s="161"/>
      <c r="E38" s="161"/>
      <c r="F38" s="161"/>
      <c r="G38" s="161"/>
      <c r="H38" s="289" t="s">
        <v>8</v>
      </c>
      <c r="I38" s="161"/>
      <c r="J38" s="289" t="s">
        <v>8</v>
      </c>
      <c r="K38" s="161"/>
      <c r="L38" s="289" t="s">
        <v>8</v>
      </c>
      <c r="M38" s="170"/>
    </row>
    <row r="39" spans="1:13" ht="27" customHeight="1">
      <c r="A39" s="161" t="s">
        <v>344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70"/>
    </row>
    <row r="40" spans="1:13" ht="27" customHeight="1">
      <c r="A40" s="178" t="s">
        <v>24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70"/>
    </row>
    <row r="41" spans="1:13" ht="27" customHeight="1">
      <c r="A41" s="179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70"/>
    </row>
    <row r="42" spans="1:13" ht="27" customHeight="1">
      <c r="A42" s="161"/>
      <c r="B42" s="189" t="s">
        <v>329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70"/>
    </row>
    <row r="43" spans="1:13" ht="27" customHeight="1">
      <c r="A43" s="161"/>
      <c r="B43" s="189" t="s">
        <v>25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70"/>
    </row>
    <row r="44" spans="1:13" ht="27" customHeight="1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70"/>
    </row>
    <row r="45" spans="1:13" ht="27" customHeight="1">
      <c r="A45" s="161"/>
      <c r="B45" s="178" t="s">
        <v>26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70"/>
    </row>
    <row r="46" spans="1:13" ht="27" customHeight="1">
      <c r="A46" s="161"/>
      <c r="B46" s="178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70"/>
    </row>
    <row r="47" spans="1:13" ht="27" customHeight="1" thickBot="1">
      <c r="A47" s="161"/>
      <c r="B47" s="161" t="s">
        <v>278</v>
      </c>
      <c r="C47" s="161"/>
      <c r="D47" s="161"/>
      <c r="E47" s="161"/>
      <c r="F47" s="161"/>
      <c r="G47" s="179"/>
      <c r="H47" s="164"/>
      <c r="I47" s="192"/>
      <c r="J47" s="164"/>
      <c r="K47" s="185"/>
      <c r="L47" s="193" t="str">
        <f t="shared" ref="L47:L55" si="1">IF(AND(H47="",J47=""),"",+H47+J47)</f>
        <v/>
      </c>
      <c r="M47" s="170"/>
    </row>
    <row r="48" spans="1:13" ht="27" customHeight="1" thickBot="1">
      <c r="A48" s="161"/>
      <c r="B48" s="161" t="s">
        <v>279</v>
      </c>
      <c r="C48" s="161"/>
      <c r="D48" s="161"/>
      <c r="E48" s="161"/>
      <c r="F48" s="161"/>
      <c r="G48" s="179"/>
      <c r="H48" s="164"/>
      <c r="I48" s="192"/>
      <c r="J48" s="164"/>
      <c r="K48" s="185"/>
      <c r="L48" s="193" t="str">
        <f t="shared" si="1"/>
        <v/>
      </c>
      <c r="M48" s="170"/>
    </row>
    <row r="49" spans="1:13" ht="27" customHeight="1" thickBot="1">
      <c r="A49" s="161"/>
      <c r="B49" s="161" t="s">
        <v>28</v>
      </c>
      <c r="C49" s="161"/>
      <c r="D49" s="161"/>
      <c r="E49" s="161"/>
      <c r="F49" s="161"/>
      <c r="G49" s="179"/>
      <c r="H49" s="164"/>
      <c r="I49" s="192"/>
      <c r="J49" s="164"/>
      <c r="K49" s="185"/>
      <c r="L49" s="193" t="str">
        <f t="shared" si="1"/>
        <v/>
      </c>
      <c r="M49" s="170"/>
    </row>
    <row r="50" spans="1:13" ht="27" customHeight="1" thickBot="1">
      <c r="A50" s="194" t="s">
        <v>27</v>
      </c>
      <c r="B50" s="161" t="s">
        <v>280</v>
      </c>
      <c r="C50" s="161"/>
      <c r="D50" s="161"/>
      <c r="E50" s="161"/>
      <c r="F50" s="161"/>
      <c r="G50" s="179"/>
      <c r="H50" s="164"/>
      <c r="I50" s="192"/>
      <c r="J50" s="164"/>
      <c r="K50" s="185"/>
      <c r="L50" s="193" t="str">
        <f t="shared" si="1"/>
        <v/>
      </c>
      <c r="M50" s="170"/>
    </row>
    <row r="51" spans="1:13" ht="27" customHeight="1" thickBot="1">
      <c r="A51" s="161"/>
      <c r="B51" s="161" t="s">
        <v>281</v>
      </c>
      <c r="C51" s="161"/>
      <c r="D51" s="161"/>
      <c r="E51" s="161"/>
      <c r="F51" s="161"/>
      <c r="G51" s="179"/>
      <c r="H51" s="164"/>
      <c r="I51" s="192"/>
      <c r="J51" s="164"/>
      <c r="K51" s="185"/>
      <c r="L51" s="193" t="str">
        <f t="shared" si="1"/>
        <v/>
      </c>
      <c r="M51" s="170"/>
    </row>
    <row r="52" spans="1:13" ht="27" customHeight="1" thickBot="1">
      <c r="A52" s="161"/>
      <c r="B52" s="161" t="s">
        <v>282</v>
      </c>
      <c r="C52" s="161"/>
      <c r="D52" s="161"/>
      <c r="E52" s="161"/>
      <c r="F52" s="161"/>
      <c r="G52" s="179"/>
      <c r="H52" s="164"/>
      <c r="I52" s="192"/>
      <c r="J52" s="164"/>
      <c r="K52" s="185"/>
      <c r="L52" s="193" t="str">
        <f t="shared" si="1"/>
        <v/>
      </c>
      <c r="M52" s="170"/>
    </row>
    <row r="53" spans="1:13" ht="27" customHeight="1" thickBot="1">
      <c r="A53" s="161"/>
      <c r="B53" s="161" t="s">
        <v>283</v>
      </c>
      <c r="C53" s="161"/>
      <c r="D53" s="161"/>
      <c r="E53" s="161"/>
      <c r="F53" s="161"/>
      <c r="G53" s="179"/>
      <c r="H53" s="164"/>
      <c r="I53" s="192"/>
      <c r="J53" s="164"/>
      <c r="K53" s="185"/>
      <c r="L53" s="193" t="str">
        <f t="shared" si="1"/>
        <v/>
      </c>
      <c r="M53" s="170"/>
    </row>
    <row r="54" spans="1:13" ht="27" customHeight="1" thickBot="1">
      <c r="A54" s="161"/>
      <c r="B54" s="161" t="s">
        <v>284</v>
      </c>
      <c r="C54" s="161"/>
      <c r="D54" s="161"/>
      <c r="E54" s="161"/>
      <c r="F54" s="161"/>
      <c r="G54" s="179"/>
      <c r="H54" s="164"/>
      <c r="I54" s="192"/>
      <c r="J54" s="164"/>
      <c r="K54" s="185"/>
      <c r="L54" s="193" t="str">
        <f t="shared" si="1"/>
        <v/>
      </c>
      <c r="M54" s="170"/>
    </row>
    <row r="55" spans="1:13" ht="27" customHeight="1" thickBot="1">
      <c r="A55" s="194" t="s">
        <v>27</v>
      </c>
      <c r="B55" s="161" t="s">
        <v>285</v>
      </c>
      <c r="C55" s="161"/>
      <c r="D55" s="161"/>
      <c r="E55" s="161"/>
      <c r="F55" s="161"/>
      <c r="G55" s="179"/>
      <c r="H55" s="164"/>
      <c r="I55" s="192"/>
      <c r="J55" s="164"/>
      <c r="K55" s="185"/>
      <c r="L55" s="193" t="str">
        <f t="shared" si="1"/>
        <v/>
      </c>
      <c r="M55" s="170"/>
    </row>
    <row r="56" spans="1:13" ht="20.100000000000001" customHeight="1">
      <c r="A56" s="161"/>
      <c r="B56" s="161"/>
      <c r="C56" s="161"/>
      <c r="D56" s="161"/>
      <c r="E56" s="161"/>
      <c r="F56" s="161"/>
      <c r="G56" s="179"/>
      <c r="H56" s="187"/>
      <c r="I56" s="185"/>
      <c r="J56" s="187"/>
      <c r="K56" s="185"/>
      <c r="L56" s="190"/>
      <c r="M56" s="170"/>
    </row>
    <row r="57" spans="1:13" ht="27" customHeight="1" thickBot="1">
      <c r="A57" s="161"/>
      <c r="B57" s="161" t="s">
        <v>286</v>
      </c>
      <c r="C57" s="161"/>
      <c r="D57" s="161"/>
      <c r="E57" s="161"/>
      <c r="F57" s="161"/>
      <c r="G57" s="179"/>
      <c r="H57" s="184" t="str">
        <f>IF(SUM(H47:H55)=0,"",SUM(H47:H55))</f>
        <v/>
      </c>
      <c r="I57" s="190"/>
      <c r="J57" s="184" t="str">
        <f>IF(SUM(J47:J55)=0,"",SUM(J47:J55))</f>
        <v/>
      </c>
      <c r="K57" s="185"/>
      <c r="L57" s="184" t="str">
        <f>IF(SUM(L47:L55)=0,"",SUM(L47:L55))</f>
        <v/>
      </c>
      <c r="M57" s="170"/>
    </row>
    <row r="58" spans="1:13" ht="27" customHeight="1">
      <c r="A58" s="161"/>
      <c r="B58" s="161"/>
      <c r="C58" s="161"/>
      <c r="D58" s="161"/>
      <c r="E58" s="161"/>
      <c r="F58" s="161"/>
      <c r="G58" s="161"/>
      <c r="H58" s="187"/>
      <c r="I58" s="185"/>
      <c r="J58" s="187"/>
      <c r="K58" s="185"/>
      <c r="L58" s="185"/>
      <c r="M58" s="170"/>
    </row>
    <row r="59" spans="1:13" ht="27" customHeight="1">
      <c r="A59" s="161"/>
      <c r="B59" s="178" t="s">
        <v>248</v>
      </c>
      <c r="C59" s="161"/>
      <c r="D59" s="161"/>
      <c r="E59" s="161"/>
      <c r="F59" s="161"/>
      <c r="G59" s="161"/>
      <c r="H59" s="187"/>
      <c r="I59" s="185"/>
      <c r="J59" s="187"/>
      <c r="K59" s="185"/>
      <c r="L59" s="185"/>
      <c r="M59" s="170"/>
    </row>
    <row r="60" spans="1:13" ht="27" customHeight="1">
      <c r="A60" s="161"/>
      <c r="B60" s="161"/>
      <c r="C60" s="161"/>
      <c r="D60" s="161"/>
      <c r="E60" s="161"/>
      <c r="F60" s="161"/>
      <c r="G60" s="161"/>
      <c r="H60" s="187"/>
      <c r="I60" s="185"/>
      <c r="J60" s="187"/>
      <c r="K60" s="185"/>
      <c r="L60" s="185"/>
      <c r="M60" s="170"/>
    </row>
    <row r="61" spans="1:13" ht="27" customHeight="1" thickBot="1">
      <c r="A61" s="161"/>
      <c r="B61" s="161" t="s">
        <v>29</v>
      </c>
      <c r="C61" s="161"/>
      <c r="D61" s="161"/>
      <c r="E61" s="161"/>
      <c r="F61" s="179"/>
      <c r="G61" s="161"/>
      <c r="H61" s="164"/>
      <c r="I61" s="192"/>
      <c r="J61" s="164"/>
      <c r="K61" s="185"/>
      <c r="L61" s="195" t="str">
        <f>IF(AND(H61="",J61=""),"",+H61+J61)</f>
        <v/>
      </c>
      <c r="M61" s="170"/>
    </row>
    <row r="62" spans="1:13" ht="27" customHeight="1" thickBot="1">
      <c r="A62" s="161"/>
      <c r="B62" s="161" t="s">
        <v>30</v>
      </c>
      <c r="C62" s="161"/>
      <c r="D62" s="161"/>
      <c r="E62" s="161"/>
      <c r="F62" s="179"/>
      <c r="G62" s="161"/>
      <c r="H62" s="164"/>
      <c r="I62" s="192"/>
      <c r="J62" s="164"/>
      <c r="K62" s="185"/>
      <c r="L62" s="195" t="str">
        <f>IF(AND(H62="",J62=""),"",+H62+J62)</f>
        <v/>
      </c>
      <c r="M62" s="170"/>
    </row>
    <row r="63" spans="1:13" ht="27" customHeight="1" thickBot="1">
      <c r="A63" s="161"/>
      <c r="B63" s="161" t="s">
        <v>31</v>
      </c>
      <c r="C63" s="161"/>
      <c r="D63" s="161"/>
      <c r="E63" s="161"/>
      <c r="F63" s="179"/>
      <c r="G63" s="161"/>
      <c r="H63" s="164"/>
      <c r="I63" s="192"/>
      <c r="J63" s="164"/>
      <c r="K63" s="185"/>
      <c r="L63" s="195" t="str">
        <f>IF(AND(H63="",J63=""),"",+H63+J63)</f>
        <v/>
      </c>
      <c r="M63" s="170"/>
    </row>
    <row r="64" spans="1:13" ht="20.100000000000001" customHeight="1">
      <c r="A64" s="161"/>
      <c r="B64" s="161"/>
      <c r="C64" s="161"/>
      <c r="D64" s="161"/>
      <c r="E64" s="161"/>
      <c r="F64" s="179"/>
      <c r="G64" s="161"/>
      <c r="H64" s="187"/>
      <c r="I64" s="185"/>
      <c r="J64" s="187"/>
      <c r="K64" s="185"/>
      <c r="L64" s="196"/>
      <c r="M64" s="170"/>
    </row>
    <row r="65" spans="1:13" ht="27" customHeight="1" thickBot="1">
      <c r="A65" s="161"/>
      <c r="B65" s="161" t="s">
        <v>32</v>
      </c>
      <c r="C65" s="161"/>
      <c r="D65" s="161"/>
      <c r="E65" s="161"/>
      <c r="F65" s="179"/>
      <c r="G65" s="161"/>
      <c r="H65" s="184" t="str">
        <f>IF(SUM(H61:H63)=0,"",SUM(H61:H63))</f>
        <v/>
      </c>
      <c r="I65" s="190"/>
      <c r="J65" s="184" t="str">
        <f>IF(SUM(J61:J63)=0,"",SUM(J61:J63))</f>
        <v/>
      </c>
      <c r="K65" s="185"/>
      <c r="L65" s="195" t="str">
        <f>IF(AND(H65="",J65=""),"",+H65+J65)</f>
        <v/>
      </c>
      <c r="M65" s="170"/>
    </row>
    <row r="66" spans="1:13" ht="27" customHeight="1">
      <c r="A66" s="161"/>
      <c r="B66" s="161"/>
      <c r="C66" s="161"/>
      <c r="D66" s="161"/>
      <c r="E66" s="161"/>
      <c r="F66" s="161"/>
      <c r="G66" s="229"/>
      <c r="H66" s="188"/>
      <c r="I66" s="190"/>
      <c r="J66" s="230"/>
      <c r="K66" s="185"/>
      <c r="L66" s="197" t="str">
        <f>IF(SUM(L61:L63)=0,"",IF(SUM(L61:L63)&gt;0.14*L57,"ERROR&gt;14%",""))</f>
        <v/>
      </c>
      <c r="M66" s="170"/>
    </row>
    <row r="67" spans="1:13" ht="27" customHeight="1" thickBot="1">
      <c r="A67" s="161"/>
      <c r="B67" s="178" t="s">
        <v>33</v>
      </c>
      <c r="C67" s="161"/>
      <c r="D67" s="161"/>
      <c r="E67" s="161"/>
      <c r="F67" s="161"/>
      <c r="G67" s="161"/>
      <c r="H67" s="235" t="str">
        <f>IF((H57+H65)=0,"",H57+H65)</f>
        <v/>
      </c>
      <c r="I67" s="190"/>
      <c r="J67" s="235" t="str">
        <f>IF((J57+J65)=0,"",J57+J65)</f>
        <v/>
      </c>
      <c r="K67" s="185"/>
      <c r="L67" s="198" t="str">
        <f>IF((L57+L66)=0,"",L57+L65)</f>
        <v/>
      </c>
      <c r="M67" s="170"/>
    </row>
    <row r="68" spans="1:13" ht="27" customHeight="1">
      <c r="A68" s="161"/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70"/>
    </row>
    <row r="69" spans="1:13" ht="27" customHeight="1">
      <c r="A69" s="194" t="s">
        <v>27</v>
      </c>
      <c r="B69" s="161" t="s">
        <v>34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70"/>
    </row>
    <row r="70" spans="1:13" ht="27" customHeight="1">
      <c r="A70" s="194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294" t="str">
        <f>"Application #: "&amp;IF(COSTS!$K$6="","",COSTS!$K$6)</f>
        <v xml:space="preserve">Application #: </v>
      </c>
      <c r="M70" s="170"/>
    </row>
    <row r="71" spans="1:13" ht="27" customHeight="1">
      <c r="A71" s="176"/>
      <c r="B71" s="161"/>
      <c r="C71" s="161"/>
      <c r="D71" s="161"/>
      <c r="E71" s="161"/>
      <c r="F71" s="161"/>
      <c r="G71" s="161"/>
      <c r="H71" s="177" t="s">
        <v>1</v>
      </c>
      <c r="I71" s="161"/>
      <c r="J71" s="177" t="s">
        <v>1</v>
      </c>
      <c r="K71" s="161"/>
      <c r="L71" s="177" t="s">
        <v>1</v>
      </c>
      <c r="M71" s="170"/>
    </row>
    <row r="72" spans="1:13" ht="27" customHeight="1">
      <c r="A72" s="161"/>
      <c r="B72" s="161"/>
      <c r="C72" s="161"/>
      <c r="D72" s="161"/>
      <c r="E72" s="161"/>
      <c r="F72" s="161"/>
      <c r="G72" s="161"/>
      <c r="H72" s="177" t="s">
        <v>2</v>
      </c>
      <c r="I72" s="161"/>
      <c r="J72" s="177" t="s">
        <v>3</v>
      </c>
      <c r="K72" s="161"/>
      <c r="L72" s="177" t="s">
        <v>4</v>
      </c>
      <c r="M72" s="170"/>
    </row>
    <row r="73" spans="1:13" ht="27" customHeight="1">
      <c r="A73" s="161"/>
      <c r="B73" s="161"/>
      <c r="C73" s="161"/>
      <c r="D73" s="161"/>
      <c r="E73" s="161"/>
      <c r="F73" s="161"/>
      <c r="G73" s="161"/>
      <c r="H73" s="177" t="s">
        <v>5</v>
      </c>
      <c r="I73" s="161"/>
      <c r="J73" s="177" t="s">
        <v>6</v>
      </c>
      <c r="K73" s="161"/>
      <c r="L73" s="177" t="s">
        <v>7</v>
      </c>
      <c r="M73" s="170"/>
    </row>
    <row r="74" spans="1:13" ht="27" customHeight="1">
      <c r="A74" s="161"/>
      <c r="B74" s="161"/>
      <c r="C74" s="161"/>
      <c r="D74" s="161"/>
      <c r="E74" s="161"/>
      <c r="F74" s="161"/>
      <c r="G74" s="161"/>
      <c r="H74" s="289" t="s">
        <v>8</v>
      </c>
      <c r="I74" s="161"/>
      <c r="J74" s="289" t="s">
        <v>8</v>
      </c>
      <c r="K74" s="161"/>
      <c r="L74" s="289" t="s">
        <v>8</v>
      </c>
      <c r="M74" s="170"/>
    </row>
    <row r="75" spans="1:13" ht="27" customHeight="1">
      <c r="A75" s="161" t="s">
        <v>345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70"/>
    </row>
    <row r="76" spans="1:13" ht="27" customHeight="1">
      <c r="A76" s="178" t="s">
        <v>35</v>
      </c>
      <c r="B76" s="161"/>
      <c r="C76" s="161"/>
      <c r="D76" s="161"/>
      <c r="E76" s="179"/>
      <c r="F76" s="179"/>
      <c r="G76" s="161"/>
      <c r="H76" s="161"/>
      <c r="I76" s="161"/>
      <c r="J76" s="161"/>
      <c r="K76" s="161"/>
      <c r="L76" s="161"/>
      <c r="M76" s="170"/>
    </row>
    <row r="77" spans="1:13" ht="27" customHeight="1">
      <c r="A77" s="161"/>
      <c r="B77" s="161"/>
      <c r="C77" s="199" t="str">
        <f>IF(L66="ERROR&gt;14%","BEFORE PROCEEDING YOU NEED TO REDUCE THE CONTRACTOR COSTS","")</f>
        <v/>
      </c>
      <c r="D77" s="179"/>
      <c r="E77" s="179"/>
      <c r="F77" s="179"/>
      <c r="G77" s="161"/>
      <c r="H77" s="161"/>
      <c r="I77" s="161"/>
      <c r="J77" s="161"/>
      <c r="K77" s="161"/>
      <c r="L77" s="161"/>
      <c r="M77" s="170"/>
    </row>
    <row r="78" spans="1:13" ht="27" customHeight="1" thickBot="1">
      <c r="A78" s="200"/>
      <c r="B78" s="161" t="s">
        <v>36</v>
      </c>
      <c r="C78" s="161"/>
      <c r="D78" s="161"/>
      <c r="E78" s="161"/>
      <c r="F78" s="161"/>
      <c r="G78" s="161"/>
      <c r="H78" s="164"/>
      <c r="I78" s="201"/>
      <c r="J78" s="164"/>
      <c r="K78" s="165"/>
      <c r="L78" s="166" t="str">
        <f t="shared" ref="L78:L85" si="2">IF(AND(H78="",J78=""),"",+H78+J78)</f>
        <v/>
      </c>
      <c r="M78" s="170"/>
    </row>
    <row r="79" spans="1:13" ht="27" customHeight="1" thickBot="1">
      <c r="A79" s="200"/>
      <c r="B79" s="161" t="s">
        <v>37</v>
      </c>
      <c r="C79" s="161"/>
      <c r="D79" s="161"/>
      <c r="E79" s="161"/>
      <c r="F79" s="161"/>
      <c r="G79" s="161"/>
      <c r="H79" s="164"/>
      <c r="I79" s="201"/>
      <c r="J79" s="164"/>
      <c r="K79" s="165"/>
      <c r="L79" s="166" t="str">
        <f t="shared" si="2"/>
        <v/>
      </c>
      <c r="M79" s="170"/>
    </row>
    <row r="80" spans="1:13" ht="27" customHeight="1" thickBot="1">
      <c r="A80" s="200"/>
      <c r="B80" s="161" t="s">
        <v>38</v>
      </c>
      <c r="C80" s="161"/>
      <c r="D80" s="161"/>
      <c r="E80" s="161"/>
      <c r="F80" s="161"/>
      <c r="G80" s="161"/>
      <c r="H80" s="164"/>
      <c r="I80" s="201"/>
      <c r="J80" s="164"/>
      <c r="K80" s="165"/>
      <c r="L80" s="166" t="str">
        <f t="shared" si="2"/>
        <v/>
      </c>
      <c r="M80" s="170"/>
    </row>
    <row r="81" spans="1:13" ht="27" customHeight="1" thickBot="1">
      <c r="A81" s="200"/>
      <c r="B81" s="161" t="s">
        <v>39</v>
      </c>
      <c r="C81" s="161"/>
      <c r="D81" s="161"/>
      <c r="E81" s="161"/>
      <c r="F81" s="161"/>
      <c r="G81" s="161"/>
      <c r="H81" s="164"/>
      <c r="I81" s="201"/>
      <c r="J81" s="164"/>
      <c r="K81" s="165"/>
      <c r="L81" s="166" t="str">
        <f t="shared" si="2"/>
        <v/>
      </c>
      <c r="M81" s="170"/>
    </row>
    <row r="82" spans="1:13" ht="27" customHeight="1" thickBot="1">
      <c r="A82" s="200"/>
      <c r="B82" s="161" t="s">
        <v>40</v>
      </c>
      <c r="C82" s="161"/>
      <c r="D82" s="161"/>
      <c r="E82" s="161"/>
      <c r="F82" s="161"/>
      <c r="G82" s="161"/>
      <c r="H82" s="164"/>
      <c r="I82" s="201"/>
      <c r="J82" s="164"/>
      <c r="K82" s="165"/>
      <c r="L82" s="166" t="str">
        <f t="shared" si="2"/>
        <v/>
      </c>
      <c r="M82" s="170"/>
    </row>
    <row r="83" spans="1:13" ht="27" customHeight="1" thickBot="1">
      <c r="A83" s="200"/>
      <c r="B83" s="161" t="s">
        <v>41</v>
      </c>
      <c r="C83" s="161"/>
      <c r="D83" s="161"/>
      <c r="E83" s="161"/>
      <c r="F83" s="161"/>
      <c r="G83" s="161"/>
      <c r="H83" s="164"/>
      <c r="I83" s="201"/>
      <c r="J83" s="164"/>
      <c r="K83" s="202"/>
      <c r="L83" s="203" t="str">
        <f t="shared" si="2"/>
        <v/>
      </c>
      <c r="M83" s="170"/>
    </row>
    <row r="84" spans="1:13" ht="27" customHeight="1" thickBot="1">
      <c r="A84" s="200"/>
      <c r="B84" s="161" t="s">
        <v>42</v>
      </c>
      <c r="C84" s="161"/>
      <c r="D84" s="161"/>
      <c r="E84" s="161"/>
      <c r="F84" s="161"/>
      <c r="G84" s="161"/>
      <c r="H84" s="204" t="s">
        <v>43</v>
      </c>
      <c r="I84" s="163"/>
      <c r="J84" s="164"/>
      <c r="K84" s="165"/>
      <c r="L84" s="166" t="str">
        <f>IF(J84="","",J84)</f>
        <v/>
      </c>
      <c r="M84" s="170"/>
    </row>
    <row r="85" spans="1:13" ht="27" customHeight="1" thickBot="1">
      <c r="A85" s="200"/>
      <c r="B85" s="161" t="s">
        <v>295</v>
      </c>
      <c r="C85" s="161"/>
      <c r="D85" s="161"/>
      <c r="E85" s="161"/>
      <c r="F85" s="161"/>
      <c r="G85" s="161"/>
      <c r="H85" s="164"/>
      <c r="I85" s="163"/>
      <c r="J85" s="164"/>
      <c r="K85" s="165"/>
      <c r="L85" s="166" t="str">
        <f t="shared" si="2"/>
        <v/>
      </c>
      <c r="M85" s="170"/>
    </row>
    <row r="86" spans="1:13" ht="27" customHeight="1" thickBot="1">
      <c r="A86" s="200"/>
      <c r="B86" s="161" t="s">
        <v>267</v>
      </c>
      <c r="C86" s="161"/>
      <c r="D86" s="161"/>
      <c r="E86" s="161"/>
      <c r="F86" s="161"/>
      <c r="G86" s="161"/>
      <c r="H86" s="164"/>
      <c r="I86" s="163"/>
      <c r="J86" s="164"/>
      <c r="K86" s="165"/>
      <c r="L86" s="166" t="str">
        <f>IF(AND(H86="",J86=""),"",+H86+J86)</f>
        <v/>
      </c>
      <c r="M86" s="170"/>
    </row>
    <row r="87" spans="1:13" ht="27" customHeight="1" thickBot="1">
      <c r="A87" s="200"/>
      <c r="B87" s="161" t="s">
        <v>268</v>
      </c>
      <c r="C87" s="161"/>
      <c r="D87" s="161"/>
      <c r="E87" s="161"/>
      <c r="F87" s="161"/>
      <c r="G87" s="161"/>
      <c r="H87" s="164"/>
      <c r="I87" s="163"/>
      <c r="J87" s="164"/>
      <c r="K87" s="165"/>
      <c r="L87" s="166" t="str">
        <f>IF(AND(H87="",J87=""),"",+H87+J87)</f>
        <v/>
      </c>
      <c r="M87" s="170"/>
    </row>
    <row r="88" spans="1:13" ht="27" customHeight="1" thickBot="1">
      <c r="A88" s="200"/>
      <c r="B88" s="161" t="s">
        <v>269</v>
      </c>
      <c r="C88" s="161"/>
      <c r="D88" s="161"/>
      <c r="E88" s="161"/>
      <c r="F88" s="161"/>
      <c r="G88" s="161"/>
      <c r="H88" s="162" t="s">
        <v>43</v>
      </c>
      <c r="I88" s="163"/>
      <c r="J88" s="164"/>
      <c r="K88" s="165"/>
      <c r="L88" s="166" t="str">
        <f>IF(J88="","",J88)</f>
        <v/>
      </c>
      <c r="M88" s="170"/>
    </row>
    <row r="89" spans="1:13" ht="27" customHeight="1" thickBot="1">
      <c r="A89" s="200"/>
      <c r="B89" s="161" t="s">
        <v>270</v>
      </c>
      <c r="C89" s="161"/>
      <c r="D89" s="161"/>
      <c r="E89" s="161"/>
      <c r="F89" s="161"/>
      <c r="G89" s="161"/>
      <c r="H89" s="162" t="s">
        <v>43</v>
      </c>
      <c r="I89" s="163"/>
      <c r="J89" s="164"/>
      <c r="K89" s="165"/>
      <c r="L89" s="166" t="str">
        <f>IF(J89="","",J89)</f>
        <v/>
      </c>
      <c r="M89" s="170"/>
    </row>
    <row r="90" spans="1:13" ht="27" customHeight="1" thickBot="1">
      <c r="A90" s="200"/>
      <c r="B90" s="161" t="s">
        <v>271</v>
      </c>
      <c r="C90" s="161"/>
      <c r="D90" s="161"/>
      <c r="E90" s="161"/>
      <c r="F90" s="161"/>
      <c r="G90" s="161"/>
      <c r="H90" s="162" t="s">
        <v>43</v>
      </c>
      <c r="I90" s="163"/>
      <c r="J90" s="164"/>
      <c r="K90" s="165"/>
      <c r="L90" s="166" t="str">
        <f>IF(J90="","",J90)</f>
        <v/>
      </c>
      <c r="M90" s="170"/>
    </row>
    <row r="91" spans="1:13" ht="27" customHeight="1" thickBot="1">
      <c r="A91" s="200"/>
      <c r="B91" s="161" t="s">
        <v>272</v>
      </c>
      <c r="C91" s="161"/>
      <c r="D91" s="161"/>
      <c r="E91" s="161"/>
      <c r="F91" s="161"/>
      <c r="G91" s="161"/>
      <c r="H91" s="164"/>
      <c r="I91" s="163"/>
      <c r="J91" s="164"/>
      <c r="K91" s="165"/>
      <c r="L91" s="166" t="str">
        <f t="shared" ref="L91:L97" si="3">IF(AND(H91="",J91=""),"",+H91+J91)</f>
        <v/>
      </c>
      <c r="M91" s="170"/>
    </row>
    <row r="92" spans="1:13" ht="27" customHeight="1" thickBot="1">
      <c r="A92" s="200"/>
      <c r="B92" s="161" t="s">
        <v>273</v>
      </c>
      <c r="C92" s="161"/>
      <c r="D92" s="161"/>
      <c r="E92" s="161"/>
      <c r="F92" s="161"/>
      <c r="G92" s="161"/>
      <c r="H92" s="164"/>
      <c r="I92" s="163"/>
      <c r="J92" s="164"/>
      <c r="K92" s="165"/>
      <c r="L92" s="166" t="str">
        <f t="shared" si="3"/>
        <v/>
      </c>
      <c r="M92" s="170"/>
    </row>
    <row r="93" spans="1:13" ht="27" customHeight="1" thickBot="1">
      <c r="A93" s="205" t="s">
        <v>27</v>
      </c>
      <c r="B93" s="161" t="s">
        <v>44</v>
      </c>
      <c r="C93" s="161"/>
      <c r="D93" s="161"/>
      <c r="E93" s="161"/>
      <c r="F93" s="161"/>
      <c r="G93" s="161"/>
      <c r="H93" s="164"/>
      <c r="I93" s="163"/>
      <c r="J93" s="164"/>
      <c r="K93" s="165"/>
      <c r="L93" s="166" t="str">
        <f t="shared" si="3"/>
        <v/>
      </c>
      <c r="M93" s="170"/>
    </row>
    <row r="94" spans="1:13" ht="27" customHeight="1" thickBot="1">
      <c r="A94" s="200"/>
      <c r="B94" s="161" t="s">
        <v>45</v>
      </c>
      <c r="C94" s="161"/>
      <c r="D94" s="161"/>
      <c r="E94" s="161"/>
      <c r="F94" s="161"/>
      <c r="G94" s="161"/>
      <c r="H94" s="164"/>
      <c r="I94" s="163"/>
      <c r="J94" s="164"/>
      <c r="K94" s="165"/>
      <c r="L94" s="166" t="str">
        <f t="shared" si="3"/>
        <v/>
      </c>
      <c r="M94" s="170"/>
    </row>
    <row r="95" spans="1:13" ht="27" customHeight="1" thickBot="1">
      <c r="A95" s="200"/>
      <c r="B95" s="161" t="s">
        <v>46</v>
      </c>
      <c r="C95" s="161"/>
      <c r="D95" s="161"/>
      <c r="E95" s="161"/>
      <c r="F95" s="161"/>
      <c r="G95" s="161"/>
      <c r="H95" s="164"/>
      <c r="I95" s="163"/>
      <c r="J95" s="164"/>
      <c r="K95" s="165"/>
      <c r="L95" s="166" t="str">
        <f t="shared" si="3"/>
        <v/>
      </c>
      <c r="M95" s="170"/>
    </row>
    <row r="96" spans="1:13" ht="27" customHeight="1" thickBot="1">
      <c r="A96" s="200"/>
      <c r="B96" s="161" t="s">
        <v>47</v>
      </c>
      <c r="C96" s="161"/>
      <c r="D96" s="161"/>
      <c r="E96" s="161"/>
      <c r="F96" s="161"/>
      <c r="G96" s="161"/>
      <c r="H96" s="164"/>
      <c r="I96" s="163"/>
      <c r="J96" s="164"/>
      <c r="K96" s="165"/>
      <c r="L96" s="166" t="str">
        <f t="shared" si="3"/>
        <v/>
      </c>
      <c r="M96" s="170"/>
    </row>
    <row r="97" spans="1:13" ht="27" customHeight="1" thickBot="1">
      <c r="A97" s="200"/>
      <c r="B97" s="161" t="s">
        <v>48</v>
      </c>
      <c r="C97" s="161"/>
      <c r="D97" s="161"/>
      <c r="E97" s="161"/>
      <c r="F97" s="161"/>
      <c r="G97" s="161"/>
      <c r="H97" s="164"/>
      <c r="I97" s="163"/>
      <c r="J97" s="164"/>
      <c r="K97" s="165"/>
      <c r="L97" s="166" t="str">
        <f t="shared" si="3"/>
        <v/>
      </c>
      <c r="M97" s="170"/>
    </row>
    <row r="98" spans="1:13" ht="27" customHeight="1" thickBot="1">
      <c r="A98" s="200"/>
      <c r="B98" s="161" t="s">
        <v>49</v>
      </c>
      <c r="C98" s="161"/>
      <c r="D98" s="161"/>
      <c r="E98" s="161"/>
      <c r="F98" s="161"/>
      <c r="G98" s="161"/>
      <c r="H98" s="204" t="s">
        <v>43</v>
      </c>
      <c r="I98" s="163"/>
      <c r="J98" s="164"/>
      <c r="K98" s="165"/>
      <c r="L98" s="166" t="str">
        <f>IF(J98="","",J98)</f>
        <v/>
      </c>
      <c r="M98" s="170"/>
    </row>
    <row r="99" spans="1:13" ht="27" customHeight="1" thickBot="1">
      <c r="A99" s="200"/>
      <c r="B99" s="161" t="s">
        <v>50</v>
      </c>
      <c r="C99" s="161"/>
      <c r="D99" s="161"/>
      <c r="E99" s="161"/>
      <c r="F99" s="161"/>
      <c r="G99" s="161"/>
      <c r="H99" s="164"/>
      <c r="I99" s="163"/>
      <c r="J99" s="164"/>
      <c r="K99" s="165"/>
      <c r="L99" s="166" t="str">
        <f t="shared" ref="L99:L104" si="4">IF(AND(H99="",J99=""),"",+H99+J99)</f>
        <v/>
      </c>
      <c r="M99" s="170"/>
    </row>
    <row r="100" spans="1:13" ht="27" customHeight="1" thickBot="1">
      <c r="A100" s="200"/>
      <c r="B100" s="161" t="s">
        <v>51</v>
      </c>
      <c r="C100" s="161"/>
      <c r="D100" s="161"/>
      <c r="E100" s="161"/>
      <c r="F100" s="161"/>
      <c r="G100" s="161"/>
      <c r="H100" s="164"/>
      <c r="I100" s="163"/>
      <c r="J100" s="164"/>
      <c r="K100" s="165"/>
      <c r="L100" s="166" t="str">
        <f t="shared" si="4"/>
        <v/>
      </c>
      <c r="M100" s="170"/>
    </row>
    <row r="101" spans="1:13" ht="27" customHeight="1" thickBot="1">
      <c r="A101" s="200"/>
      <c r="B101" s="161" t="s">
        <v>52</v>
      </c>
      <c r="C101" s="161"/>
      <c r="D101" s="161"/>
      <c r="E101" s="161"/>
      <c r="F101" s="161"/>
      <c r="G101" s="161"/>
      <c r="H101" s="164"/>
      <c r="I101" s="163"/>
      <c r="J101" s="164"/>
      <c r="K101" s="165"/>
      <c r="L101" s="166" t="str">
        <f t="shared" si="4"/>
        <v/>
      </c>
      <c r="M101" s="170"/>
    </row>
    <row r="102" spans="1:13" ht="27" customHeight="1" thickBot="1">
      <c r="A102" s="200"/>
      <c r="B102" s="161" t="s">
        <v>53</v>
      </c>
      <c r="C102" s="161"/>
      <c r="D102" s="161"/>
      <c r="E102" s="161"/>
      <c r="F102" s="161"/>
      <c r="G102" s="161"/>
      <c r="H102" s="164"/>
      <c r="I102" s="163"/>
      <c r="J102" s="164"/>
      <c r="K102" s="165"/>
      <c r="L102" s="166" t="str">
        <f t="shared" si="4"/>
        <v/>
      </c>
      <c r="M102" s="170"/>
    </row>
    <row r="103" spans="1:13" ht="27" customHeight="1" thickBot="1">
      <c r="A103" s="200"/>
      <c r="B103" s="161" t="s">
        <v>54</v>
      </c>
      <c r="C103" s="161"/>
      <c r="D103" s="161"/>
      <c r="E103" s="161"/>
      <c r="F103" s="161"/>
      <c r="G103" s="161"/>
      <c r="H103" s="164"/>
      <c r="I103" s="163"/>
      <c r="J103" s="164"/>
      <c r="K103" s="165"/>
      <c r="L103" s="166" t="str">
        <f t="shared" si="4"/>
        <v/>
      </c>
      <c r="M103" s="170"/>
    </row>
    <row r="104" spans="1:13" ht="27" customHeight="1" thickBot="1">
      <c r="A104" s="205" t="s">
        <v>27</v>
      </c>
      <c r="B104" s="161" t="s">
        <v>55</v>
      </c>
      <c r="C104" s="161"/>
      <c r="D104" s="161"/>
      <c r="E104" s="161"/>
      <c r="F104" s="161"/>
      <c r="G104" s="161"/>
      <c r="H104" s="164"/>
      <c r="I104" s="163"/>
      <c r="J104" s="164"/>
      <c r="K104" s="165"/>
      <c r="L104" s="166" t="str">
        <f t="shared" si="4"/>
        <v/>
      </c>
      <c r="M104" s="170"/>
    </row>
    <row r="105" spans="1:13" ht="15" customHeight="1">
      <c r="A105" s="200"/>
      <c r="B105" s="161"/>
      <c r="C105" s="161"/>
      <c r="D105" s="161"/>
      <c r="E105" s="161"/>
      <c r="F105" s="161"/>
      <c r="G105" s="161"/>
      <c r="H105" s="165"/>
      <c r="I105" s="165"/>
      <c r="J105" s="165"/>
      <c r="K105" s="165"/>
      <c r="L105" s="206"/>
      <c r="M105" s="170"/>
    </row>
    <row r="106" spans="1:13" ht="27" customHeight="1" thickBot="1">
      <c r="A106" s="161"/>
      <c r="B106" s="189" t="s">
        <v>56</v>
      </c>
      <c r="C106" s="161"/>
      <c r="D106" s="161"/>
      <c r="E106" s="161"/>
      <c r="F106" s="161"/>
      <c r="G106" s="161"/>
      <c r="H106" s="166" t="str">
        <f>IF(SUM(H78:H104)&lt;0.1,"",SUM(H78:H104))</f>
        <v/>
      </c>
      <c r="I106" s="206"/>
      <c r="J106" s="166" t="str">
        <f>IF(SUM(J78:J104)&lt;0.1,"",SUM(J78:J104))</f>
        <v/>
      </c>
      <c r="K106" s="165"/>
      <c r="L106" s="166" t="str">
        <f>IF(SUM(L78:L104)&lt;0.1,"",SUM(L78:L104))</f>
        <v/>
      </c>
      <c r="M106" s="170"/>
    </row>
    <row r="107" spans="1:13" ht="27" customHeight="1">
      <c r="A107" s="161"/>
      <c r="B107" s="161"/>
      <c r="C107" s="161"/>
      <c r="D107" s="161"/>
      <c r="E107" s="161"/>
      <c r="F107" s="161"/>
      <c r="G107" s="161"/>
      <c r="H107" s="207"/>
      <c r="I107" s="207"/>
      <c r="J107" s="207"/>
      <c r="K107" s="207"/>
      <c r="L107" s="207"/>
      <c r="M107" s="170"/>
    </row>
    <row r="108" spans="1:13" ht="27" customHeight="1">
      <c r="A108" s="161"/>
      <c r="B108" s="161"/>
      <c r="C108" s="161"/>
      <c r="D108" s="161"/>
      <c r="E108" s="161"/>
      <c r="F108" s="161"/>
      <c r="G108" s="161"/>
      <c r="H108" s="207"/>
      <c r="I108" s="207"/>
      <c r="J108" s="207"/>
      <c r="K108" s="207"/>
      <c r="L108" s="207"/>
      <c r="M108" s="170"/>
    </row>
    <row r="109" spans="1:13" ht="27" customHeight="1">
      <c r="A109" s="161" t="s">
        <v>346</v>
      </c>
      <c r="B109" s="161"/>
      <c r="C109" s="161"/>
      <c r="D109" s="161"/>
      <c r="E109" s="161"/>
      <c r="F109" s="161"/>
      <c r="G109" s="161"/>
      <c r="H109" s="207"/>
      <c r="I109" s="207"/>
      <c r="J109" s="207"/>
      <c r="K109" s="207"/>
      <c r="L109" s="207"/>
      <c r="M109" s="170"/>
    </row>
    <row r="110" spans="1:13" ht="27" customHeight="1">
      <c r="A110" s="178" t="s">
        <v>57</v>
      </c>
      <c r="B110" s="161"/>
      <c r="C110" s="161"/>
      <c r="D110" s="161"/>
      <c r="E110" s="161"/>
      <c r="F110" s="161"/>
      <c r="G110" s="161"/>
      <c r="H110" s="207"/>
      <c r="I110" s="207"/>
      <c r="J110" s="207"/>
      <c r="K110" s="207"/>
      <c r="L110" s="207"/>
      <c r="M110" s="170"/>
    </row>
    <row r="111" spans="1:13" ht="27" customHeight="1">
      <c r="A111" s="161"/>
      <c r="B111" s="161"/>
      <c r="C111" s="161"/>
      <c r="D111" s="161"/>
      <c r="E111" s="161"/>
      <c r="F111" s="161"/>
      <c r="G111" s="161"/>
      <c r="H111" s="207"/>
      <c r="I111" s="207"/>
      <c r="J111" s="207"/>
      <c r="K111" s="207"/>
      <c r="L111" s="207"/>
      <c r="M111" s="170"/>
    </row>
    <row r="112" spans="1:13" ht="27" customHeight="1" thickBot="1">
      <c r="A112" s="161"/>
      <c r="B112" s="161" t="s">
        <v>259</v>
      </c>
      <c r="C112" s="161"/>
      <c r="D112" s="161"/>
      <c r="E112" s="161"/>
      <c r="F112" s="161"/>
      <c r="G112" s="161"/>
      <c r="H112" s="164"/>
      <c r="I112" s="201"/>
      <c r="J112" s="164"/>
      <c r="K112" s="165"/>
      <c r="L112" s="166" t="str">
        <f>IF(AND(H112="",J112=""),"",+H112+J112)</f>
        <v/>
      </c>
      <c r="M112" s="170"/>
    </row>
    <row r="113" spans="1:13" ht="27" customHeight="1" thickBot="1">
      <c r="A113" s="161"/>
      <c r="B113" s="161" t="s">
        <v>260</v>
      </c>
      <c r="C113" s="161"/>
      <c r="D113" s="161"/>
      <c r="E113" s="161"/>
      <c r="F113" s="161"/>
      <c r="G113" s="161"/>
      <c r="H113" s="164"/>
      <c r="I113" s="201"/>
      <c r="J113" s="164"/>
      <c r="K113" s="165"/>
      <c r="L113" s="166" t="str">
        <f>IF(AND(H113="",J113=""),"",+H113+J113)</f>
        <v/>
      </c>
      <c r="M113" s="170"/>
    </row>
    <row r="114" spans="1:13" ht="27" customHeight="1" thickBot="1">
      <c r="A114" s="161"/>
      <c r="B114" s="161" t="s">
        <v>261</v>
      </c>
      <c r="C114" s="161"/>
      <c r="D114" s="161"/>
      <c r="E114" s="161"/>
      <c r="F114" s="161"/>
      <c r="G114" s="161"/>
      <c r="H114" s="164"/>
      <c r="I114" s="201"/>
      <c r="J114" s="164"/>
      <c r="K114" s="165"/>
      <c r="L114" s="166" t="str">
        <f>IF(AND(H114="",J114=""),"",+H114+J114)</f>
        <v/>
      </c>
      <c r="M114" s="170"/>
    </row>
    <row r="115" spans="1:13" ht="27" customHeight="1" thickBot="1">
      <c r="A115" s="161"/>
      <c r="B115" s="161" t="s">
        <v>303</v>
      </c>
      <c r="C115" s="161"/>
      <c r="D115" s="161"/>
      <c r="E115" s="161"/>
      <c r="F115" s="161"/>
      <c r="G115" s="161"/>
      <c r="H115" s="164"/>
      <c r="I115" s="201"/>
      <c r="J115" s="164"/>
      <c r="K115" s="165"/>
      <c r="L115" s="166" t="str">
        <f>IF(AND(H115="",J115=""),"",+H115+J115)</f>
        <v/>
      </c>
      <c r="M115" s="170"/>
    </row>
    <row r="116" spans="1:13" ht="27" customHeight="1" thickBot="1">
      <c r="A116" s="161"/>
      <c r="B116" s="161" t="s">
        <v>262</v>
      </c>
      <c r="C116" s="161"/>
      <c r="D116" s="161"/>
      <c r="E116" s="161"/>
      <c r="F116" s="161"/>
      <c r="G116" s="161"/>
      <c r="H116" s="204" t="s">
        <v>43</v>
      </c>
      <c r="I116" s="163"/>
      <c r="J116" s="164"/>
      <c r="K116" s="165"/>
      <c r="L116" s="166" t="str">
        <f>IF(J116="","",J116)</f>
        <v/>
      </c>
      <c r="M116" s="170"/>
    </row>
    <row r="117" spans="1:13" ht="27" customHeight="1" thickBot="1">
      <c r="A117" s="161"/>
      <c r="B117" s="161" t="s">
        <v>58</v>
      </c>
      <c r="C117" s="161"/>
      <c r="D117" s="161"/>
      <c r="E117" s="161"/>
      <c r="F117" s="161"/>
      <c r="G117" s="161"/>
      <c r="H117" s="204" t="s">
        <v>43</v>
      </c>
      <c r="I117" s="163"/>
      <c r="J117" s="164"/>
      <c r="K117" s="165"/>
      <c r="L117" s="166" t="str">
        <f>IF(J117="","",J117)</f>
        <v/>
      </c>
      <c r="M117" s="170"/>
    </row>
    <row r="118" spans="1:13" ht="27" customHeight="1" thickBot="1">
      <c r="A118" s="161"/>
      <c r="B118" s="161" t="s">
        <v>263</v>
      </c>
      <c r="C118" s="161"/>
      <c r="D118" s="161"/>
      <c r="E118" s="161"/>
      <c r="F118" s="161"/>
      <c r="G118" s="161"/>
      <c r="H118" s="162" t="s">
        <v>43</v>
      </c>
      <c r="I118" s="163"/>
      <c r="J118" s="164"/>
      <c r="K118" s="165"/>
      <c r="L118" s="166" t="str">
        <f>IF(J118="","",J118)</f>
        <v/>
      </c>
      <c r="M118" s="170"/>
    </row>
    <row r="119" spans="1:13" ht="27" customHeight="1" thickBot="1">
      <c r="A119" s="161"/>
      <c r="B119" s="161" t="s">
        <v>264</v>
      </c>
      <c r="C119" s="161"/>
      <c r="D119" s="161"/>
      <c r="E119" s="161"/>
      <c r="F119" s="161"/>
      <c r="G119" s="161"/>
      <c r="H119" s="164"/>
      <c r="I119" s="201"/>
      <c r="J119" s="164"/>
      <c r="K119" s="165"/>
      <c r="L119" s="166" t="str">
        <f>IF(AND(H119="",J119=""),"",+H119+J119)</f>
        <v/>
      </c>
      <c r="M119" s="170"/>
    </row>
    <row r="120" spans="1:13" ht="27" customHeight="1" thickBot="1">
      <c r="A120" s="161"/>
      <c r="B120" s="161" t="s">
        <v>265</v>
      </c>
      <c r="C120" s="161"/>
      <c r="D120" s="161"/>
      <c r="E120" s="161"/>
      <c r="F120" s="161"/>
      <c r="G120" s="161"/>
      <c r="H120" s="164"/>
      <c r="I120" s="201"/>
      <c r="J120" s="164"/>
      <c r="K120" s="165"/>
      <c r="L120" s="166" t="str">
        <f>IF(AND(H120="",J120=""),"",+H120+J120)</f>
        <v/>
      </c>
      <c r="M120" s="170"/>
    </row>
    <row r="121" spans="1:13" ht="15" customHeight="1">
      <c r="A121" s="161"/>
      <c r="B121" s="161"/>
      <c r="C121" s="161"/>
      <c r="D121" s="161"/>
      <c r="E121" s="161"/>
      <c r="F121" s="161"/>
      <c r="G121" s="161"/>
      <c r="H121" s="165"/>
      <c r="I121" s="165"/>
      <c r="J121" s="165"/>
      <c r="K121" s="165"/>
      <c r="L121" s="165"/>
      <c r="M121" s="170"/>
    </row>
    <row r="122" spans="1:13" ht="27" customHeight="1" thickBot="1">
      <c r="A122" s="161"/>
      <c r="B122" s="189" t="s">
        <v>266</v>
      </c>
      <c r="C122" s="161"/>
      <c r="D122" s="161"/>
      <c r="E122" s="161"/>
      <c r="F122" s="161"/>
      <c r="G122" s="161"/>
      <c r="H122" s="166" t="str">
        <f>IF(SUM(H112:H120)&lt;0.1,"",SUM(H112:H120))</f>
        <v/>
      </c>
      <c r="I122" s="206"/>
      <c r="J122" s="166" t="str">
        <f>IF(SUM(J112:J120)&lt;0.1,"",SUM(J112:J120))</f>
        <v/>
      </c>
      <c r="K122" s="206"/>
      <c r="L122" s="166" t="str">
        <f>IF(SUM(L112:L120)&lt;0.1,"",SUM(L112:L120))</f>
        <v/>
      </c>
      <c r="M122" s="170"/>
    </row>
    <row r="123" spans="1:13" ht="27" customHeight="1">
      <c r="A123" s="161"/>
      <c r="B123" s="161"/>
      <c r="C123" s="161"/>
      <c r="D123" s="161"/>
      <c r="E123" s="161"/>
      <c r="F123" s="161"/>
      <c r="G123" s="161"/>
      <c r="H123" s="207"/>
      <c r="I123" s="207"/>
      <c r="J123" s="207"/>
      <c r="K123" s="207"/>
      <c r="L123" s="207"/>
      <c r="M123" s="170"/>
    </row>
    <row r="124" spans="1:13" ht="27" customHeight="1">
      <c r="A124" s="161"/>
      <c r="B124" s="161"/>
      <c r="C124" s="161"/>
      <c r="D124" s="161"/>
      <c r="E124" s="161"/>
      <c r="F124" s="161"/>
      <c r="G124" s="161"/>
      <c r="H124" s="207"/>
      <c r="I124" s="207"/>
      <c r="J124" s="207"/>
      <c r="K124" s="207"/>
      <c r="L124" s="207"/>
      <c r="M124" s="170"/>
    </row>
    <row r="125" spans="1:13" ht="27" customHeight="1">
      <c r="A125" s="161" t="s">
        <v>347</v>
      </c>
      <c r="B125" s="161"/>
      <c r="C125" s="161"/>
      <c r="D125" s="161"/>
      <c r="E125" s="161"/>
      <c r="F125" s="161"/>
      <c r="G125" s="161"/>
      <c r="H125" s="207"/>
      <c r="I125" s="207"/>
      <c r="J125" s="207"/>
      <c r="K125" s="207"/>
      <c r="L125" s="207"/>
      <c r="M125" s="170"/>
    </row>
    <row r="126" spans="1:13" ht="27" customHeight="1">
      <c r="A126" s="178" t="s">
        <v>59</v>
      </c>
      <c r="B126" s="161"/>
      <c r="C126" s="161"/>
      <c r="D126" s="161"/>
      <c r="E126" s="161"/>
      <c r="F126" s="161"/>
      <c r="G126" s="161"/>
      <c r="H126" s="207"/>
      <c r="I126" s="207"/>
      <c r="J126" s="207"/>
      <c r="K126" s="207"/>
      <c r="L126" s="207"/>
      <c r="M126" s="170"/>
    </row>
    <row r="127" spans="1:13" ht="27" customHeight="1">
      <c r="A127" s="161"/>
      <c r="B127" s="161"/>
      <c r="C127" s="161"/>
      <c r="D127" s="161"/>
      <c r="E127" s="161"/>
      <c r="F127" s="161"/>
      <c r="G127" s="161"/>
      <c r="H127" s="207"/>
      <c r="I127" s="207"/>
      <c r="J127" s="207"/>
      <c r="K127" s="207"/>
      <c r="L127" s="207"/>
      <c r="M127" s="170"/>
    </row>
    <row r="128" spans="1:13" ht="27" customHeight="1" thickBot="1">
      <c r="A128" s="161"/>
      <c r="B128" s="161" t="s">
        <v>354</v>
      </c>
      <c r="C128" s="161"/>
      <c r="D128" s="161"/>
      <c r="E128" s="161"/>
      <c r="F128" s="161"/>
      <c r="G128" s="161"/>
      <c r="H128" s="166" t="str">
        <f>IF((H122+H106+H67)&lt;0.1,"",H122+H106+H67)</f>
        <v/>
      </c>
      <c r="I128" s="206"/>
      <c r="J128" s="166" t="str">
        <f>IF((J122+J106+J67)&lt;0.1,"",J122+J106+J67)</f>
        <v/>
      </c>
      <c r="K128" s="206"/>
      <c r="L128" s="166" t="str">
        <f>IF((L122+L106+L67)&lt;0.1,"",L122+L106+L67)</f>
        <v/>
      </c>
      <c r="M128" s="170"/>
    </row>
    <row r="129" spans="1:13" ht="27" customHeight="1">
      <c r="A129" s="161"/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70"/>
    </row>
    <row r="130" spans="1:13" ht="27" customHeight="1">
      <c r="A130" s="194" t="s">
        <v>27</v>
      </c>
      <c r="B130" s="161" t="s">
        <v>34</v>
      </c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70"/>
    </row>
    <row r="131" spans="1:13" ht="27" customHeight="1">
      <c r="A131" s="194"/>
      <c r="B131" s="161"/>
      <c r="C131" s="161"/>
      <c r="D131" s="161"/>
      <c r="E131" s="161"/>
      <c r="F131" s="161"/>
      <c r="G131" s="161"/>
      <c r="H131" s="161"/>
      <c r="I131" s="161"/>
      <c r="J131" s="161"/>
      <c r="K131" s="161"/>
      <c r="L131" s="294" t="str">
        <f>"Application #: "&amp;IF(COSTS!$K$6="","",COSTS!$K$6)</f>
        <v xml:space="preserve">Application #: </v>
      </c>
      <c r="M131" s="170"/>
    </row>
    <row r="132" spans="1:13" ht="27" customHeight="1">
      <c r="A132" s="194"/>
      <c r="B132" s="161"/>
      <c r="C132" s="161"/>
      <c r="D132" s="161"/>
      <c r="E132" s="161"/>
      <c r="F132" s="161"/>
      <c r="G132" s="161"/>
      <c r="H132" s="177" t="s">
        <v>1</v>
      </c>
      <c r="I132" s="161"/>
      <c r="J132" s="177" t="s">
        <v>1</v>
      </c>
      <c r="K132" s="161"/>
      <c r="L132" s="177" t="s">
        <v>1</v>
      </c>
      <c r="M132" s="170"/>
    </row>
    <row r="133" spans="1:13" ht="27" customHeight="1">
      <c r="A133" s="194"/>
      <c r="B133" s="161"/>
      <c r="C133" s="161"/>
      <c r="D133" s="161"/>
      <c r="E133" s="161"/>
      <c r="F133" s="161"/>
      <c r="G133" s="161"/>
      <c r="H133" s="177" t="s">
        <v>2</v>
      </c>
      <c r="I133" s="161"/>
      <c r="J133" s="177" t="s">
        <v>3</v>
      </c>
      <c r="K133" s="161"/>
      <c r="L133" s="177" t="s">
        <v>4</v>
      </c>
      <c r="M133" s="170"/>
    </row>
    <row r="134" spans="1:13" ht="27" customHeight="1">
      <c r="A134" s="194"/>
      <c r="B134" s="161"/>
      <c r="C134" s="161"/>
      <c r="D134" s="161"/>
      <c r="E134" s="161"/>
      <c r="F134" s="161"/>
      <c r="G134" s="161"/>
      <c r="H134" s="177" t="s">
        <v>5</v>
      </c>
      <c r="I134" s="161"/>
      <c r="J134" s="177" t="s">
        <v>6</v>
      </c>
      <c r="K134" s="161"/>
      <c r="L134" s="177" t="s">
        <v>7</v>
      </c>
      <c r="M134" s="170"/>
    </row>
    <row r="135" spans="1:13" ht="27" customHeight="1">
      <c r="A135" s="194"/>
      <c r="B135" s="161"/>
      <c r="C135" s="161"/>
      <c r="D135" s="161"/>
      <c r="E135" s="161"/>
      <c r="F135" s="161"/>
      <c r="G135" s="161"/>
      <c r="H135" s="289" t="s">
        <v>8</v>
      </c>
      <c r="I135" s="161"/>
      <c r="J135" s="289" t="s">
        <v>8</v>
      </c>
      <c r="K135" s="161"/>
      <c r="L135" s="289" t="s">
        <v>8</v>
      </c>
      <c r="M135" s="170"/>
    </row>
    <row r="136" spans="1:13" ht="27" customHeight="1">
      <c r="A136" s="194"/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70"/>
    </row>
    <row r="137" spans="1:13" ht="27" customHeight="1">
      <c r="A137" s="194"/>
      <c r="B137" s="161"/>
      <c r="C137" s="161"/>
      <c r="D137" s="161"/>
      <c r="E137" s="161"/>
      <c r="F137" s="161"/>
      <c r="G137" s="161"/>
      <c r="H137" s="161"/>
      <c r="I137" s="161"/>
      <c r="J137" s="161"/>
      <c r="K137" s="161"/>
      <c r="L137" s="161"/>
      <c r="M137" s="170"/>
    </row>
    <row r="138" spans="1:13" ht="27" customHeight="1">
      <c r="A138" s="161" t="s">
        <v>348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70"/>
    </row>
    <row r="139" spans="1:13" ht="27" customHeight="1">
      <c r="A139" s="178" t="s">
        <v>289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70"/>
    </row>
    <row r="140" spans="1:13" ht="27" customHeight="1">
      <c r="A140" s="161"/>
      <c r="B140" s="161"/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70"/>
    </row>
    <row r="141" spans="1:13" ht="27" customHeight="1">
      <c r="A141" s="161" t="s">
        <v>330</v>
      </c>
      <c r="B141" s="161"/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70"/>
    </row>
    <row r="142" spans="1:13" ht="27" customHeight="1">
      <c r="A142" s="161" t="s">
        <v>341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70"/>
    </row>
    <row r="143" spans="1:13" ht="27" customHeight="1">
      <c r="A143" s="290" t="s">
        <v>343</v>
      </c>
      <c r="B143" s="161"/>
      <c r="C143" s="161"/>
      <c r="D143" s="161"/>
      <c r="E143" s="161"/>
      <c r="F143" s="161"/>
      <c r="G143" s="161"/>
      <c r="H143" s="161"/>
      <c r="I143" s="161"/>
      <c r="J143" s="161"/>
      <c r="K143" s="161"/>
      <c r="L143" s="161"/>
      <c r="M143" s="170"/>
    </row>
    <row r="144" spans="1:13" ht="27" customHeight="1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70"/>
    </row>
    <row r="145" spans="1:255" ht="27" customHeight="1" thickBot="1">
      <c r="A145" s="227" t="s">
        <v>297</v>
      </c>
      <c r="B145" s="161" t="s">
        <v>63</v>
      </c>
      <c r="C145" s="161"/>
      <c r="D145" s="161"/>
      <c r="E145" s="161"/>
      <c r="F145" s="161"/>
      <c r="G145" s="161"/>
      <c r="H145" s="164"/>
      <c r="I145" s="208"/>
      <c r="J145" s="164"/>
      <c r="K145" s="165"/>
      <c r="L145" s="166" t="str">
        <f>IF(AND(H145="",J145=""),"",+H145+J145)</f>
        <v/>
      </c>
      <c r="M145" s="170"/>
    </row>
    <row r="146" spans="1:255" ht="27" customHeight="1" thickBot="1">
      <c r="A146" s="194" t="s">
        <v>27</v>
      </c>
      <c r="B146" s="161" t="s">
        <v>254</v>
      </c>
      <c r="C146" s="161"/>
      <c r="D146" s="161"/>
      <c r="E146" s="161"/>
      <c r="F146" s="161"/>
      <c r="G146" s="161"/>
      <c r="H146" s="164"/>
      <c r="I146" s="208"/>
      <c r="J146" s="164"/>
      <c r="K146" s="165"/>
      <c r="L146" s="166" t="str">
        <f>IF(AND(H146="",J146=""),"",+H146+J146)</f>
        <v/>
      </c>
      <c r="M146" s="170"/>
    </row>
    <row r="147" spans="1:255" ht="27" customHeight="1">
      <c r="A147" s="179"/>
      <c r="B147" s="161"/>
      <c r="C147" s="161"/>
      <c r="D147" s="161"/>
      <c r="E147" s="161"/>
      <c r="F147" s="161"/>
      <c r="G147" s="161"/>
      <c r="H147" s="165"/>
      <c r="I147" s="165"/>
      <c r="J147" s="209"/>
      <c r="K147" s="165"/>
      <c r="L147" s="210" t="str">
        <f>IF(AND(H147="",J147=""),"",+H147+J147)</f>
        <v/>
      </c>
      <c r="M147" s="170"/>
    </row>
    <row r="148" spans="1:255" ht="27" customHeight="1" thickBot="1">
      <c r="A148" s="179"/>
      <c r="B148" s="189" t="s">
        <v>255</v>
      </c>
      <c r="C148" s="161"/>
      <c r="D148" s="161"/>
      <c r="E148" s="161"/>
      <c r="F148" s="161"/>
      <c r="G148" s="161"/>
      <c r="H148" s="166" t="str">
        <f>IF(SUM(H145:H146)=0,"",SUM(H145:H146))</f>
        <v/>
      </c>
      <c r="I148" s="206"/>
      <c r="J148" s="166" t="str">
        <f>IF(SUM(J145:J146)=0,"",SUM(J145:J146))</f>
        <v/>
      </c>
      <c r="K148" s="165"/>
      <c r="L148" s="166" t="str">
        <f>IF(AND(H148="",J148=""),"",+H148+J148)</f>
        <v/>
      </c>
      <c r="M148" s="170"/>
    </row>
    <row r="149" spans="1:255" ht="27" customHeight="1">
      <c r="A149" s="161"/>
      <c r="B149" s="189" t="s">
        <v>64</v>
      </c>
      <c r="C149" s="161"/>
      <c r="D149" s="161"/>
      <c r="E149" s="161"/>
      <c r="F149" s="161"/>
      <c r="G149" s="161"/>
      <c r="H149" s="207"/>
      <c r="I149" s="207"/>
      <c r="J149" s="207"/>
      <c r="K149" s="207"/>
      <c r="L149" s="207"/>
      <c r="M149" s="170"/>
    </row>
    <row r="150" spans="1:255" ht="27" customHeight="1">
      <c r="A150" s="178"/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70"/>
    </row>
    <row r="151" spans="1:255" ht="27" customHeight="1">
      <c r="A151" s="161" t="s">
        <v>349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70"/>
    </row>
    <row r="152" spans="1:255" ht="27" customHeight="1">
      <c r="A152" s="178" t="s">
        <v>290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  <c r="L152" s="161"/>
      <c r="M152" s="170"/>
    </row>
    <row r="153" spans="1:255" ht="27" customHeight="1">
      <c r="A153" s="178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70"/>
    </row>
    <row r="154" spans="1:255" ht="27" customHeight="1">
      <c r="A154" s="179" t="s">
        <v>334</v>
      </c>
      <c r="B154" s="161"/>
      <c r="C154" s="161"/>
      <c r="D154" s="161"/>
      <c r="E154" s="161"/>
      <c r="F154" s="161"/>
      <c r="G154" s="161"/>
      <c r="H154" s="161"/>
      <c r="I154" s="161"/>
      <c r="J154" s="161"/>
      <c r="K154" s="161"/>
      <c r="L154" s="161"/>
      <c r="M154" s="17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</row>
    <row r="155" spans="1:255" ht="27" customHeight="1">
      <c r="A155" s="179" t="s">
        <v>335</v>
      </c>
      <c r="B155" s="161"/>
      <c r="C155" s="161"/>
      <c r="D155" s="161"/>
      <c r="E155" s="161"/>
      <c r="F155" s="161"/>
      <c r="G155" s="161"/>
      <c r="H155" s="161"/>
      <c r="I155" s="161"/>
      <c r="J155" s="161"/>
      <c r="K155" s="161"/>
      <c r="L155" s="161"/>
      <c r="M155" s="17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</row>
    <row r="156" spans="1:255" ht="27" customHeight="1">
      <c r="A156" s="161" t="s">
        <v>336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7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</row>
    <row r="157" spans="1:255" ht="27" customHeight="1">
      <c r="A157" s="179" t="s">
        <v>337</v>
      </c>
      <c r="B157" s="161"/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7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</row>
    <row r="158" spans="1:255" s="85" customFormat="1" ht="27" customHeight="1">
      <c r="A158" s="179" t="s">
        <v>338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  <c r="GK158" s="84"/>
      <c r="GL158" s="84"/>
      <c r="GM158" s="84"/>
      <c r="GN158" s="84"/>
      <c r="GO158" s="84"/>
      <c r="GP158" s="84"/>
      <c r="GQ158" s="84"/>
      <c r="GR158" s="84"/>
      <c r="GS158" s="84"/>
      <c r="GT158" s="84"/>
      <c r="GU158" s="84"/>
      <c r="GV158" s="84"/>
      <c r="GW158" s="84"/>
      <c r="GX158" s="84"/>
      <c r="GY158" s="84"/>
      <c r="GZ158" s="84"/>
      <c r="HA158" s="84"/>
      <c r="HB158" s="84"/>
      <c r="HC158" s="84"/>
      <c r="HD158" s="84"/>
      <c r="HE158" s="84"/>
      <c r="HF158" s="84"/>
      <c r="HG158" s="84"/>
      <c r="HH158" s="84"/>
      <c r="HI158" s="84"/>
      <c r="HJ158" s="84"/>
      <c r="HK158" s="84"/>
      <c r="HL158" s="84"/>
      <c r="HM158" s="84"/>
      <c r="HN158" s="84"/>
      <c r="HO158" s="84"/>
      <c r="HP158" s="84"/>
      <c r="HQ158" s="84"/>
      <c r="HR158" s="84"/>
      <c r="HS158" s="84"/>
      <c r="HT158" s="84"/>
      <c r="HU158" s="84"/>
      <c r="HV158" s="84"/>
      <c r="HW158" s="84"/>
      <c r="HX158" s="84"/>
      <c r="HY158" s="84"/>
      <c r="HZ158" s="84"/>
      <c r="IA158" s="84"/>
      <c r="IB158" s="84"/>
      <c r="IC158" s="84"/>
      <c r="ID158" s="84"/>
      <c r="IE158" s="84"/>
      <c r="IF158" s="84"/>
      <c r="IG158" s="84"/>
      <c r="IH158" s="84"/>
      <c r="II158" s="84"/>
      <c r="IJ158" s="84"/>
      <c r="IK158" s="84"/>
      <c r="IL158" s="84"/>
      <c r="IM158" s="84"/>
      <c r="IN158" s="84"/>
      <c r="IO158" s="84"/>
      <c r="IP158" s="84"/>
      <c r="IQ158" s="84"/>
      <c r="IR158" s="84"/>
      <c r="IS158" s="84"/>
      <c r="IT158" s="84"/>
      <c r="IU158" s="84"/>
    </row>
    <row r="159" spans="1:255" s="85" customFormat="1" ht="27" customHeight="1">
      <c r="A159" s="179" t="s">
        <v>339</v>
      </c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  <c r="GK159" s="84"/>
      <c r="GL159" s="84"/>
      <c r="GM159" s="84"/>
      <c r="GN159" s="84"/>
      <c r="GO159" s="84"/>
      <c r="GP159" s="84"/>
      <c r="GQ159" s="84"/>
      <c r="GR159" s="84"/>
      <c r="GS159" s="84"/>
      <c r="GT159" s="84"/>
      <c r="GU159" s="84"/>
      <c r="GV159" s="84"/>
      <c r="GW159" s="84"/>
      <c r="GX159" s="84"/>
      <c r="GY159" s="84"/>
      <c r="GZ159" s="84"/>
      <c r="HA159" s="84"/>
      <c r="HB159" s="84"/>
      <c r="HC159" s="84"/>
      <c r="HD159" s="84"/>
      <c r="HE159" s="84"/>
      <c r="HF159" s="84"/>
      <c r="HG159" s="84"/>
      <c r="HH159" s="84"/>
      <c r="HI159" s="84"/>
      <c r="HJ159" s="84"/>
      <c r="HK159" s="84"/>
      <c r="HL159" s="84"/>
      <c r="HM159" s="84"/>
      <c r="HN159" s="84"/>
      <c r="HO159" s="84"/>
      <c r="HP159" s="84"/>
      <c r="HQ159" s="84"/>
      <c r="HR159" s="84"/>
      <c r="HS159" s="84"/>
      <c r="HT159" s="84"/>
      <c r="HU159" s="84"/>
      <c r="HV159" s="84"/>
      <c r="HW159" s="84"/>
      <c r="HX159" s="84"/>
      <c r="HY159" s="84"/>
      <c r="HZ159" s="84"/>
      <c r="IA159" s="84"/>
      <c r="IB159" s="84"/>
      <c r="IC159" s="84"/>
      <c r="ID159" s="84"/>
      <c r="IE159" s="84"/>
      <c r="IF159" s="84"/>
      <c r="IG159" s="84"/>
      <c r="IH159" s="84"/>
      <c r="II159" s="84"/>
      <c r="IJ159" s="84"/>
      <c r="IK159" s="84"/>
      <c r="IL159" s="84"/>
      <c r="IM159" s="84"/>
      <c r="IN159" s="84"/>
      <c r="IO159" s="84"/>
      <c r="IP159" s="84"/>
      <c r="IQ159" s="84"/>
      <c r="IR159" s="84"/>
      <c r="IS159" s="84"/>
      <c r="IT159" s="84"/>
      <c r="IU159" s="84"/>
    </row>
    <row r="160" spans="1:255" s="85" customFormat="1" ht="25.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  <c r="IU160" s="84"/>
    </row>
    <row r="161" spans="1:255" ht="27" customHeight="1">
      <c r="A161" s="211" t="s">
        <v>228</v>
      </c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7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</row>
    <row r="162" spans="1:255" ht="27" customHeight="1" thickBot="1">
      <c r="A162" s="211" t="s">
        <v>310</v>
      </c>
      <c r="B162" s="161"/>
      <c r="C162" s="161"/>
      <c r="D162" s="161"/>
      <c r="E162" s="161"/>
      <c r="F162" s="161"/>
      <c r="G162" s="161"/>
      <c r="H162" s="161"/>
      <c r="I162" s="161"/>
      <c r="J162" s="291"/>
      <c r="K162" s="212" t="s">
        <v>101</v>
      </c>
      <c r="L162" s="161"/>
      <c r="M162" s="17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</row>
    <row r="163" spans="1:255" ht="27" customHeight="1">
      <c r="A163" s="213"/>
      <c r="B163" s="161"/>
      <c r="C163" s="161"/>
      <c r="D163" s="161"/>
      <c r="E163" s="161"/>
      <c r="F163" s="161"/>
      <c r="G163" s="161"/>
      <c r="H163" s="161"/>
      <c r="I163" s="161"/>
      <c r="J163" s="214" t="s">
        <v>178</v>
      </c>
      <c r="K163" s="229"/>
      <c r="L163" s="161"/>
      <c r="M163" s="170"/>
    </row>
    <row r="164" spans="1:255" ht="27" customHeight="1">
      <c r="A164" s="161"/>
      <c r="B164" s="179"/>
      <c r="C164" s="161"/>
      <c r="D164" s="300" t="str">
        <f>IF(L128+L148="","",IF(J162="","Please enter 16, 18 or 21 for the developer fee limit above before proceeding.",""))</f>
        <v/>
      </c>
      <c r="E164" s="199"/>
      <c r="F164" s="161"/>
      <c r="G164" s="161"/>
      <c r="H164" s="161"/>
      <c r="I164" s="161"/>
      <c r="J164" s="161"/>
      <c r="K164" s="161"/>
      <c r="L164" s="161"/>
      <c r="M164" s="170"/>
    </row>
    <row r="165" spans="1:255" ht="27" customHeight="1" thickBot="1">
      <c r="A165" s="179"/>
      <c r="B165" s="161" t="s">
        <v>60</v>
      </c>
      <c r="C165" s="161"/>
      <c r="D165" s="161"/>
      <c r="E165" s="161"/>
      <c r="F165" s="161"/>
      <c r="G165" s="161"/>
      <c r="H165" s="164"/>
      <c r="I165" s="208"/>
      <c r="J165" s="164"/>
      <c r="K165" s="165"/>
      <c r="L165" s="166" t="str">
        <f>IF(AND(H165="",J165=""),"",+H165+J165)</f>
        <v/>
      </c>
      <c r="M165" s="170"/>
    </row>
    <row r="166" spans="1:255" ht="27" customHeight="1" thickBot="1">
      <c r="A166" s="179"/>
      <c r="B166" s="161" t="s">
        <v>61</v>
      </c>
      <c r="C166" s="161"/>
      <c r="D166" s="161"/>
      <c r="E166" s="161"/>
      <c r="F166" s="161"/>
      <c r="G166" s="161"/>
      <c r="H166" s="164"/>
      <c r="I166" s="208"/>
      <c r="J166" s="164"/>
      <c r="K166" s="165"/>
      <c r="L166" s="166" t="str">
        <f>IF(AND(H166="",J166=""),"",+H166+J166)</f>
        <v/>
      </c>
      <c r="M166" s="170"/>
    </row>
    <row r="167" spans="1:255" ht="27" customHeight="1" thickBot="1">
      <c r="A167" s="227" t="s">
        <v>297</v>
      </c>
      <c r="B167" s="161" t="s">
        <v>331</v>
      </c>
      <c r="C167" s="161"/>
      <c r="D167" s="161"/>
      <c r="E167" s="161"/>
      <c r="F167" s="161"/>
      <c r="G167" s="161"/>
      <c r="H167" s="164"/>
      <c r="I167" s="208"/>
      <c r="J167" s="164"/>
      <c r="K167" s="165"/>
      <c r="L167" s="166" t="str">
        <f>IF(AND(H167="",J167=""),"",+H167+J167)</f>
        <v/>
      </c>
      <c r="M167" s="170"/>
    </row>
    <row r="168" spans="1:255" ht="27" customHeight="1" thickBot="1">
      <c r="A168" s="194" t="s">
        <v>27</v>
      </c>
      <c r="B168" s="161" t="s">
        <v>332</v>
      </c>
      <c r="C168" s="161"/>
      <c r="D168" s="161"/>
      <c r="E168" s="161"/>
      <c r="F168" s="161"/>
      <c r="G168" s="161"/>
      <c r="H168" s="164"/>
      <c r="I168" s="208"/>
      <c r="J168" s="164"/>
      <c r="K168" s="165"/>
      <c r="L168" s="166" t="str">
        <f>IF(AND(H168="",J168=""),"",+H168+J168)</f>
        <v/>
      </c>
      <c r="M168" s="170"/>
    </row>
    <row r="169" spans="1:255" ht="27" customHeight="1">
      <c r="A169" s="161"/>
      <c r="B169" s="179"/>
      <c r="C169" s="161"/>
      <c r="D169" s="161"/>
      <c r="E169" s="161"/>
      <c r="F169" s="161"/>
      <c r="G169" s="161"/>
      <c r="H169" s="165"/>
      <c r="I169" s="165"/>
      <c r="J169" s="165"/>
      <c r="K169" s="165"/>
      <c r="L169" s="215"/>
      <c r="M169" s="170"/>
    </row>
    <row r="170" spans="1:255" ht="27" customHeight="1" thickBot="1">
      <c r="A170" s="179"/>
      <c r="B170" s="189" t="s">
        <v>333</v>
      </c>
      <c r="C170" s="161"/>
      <c r="D170" s="161"/>
      <c r="E170" s="161"/>
      <c r="F170" s="161"/>
      <c r="G170" s="161"/>
      <c r="H170" s="166" t="str">
        <f>IF(SUM(H165:H168)&lt;0.1,"",SUM(H165:H168))</f>
        <v/>
      </c>
      <c r="I170" s="206"/>
      <c r="J170" s="166" t="str">
        <f>IF(SUM(J165:J168)&lt;0.1,"",SUM(J165:J168))</f>
        <v/>
      </c>
      <c r="K170" s="165"/>
      <c r="L170" s="166" t="str">
        <f>IF(AND(H170="",J170=""),"",+H170+J170)</f>
        <v/>
      </c>
      <c r="M170" s="170"/>
    </row>
    <row r="171" spans="1:255" ht="27" customHeight="1">
      <c r="A171" s="161"/>
      <c r="B171" s="161"/>
      <c r="C171" s="161"/>
      <c r="D171" s="161"/>
      <c r="E171" s="161"/>
      <c r="F171" s="199"/>
      <c r="G171" s="161"/>
      <c r="H171" s="229"/>
      <c r="I171" s="161"/>
      <c r="J171" s="161"/>
      <c r="K171" s="161"/>
      <c r="L171" s="161"/>
      <c r="M171" s="170"/>
    </row>
    <row r="172" spans="1:255" ht="27" customHeight="1">
      <c r="A172" s="161"/>
      <c r="B172" s="161"/>
      <c r="C172" s="161"/>
      <c r="D172" s="161"/>
      <c r="E172" s="300" t="str">
        <f>IF($L$170="","",IF($L$128+$L$148=0,"Need to input Development Costs above.",IF(($L$170/($L$128+$L$148))*100&gt;$J$162,"Error, the Total Developer Fees are Greater than the allowed limit.","")))</f>
        <v/>
      </c>
      <c r="F172" s="229"/>
      <c r="G172" s="161"/>
      <c r="H172" s="161"/>
      <c r="I172" s="161"/>
      <c r="J172" s="161"/>
      <c r="K172" s="161"/>
      <c r="L172" s="161"/>
      <c r="M172" s="170"/>
    </row>
    <row r="173" spans="1:255" ht="27" customHeight="1">
      <c r="A173" s="161" t="s">
        <v>350</v>
      </c>
      <c r="B173" s="161"/>
      <c r="C173" s="161"/>
      <c r="D173" s="216"/>
      <c r="E173" s="161"/>
      <c r="F173" s="229"/>
      <c r="G173" s="161"/>
      <c r="H173" s="207"/>
      <c r="I173" s="207"/>
      <c r="J173" s="207"/>
      <c r="K173" s="207"/>
      <c r="L173" s="207"/>
      <c r="M173" s="170"/>
    </row>
    <row r="174" spans="1:255" ht="27" customHeight="1">
      <c r="A174" s="178" t="s">
        <v>274</v>
      </c>
      <c r="B174" s="161"/>
      <c r="C174" s="161"/>
      <c r="D174" s="216"/>
      <c r="E174" s="161"/>
      <c r="F174" s="229"/>
      <c r="G174" s="161"/>
      <c r="H174" s="207"/>
      <c r="I174" s="207"/>
      <c r="J174" s="207"/>
      <c r="K174" s="207"/>
      <c r="L174" s="207"/>
      <c r="M174" s="170"/>
    </row>
    <row r="175" spans="1:255" ht="27" customHeight="1">
      <c r="A175" s="161"/>
      <c r="B175" s="161"/>
      <c r="C175" s="161"/>
      <c r="D175" s="216"/>
      <c r="E175" s="161"/>
      <c r="F175" s="229"/>
      <c r="G175" s="161"/>
      <c r="H175" s="207"/>
      <c r="I175" s="207"/>
      <c r="J175" s="207"/>
      <c r="K175" s="207"/>
      <c r="L175" s="207"/>
      <c r="M175" s="170"/>
    </row>
    <row r="176" spans="1:255" ht="27" customHeight="1" thickBot="1">
      <c r="A176" s="161"/>
      <c r="B176" s="161" t="s">
        <v>275</v>
      </c>
      <c r="C176" s="161"/>
      <c r="D176" s="161"/>
      <c r="E176" s="161"/>
      <c r="F176" s="161"/>
      <c r="G176" s="161"/>
      <c r="H176" s="217"/>
      <c r="I176" s="163"/>
      <c r="J176" s="164"/>
      <c r="K176" s="165"/>
      <c r="L176" s="166" t="str">
        <f>IF(J176="","",J176)</f>
        <v/>
      </c>
      <c r="M176" s="170"/>
    </row>
    <row r="177" spans="1:13" ht="27" customHeight="1" thickBot="1">
      <c r="A177" s="161"/>
      <c r="B177" s="161" t="s">
        <v>276</v>
      </c>
      <c r="C177" s="161"/>
      <c r="D177" s="161"/>
      <c r="E177" s="161"/>
      <c r="F177" s="161"/>
      <c r="G177" s="161"/>
      <c r="H177" s="217"/>
      <c r="I177" s="163"/>
      <c r="J177" s="164"/>
      <c r="K177" s="165"/>
      <c r="L177" s="166" t="str">
        <f>IF(J177="","",J177)</f>
        <v/>
      </c>
      <c r="M177" s="170"/>
    </row>
    <row r="178" spans="1:13" ht="27" customHeight="1">
      <c r="A178" s="161"/>
      <c r="B178" s="161"/>
      <c r="C178" s="161"/>
      <c r="D178" s="216"/>
      <c r="E178" s="161"/>
      <c r="F178" s="229"/>
      <c r="G178" s="161"/>
      <c r="H178" s="217"/>
      <c r="I178" s="207"/>
      <c r="J178" s="207"/>
      <c r="K178" s="207"/>
      <c r="L178" s="207"/>
      <c r="M178" s="170"/>
    </row>
    <row r="179" spans="1:13" ht="27" customHeight="1" thickBot="1">
      <c r="A179" s="161"/>
      <c r="B179" s="189" t="s">
        <v>277</v>
      </c>
      <c r="C179" s="161"/>
      <c r="D179" s="161"/>
      <c r="E179" s="161"/>
      <c r="F179" s="161"/>
      <c r="G179" s="161"/>
      <c r="H179" s="207"/>
      <c r="I179" s="206"/>
      <c r="J179" s="166" t="str">
        <f>IF(SUM(J176:J177)&lt;0.1,"",SUM(J176:J177))</f>
        <v/>
      </c>
      <c r="K179" s="165"/>
      <c r="L179" s="166" t="str">
        <f>IF(J179="","",J179)</f>
        <v/>
      </c>
      <c r="M179" s="170"/>
    </row>
    <row r="180" spans="1:13" ht="27" customHeight="1">
      <c r="A180" s="161"/>
      <c r="B180" s="189"/>
      <c r="C180" s="161"/>
      <c r="D180" s="161"/>
      <c r="E180" s="161"/>
      <c r="F180" s="161"/>
      <c r="G180" s="161"/>
      <c r="H180" s="218"/>
      <c r="I180" s="206"/>
      <c r="J180" s="210"/>
      <c r="K180" s="165"/>
      <c r="L180" s="210"/>
      <c r="M180" s="170"/>
    </row>
    <row r="181" spans="1:13" ht="27" customHeight="1">
      <c r="A181" s="161" t="s">
        <v>351</v>
      </c>
      <c r="B181" s="161"/>
      <c r="C181" s="161"/>
      <c r="D181" s="216"/>
      <c r="E181" s="161"/>
      <c r="F181" s="229"/>
      <c r="G181" s="161"/>
      <c r="H181" s="218"/>
      <c r="I181" s="207"/>
      <c r="J181" s="207"/>
      <c r="K181" s="207"/>
      <c r="L181" s="207"/>
      <c r="M181" s="170"/>
    </row>
    <row r="182" spans="1:13" ht="27" customHeight="1">
      <c r="A182" s="178" t="s">
        <v>293</v>
      </c>
      <c r="B182" s="161"/>
      <c r="C182" s="161"/>
      <c r="D182" s="161"/>
      <c r="E182" s="161"/>
      <c r="F182" s="229"/>
      <c r="G182" s="189"/>
      <c r="H182" s="207"/>
      <c r="I182" s="207"/>
      <c r="J182" s="207"/>
      <c r="K182" s="207"/>
      <c r="L182" s="207"/>
      <c r="M182" s="170"/>
    </row>
    <row r="183" spans="1:13" ht="27" customHeight="1">
      <c r="A183" s="161"/>
      <c r="B183" s="161"/>
      <c r="C183" s="161"/>
      <c r="D183" s="161"/>
      <c r="E183" s="161"/>
      <c r="F183" s="161"/>
      <c r="G183" s="161"/>
      <c r="H183" s="207"/>
      <c r="I183" s="207"/>
      <c r="J183" s="207"/>
      <c r="K183" s="207"/>
      <c r="L183" s="207"/>
      <c r="M183" s="170"/>
    </row>
    <row r="184" spans="1:13" ht="27" customHeight="1" thickBot="1">
      <c r="A184" s="194" t="s">
        <v>297</v>
      </c>
      <c r="B184" s="161" t="s">
        <v>340</v>
      </c>
      <c r="C184" s="161"/>
      <c r="D184" s="161"/>
      <c r="E184" s="161"/>
      <c r="F184" s="161"/>
      <c r="G184" s="161"/>
      <c r="H184" s="217"/>
      <c r="I184" s="207"/>
      <c r="J184" s="164"/>
      <c r="K184" s="165"/>
      <c r="L184" s="166" t="str">
        <f>IF(J184="","",J184)</f>
        <v/>
      </c>
      <c r="M184" s="170"/>
    </row>
    <row r="185" spans="1:13" ht="27" customHeight="1" thickBot="1">
      <c r="A185" s="194" t="s">
        <v>297</v>
      </c>
      <c r="B185" s="161" t="s">
        <v>296</v>
      </c>
      <c r="C185" s="161"/>
      <c r="D185" s="161"/>
      <c r="E185" s="161"/>
      <c r="F185" s="161"/>
      <c r="G185" s="161"/>
      <c r="H185" s="217"/>
      <c r="I185" s="207"/>
      <c r="J185" s="164"/>
      <c r="K185" s="165"/>
      <c r="L185" s="166" t="str">
        <f>IF(J185="","",J185)</f>
        <v/>
      </c>
      <c r="M185" s="170"/>
    </row>
    <row r="186" spans="1:13" ht="27" customHeight="1" thickBot="1">
      <c r="A186" s="194" t="s">
        <v>27</v>
      </c>
      <c r="B186" s="161" t="s">
        <v>62</v>
      </c>
      <c r="C186" s="161"/>
      <c r="D186" s="161"/>
      <c r="E186" s="161"/>
      <c r="F186" s="161"/>
      <c r="G186" s="161"/>
      <c r="H186" s="217"/>
      <c r="I186" s="207"/>
      <c r="J186" s="164"/>
      <c r="K186" s="165"/>
      <c r="L186" s="166" t="str">
        <f>IF(J186="","",J186)</f>
        <v/>
      </c>
      <c r="M186" s="170"/>
    </row>
    <row r="187" spans="1:13" ht="27" customHeight="1">
      <c r="A187" s="161"/>
      <c r="B187" s="179"/>
      <c r="C187" s="161"/>
      <c r="D187" s="161"/>
      <c r="E187" s="161"/>
      <c r="F187" s="161"/>
      <c r="G187" s="161"/>
      <c r="H187" s="207"/>
      <c r="I187" s="207"/>
      <c r="J187" s="209"/>
      <c r="K187" s="165"/>
      <c r="L187" s="206"/>
      <c r="M187" s="170"/>
    </row>
    <row r="188" spans="1:13" ht="27" customHeight="1" thickBot="1">
      <c r="A188" s="179"/>
      <c r="B188" s="189" t="s">
        <v>65</v>
      </c>
      <c r="C188" s="161"/>
      <c r="D188" s="161"/>
      <c r="E188" s="161"/>
      <c r="F188" s="161"/>
      <c r="G188" s="161"/>
      <c r="H188" s="218"/>
      <c r="I188" s="207"/>
      <c r="J188" s="219" t="str">
        <f>IF(SUM(J184:J186)=0,"",SUM(J184:J186))</f>
        <v/>
      </c>
      <c r="K188" s="165"/>
      <c r="L188" s="166" t="str">
        <f>IF(SUM(L184:L186)=0,"",SUM(L184:L186))</f>
        <v/>
      </c>
      <c r="M188" s="170"/>
    </row>
    <row r="189" spans="1:13" ht="27" customHeight="1">
      <c r="A189" s="179"/>
      <c r="B189" s="189"/>
      <c r="C189" s="161"/>
      <c r="D189" s="161"/>
      <c r="E189" s="161"/>
      <c r="F189" s="161"/>
      <c r="G189" s="161"/>
      <c r="H189" s="218"/>
      <c r="I189" s="207"/>
      <c r="J189" s="220"/>
      <c r="K189" s="207"/>
      <c r="L189" s="221"/>
      <c r="M189" s="170"/>
    </row>
    <row r="190" spans="1:13" ht="27" customHeight="1">
      <c r="A190" s="161" t="s">
        <v>352</v>
      </c>
      <c r="B190" s="161"/>
      <c r="C190" s="161"/>
      <c r="D190" s="161"/>
      <c r="E190" s="161"/>
      <c r="F190" s="161"/>
      <c r="G190" s="161"/>
      <c r="H190" s="207"/>
      <c r="I190" s="207"/>
      <c r="J190" s="207"/>
      <c r="K190" s="207"/>
      <c r="L190" s="207"/>
      <c r="M190" s="170"/>
    </row>
    <row r="191" spans="1:13" ht="27" customHeight="1">
      <c r="A191" s="178" t="s">
        <v>66</v>
      </c>
      <c r="B191" s="161"/>
      <c r="C191" s="161"/>
      <c r="D191" s="161"/>
      <c r="E191" s="179"/>
      <c r="F191" s="161"/>
      <c r="G191" s="161"/>
      <c r="H191" s="207"/>
      <c r="I191" s="207"/>
      <c r="J191" s="207"/>
      <c r="K191" s="207"/>
      <c r="L191" s="207"/>
      <c r="M191" s="170"/>
    </row>
    <row r="192" spans="1:13" ht="27" customHeight="1">
      <c r="A192" s="179"/>
      <c r="B192" s="179"/>
      <c r="C192" s="179"/>
      <c r="D192" s="179"/>
      <c r="E192" s="179"/>
      <c r="F192" s="179"/>
      <c r="G192" s="179"/>
      <c r="H192" s="222"/>
      <c r="I192" s="222"/>
      <c r="J192" s="222"/>
      <c r="K192" s="222"/>
      <c r="L192" s="222"/>
      <c r="M192" s="170"/>
    </row>
    <row r="193" spans="1:14" ht="27" customHeight="1" thickBot="1">
      <c r="A193" s="161"/>
      <c r="B193" s="161" t="s">
        <v>353</v>
      </c>
      <c r="C193" s="161"/>
      <c r="D193" s="161"/>
      <c r="E193" s="161"/>
      <c r="F193" s="161"/>
      <c r="G193" s="161"/>
      <c r="H193" s="223" t="str">
        <f>IF((H128+H148+H170)=0,"",H128+H148+H170)</f>
        <v/>
      </c>
      <c r="I193" s="206"/>
      <c r="J193" s="223" t="str">
        <f>IF((J128+J148+J170+J179+J188)=0,"",J128+J148+J170+J179+J188)</f>
        <v/>
      </c>
      <c r="K193" s="206"/>
      <c r="L193" s="223" t="str">
        <f>IF(H193="","",H193+J193)</f>
        <v/>
      </c>
      <c r="M193" s="170"/>
    </row>
    <row r="194" spans="1:14" ht="27" customHeight="1" thickTop="1">
      <c r="A194" s="224" t="str">
        <f>IF($L193="","",IF($L193=$L27,"","YOU MAY HAVE AN ERROR.  TOTAL SOURCES DO NOT EQUAL TOTAL USES.  PLEASE EXPLAIN AT EXHIBIT A."))</f>
        <v/>
      </c>
      <c r="B194" s="161"/>
      <c r="C194" s="161"/>
      <c r="D194" s="161"/>
      <c r="E194" s="179"/>
      <c r="F194" s="161"/>
      <c r="G194" s="161"/>
      <c r="H194" s="161"/>
      <c r="I194" s="161"/>
      <c r="J194" s="161"/>
      <c r="K194" s="161"/>
      <c r="L194" s="161"/>
      <c r="M194" s="170"/>
    </row>
    <row r="195" spans="1:14" ht="27" customHeight="1">
      <c r="A195" s="194" t="s">
        <v>27</v>
      </c>
      <c r="B195" s="161" t="s">
        <v>34</v>
      </c>
      <c r="C195" s="161"/>
      <c r="D195" s="161"/>
      <c r="E195" s="179"/>
      <c r="F195" s="161"/>
      <c r="G195" s="161"/>
      <c r="H195" s="161"/>
      <c r="I195" s="161"/>
      <c r="J195" s="161"/>
      <c r="K195" s="161"/>
      <c r="L195" s="161"/>
      <c r="M195" s="170"/>
    </row>
    <row r="196" spans="1:14" ht="55.5" customHeight="1">
      <c r="A196" s="227" t="s">
        <v>297</v>
      </c>
      <c r="B196" s="324" t="s">
        <v>342</v>
      </c>
      <c r="C196" s="324"/>
      <c r="D196" s="324"/>
      <c r="E196" s="324"/>
      <c r="F196" s="324"/>
      <c r="G196" s="324"/>
      <c r="H196" s="324"/>
      <c r="I196" s="324"/>
      <c r="J196" s="324"/>
      <c r="K196" s="324"/>
      <c r="L196" s="324"/>
      <c r="M196" s="324"/>
    </row>
    <row r="197" spans="1:14" ht="27" customHeight="1">
      <c r="A197" s="194"/>
      <c r="B197" s="229"/>
      <c r="C197" s="161"/>
      <c r="D197" s="161"/>
      <c r="E197" s="179"/>
      <c r="F197" s="161"/>
      <c r="G197" s="161"/>
      <c r="H197" s="161"/>
      <c r="I197" s="161"/>
      <c r="J197" s="161"/>
      <c r="K197" s="161"/>
      <c r="L197" s="294" t="str">
        <f>"Application #: "&amp;IF(COSTS!$K$6="","",COSTS!$K$6)</f>
        <v xml:space="preserve">Application #: </v>
      </c>
      <c r="M197" s="170"/>
    </row>
    <row r="198" spans="1:14" ht="27" customHeight="1">
      <c r="A198" s="161" t="s">
        <v>67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75"/>
      <c r="N198" s="1"/>
    </row>
    <row r="199" spans="1:14" ht="27" customHeight="1">
      <c r="A199" s="161"/>
      <c r="B199" s="161"/>
      <c r="C199" s="161"/>
      <c r="D199" s="161"/>
      <c r="E199" s="161"/>
      <c r="F199" s="161"/>
      <c r="G199" s="161"/>
      <c r="H199" s="161"/>
      <c r="I199" s="161"/>
      <c r="J199" s="161"/>
      <c r="K199" s="161"/>
      <c r="L199" s="161"/>
      <c r="M199" s="175"/>
      <c r="N199" s="1"/>
    </row>
    <row r="200" spans="1:14" ht="27" customHeight="1">
      <c r="A200" s="180" t="s">
        <v>68</v>
      </c>
      <c r="B200" s="161" t="s">
        <v>69</v>
      </c>
      <c r="C200" s="161"/>
      <c r="D200" s="161"/>
      <c r="E200" s="161"/>
      <c r="F200" s="161"/>
      <c r="G200" s="161"/>
      <c r="H200" s="161"/>
      <c r="I200" s="161"/>
      <c r="J200" s="161"/>
      <c r="K200" s="161"/>
      <c r="L200" s="161"/>
      <c r="M200" s="175"/>
      <c r="N200" s="1"/>
    </row>
    <row r="201" spans="1:14" ht="27" customHeight="1" thickBot="1">
      <c r="A201" s="161"/>
      <c r="B201" s="161" t="s">
        <v>70</v>
      </c>
      <c r="C201" s="161"/>
      <c r="D201" s="225" t="str">
        <f>IF(L48="","","Please type in an explanation here.")</f>
        <v/>
      </c>
      <c r="E201" s="225"/>
      <c r="F201" s="225"/>
      <c r="G201" s="225"/>
      <c r="H201" s="225"/>
      <c r="I201" s="225"/>
      <c r="J201" s="225"/>
      <c r="K201" s="225"/>
      <c r="L201" s="225"/>
      <c r="M201" s="175"/>
      <c r="N201" s="1"/>
    </row>
    <row r="202" spans="1:14" ht="27" customHeight="1">
      <c r="A202" s="161"/>
      <c r="B202" s="161"/>
      <c r="C202" s="161"/>
      <c r="D202" s="231"/>
      <c r="E202" s="231"/>
      <c r="F202" s="231"/>
      <c r="G202" s="231"/>
      <c r="H202" s="231"/>
      <c r="I202" s="231"/>
      <c r="J202" s="231"/>
      <c r="K202" s="231"/>
      <c r="L202" s="231"/>
      <c r="M202" s="175"/>
      <c r="N202" s="1"/>
    </row>
    <row r="203" spans="1:14" ht="27" customHeight="1" thickBot="1">
      <c r="A203" s="161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175"/>
      <c r="N203" s="1"/>
    </row>
    <row r="204" spans="1:14" ht="27" customHeight="1">
      <c r="A204" s="161"/>
      <c r="B204" s="232"/>
      <c r="C204" s="232"/>
      <c r="D204" s="232"/>
      <c r="E204" s="232"/>
      <c r="F204" s="232"/>
      <c r="G204" s="232"/>
      <c r="H204" s="232"/>
      <c r="I204" s="232"/>
      <c r="J204" s="232"/>
      <c r="K204" s="232"/>
      <c r="L204" s="232"/>
      <c r="M204" s="175"/>
      <c r="N204" s="1"/>
    </row>
    <row r="205" spans="1:14" ht="27" customHeight="1" thickBot="1">
      <c r="A205" s="161"/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175"/>
      <c r="N205" s="1"/>
    </row>
    <row r="206" spans="1:14" ht="27" customHeight="1">
      <c r="A206" s="161"/>
      <c r="B206" s="232"/>
      <c r="C206" s="232"/>
      <c r="D206" s="232"/>
      <c r="E206" s="232"/>
      <c r="F206" s="232"/>
      <c r="G206" s="232"/>
      <c r="H206" s="232"/>
      <c r="I206" s="232"/>
      <c r="J206" s="232"/>
      <c r="K206" s="232"/>
      <c r="L206" s="232"/>
      <c r="M206" s="175"/>
      <c r="N206" s="1"/>
    </row>
    <row r="207" spans="1:14" ht="27" customHeight="1" thickBot="1">
      <c r="A207" s="161"/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175"/>
      <c r="N207" s="1"/>
    </row>
    <row r="208" spans="1:14" ht="27" customHeight="1">
      <c r="A208" s="161"/>
      <c r="B208" s="161"/>
      <c r="C208" s="161"/>
      <c r="D208" s="231"/>
      <c r="E208" s="231"/>
      <c r="F208" s="231"/>
      <c r="G208" s="231"/>
      <c r="H208" s="231"/>
      <c r="I208" s="231"/>
      <c r="J208" s="231"/>
      <c r="K208" s="231"/>
      <c r="L208" s="231"/>
      <c r="M208" s="175"/>
      <c r="N208" s="1"/>
    </row>
    <row r="209" spans="1:14" ht="27" customHeight="1" thickBot="1">
      <c r="A209" s="161"/>
      <c r="B209" s="161" t="s">
        <v>71</v>
      </c>
      <c r="C209" s="225" t="str">
        <f>IF(L55="","","Please type in an explanation here.")</f>
        <v/>
      </c>
      <c r="D209" s="226"/>
      <c r="E209" s="226"/>
      <c r="F209" s="226"/>
      <c r="G209" s="226"/>
      <c r="H209" s="226"/>
      <c r="I209" s="226"/>
      <c r="J209" s="226"/>
      <c r="K209" s="226"/>
      <c r="L209" s="226"/>
      <c r="M209" s="175"/>
      <c r="N209" s="1"/>
    </row>
    <row r="210" spans="1:14" ht="27" customHeight="1">
      <c r="A210" s="161"/>
      <c r="B210" s="161"/>
      <c r="C210" s="231"/>
      <c r="D210" s="231"/>
      <c r="E210" s="231"/>
      <c r="F210" s="231"/>
      <c r="G210" s="231"/>
      <c r="H210" s="231"/>
      <c r="I210" s="231"/>
      <c r="J210" s="231"/>
      <c r="K210" s="231"/>
      <c r="L210" s="231"/>
      <c r="M210" s="175"/>
      <c r="N210" s="1"/>
    </row>
    <row r="211" spans="1:14" ht="27" customHeight="1" thickBot="1">
      <c r="A211" s="161"/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175"/>
      <c r="N211" s="1"/>
    </row>
    <row r="212" spans="1:14" ht="27" customHeight="1">
      <c r="A212" s="161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175"/>
      <c r="N212" s="1"/>
    </row>
    <row r="213" spans="1:14" ht="27" customHeight="1" thickBot="1">
      <c r="A213" s="161"/>
      <c r="B213" s="225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175"/>
      <c r="N213" s="1"/>
    </row>
    <row r="214" spans="1:14" ht="27" customHeight="1">
      <c r="A214" s="180" t="s">
        <v>72</v>
      </c>
      <c r="B214" s="161" t="s">
        <v>73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75"/>
      <c r="N214" s="1"/>
    </row>
    <row r="215" spans="1:14" ht="27" customHeight="1" thickBot="1">
      <c r="A215" s="161"/>
      <c r="B215" s="161" t="s">
        <v>74</v>
      </c>
      <c r="C215" s="161"/>
      <c r="D215" s="225" t="str">
        <f>IF(L93="","","You need to type in an explanation here")</f>
        <v/>
      </c>
      <c r="E215" s="225"/>
      <c r="F215" s="225"/>
      <c r="G215" s="225"/>
      <c r="H215" s="225"/>
      <c r="I215" s="225"/>
      <c r="J215" s="225"/>
      <c r="K215" s="225"/>
      <c r="L215" s="225"/>
      <c r="M215" s="175"/>
      <c r="N215" s="1"/>
    </row>
    <row r="216" spans="1:14" ht="27" customHeight="1">
      <c r="A216" s="161"/>
      <c r="B216" s="179"/>
      <c r="C216" s="179"/>
      <c r="D216" s="234"/>
      <c r="E216" s="234"/>
      <c r="F216" s="234"/>
      <c r="G216" s="234"/>
      <c r="H216" s="234"/>
      <c r="I216" s="234"/>
      <c r="J216" s="234"/>
      <c r="K216" s="234"/>
      <c r="L216" s="234"/>
      <c r="M216" s="175"/>
      <c r="N216" s="1"/>
    </row>
    <row r="217" spans="1:14" ht="27" customHeight="1" thickBot="1">
      <c r="A217" s="161"/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175"/>
      <c r="N217" s="1"/>
    </row>
    <row r="218" spans="1:14" ht="27" customHeight="1">
      <c r="A218" s="161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175"/>
      <c r="N218" s="1"/>
    </row>
    <row r="219" spans="1:14" ht="27" customHeight="1" thickBot="1">
      <c r="A219" s="179"/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175"/>
      <c r="N219" s="1"/>
    </row>
    <row r="220" spans="1:14" ht="27" customHeight="1">
      <c r="A220" s="161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175"/>
      <c r="N220" s="1"/>
    </row>
    <row r="221" spans="1:14" ht="27" customHeight="1" thickBot="1">
      <c r="A221" s="161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175"/>
      <c r="N221" s="1"/>
    </row>
    <row r="222" spans="1:14" ht="27" customHeight="1">
      <c r="A222" s="161"/>
      <c r="B222" s="161" t="s">
        <v>355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75"/>
      <c r="N222" s="1"/>
    </row>
    <row r="223" spans="1:14" ht="27" customHeight="1">
      <c r="A223" s="161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5"/>
    </row>
    <row r="224" spans="1:14" ht="27" customHeight="1" thickBot="1">
      <c r="A224" s="161"/>
      <c r="B224" s="225" t="str">
        <f>IF(L104="","","Please type in an explanation here.")</f>
        <v/>
      </c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175"/>
    </row>
    <row r="225" spans="1:13" ht="27" customHeight="1">
      <c r="A225" s="161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175"/>
    </row>
    <row r="226" spans="1:13" ht="27" customHeight="1" thickBot="1">
      <c r="A226" s="161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9"/>
    </row>
    <row r="227" spans="1:13" ht="27" customHeight="1">
      <c r="A227" s="161"/>
      <c r="B227" s="232"/>
      <c r="C227" s="232"/>
      <c r="D227" s="232"/>
      <c r="E227" s="232"/>
      <c r="F227" s="232"/>
      <c r="G227" s="232"/>
      <c r="H227" s="232"/>
      <c r="I227" s="232"/>
      <c r="J227" s="232"/>
      <c r="K227" s="232"/>
      <c r="L227" s="232"/>
      <c r="M227" s="229"/>
    </row>
    <row r="228" spans="1:13" ht="27" customHeight="1" thickBot="1">
      <c r="A228" s="161"/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9"/>
    </row>
    <row r="229" spans="1:13" ht="27" customHeight="1">
      <c r="A229" s="180" t="s">
        <v>75</v>
      </c>
      <c r="B229" s="161" t="s">
        <v>78</v>
      </c>
      <c r="C229" s="161"/>
      <c r="D229" s="161"/>
      <c r="E229" s="161"/>
      <c r="F229" s="161"/>
      <c r="G229" s="161"/>
      <c r="H229" s="161"/>
      <c r="I229" s="161"/>
      <c r="J229" s="161"/>
      <c r="K229" s="161"/>
      <c r="L229" s="161"/>
      <c r="M229" s="175"/>
    </row>
    <row r="230" spans="1:13" ht="27" customHeight="1" thickBot="1">
      <c r="A230" s="161"/>
      <c r="B230" s="161" t="s">
        <v>71</v>
      </c>
      <c r="C230" s="225" t="str">
        <f>IF(L139="","","You will have to type in an explanation here")</f>
        <v/>
      </c>
      <c r="D230" s="225"/>
      <c r="E230" s="225"/>
      <c r="F230" s="225"/>
      <c r="G230" s="225"/>
      <c r="H230" s="225"/>
      <c r="I230" s="225"/>
      <c r="J230" s="225"/>
      <c r="K230" s="225"/>
      <c r="L230" s="225"/>
      <c r="M230" s="175"/>
    </row>
    <row r="231" spans="1:13" ht="27" customHeight="1">
      <c r="A231" s="161"/>
      <c r="B231" s="179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175"/>
    </row>
    <row r="232" spans="1:13" ht="27" customHeight="1" thickBot="1">
      <c r="A232" s="161"/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175"/>
    </row>
    <row r="233" spans="1:13" ht="27" customHeight="1">
      <c r="A233" s="161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175"/>
    </row>
    <row r="234" spans="1:13" ht="27" customHeight="1" thickBot="1">
      <c r="A234" s="161"/>
      <c r="B234" s="225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175"/>
    </row>
    <row r="235" spans="1:13" ht="27" customHeight="1">
      <c r="A235" s="161"/>
      <c r="B235" s="161"/>
      <c r="C235" s="161"/>
      <c r="D235" s="161"/>
      <c r="E235" s="161"/>
      <c r="F235" s="161"/>
      <c r="G235" s="161"/>
      <c r="H235" s="161"/>
      <c r="I235" s="161"/>
      <c r="J235" s="161"/>
      <c r="K235" s="161"/>
      <c r="L235" s="161"/>
      <c r="M235" s="175"/>
    </row>
    <row r="236" spans="1:13" ht="27" customHeight="1">
      <c r="A236" s="180" t="s">
        <v>77</v>
      </c>
      <c r="B236" s="161" t="s">
        <v>76</v>
      </c>
      <c r="C236" s="161"/>
      <c r="D236" s="161"/>
      <c r="E236" s="161"/>
      <c r="F236" s="161"/>
      <c r="G236" s="161"/>
      <c r="H236" s="161"/>
      <c r="I236" s="161"/>
      <c r="J236" s="161"/>
      <c r="K236" s="161"/>
      <c r="L236" s="161"/>
      <c r="M236" s="175"/>
    </row>
    <row r="237" spans="1:13" ht="27" customHeight="1">
      <c r="A237" s="180"/>
      <c r="B237" s="161" t="s">
        <v>294</v>
      </c>
      <c r="C237" s="161"/>
      <c r="D237" s="161"/>
      <c r="E237" s="161"/>
      <c r="F237" s="161"/>
      <c r="G237" s="161"/>
      <c r="H237" s="161"/>
      <c r="I237" s="161"/>
      <c r="J237" s="161"/>
      <c r="K237" s="161"/>
      <c r="L237" s="161"/>
      <c r="M237" s="175"/>
    </row>
    <row r="238" spans="1:13" ht="27" customHeight="1">
      <c r="A238" s="180"/>
      <c r="B238" s="161" t="s">
        <v>292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75"/>
    </row>
    <row r="239" spans="1:13" ht="27" customHeight="1">
      <c r="A239" s="180"/>
      <c r="B239" s="161"/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75"/>
    </row>
    <row r="240" spans="1:13" ht="27" customHeight="1" thickBot="1">
      <c r="A240" s="161"/>
      <c r="B240" s="225" t="str">
        <f>IF(L146="","","You will have to type in an explanation here")</f>
        <v/>
      </c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175"/>
    </row>
    <row r="241" spans="1:13" ht="27" customHeight="1">
      <c r="A241" s="161"/>
      <c r="B241" s="179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175"/>
    </row>
    <row r="242" spans="1:13" ht="27" customHeight="1" thickBot="1">
      <c r="A242" s="161"/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175"/>
    </row>
    <row r="243" spans="1:13" ht="27" customHeight="1">
      <c r="A243" s="161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175"/>
    </row>
    <row r="244" spans="1:13" ht="27" customHeight="1" thickBot="1">
      <c r="A244" s="161"/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9"/>
    </row>
    <row r="245" spans="1:13" ht="27" customHeight="1">
      <c r="A245" s="161"/>
      <c r="B245" s="232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29"/>
    </row>
    <row r="246" spans="1:13" ht="27" customHeight="1" thickBot="1">
      <c r="A246" s="161"/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9"/>
    </row>
    <row r="247" spans="1:13" ht="27" customHeight="1">
      <c r="A247" s="229"/>
      <c r="B247" s="229"/>
      <c r="C247" s="229"/>
      <c r="D247" s="229"/>
      <c r="E247" s="229"/>
      <c r="F247" s="229"/>
      <c r="G247" s="229"/>
      <c r="H247" s="229"/>
      <c r="I247" s="229"/>
      <c r="J247" s="229"/>
      <c r="K247" s="229"/>
      <c r="L247" s="229"/>
      <c r="M247" s="229"/>
    </row>
    <row r="248" spans="1:13" ht="27" customHeight="1">
      <c r="A248" s="180" t="s">
        <v>298</v>
      </c>
      <c r="B248" s="161" t="s">
        <v>299</v>
      </c>
      <c r="C248" s="161"/>
      <c r="D248" s="161"/>
      <c r="E248" s="161"/>
      <c r="F248" s="161"/>
      <c r="G248" s="161"/>
      <c r="H248" s="161"/>
      <c r="I248" s="161"/>
      <c r="J248" s="161"/>
      <c r="K248" s="161"/>
      <c r="L248" s="161"/>
      <c r="M248" s="229"/>
    </row>
    <row r="249" spans="1:13" ht="27" customHeight="1">
      <c r="A249" s="180"/>
      <c r="B249" s="161" t="s">
        <v>302</v>
      </c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229"/>
    </row>
    <row r="250" spans="1:13" ht="27" customHeight="1">
      <c r="A250" s="180"/>
      <c r="B250" s="161" t="s">
        <v>300</v>
      </c>
      <c r="C250" s="161"/>
      <c r="D250" s="161"/>
      <c r="E250" s="161"/>
      <c r="F250" s="161"/>
      <c r="G250" s="161"/>
      <c r="H250" s="161"/>
      <c r="I250" s="161"/>
      <c r="J250" s="161"/>
      <c r="K250" s="161"/>
      <c r="L250" s="161"/>
      <c r="M250" s="229"/>
    </row>
    <row r="251" spans="1:13" ht="27" customHeight="1">
      <c r="A251" s="180"/>
      <c r="B251" s="161" t="s">
        <v>301</v>
      </c>
      <c r="C251" s="161"/>
      <c r="D251" s="161"/>
      <c r="E251" s="161"/>
      <c r="F251" s="161"/>
      <c r="G251" s="161"/>
      <c r="H251" s="161"/>
      <c r="I251" s="161"/>
      <c r="J251" s="161"/>
      <c r="K251" s="161"/>
      <c r="L251" s="161"/>
      <c r="M251" s="229"/>
    </row>
    <row r="252" spans="1:13" ht="27" customHeight="1">
      <c r="A252" s="180"/>
      <c r="B252" s="161"/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229"/>
    </row>
    <row r="253" spans="1:13" ht="27" customHeight="1" thickBot="1">
      <c r="A253" s="161"/>
      <c r="B253" s="225" t="str">
        <f>IF(L158="","","You will have to type in an explanation here")</f>
        <v/>
      </c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9"/>
    </row>
    <row r="254" spans="1:13" ht="27" customHeight="1">
      <c r="A254" s="161"/>
      <c r="B254" s="179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29"/>
    </row>
    <row r="255" spans="1:13" ht="27" customHeight="1" thickBot="1">
      <c r="A255" s="161"/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9"/>
    </row>
    <row r="256" spans="1:13" ht="27" customHeight="1">
      <c r="A256" s="161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29"/>
    </row>
    <row r="257" spans="1:13" ht="27" customHeight="1" thickBot="1">
      <c r="A257" s="161"/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9"/>
    </row>
    <row r="258" spans="1:13" ht="27" customHeight="1">
      <c r="A258" s="161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29"/>
    </row>
    <row r="259" spans="1:13" ht="27" customHeight="1" thickBot="1">
      <c r="A259" s="161"/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9"/>
    </row>
    <row r="260" spans="1:13">
      <c r="A260" s="229"/>
      <c r="B260" s="229"/>
      <c r="C260" s="229"/>
      <c r="D260" s="229"/>
      <c r="E260" s="229"/>
      <c r="F260" s="229"/>
      <c r="G260" s="229"/>
      <c r="H260" s="229"/>
      <c r="I260" s="229"/>
      <c r="J260" s="229"/>
      <c r="K260" s="229"/>
      <c r="L260" s="229"/>
      <c r="M260" s="229"/>
    </row>
    <row r="270" spans="1:13" ht="21.95" customHeight="1"/>
    <row r="271" spans="1:13" ht="21.95" customHeight="1"/>
    <row r="272" spans="1:13" ht="21.95" customHeight="1"/>
    <row r="273" ht="21.95" customHeight="1"/>
    <row r="274" ht="21.95" customHeight="1"/>
    <row r="275" ht="21.95" customHeight="1"/>
    <row r="276" ht="21.95" customHeight="1"/>
    <row r="277" ht="21.95" customHeight="1"/>
    <row r="278" ht="21.95" customHeight="1"/>
    <row r="279" ht="21.95" customHeight="1"/>
    <row r="280" ht="21.95" customHeight="1"/>
    <row r="281" ht="21.95" customHeight="1"/>
    <row r="282" ht="21.95" customHeight="1"/>
    <row r="283" ht="21.95" customHeight="1"/>
    <row r="284" ht="21.95" customHeight="1"/>
    <row r="285" ht="21.95" customHeight="1"/>
    <row r="286" ht="21.95" customHeight="1"/>
    <row r="287" ht="21.95" customHeight="1"/>
    <row r="288" ht="21.95" customHeight="1"/>
    <row r="289" ht="21.95" customHeight="1"/>
    <row r="290" ht="21.95" customHeight="1"/>
    <row r="291" ht="21.95" customHeight="1"/>
    <row r="292" ht="21.95" customHeight="1"/>
    <row r="293" ht="21.95" customHeight="1"/>
    <row r="294" ht="21.95" customHeight="1"/>
    <row r="295" ht="21.95" customHeight="1"/>
    <row r="296" ht="21.95" customHeight="1"/>
    <row r="297" ht="21.95" customHeight="1"/>
    <row r="298" ht="21.95" customHeight="1"/>
    <row r="299" ht="21.95" customHeight="1"/>
    <row r="300" ht="21.95" customHeight="1"/>
    <row r="301" ht="21.95" customHeight="1"/>
    <row r="302" ht="21.95" customHeight="1"/>
    <row r="303" ht="21.95" customHeight="1"/>
    <row r="304" ht="21.95" customHeight="1"/>
    <row r="305" ht="21.95" customHeight="1"/>
    <row r="306" ht="21.95" customHeight="1"/>
    <row r="307" ht="21.95" customHeight="1"/>
    <row r="308" ht="21.95" customHeight="1"/>
    <row r="309" ht="21.95" customHeight="1"/>
    <row r="310" ht="21.95" customHeight="1"/>
    <row r="311" ht="21.95" customHeight="1"/>
    <row r="312" ht="21.95" customHeight="1"/>
    <row r="313" ht="21.95" customHeight="1"/>
    <row r="314" ht="21.95" customHeight="1"/>
    <row r="315" ht="21.95" customHeight="1"/>
    <row r="316" ht="21.95" customHeight="1"/>
    <row r="317" ht="21.95" customHeight="1"/>
    <row r="318" ht="21.95" customHeight="1"/>
    <row r="319" ht="21.95" customHeight="1"/>
    <row r="320" ht="21.95" customHeight="1"/>
    <row r="321" ht="21.95" customHeight="1"/>
    <row r="322" ht="21.95" customHeight="1"/>
    <row r="323" ht="21.95" customHeight="1"/>
    <row r="324" ht="21.95" customHeight="1"/>
    <row r="325" ht="21.95" customHeight="1"/>
    <row r="326" ht="21.95" customHeight="1"/>
    <row r="327" ht="21.95" customHeight="1"/>
    <row r="328" ht="21.95" customHeight="1"/>
    <row r="329" ht="21.95" customHeight="1"/>
    <row r="330" ht="21.95" customHeight="1"/>
    <row r="331" ht="21.95" customHeight="1"/>
    <row r="332" ht="21.95" customHeight="1"/>
    <row r="333" ht="21.95" customHeight="1"/>
    <row r="334" ht="21.95" customHeight="1"/>
    <row r="335" ht="21.95" customHeight="1"/>
    <row r="336" ht="21.95" customHeight="1"/>
    <row r="337" ht="21.95" customHeight="1"/>
    <row r="338" ht="21.95" customHeight="1"/>
    <row r="339" ht="21.95" customHeight="1"/>
    <row r="340" ht="21.95" customHeight="1"/>
    <row r="341" ht="21.95" customHeight="1"/>
    <row r="342" ht="21.95" customHeight="1"/>
    <row r="343" ht="21.95" customHeight="1"/>
    <row r="344" ht="21.95" customHeight="1"/>
    <row r="345" ht="21.95" customHeight="1"/>
    <row r="346" ht="21.95" customHeight="1"/>
    <row r="347" ht="21.95" customHeight="1"/>
    <row r="348" ht="21.95" customHeight="1"/>
    <row r="349" ht="21.95" customHeight="1"/>
    <row r="350" ht="21.95" customHeight="1"/>
    <row r="351" ht="21.95" customHeight="1"/>
    <row r="352" ht="21.95" customHeight="1"/>
    <row r="353" ht="21.95" customHeight="1"/>
    <row r="354" ht="21.95" customHeight="1"/>
    <row r="355" ht="21.95" customHeight="1"/>
    <row r="356" ht="21.95" customHeight="1"/>
    <row r="357" ht="21.95" customHeight="1"/>
    <row r="358" ht="21.95" customHeight="1"/>
    <row r="359" ht="21.95" customHeight="1"/>
    <row r="360" ht="21.95" customHeight="1"/>
    <row r="361" ht="21.95" customHeight="1"/>
    <row r="362" ht="21.95" customHeight="1"/>
    <row r="363" ht="21.95" customHeight="1"/>
    <row r="364" ht="21.95" customHeight="1"/>
    <row r="365" ht="21.95" customHeight="1"/>
    <row r="366" ht="21.95" customHeight="1"/>
    <row r="367" ht="21.95" customHeight="1"/>
    <row r="368" ht="21.95" customHeight="1"/>
    <row r="369" ht="21.95" customHeight="1"/>
    <row r="370" ht="21.95" customHeight="1"/>
    <row r="371" ht="21.95" customHeight="1"/>
    <row r="372" ht="21.95" customHeight="1"/>
    <row r="373" ht="21.95" customHeight="1"/>
    <row r="374" ht="21.95" customHeight="1"/>
    <row r="375" ht="21.95" customHeight="1"/>
    <row r="376" ht="21.95" customHeight="1"/>
    <row r="377" ht="21.95" customHeight="1"/>
    <row r="378" ht="21.95" customHeight="1"/>
    <row r="379" ht="21.95" customHeight="1"/>
    <row r="380" ht="25.9" customHeight="1"/>
    <row r="381" ht="25.9" customHeight="1"/>
    <row r="382" ht="25.9" customHeight="1"/>
  </sheetData>
  <mergeCells count="5">
    <mergeCell ref="A2:M2"/>
    <mergeCell ref="A3:M3"/>
    <mergeCell ref="B196:M196"/>
    <mergeCell ref="C6:H6"/>
    <mergeCell ref="K6:L6"/>
  </mergeCells>
  <phoneticPr fontId="0" type="noConversion"/>
  <dataValidations xWindow="455" yWindow="385" count="1">
    <dataValidation type="whole" allowBlank="1" showInputMessage="1" showErrorMessage="1" error="Please enter a whole number." sqref="I176:J177 H78:J104 I48:I55 H47:H55 J145:J146 H112:J120 J47:J55 H165:J168 H61:J63 H145:H146 H16:H25 J184:J186">
      <formula1>0</formula1>
      <formula2>100000000</formula2>
    </dataValidation>
  </dataValidations>
  <pageMargins left="0.5" right="0.25" top="0.5" bottom="0.5" header="0.5" footer="0.4"/>
  <pageSetup scale="42" orientation="portrait" r:id="rId1"/>
  <headerFooter alignWithMargins="0">
    <oddHeader xml:space="preserve">&amp;R&amp;14
</oddHeader>
    <oddFooter>&amp;LHC Development Final Cost Certification (DFCC)&amp;RPage &amp;P</oddFooter>
  </headerFooter>
  <rowBreaks count="4" manualBreakCount="4">
    <brk id="69" max="16383" man="1"/>
    <brk id="130" max="12" man="1"/>
    <brk id="196" max="16383" man="1"/>
    <brk id="30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29"/>
  </sheetPr>
  <dimension ref="A1:I46"/>
  <sheetViews>
    <sheetView defaultGridColor="0" colorId="22" zoomScale="60" zoomScaleNormal="60" workbookViewId="0">
      <selection activeCell="I1" sqref="I1"/>
    </sheetView>
  </sheetViews>
  <sheetFormatPr defaultColWidth="9.69140625" defaultRowHeight="23.25"/>
  <cols>
    <col min="1" max="1" width="9.921875" customWidth="1"/>
    <col min="2" max="2" width="33.61328125" customWidth="1"/>
    <col min="3" max="3" width="9.921875" customWidth="1"/>
    <col min="4" max="4" width="11.84375" customWidth="1"/>
    <col min="5" max="5" width="12.84375" customWidth="1"/>
    <col min="6" max="6" width="8.3828125" customWidth="1"/>
    <col min="7" max="7" width="13.07421875" customWidth="1"/>
    <col min="8" max="8" width="9.69140625" customWidth="1"/>
    <col min="9" max="9" width="13.07421875" customWidth="1"/>
  </cols>
  <sheetData>
    <row r="1" spans="1:9">
      <c r="A1" s="315" t="s">
        <v>163</v>
      </c>
      <c r="B1" s="15"/>
      <c r="C1" s="15"/>
      <c r="D1" s="15"/>
      <c r="E1" s="15"/>
      <c r="F1" s="15"/>
      <c r="G1" s="15"/>
      <c r="H1" s="15"/>
      <c r="I1" s="15"/>
    </row>
    <row r="2" spans="1:9">
      <c r="A2" s="14" t="s">
        <v>164</v>
      </c>
      <c r="B2" s="15"/>
      <c r="C2" s="15"/>
      <c r="D2" s="15"/>
      <c r="E2" s="15"/>
      <c r="F2" s="15"/>
      <c r="G2" s="15"/>
      <c r="H2" s="15"/>
      <c r="I2" s="15"/>
    </row>
    <row r="3" spans="1:9">
      <c r="A3" s="14" t="s">
        <v>138</v>
      </c>
      <c r="B3" s="15"/>
      <c r="C3" s="15"/>
      <c r="D3" s="15"/>
      <c r="E3" s="15"/>
      <c r="F3" s="15"/>
      <c r="G3" s="15"/>
      <c r="H3" s="15"/>
      <c r="I3" s="15"/>
    </row>
    <row r="4" spans="1:9" ht="12.75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9" ht="24" thickBot="1">
      <c r="A5" s="36" t="s">
        <v>166</v>
      </c>
      <c r="B5" s="144" t="str">
        <f>IF(COSTS!C6="","",COSTS!C6)</f>
        <v/>
      </c>
      <c r="C5" s="12"/>
      <c r="D5" s="12"/>
      <c r="E5" s="12"/>
      <c r="F5" s="12"/>
      <c r="G5" s="46"/>
      <c r="H5" s="294" t="str">
        <f>"Application #: "&amp;IF(COSTS!$K$6="","",COSTS!$K$6)</f>
        <v xml:space="preserve">Application #: </v>
      </c>
      <c r="I5" s="12"/>
    </row>
    <row r="6" spans="1:9" ht="24" thickBot="1">
      <c r="A6" s="36" t="s">
        <v>167</v>
      </c>
      <c r="B6" s="155" t="str">
        <f>IF('EXHIBIT C'!B6="","",'EXHIBIT C'!B6)</f>
        <v/>
      </c>
      <c r="C6" s="12"/>
      <c r="D6" s="12"/>
      <c r="E6" s="12"/>
      <c r="F6" s="12"/>
      <c r="G6" s="12"/>
      <c r="H6" s="12"/>
      <c r="I6" s="12"/>
    </row>
    <row r="7" spans="1:9" ht="24" thickBot="1">
      <c r="A7" s="36" t="s">
        <v>168</v>
      </c>
      <c r="B7" s="155" t="str">
        <f>IF('EXHIBIT C'!B7="","",'EXHIBIT C'!B7)</f>
        <v/>
      </c>
      <c r="C7" s="46" t="s">
        <v>169</v>
      </c>
      <c r="D7" s="144" t="str">
        <f>IF('EXHIBIT C'!E7="","",'EXHIBIT C'!E7)</f>
        <v/>
      </c>
      <c r="E7" s="12"/>
      <c r="F7" s="12"/>
      <c r="G7" s="12"/>
      <c r="H7" s="12"/>
      <c r="I7" s="12"/>
    </row>
    <row r="8" spans="1:9" ht="24" thickBot="1">
      <c r="A8" s="12"/>
      <c r="B8" s="12"/>
      <c r="C8" s="12"/>
      <c r="D8" s="12"/>
      <c r="E8" s="12"/>
      <c r="F8" s="12"/>
      <c r="G8" s="12"/>
      <c r="H8" s="12"/>
      <c r="I8" s="12"/>
    </row>
    <row r="9" spans="1:9">
      <c r="A9" s="38"/>
      <c r="B9" s="17"/>
      <c r="C9" s="39" t="s">
        <v>125</v>
      </c>
      <c r="D9" s="17" t="s">
        <v>126</v>
      </c>
      <c r="E9" s="39" t="s">
        <v>5</v>
      </c>
      <c r="F9" s="38" t="s">
        <v>179</v>
      </c>
      <c r="G9" s="38" t="s">
        <v>172</v>
      </c>
      <c r="H9" s="17" t="s">
        <v>131</v>
      </c>
      <c r="I9" s="40" t="s">
        <v>131</v>
      </c>
    </row>
    <row r="10" spans="1:9">
      <c r="A10" s="41" t="s">
        <v>256</v>
      </c>
      <c r="B10" s="18" t="s">
        <v>128</v>
      </c>
      <c r="C10" s="19" t="s">
        <v>129</v>
      </c>
      <c r="D10" s="18" t="s">
        <v>181</v>
      </c>
      <c r="E10" s="19" t="s">
        <v>134</v>
      </c>
      <c r="F10" s="41" t="s">
        <v>180</v>
      </c>
      <c r="G10" s="41" t="s">
        <v>134</v>
      </c>
      <c r="H10" s="18" t="s">
        <v>135</v>
      </c>
      <c r="I10" s="42" t="s">
        <v>136</v>
      </c>
    </row>
    <row r="11" spans="1:9" ht="24" thickBot="1">
      <c r="A11" s="43"/>
      <c r="B11" s="20"/>
      <c r="C11" s="44" t="s">
        <v>132</v>
      </c>
      <c r="D11" s="20" t="s">
        <v>182</v>
      </c>
      <c r="E11" s="44"/>
      <c r="F11" s="43"/>
      <c r="G11" s="43"/>
      <c r="H11" s="20"/>
      <c r="I11" s="45"/>
    </row>
    <row r="12" spans="1:9">
      <c r="A12" s="156" t="str">
        <f>IF('EXHIBIT C'!A12="","",'EXHIBIT C'!A12)</f>
        <v/>
      </c>
      <c r="B12" s="133" t="str">
        <f>IF(COSTS!$L$148="","",IF('EXHIBIT C'!B12="","",'EXHIBIT C'!B12))</f>
        <v/>
      </c>
      <c r="C12" s="154" t="str">
        <f>IF(COSTS!$L$148="","",'QUAL. ACQU.'!B8)</f>
        <v/>
      </c>
      <c r="D12" s="123" t="str">
        <f>IF(COSTS!$L$148="","",IF('EXHIBIT C'!D12="","",'EXHIBIT C'!D12))</f>
        <v/>
      </c>
      <c r="E12" s="125" t="str">
        <f>IF(B12="","",IF('DEV.  DATA'!H$70&gt;0,IF('CREDIT CALC.'!H$40&lt;='CREDIT CALC.'!H$42,'QUAL. ACQU.'!D8,('CREDIT CALC.'!H$42/'CREDIT CALC.'!H$40)*'QUAL. ACQU.'!D8),IF('CREDIT CALC.'!H$36="","",IF(AND('CREDIT CALC.'!H$40&lt;='CREDIT CALC.'!H$36,'CREDIT CALC.'!H$40&lt;='CREDIT CALC.'!H$42),'QUAL. ACQU.'!D8,IF(AND('CREDIT CALC.'!H$36&lt;'CREDIT CALC.'!H$40,'CREDIT CALC.'!H$36&lt;'CREDIT CALC.'!H$42),('CREDIT CALC.'!H$36/'CREDIT CALC.'!H$40)*'QUAL. ACQU.'!D8,('CREDIT CALC.'!H$42/'CREDIT CALC.'!H$40)*'QUAL. ACQU.'!D8)))))</f>
        <v/>
      </c>
      <c r="F12" s="124" t="str">
        <f>IF(COSTS!$L$148="","",IF('EXHIBIT C'!G12="","",'EXHIBIT C'!G12))</f>
        <v/>
      </c>
      <c r="G12" s="125" t="str">
        <f>IF(B12="","",ROUND(E12*F12,0))</f>
        <v/>
      </c>
      <c r="H12" s="153" t="str">
        <f>IF(COSTS!$L$148="","",IF(B12="","",IF('DEV.  DATA'!$E$27="",IF('QUAL. ACQU.'!F8="","",'QUAL. ACQU.'!F8),'DEV.  DATA'!$E$27)))</f>
        <v/>
      </c>
      <c r="I12" s="125" t="str">
        <f>IF(COSTS!$L$148="","",IF(B12="","",ROUND(G12*(H12/100),0)))</f>
        <v/>
      </c>
    </row>
    <row r="13" spans="1:9">
      <c r="A13" s="156" t="str">
        <f>IF('EXHIBIT C'!A13="","",'EXHIBIT C'!A13)</f>
        <v/>
      </c>
      <c r="B13" s="133" t="str">
        <f>IF(COSTS!$L$148="","",IF('EXHIBIT C'!B13="","",'EXHIBIT C'!B13))</f>
        <v/>
      </c>
      <c r="C13" s="154" t="str">
        <f>IF(COSTS!$L$148="","",'QUAL. ACQU.'!B9)</f>
        <v/>
      </c>
      <c r="D13" s="123" t="str">
        <f>IF(COSTS!$L$148="","",IF('EXHIBIT C'!D13="","",'EXHIBIT C'!D13))</f>
        <v/>
      </c>
      <c r="E13" s="125" t="str">
        <f>IF(B13="","",IF('DEV.  DATA'!H$70&gt;0,IF('CREDIT CALC.'!H$40&lt;='CREDIT CALC.'!H$42,'QUAL. ACQU.'!D9,('CREDIT CALC.'!H$42/'CREDIT CALC.'!H$40)*'QUAL. ACQU.'!D9),IF('CREDIT CALC.'!H$36="","",IF(AND('CREDIT CALC.'!H$40&lt;='CREDIT CALC.'!H$36,'CREDIT CALC.'!H$40&lt;='CREDIT CALC.'!H$42),'QUAL. ACQU.'!D9,IF(AND('CREDIT CALC.'!H$36&lt;'CREDIT CALC.'!H$40,'CREDIT CALC.'!H$36&lt;'CREDIT CALC.'!H$42),('CREDIT CALC.'!H$36/'CREDIT CALC.'!H$40)*'QUAL. ACQU.'!D9,('CREDIT CALC.'!H$42/'CREDIT CALC.'!H$40)*'QUAL. ACQU.'!D9)))))</f>
        <v/>
      </c>
      <c r="F13" s="124" t="str">
        <f>IF(COSTS!$L$148="","",IF('EXHIBIT C'!G13="","",'EXHIBIT C'!G13))</f>
        <v/>
      </c>
      <c r="G13" s="125" t="str">
        <f t="shared" ref="G13:G42" si="0">IF(B13="","",ROUND(E13*F13,0))</f>
        <v/>
      </c>
      <c r="H13" s="153" t="str">
        <f>IF(COSTS!$L$148="","",IF(B13="","",IF('DEV.  DATA'!$E$27="",IF('QUAL. ACQU.'!F9="","",'QUAL. ACQU.'!F9),'DEV.  DATA'!$E$27)))</f>
        <v/>
      </c>
      <c r="I13" s="125" t="str">
        <f>IF(COSTS!$L$148="","",IF(B13="","",ROUND(G13*(H13/100),0)))</f>
        <v/>
      </c>
    </row>
    <row r="14" spans="1:9">
      <c r="A14" s="156" t="str">
        <f>IF('EXHIBIT C'!A14="","",'EXHIBIT C'!A14)</f>
        <v/>
      </c>
      <c r="B14" s="133" t="str">
        <f>IF(COSTS!$L$148="","",IF('EXHIBIT C'!B14="","",'EXHIBIT C'!B14))</f>
        <v/>
      </c>
      <c r="C14" s="154" t="str">
        <f>IF(COSTS!$L$148="","",'QUAL. ACQU.'!B10)</f>
        <v/>
      </c>
      <c r="D14" s="123" t="str">
        <f>IF(COSTS!$L$148="","",IF('EXHIBIT C'!D14="","",'EXHIBIT C'!D14))</f>
        <v/>
      </c>
      <c r="E14" s="125" t="str">
        <f>IF(B14="","",IF('DEV.  DATA'!H$70&gt;0,IF('CREDIT CALC.'!H$40&lt;='CREDIT CALC.'!H$42,'QUAL. ACQU.'!D10,('CREDIT CALC.'!H$42/'CREDIT CALC.'!H$40)*'QUAL. ACQU.'!D10),IF('CREDIT CALC.'!H$36="","",IF(AND('CREDIT CALC.'!H$40&lt;='CREDIT CALC.'!H$36,'CREDIT CALC.'!H$40&lt;='CREDIT CALC.'!H$42),'QUAL. ACQU.'!D10,IF(AND('CREDIT CALC.'!H$36&lt;'CREDIT CALC.'!H$40,'CREDIT CALC.'!H$36&lt;'CREDIT CALC.'!H$42),('CREDIT CALC.'!H$36/'CREDIT CALC.'!H$40)*'QUAL. ACQU.'!D10,('CREDIT CALC.'!H$42/'CREDIT CALC.'!H$40)*'QUAL. ACQU.'!D10)))))</f>
        <v/>
      </c>
      <c r="F14" s="124" t="str">
        <f>IF(COSTS!$L$148="","",IF('EXHIBIT C'!G14="","",'EXHIBIT C'!G14))</f>
        <v/>
      </c>
      <c r="G14" s="125" t="str">
        <f t="shared" si="0"/>
        <v/>
      </c>
      <c r="H14" s="153" t="str">
        <f>IF(COSTS!$L$148="","",IF(B14="","",IF('DEV.  DATA'!$E$27="",IF('QUAL. ACQU.'!F10="","",'QUAL. ACQU.'!F10),'DEV.  DATA'!$E$27)))</f>
        <v/>
      </c>
      <c r="I14" s="125" t="str">
        <f>IF(COSTS!$L$148="","",IF(B14="","",ROUND(G14*(H14/100),0)))</f>
        <v/>
      </c>
    </row>
    <row r="15" spans="1:9">
      <c r="A15" s="156" t="str">
        <f>IF('EXHIBIT C'!A15="","",'EXHIBIT C'!A15)</f>
        <v/>
      </c>
      <c r="B15" s="133" t="str">
        <f>IF(COSTS!$L$148="","",IF('EXHIBIT C'!B15="","",'EXHIBIT C'!B15))</f>
        <v/>
      </c>
      <c r="C15" s="154" t="str">
        <f>IF(COSTS!$L$148="","",'QUAL. ACQU.'!B11)</f>
        <v/>
      </c>
      <c r="D15" s="123" t="str">
        <f>IF(COSTS!$L$148="","",IF('EXHIBIT C'!D15="","",'EXHIBIT C'!D15))</f>
        <v/>
      </c>
      <c r="E15" s="125" t="str">
        <f>IF(B15="","",IF('DEV.  DATA'!H$70&gt;0,IF('CREDIT CALC.'!H$40&lt;='CREDIT CALC.'!H$42,'QUAL. ACQU.'!D11,('CREDIT CALC.'!H$42/'CREDIT CALC.'!H$40)*'QUAL. ACQU.'!D11),IF('CREDIT CALC.'!H$36="","",IF(AND('CREDIT CALC.'!H$40&lt;='CREDIT CALC.'!H$36,'CREDIT CALC.'!H$40&lt;='CREDIT CALC.'!H$42),'QUAL. ACQU.'!D11,IF(AND('CREDIT CALC.'!H$36&lt;'CREDIT CALC.'!H$40,'CREDIT CALC.'!H$36&lt;'CREDIT CALC.'!H$42),('CREDIT CALC.'!H$36/'CREDIT CALC.'!H$40)*'QUAL. ACQU.'!D11,('CREDIT CALC.'!H$42/'CREDIT CALC.'!H$40)*'QUAL. ACQU.'!D11)))))</f>
        <v/>
      </c>
      <c r="F15" s="124" t="str">
        <f>IF(COSTS!$L$148="","",IF('EXHIBIT C'!G15="","",'EXHIBIT C'!G15))</f>
        <v/>
      </c>
      <c r="G15" s="125" t="str">
        <f t="shared" si="0"/>
        <v/>
      </c>
      <c r="H15" s="153" t="str">
        <f>IF(COSTS!$L$148="","",IF(B15="","",IF('DEV.  DATA'!$E$27="",IF('QUAL. ACQU.'!F11="","",'QUAL. ACQU.'!F11),'DEV.  DATA'!$E$27)))</f>
        <v/>
      </c>
      <c r="I15" s="125" t="str">
        <f>IF(COSTS!$L$148="","",IF(B15="","",ROUND(G15*(H15/100),0)))</f>
        <v/>
      </c>
    </row>
    <row r="16" spans="1:9">
      <c r="A16" s="156" t="str">
        <f>IF('EXHIBIT C'!A16="","",'EXHIBIT C'!A16)</f>
        <v/>
      </c>
      <c r="B16" s="133" t="str">
        <f>IF(COSTS!$L$148="","",IF('EXHIBIT C'!B16="","",'EXHIBIT C'!B16))</f>
        <v/>
      </c>
      <c r="C16" s="154" t="str">
        <f>IF(COSTS!$L$148="","",'QUAL. ACQU.'!B12)</f>
        <v/>
      </c>
      <c r="D16" s="123" t="str">
        <f>IF(COSTS!$L$148="","",IF('EXHIBIT C'!D16="","",'EXHIBIT C'!D16))</f>
        <v/>
      </c>
      <c r="E16" s="125" t="str">
        <f>IF(B16="","",IF('DEV.  DATA'!H$70&gt;0,IF('CREDIT CALC.'!H$40&lt;='CREDIT CALC.'!H$42,'QUAL. ACQU.'!D12,('CREDIT CALC.'!H$42/'CREDIT CALC.'!H$40)*'QUAL. ACQU.'!D12),IF('CREDIT CALC.'!H$36="","",IF(AND('CREDIT CALC.'!H$40&lt;='CREDIT CALC.'!H$36,'CREDIT CALC.'!H$40&lt;='CREDIT CALC.'!H$42),'QUAL. ACQU.'!D12,IF(AND('CREDIT CALC.'!H$36&lt;'CREDIT CALC.'!H$40,'CREDIT CALC.'!H$36&lt;'CREDIT CALC.'!H$42),('CREDIT CALC.'!H$36/'CREDIT CALC.'!H$40)*'QUAL. ACQU.'!D12,('CREDIT CALC.'!H$42/'CREDIT CALC.'!H$40)*'QUAL. ACQU.'!D12)))))</f>
        <v/>
      </c>
      <c r="F16" s="124" t="str">
        <f>IF(COSTS!$L$148="","",IF('EXHIBIT C'!G16="","",'EXHIBIT C'!G16))</f>
        <v/>
      </c>
      <c r="G16" s="125" t="str">
        <f t="shared" si="0"/>
        <v/>
      </c>
      <c r="H16" s="153" t="str">
        <f>IF(COSTS!$L$148="","",IF(B16="","",IF('DEV.  DATA'!$E$27="",IF('QUAL. ACQU.'!F12="","",'QUAL. ACQU.'!F12),'DEV.  DATA'!$E$27)))</f>
        <v/>
      </c>
      <c r="I16" s="125" t="str">
        <f>IF(COSTS!$L$148="","",IF(B16="","",ROUND(G16*(H16/100),0)))</f>
        <v/>
      </c>
    </row>
    <row r="17" spans="1:9">
      <c r="A17" s="156" t="str">
        <f>IF('EXHIBIT C'!A17="","",'EXHIBIT C'!A17)</f>
        <v/>
      </c>
      <c r="B17" s="133" t="str">
        <f>IF(COSTS!$L$148="","",IF('EXHIBIT C'!B17="","",'EXHIBIT C'!B17))</f>
        <v/>
      </c>
      <c r="C17" s="154" t="str">
        <f>IF(COSTS!$L$148="","",'QUAL. ACQU.'!B13)</f>
        <v/>
      </c>
      <c r="D17" s="123" t="str">
        <f>IF(COSTS!$L$148="","",IF('EXHIBIT C'!D17="","",'EXHIBIT C'!D17))</f>
        <v/>
      </c>
      <c r="E17" s="125" t="str">
        <f>IF(B17="","",IF('DEV.  DATA'!H$70&gt;0,IF('CREDIT CALC.'!H$40&lt;='CREDIT CALC.'!H$42,'QUAL. ACQU.'!D13,('CREDIT CALC.'!H$42/'CREDIT CALC.'!H$40)*'QUAL. ACQU.'!D13),IF('CREDIT CALC.'!H$36="","",IF(AND('CREDIT CALC.'!H$40&lt;='CREDIT CALC.'!H$36,'CREDIT CALC.'!H$40&lt;='CREDIT CALC.'!H$42),'QUAL. ACQU.'!D13,IF(AND('CREDIT CALC.'!H$36&lt;'CREDIT CALC.'!H$40,'CREDIT CALC.'!H$36&lt;'CREDIT CALC.'!H$42),('CREDIT CALC.'!H$36/'CREDIT CALC.'!H$40)*'QUAL. ACQU.'!D13,('CREDIT CALC.'!H$42/'CREDIT CALC.'!H$40)*'QUAL. ACQU.'!D13)))))</f>
        <v/>
      </c>
      <c r="F17" s="124" t="str">
        <f>IF(COSTS!$L$148="","",IF('EXHIBIT C'!G17="","",'EXHIBIT C'!G17))</f>
        <v/>
      </c>
      <c r="G17" s="125" t="str">
        <f t="shared" si="0"/>
        <v/>
      </c>
      <c r="H17" s="153" t="str">
        <f>IF(COSTS!$L$148="","",IF(B17="","",IF('DEV.  DATA'!$E$27="",IF('QUAL. ACQU.'!F13="","",'QUAL. ACQU.'!F13),'DEV.  DATA'!$E$27)))</f>
        <v/>
      </c>
      <c r="I17" s="125" t="str">
        <f>IF(COSTS!$L$148="","",IF(B17="","",ROUND(G17*(H17/100),0)))</f>
        <v/>
      </c>
    </row>
    <row r="18" spans="1:9">
      <c r="A18" s="156" t="str">
        <f>IF('EXHIBIT C'!A18="","",'EXHIBIT C'!A18)</f>
        <v/>
      </c>
      <c r="B18" s="133" t="str">
        <f>IF(COSTS!$L$148="","",IF('EXHIBIT C'!B18="","",'EXHIBIT C'!B18))</f>
        <v/>
      </c>
      <c r="C18" s="154" t="str">
        <f>IF(COSTS!$L$148="","",'QUAL. ACQU.'!B14)</f>
        <v/>
      </c>
      <c r="D18" s="123" t="str">
        <f>IF(COSTS!$L$148="","",IF('EXHIBIT C'!D18="","",'EXHIBIT C'!D18))</f>
        <v/>
      </c>
      <c r="E18" s="125" t="str">
        <f>IF(B18="","",IF('DEV.  DATA'!H$70&gt;0,IF('CREDIT CALC.'!H$40&lt;='CREDIT CALC.'!H$42,'QUAL. ACQU.'!D14,('CREDIT CALC.'!H$42/'CREDIT CALC.'!H$40)*'QUAL. ACQU.'!D14),IF('CREDIT CALC.'!H$36="","",IF(AND('CREDIT CALC.'!H$40&lt;='CREDIT CALC.'!H$36,'CREDIT CALC.'!H$40&lt;='CREDIT CALC.'!H$42),'QUAL. ACQU.'!D14,IF(AND('CREDIT CALC.'!H$36&lt;'CREDIT CALC.'!H$40,'CREDIT CALC.'!H$36&lt;'CREDIT CALC.'!H$42),('CREDIT CALC.'!H$36/'CREDIT CALC.'!H$40)*'QUAL. ACQU.'!D14,('CREDIT CALC.'!H$42/'CREDIT CALC.'!H$40)*'QUAL. ACQU.'!D14)))))</f>
        <v/>
      </c>
      <c r="F18" s="124" t="str">
        <f>IF(COSTS!$L$148="","",IF('EXHIBIT C'!G18="","",'EXHIBIT C'!G18))</f>
        <v/>
      </c>
      <c r="G18" s="125" t="str">
        <f t="shared" si="0"/>
        <v/>
      </c>
      <c r="H18" s="153" t="str">
        <f>IF(COSTS!$L$148="","",IF(B18="","",IF('DEV.  DATA'!$E$27="",IF('QUAL. ACQU.'!F14="","",'QUAL. ACQU.'!F14),'DEV.  DATA'!$E$27)))</f>
        <v/>
      </c>
      <c r="I18" s="125" t="str">
        <f>IF(COSTS!$L$148="","",IF(B18="","",ROUND(G18*(H18/100),0)))</f>
        <v/>
      </c>
    </row>
    <row r="19" spans="1:9">
      <c r="A19" s="156" t="str">
        <f>IF('EXHIBIT C'!A19="","",'EXHIBIT C'!A19)</f>
        <v/>
      </c>
      <c r="B19" s="133" t="str">
        <f>IF(COSTS!$L$148="","",IF('EXHIBIT C'!B19="","",'EXHIBIT C'!B19))</f>
        <v/>
      </c>
      <c r="C19" s="154" t="str">
        <f>IF(COSTS!$L$148="","",'QUAL. ACQU.'!B15)</f>
        <v/>
      </c>
      <c r="D19" s="123" t="str">
        <f>IF(COSTS!$L$148="","",IF('EXHIBIT C'!D19="","",'EXHIBIT C'!D19))</f>
        <v/>
      </c>
      <c r="E19" s="125" t="str">
        <f>IF(B19="","",IF('DEV.  DATA'!H$70&gt;0,IF('CREDIT CALC.'!H$40&lt;='CREDIT CALC.'!H$42,'QUAL. ACQU.'!D15,('CREDIT CALC.'!H$42/'CREDIT CALC.'!H$40)*'QUAL. ACQU.'!D15),IF('CREDIT CALC.'!H$36="","",IF(AND('CREDIT CALC.'!H$40&lt;='CREDIT CALC.'!H$36,'CREDIT CALC.'!H$40&lt;='CREDIT CALC.'!H$42),'QUAL. ACQU.'!D15,IF(AND('CREDIT CALC.'!H$36&lt;'CREDIT CALC.'!H$40,'CREDIT CALC.'!H$36&lt;'CREDIT CALC.'!H$42),('CREDIT CALC.'!H$36/'CREDIT CALC.'!H$40)*'QUAL. ACQU.'!D15,('CREDIT CALC.'!H$42/'CREDIT CALC.'!H$40)*'QUAL. ACQU.'!D15)))))</f>
        <v/>
      </c>
      <c r="F19" s="124" t="str">
        <f>IF(COSTS!$L$148="","",IF('EXHIBIT C'!G19="","",'EXHIBIT C'!G19))</f>
        <v/>
      </c>
      <c r="G19" s="125" t="str">
        <f t="shared" si="0"/>
        <v/>
      </c>
      <c r="H19" s="153" t="str">
        <f>IF(COSTS!$L$148="","",IF(B19="","",IF('DEV.  DATA'!$E$27="",IF('QUAL. ACQU.'!F15="","",'QUAL. ACQU.'!F15),'DEV.  DATA'!$E$27)))</f>
        <v/>
      </c>
      <c r="I19" s="125" t="str">
        <f>IF(COSTS!$L$148="","",IF(B19="","",ROUND(G19*(H19/100),0)))</f>
        <v/>
      </c>
    </row>
    <row r="20" spans="1:9">
      <c r="A20" s="156" t="str">
        <f>IF('EXHIBIT C'!A20="","",'EXHIBIT C'!A20)</f>
        <v/>
      </c>
      <c r="B20" s="133" t="str">
        <f>IF(COSTS!$L$148="","",IF('EXHIBIT C'!B20="","",'EXHIBIT C'!B20))</f>
        <v/>
      </c>
      <c r="C20" s="154" t="str">
        <f>IF(COSTS!$L$148="","",'QUAL. ACQU.'!B16)</f>
        <v/>
      </c>
      <c r="D20" s="123" t="str">
        <f>IF(COSTS!$L$148="","",IF('EXHIBIT C'!D20="","",'EXHIBIT C'!D20))</f>
        <v/>
      </c>
      <c r="E20" s="125" t="str">
        <f>IF(B20="","",IF('DEV.  DATA'!H$70&gt;0,IF('CREDIT CALC.'!H$40&lt;='CREDIT CALC.'!H$42,'QUAL. ACQU.'!D16,('CREDIT CALC.'!H$42/'CREDIT CALC.'!H$40)*'QUAL. ACQU.'!D16),IF('CREDIT CALC.'!H$36="","",IF(AND('CREDIT CALC.'!H$40&lt;='CREDIT CALC.'!H$36,'CREDIT CALC.'!H$40&lt;='CREDIT CALC.'!H$42),'QUAL. ACQU.'!D16,IF(AND('CREDIT CALC.'!H$36&lt;'CREDIT CALC.'!H$40,'CREDIT CALC.'!H$36&lt;'CREDIT CALC.'!H$42),('CREDIT CALC.'!H$36/'CREDIT CALC.'!H$40)*'QUAL. ACQU.'!D16,('CREDIT CALC.'!H$42/'CREDIT CALC.'!H$40)*'QUAL. ACQU.'!D16)))))</f>
        <v/>
      </c>
      <c r="F20" s="124" t="str">
        <f>IF(COSTS!$L$148="","",IF('EXHIBIT C'!G20="","",'EXHIBIT C'!G20))</f>
        <v/>
      </c>
      <c r="G20" s="125" t="str">
        <f t="shared" si="0"/>
        <v/>
      </c>
      <c r="H20" s="153" t="str">
        <f>IF(COSTS!$L$148="","",IF(B20="","",IF('DEV.  DATA'!$E$27="",IF('QUAL. ACQU.'!F16="","",'QUAL. ACQU.'!F16),'DEV.  DATA'!$E$27)))</f>
        <v/>
      </c>
      <c r="I20" s="125" t="str">
        <f>IF(COSTS!$L$148="","",IF(B20="","",ROUND(G20*(H20/100),0)))</f>
        <v/>
      </c>
    </row>
    <row r="21" spans="1:9">
      <c r="A21" s="156" t="str">
        <f>IF('EXHIBIT C'!A21="","",'EXHIBIT C'!A21)</f>
        <v/>
      </c>
      <c r="B21" s="133" t="str">
        <f>IF(COSTS!$L$148="","",IF('EXHIBIT C'!B21="","",'EXHIBIT C'!B21))</f>
        <v/>
      </c>
      <c r="C21" s="154" t="str">
        <f>IF(COSTS!$L$148="","",'QUAL. ACQU.'!B17)</f>
        <v/>
      </c>
      <c r="D21" s="123" t="str">
        <f>IF(COSTS!$L$148="","",IF('EXHIBIT C'!D21="","",'EXHIBIT C'!D21))</f>
        <v/>
      </c>
      <c r="E21" s="125" t="str">
        <f>IF(B21="","",IF('DEV.  DATA'!H$70&gt;0,IF('CREDIT CALC.'!H$40&lt;='CREDIT CALC.'!H$42,'QUAL. ACQU.'!D17,('CREDIT CALC.'!H$42/'CREDIT CALC.'!H$40)*'QUAL. ACQU.'!D17),IF('CREDIT CALC.'!H$36="","",IF(AND('CREDIT CALC.'!H$40&lt;='CREDIT CALC.'!H$36,'CREDIT CALC.'!H$40&lt;='CREDIT CALC.'!H$42),'QUAL. ACQU.'!D17,IF(AND('CREDIT CALC.'!H$36&lt;'CREDIT CALC.'!H$40,'CREDIT CALC.'!H$36&lt;'CREDIT CALC.'!H$42),('CREDIT CALC.'!H$36/'CREDIT CALC.'!H$40)*'QUAL. ACQU.'!D17,('CREDIT CALC.'!H$42/'CREDIT CALC.'!H$40)*'QUAL. ACQU.'!D17)))))</f>
        <v/>
      </c>
      <c r="F21" s="124" t="str">
        <f>IF(COSTS!$L$148="","",IF('EXHIBIT C'!G21="","",'EXHIBIT C'!G21))</f>
        <v/>
      </c>
      <c r="G21" s="125" t="str">
        <f t="shared" si="0"/>
        <v/>
      </c>
      <c r="H21" s="153" t="str">
        <f>IF(COSTS!$L$148="","",IF(B21="","",IF('DEV.  DATA'!$E$27="",IF('QUAL. ACQU.'!F17="","",'QUAL. ACQU.'!F17),'DEV.  DATA'!$E$27)))</f>
        <v/>
      </c>
      <c r="I21" s="125" t="str">
        <f>IF(COSTS!$L$148="","",IF(B21="","",ROUND(G21*(H21/100),0)))</f>
        <v/>
      </c>
    </row>
    <row r="22" spans="1:9">
      <c r="A22" s="156" t="str">
        <f>IF('EXHIBIT C'!A22="","",'EXHIBIT C'!A22)</f>
        <v/>
      </c>
      <c r="B22" s="133" t="str">
        <f>IF(COSTS!$L$148="","",IF('EXHIBIT C'!B22="","",'EXHIBIT C'!B22))</f>
        <v/>
      </c>
      <c r="C22" s="154" t="str">
        <f>IF(COSTS!$L$148="","",'QUAL. ACQU.'!B18)</f>
        <v/>
      </c>
      <c r="D22" s="123" t="str">
        <f>IF(COSTS!$L$148="","",IF('EXHIBIT C'!D22="","",'EXHIBIT C'!D22))</f>
        <v/>
      </c>
      <c r="E22" s="125" t="str">
        <f>IF(B22="","",IF('DEV.  DATA'!H$70&gt;0,IF('CREDIT CALC.'!H$40&lt;='CREDIT CALC.'!H$42,'QUAL. ACQU.'!D18,('CREDIT CALC.'!H$42/'CREDIT CALC.'!H$40)*'QUAL. ACQU.'!D18),IF('CREDIT CALC.'!H$36="","",IF(AND('CREDIT CALC.'!H$40&lt;='CREDIT CALC.'!H$36,'CREDIT CALC.'!H$40&lt;='CREDIT CALC.'!H$42),'QUAL. ACQU.'!D18,IF(AND('CREDIT CALC.'!H$36&lt;'CREDIT CALC.'!H$40,'CREDIT CALC.'!H$36&lt;'CREDIT CALC.'!H$42),('CREDIT CALC.'!H$36/'CREDIT CALC.'!H$40)*'QUAL. ACQU.'!D18,('CREDIT CALC.'!H$42/'CREDIT CALC.'!H$40)*'QUAL. ACQU.'!D18)))))</f>
        <v/>
      </c>
      <c r="F22" s="124" t="str">
        <f>IF(COSTS!$L$148="","",IF('EXHIBIT C'!G22="","",'EXHIBIT C'!G22))</f>
        <v/>
      </c>
      <c r="G22" s="125" t="str">
        <f t="shared" si="0"/>
        <v/>
      </c>
      <c r="H22" s="153" t="str">
        <f>IF(COSTS!$L$148="","",IF(B22="","",IF('DEV.  DATA'!$E$27="",IF('QUAL. ACQU.'!F18="","",'QUAL. ACQU.'!F18),'DEV.  DATA'!$E$27)))</f>
        <v/>
      </c>
      <c r="I22" s="125" t="str">
        <f>IF(COSTS!$L$148="","",IF(B22="","",ROUND(G22*(H22/100),0)))</f>
        <v/>
      </c>
    </row>
    <row r="23" spans="1:9">
      <c r="A23" s="156" t="str">
        <f>IF('EXHIBIT C'!A23="","",'EXHIBIT C'!A23)</f>
        <v/>
      </c>
      <c r="B23" s="133" t="str">
        <f>IF(COSTS!$L$148="","",IF('EXHIBIT C'!B23="","",'EXHIBIT C'!B23))</f>
        <v/>
      </c>
      <c r="C23" s="154" t="str">
        <f>IF(COSTS!$L$148="","",'QUAL. ACQU.'!B19)</f>
        <v/>
      </c>
      <c r="D23" s="123" t="str">
        <f>IF(COSTS!$L$148="","",IF('EXHIBIT C'!D23="","",'EXHIBIT C'!D23))</f>
        <v/>
      </c>
      <c r="E23" s="125" t="str">
        <f>IF(B23="","",IF('DEV.  DATA'!H$70&gt;0,IF('CREDIT CALC.'!H$40&lt;='CREDIT CALC.'!H$42,'QUAL. ACQU.'!D19,('CREDIT CALC.'!H$42/'CREDIT CALC.'!H$40)*'QUAL. ACQU.'!D19),IF('CREDIT CALC.'!H$36="","",IF(AND('CREDIT CALC.'!H$40&lt;='CREDIT CALC.'!H$36,'CREDIT CALC.'!H$40&lt;='CREDIT CALC.'!H$42),'QUAL. ACQU.'!D19,IF(AND('CREDIT CALC.'!H$36&lt;'CREDIT CALC.'!H$40,'CREDIT CALC.'!H$36&lt;'CREDIT CALC.'!H$42),('CREDIT CALC.'!H$36/'CREDIT CALC.'!H$40)*'QUAL. ACQU.'!D19,('CREDIT CALC.'!H$42/'CREDIT CALC.'!H$40)*'QUAL. ACQU.'!D19)))))</f>
        <v/>
      </c>
      <c r="F23" s="124" t="str">
        <f>IF(COSTS!$L$148="","",IF('EXHIBIT C'!G23="","",'EXHIBIT C'!G23))</f>
        <v/>
      </c>
      <c r="G23" s="125" t="str">
        <f t="shared" si="0"/>
        <v/>
      </c>
      <c r="H23" s="153" t="str">
        <f>IF(COSTS!$L$148="","",IF(B23="","",IF('DEV.  DATA'!$E$27="",IF('QUAL. ACQU.'!F19="","",'QUAL. ACQU.'!F19),'DEV.  DATA'!$E$27)))</f>
        <v/>
      </c>
      <c r="I23" s="125" t="str">
        <f>IF(COSTS!$L$148="","",IF(B23="","",ROUND(G23*(H23/100),0)))</f>
        <v/>
      </c>
    </row>
    <row r="24" spans="1:9">
      <c r="A24" s="156" t="str">
        <f>IF('EXHIBIT C'!A24="","",'EXHIBIT C'!A24)</f>
        <v/>
      </c>
      <c r="B24" s="133" t="str">
        <f>IF(COSTS!$L$148="","",IF('EXHIBIT C'!B24="","",'EXHIBIT C'!B24))</f>
        <v/>
      </c>
      <c r="C24" s="154" t="str">
        <f>IF(COSTS!$L$148="","",'QUAL. ACQU.'!B20)</f>
        <v/>
      </c>
      <c r="D24" s="123" t="str">
        <f>IF(COSTS!$L$148="","",IF('EXHIBIT C'!D24="","",'EXHIBIT C'!D24))</f>
        <v/>
      </c>
      <c r="E24" s="125" t="str">
        <f>IF(B24="","",IF('DEV.  DATA'!H$70&gt;0,IF('CREDIT CALC.'!H$40&lt;='CREDIT CALC.'!H$42,'QUAL. ACQU.'!D20,('CREDIT CALC.'!H$42/'CREDIT CALC.'!H$40)*'QUAL. ACQU.'!D20),IF('CREDIT CALC.'!H$36="","",IF(AND('CREDIT CALC.'!H$40&lt;='CREDIT CALC.'!H$36,'CREDIT CALC.'!H$40&lt;='CREDIT CALC.'!H$42),'QUAL. ACQU.'!D20,IF(AND('CREDIT CALC.'!H$36&lt;'CREDIT CALC.'!H$40,'CREDIT CALC.'!H$36&lt;'CREDIT CALC.'!H$42),('CREDIT CALC.'!H$36/'CREDIT CALC.'!H$40)*'QUAL. ACQU.'!D20,('CREDIT CALC.'!H$42/'CREDIT CALC.'!H$40)*'QUAL. ACQU.'!D20)))))</f>
        <v/>
      </c>
      <c r="F24" s="124" t="str">
        <f>IF(COSTS!$L$148="","",IF('EXHIBIT C'!G24="","",'EXHIBIT C'!G24))</f>
        <v/>
      </c>
      <c r="G24" s="125" t="str">
        <f t="shared" si="0"/>
        <v/>
      </c>
      <c r="H24" s="153" t="str">
        <f>IF(COSTS!$L$148="","",IF(B24="","",IF('DEV.  DATA'!$E$27="",IF('QUAL. ACQU.'!F20="","",'QUAL. ACQU.'!F20),'DEV.  DATA'!$E$27)))</f>
        <v/>
      </c>
      <c r="I24" s="125" t="str">
        <f>IF(COSTS!$L$148="","",IF(B24="","",ROUND(G24*(H24/100),0)))</f>
        <v/>
      </c>
    </row>
    <row r="25" spans="1:9">
      <c r="A25" s="156" t="str">
        <f>IF('EXHIBIT C'!A25="","",'EXHIBIT C'!A25)</f>
        <v/>
      </c>
      <c r="B25" s="133" t="str">
        <f>IF(COSTS!$L$148="","",IF('EXHIBIT C'!B25="","",'EXHIBIT C'!B25))</f>
        <v/>
      </c>
      <c r="C25" s="154" t="str">
        <f>IF(COSTS!$L$148="","",'QUAL. ACQU.'!B21)</f>
        <v/>
      </c>
      <c r="D25" s="123" t="str">
        <f>IF(COSTS!$L$148="","",IF('EXHIBIT C'!D25="","",'EXHIBIT C'!D25))</f>
        <v/>
      </c>
      <c r="E25" s="125" t="str">
        <f>IF(B25="","",IF('DEV.  DATA'!H$70&gt;0,IF('CREDIT CALC.'!H$40&lt;='CREDIT CALC.'!H$42,'QUAL. ACQU.'!D21,('CREDIT CALC.'!H$42/'CREDIT CALC.'!H$40)*'QUAL. ACQU.'!D21),IF('CREDIT CALC.'!H$36="","",IF(AND('CREDIT CALC.'!H$40&lt;='CREDIT CALC.'!H$36,'CREDIT CALC.'!H$40&lt;='CREDIT CALC.'!H$42),'QUAL. ACQU.'!D21,IF(AND('CREDIT CALC.'!H$36&lt;'CREDIT CALC.'!H$40,'CREDIT CALC.'!H$36&lt;'CREDIT CALC.'!H$42),('CREDIT CALC.'!H$36/'CREDIT CALC.'!H$40)*'QUAL. ACQU.'!D21,('CREDIT CALC.'!H$42/'CREDIT CALC.'!H$40)*'QUAL. ACQU.'!D21)))))</f>
        <v/>
      </c>
      <c r="F25" s="124" t="str">
        <f>IF(COSTS!$L$148="","",IF('EXHIBIT C'!G25="","",'EXHIBIT C'!G25))</f>
        <v/>
      </c>
      <c r="G25" s="125" t="str">
        <f t="shared" si="0"/>
        <v/>
      </c>
      <c r="H25" s="153" t="str">
        <f>IF(COSTS!$L$148="","",IF(B25="","",IF('DEV.  DATA'!$E$27="",IF('QUAL. ACQU.'!F21="","",'QUAL. ACQU.'!F21),'DEV.  DATA'!$E$27)))</f>
        <v/>
      </c>
      <c r="I25" s="125" t="str">
        <f>IF(COSTS!$L$148="","",IF(B25="","",ROUND(G25*(H25/100),0)))</f>
        <v/>
      </c>
    </row>
    <row r="26" spans="1:9">
      <c r="A26" s="156" t="str">
        <f>IF('EXHIBIT C'!A26="","",'EXHIBIT C'!A26)</f>
        <v/>
      </c>
      <c r="B26" s="133" t="str">
        <f>IF(COSTS!$L$148="","",IF('EXHIBIT C'!B26="","",'EXHIBIT C'!B26))</f>
        <v/>
      </c>
      <c r="C26" s="154" t="str">
        <f>IF(COSTS!$L$148="","",'QUAL. ACQU.'!B22)</f>
        <v/>
      </c>
      <c r="D26" s="123" t="str">
        <f>IF(COSTS!$L$148="","",IF('EXHIBIT C'!D26="","",'EXHIBIT C'!D26))</f>
        <v/>
      </c>
      <c r="E26" s="125" t="str">
        <f>IF(B26="","",IF('DEV.  DATA'!H$70&gt;0,IF('CREDIT CALC.'!H$40&lt;='CREDIT CALC.'!H$42,'QUAL. ACQU.'!D22,('CREDIT CALC.'!H$42/'CREDIT CALC.'!H$40)*'QUAL. ACQU.'!D22),IF('CREDIT CALC.'!H$36="","",IF(AND('CREDIT CALC.'!H$40&lt;='CREDIT CALC.'!H$36,'CREDIT CALC.'!H$40&lt;='CREDIT CALC.'!H$42),'QUAL. ACQU.'!D22,IF(AND('CREDIT CALC.'!H$36&lt;'CREDIT CALC.'!H$40,'CREDIT CALC.'!H$36&lt;'CREDIT CALC.'!H$42),('CREDIT CALC.'!H$36/'CREDIT CALC.'!H$40)*'QUAL. ACQU.'!D22,('CREDIT CALC.'!H$42/'CREDIT CALC.'!H$40)*'QUAL. ACQU.'!D22)))))</f>
        <v/>
      </c>
      <c r="F26" s="124" t="str">
        <f>IF(COSTS!$L$148="","",IF('EXHIBIT C'!G26="","",'EXHIBIT C'!G26))</f>
        <v/>
      </c>
      <c r="G26" s="125" t="str">
        <f t="shared" si="0"/>
        <v/>
      </c>
      <c r="H26" s="153" t="str">
        <f>IF(COSTS!$L$148="","",IF(B26="","",IF('DEV.  DATA'!$E$27="",IF('QUAL. ACQU.'!F22="","",'QUAL. ACQU.'!F22),'DEV.  DATA'!$E$27)))</f>
        <v/>
      </c>
      <c r="I26" s="125" t="str">
        <f>IF(COSTS!$L$148="","",IF(B26="","",ROUND(G26*(H26/100),0)))</f>
        <v/>
      </c>
    </row>
    <row r="27" spans="1:9">
      <c r="A27" s="156" t="str">
        <f>IF('EXHIBIT C'!A27="","",'EXHIBIT C'!A27)</f>
        <v/>
      </c>
      <c r="B27" s="133" t="str">
        <f>IF(COSTS!$L$148="","",IF('EXHIBIT C'!B27="","",'EXHIBIT C'!B27))</f>
        <v/>
      </c>
      <c r="C27" s="154" t="str">
        <f>IF(COSTS!$L$148="","",'QUAL. ACQU.'!B23)</f>
        <v/>
      </c>
      <c r="D27" s="123" t="str">
        <f>IF(COSTS!$L$148="","",IF('EXHIBIT C'!D27="","",'EXHIBIT C'!D27))</f>
        <v/>
      </c>
      <c r="E27" s="125" t="str">
        <f>IF(B27="","",IF('DEV.  DATA'!H$70&gt;0,IF('CREDIT CALC.'!H$40&lt;='CREDIT CALC.'!H$42,'QUAL. ACQU.'!D23,('CREDIT CALC.'!H$42/'CREDIT CALC.'!H$40)*'QUAL. ACQU.'!D23),IF('CREDIT CALC.'!H$36="","",IF(AND('CREDIT CALC.'!H$40&lt;='CREDIT CALC.'!H$36,'CREDIT CALC.'!H$40&lt;='CREDIT CALC.'!H$42),'QUAL. ACQU.'!D23,IF(AND('CREDIT CALC.'!H$36&lt;'CREDIT CALC.'!H$40,'CREDIT CALC.'!H$36&lt;'CREDIT CALC.'!H$42),('CREDIT CALC.'!H$36/'CREDIT CALC.'!H$40)*'QUAL. ACQU.'!D23,('CREDIT CALC.'!H$42/'CREDIT CALC.'!H$40)*'QUAL. ACQU.'!D23)))))</f>
        <v/>
      </c>
      <c r="F27" s="124" t="str">
        <f>IF(COSTS!$L$148="","",IF('EXHIBIT C'!G27="","",'EXHIBIT C'!G27))</f>
        <v/>
      </c>
      <c r="G27" s="125" t="str">
        <f t="shared" si="0"/>
        <v/>
      </c>
      <c r="H27" s="153" t="str">
        <f>IF(COSTS!$L$148="","",IF(B27="","",IF('DEV.  DATA'!$E$27="",IF('QUAL. ACQU.'!F23="","",'QUAL. ACQU.'!F23),'DEV.  DATA'!$E$27)))</f>
        <v/>
      </c>
      <c r="I27" s="125" t="str">
        <f>IF(COSTS!$L$148="","",IF(B27="","",ROUND(G27*(H27/100),0)))</f>
        <v/>
      </c>
    </row>
    <row r="28" spans="1:9">
      <c r="A28" s="156" t="str">
        <f>IF('EXHIBIT C'!A28="","",'EXHIBIT C'!A28)</f>
        <v/>
      </c>
      <c r="B28" s="133" t="str">
        <f>IF(COSTS!$L$148="","",IF('EXHIBIT C'!B28="","",'EXHIBIT C'!B28))</f>
        <v/>
      </c>
      <c r="C28" s="154" t="str">
        <f>IF(COSTS!$L$148="","",'QUAL. ACQU.'!B24)</f>
        <v/>
      </c>
      <c r="D28" s="123" t="str">
        <f>IF(COSTS!$L$148="","",IF('EXHIBIT C'!D28="","",'EXHIBIT C'!D28))</f>
        <v/>
      </c>
      <c r="E28" s="125" t="str">
        <f>IF(B28="","",IF('DEV.  DATA'!H$70&gt;0,IF('CREDIT CALC.'!H$40&lt;='CREDIT CALC.'!H$42,'QUAL. ACQU.'!D24,('CREDIT CALC.'!H$42/'CREDIT CALC.'!H$40)*'QUAL. ACQU.'!D24),IF('CREDIT CALC.'!H$36="","",IF(AND('CREDIT CALC.'!H$40&lt;='CREDIT CALC.'!H$36,'CREDIT CALC.'!H$40&lt;='CREDIT CALC.'!H$42),'QUAL. ACQU.'!D24,IF(AND('CREDIT CALC.'!H$36&lt;'CREDIT CALC.'!H$40,'CREDIT CALC.'!H$36&lt;'CREDIT CALC.'!H$42),('CREDIT CALC.'!H$36/'CREDIT CALC.'!H$40)*'QUAL. ACQU.'!D24,('CREDIT CALC.'!H$42/'CREDIT CALC.'!H$40)*'QUAL. ACQU.'!D24)))))</f>
        <v/>
      </c>
      <c r="F28" s="124" t="str">
        <f>IF(COSTS!$L$148="","",IF('EXHIBIT C'!G28="","",'EXHIBIT C'!G28))</f>
        <v/>
      </c>
      <c r="G28" s="125" t="str">
        <f t="shared" si="0"/>
        <v/>
      </c>
      <c r="H28" s="153" t="str">
        <f>IF(COSTS!$L$148="","",IF(B28="","",IF('DEV.  DATA'!$E$27="",IF('QUAL. ACQU.'!F24="","",'QUAL. ACQU.'!F24),'DEV.  DATA'!$E$27)))</f>
        <v/>
      </c>
      <c r="I28" s="125" t="str">
        <f>IF(COSTS!$L$148="","",IF(B28="","",ROUND(G28*(H28/100),0)))</f>
        <v/>
      </c>
    </row>
    <row r="29" spans="1:9">
      <c r="A29" s="156" t="str">
        <f>IF('EXHIBIT C'!A29="","",'EXHIBIT C'!A29)</f>
        <v/>
      </c>
      <c r="B29" s="133" t="str">
        <f>IF(COSTS!$L$148="","",IF('EXHIBIT C'!B29="","",'EXHIBIT C'!B29))</f>
        <v/>
      </c>
      <c r="C29" s="154" t="str">
        <f>IF(COSTS!$L$148="","",'QUAL. ACQU.'!B25)</f>
        <v/>
      </c>
      <c r="D29" s="123" t="str">
        <f>IF(COSTS!$L$148="","",IF('EXHIBIT C'!D29="","",'EXHIBIT C'!D29))</f>
        <v/>
      </c>
      <c r="E29" s="125" t="str">
        <f>IF(B29="","",IF('DEV.  DATA'!H$70&gt;0,IF('CREDIT CALC.'!H$40&lt;='CREDIT CALC.'!H$42,'QUAL. ACQU.'!D25,('CREDIT CALC.'!H$42/'CREDIT CALC.'!H$40)*'QUAL. ACQU.'!D25),IF('CREDIT CALC.'!H$36="","",IF(AND('CREDIT CALC.'!H$40&lt;='CREDIT CALC.'!H$36,'CREDIT CALC.'!H$40&lt;='CREDIT CALC.'!H$42),'QUAL. ACQU.'!D25,IF(AND('CREDIT CALC.'!H$36&lt;'CREDIT CALC.'!H$40,'CREDIT CALC.'!H$36&lt;'CREDIT CALC.'!H$42),('CREDIT CALC.'!H$36/'CREDIT CALC.'!H$40)*'QUAL. ACQU.'!D25,('CREDIT CALC.'!H$42/'CREDIT CALC.'!H$40)*'QUAL. ACQU.'!D25)))))</f>
        <v/>
      </c>
      <c r="F29" s="124" t="str">
        <f>IF(COSTS!$L$148="","",IF('EXHIBIT C'!G29="","",'EXHIBIT C'!G29))</f>
        <v/>
      </c>
      <c r="G29" s="125" t="str">
        <f t="shared" si="0"/>
        <v/>
      </c>
      <c r="H29" s="153" t="str">
        <f>IF(COSTS!$L$148="","",IF(B29="","",IF('DEV.  DATA'!$E$27="",IF('QUAL. ACQU.'!F25="","",'QUAL. ACQU.'!F25),'DEV.  DATA'!$E$27)))</f>
        <v/>
      </c>
      <c r="I29" s="125" t="str">
        <f>IF(COSTS!$L$148="","",IF(B29="","",ROUND(G29*(H29/100),0)))</f>
        <v/>
      </c>
    </row>
    <row r="30" spans="1:9">
      <c r="A30" s="156" t="str">
        <f>IF('EXHIBIT C'!A30="","",'EXHIBIT C'!A30)</f>
        <v/>
      </c>
      <c r="B30" s="133" t="str">
        <f>IF(COSTS!$L$148="","",IF('EXHIBIT C'!B30="","",'EXHIBIT C'!B30))</f>
        <v/>
      </c>
      <c r="C30" s="154" t="str">
        <f>IF(COSTS!$L$148="","",'QUAL. ACQU.'!B26)</f>
        <v/>
      </c>
      <c r="D30" s="123" t="str">
        <f>IF(COSTS!$L$148="","",IF('EXHIBIT C'!D30="","",'EXHIBIT C'!D30))</f>
        <v/>
      </c>
      <c r="E30" s="125" t="str">
        <f>IF(B30="","",IF('DEV.  DATA'!H$70&gt;0,IF('CREDIT CALC.'!H$40&lt;='CREDIT CALC.'!H$42,'QUAL. ACQU.'!D26,('CREDIT CALC.'!H$42/'CREDIT CALC.'!H$40)*'QUAL. ACQU.'!D26),IF('CREDIT CALC.'!H$36="","",IF(AND('CREDIT CALC.'!H$40&lt;='CREDIT CALC.'!H$36,'CREDIT CALC.'!H$40&lt;='CREDIT CALC.'!H$42),'QUAL. ACQU.'!D26,IF(AND('CREDIT CALC.'!H$36&lt;'CREDIT CALC.'!H$40,'CREDIT CALC.'!H$36&lt;'CREDIT CALC.'!H$42),('CREDIT CALC.'!H$36/'CREDIT CALC.'!H$40)*'QUAL. ACQU.'!D26,('CREDIT CALC.'!H$42/'CREDIT CALC.'!H$40)*'QUAL. ACQU.'!D26)))))</f>
        <v/>
      </c>
      <c r="F30" s="124" t="str">
        <f>IF(COSTS!$L$148="","",IF('EXHIBIT C'!G30="","",'EXHIBIT C'!G30))</f>
        <v/>
      </c>
      <c r="G30" s="125" t="str">
        <f t="shared" si="0"/>
        <v/>
      </c>
      <c r="H30" s="153" t="str">
        <f>IF(COSTS!$L$148="","",IF(B30="","",IF('DEV.  DATA'!$E$27="",IF('QUAL. ACQU.'!F26="","",'QUAL. ACQU.'!F26),'DEV.  DATA'!$E$27)))</f>
        <v/>
      </c>
      <c r="I30" s="125" t="str">
        <f>IF(COSTS!$L$148="","",IF(B30="","",ROUND(G30*(H30/100),0)))</f>
        <v/>
      </c>
    </row>
    <row r="31" spans="1:9">
      <c r="A31" s="156" t="str">
        <f>IF('EXHIBIT C'!A31="","",'EXHIBIT C'!A31)</f>
        <v/>
      </c>
      <c r="B31" s="133" t="str">
        <f>IF(COSTS!$L$148="","",IF('EXHIBIT C'!B31="","",'EXHIBIT C'!B31))</f>
        <v/>
      </c>
      <c r="C31" s="154" t="str">
        <f>IF(COSTS!$L$148="","",'QUAL. ACQU.'!B27)</f>
        <v/>
      </c>
      <c r="D31" s="123" t="str">
        <f>IF(COSTS!$L$148="","",IF('EXHIBIT C'!D31="","",'EXHIBIT C'!D31))</f>
        <v/>
      </c>
      <c r="E31" s="125" t="str">
        <f>IF(B31="","",IF('DEV.  DATA'!H$70&gt;0,IF('CREDIT CALC.'!H$40&lt;='CREDIT CALC.'!H$42,'QUAL. ACQU.'!D27,('CREDIT CALC.'!H$42/'CREDIT CALC.'!H$40)*'QUAL. ACQU.'!D27),IF('CREDIT CALC.'!H$36="","",IF(AND('CREDIT CALC.'!H$40&lt;='CREDIT CALC.'!H$36,'CREDIT CALC.'!H$40&lt;='CREDIT CALC.'!H$42),'QUAL. ACQU.'!D27,IF(AND('CREDIT CALC.'!H$36&lt;'CREDIT CALC.'!H$40,'CREDIT CALC.'!H$36&lt;'CREDIT CALC.'!H$42),('CREDIT CALC.'!H$36/'CREDIT CALC.'!H$40)*'QUAL. ACQU.'!D27,('CREDIT CALC.'!H$42/'CREDIT CALC.'!H$40)*'QUAL. ACQU.'!D27)))))</f>
        <v/>
      </c>
      <c r="F31" s="124" t="str">
        <f>IF(COSTS!$L$148="","",IF('EXHIBIT C'!G31="","",'EXHIBIT C'!G31))</f>
        <v/>
      </c>
      <c r="G31" s="125" t="str">
        <f t="shared" si="0"/>
        <v/>
      </c>
      <c r="H31" s="153" t="str">
        <f>IF(COSTS!$L$148="","",IF(B31="","",IF('DEV.  DATA'!$E$27="",IF('QUAL. ACQU.'!F27="","",'QUAL. ACQU.'!F27),'DEV.  DATA'!$E$27)))</f>
        <v/>
      </c>
      <c r="I31" s="125" t="str">
        <f>IF(COSTS!$L$148="","",IF(B31="","",ROUND(G31*(H31/100),0)))</f>
        <v/>
      </c>
    </row>
    <row r="32" spans="1:9">
      <c r="A32" s="156" t="str">
        <f>IF('EXHIBIT C'!A32="","",'EXHIBIT C'!A32)</f>
        <v/>
      </c>
      <c r="B32" s="133" t="str">
        <f>IF(COSTS!$L$148="","",IF('EXHIBIT C'!B32="","",'EXHIBIT C'!B32))</f>
        <v/>
      </c>
      <c r="C32" s="154" t="str">
        <f>IF(COSTS!$L$148="","",'QUAL. ACQU.'!B28)</f>
        <v/>
      </c>
      <c r="D32" s="123" t="str">
        <f>IF(COSTS!$L$148="","",IF('EXHIBIT C'!D32="","",'EXHIBIT C'!D32))</f>
        <v/>
      </c>
      <c r="E32" s="125" t="str">
        <f>IF(B32="","",IF('DEV.  DATA'!H$70&gt;0,IF('CREDIT CALC.'!H$40&lt;='CREDIT CALC.'!H$42,'QUAL. ACQU.'!D28,('CREDIT CALC.'!H$42/'CREDIT CALC.'!H$40)*'QUAL. ACQU.'!D28),IF('CREDIT CALC.'!H$36="","",IF(AND('CREDIT CALC.'!H$40&lt;='CREDIT CALC.'!H$36,'CREDIT CALC.'!H$40&lt;='CREDIT CALC.'!H$42),'QUAL. ACQU.'!D28,IF(AND('CREDIT CALC.'!H$36&lt;'CREDIT CALC.'!H$40,'CREDIT CALC.'!H$36&lt;'CREDIT CALC.'!H$42),('CREDIT CALC.'!H$36/'CREDIT CALC.'!H$40)*'QUAL. ACQU.'!D28,('CREDIT CALC.'!H$42/'CREDIT CALC.'!H$40)*'QUAL. ACQU.'!D28)))))</f>
        <v/>
      </c>
      <c r="F32" s="124" t="str">
        <f>IF(COSTS!$L$148="","",IF('EXHIBIT C'!G32="","",'EXHIBIT C'!G32))</f>
        <v/>
      </c>
      <c r="G32" s="125" t="str">
        <f t="shared" si="0"/>
        <v/>
      </c>
      <c r="H32" s="153" t="str">
        <f>IF(COSTS!$L$148="","",IF(B32="","",IF('DEV.  DATA'!$E$27="",IF('QUAL. ACQU.'!F28="","",'QUAL. ACQU.'!F28),'DEV.  DATA'!$E$27)))</f>
        <v/>
      </c>
      <c r="I32" s="125" t="str">
        <f>IF(COSTS!$L$148="","",IF(B32="","",ROUND(G32*(H32/100),0)))</f>
        <v/>
      </c>
    </row>
    <row r="33" spans="1:9">
      <c r="A33" s="156" t="str">
        <f>IF('EXHIBIT C'!A33="","",'EXHIBIT C'!A33)</f>
        <v/>
      </c>
      <c r="B33" s="133" t="str">
        <f>IF(COSTS!$L$148="","",IF('EXHIBIT C'!B33="","",'EXHIBIT C'!B33))</f>
        <v/>
      </c>
      <c r="C33" s="154" t="str">
        <f>IF(COSTS!$L$148="","",'QUAL. ACQU.'!B29)</f>
        <v/>
      </c>
      <c r="D33" s="123" t="str">
        <f>IF(COSTS!$L$148="","",IF('EXHIBIT C'!D33="","",'EXHIBIT C'!D33))</f>
        <v/>
      </c>
      <c r="E33" s="125" t="str">
        <f>IF(B33="","",IF('DEV.  DATA'!H$70&gt;0,IF('CREDIT CALC.'!H$40&lt;='CREDIT CALC.'!H$42,'QUAL. ACQU.'!D29,('CREDIT CALC.'!H$42/'CREDIT CALC.'!H$40)*'QUAL. ACQU.'!D29),IF('CREDIT CALC.'!H$36="","",IF(AND('CREDIT CALC.'!H$40&lt;='CREDIT CALC.'!H$36,'CREDIT CALC.'!H$40&lt;='CREDIT CALC.'!H$42),'QUAL. ACQU.'!D29,IF(AND('CREDIT CALC.'!H$36&lt;'CREDIT CALC.'!H$40,'CREDIT CALC.'!H$36&lt;'CREDIT CALC.'!H$42),('CREDIT CALC.'!H$36/'CREDIT CALC.'!H$40)*'QUAL. ACQU.'!D29,('CREDIT CALC.'!H$42/'CREDIT CALC.'!H$40)*'QUAL. ACQU.'!D29)))))</f>
        <v/>
      </c>
      <c r="F33" s="124" t="str">
        <f>IF(COSTS!$L$148="","",IF('EXHIBIT C'!G33="","",'EXHIBIT C'!G33))</f>
        <v/>
      </c>
      <c r="G33" s="125" t="str">
        <f t="shared" si="0"/>
        <v/>
      </c>
      <c r="H33" s="153" t="str">
        <f>IF(COSTS!$L$148="","",IF(B33="","",IF('DEV.  DATA'!$E$27="",IF('QUAL. ACQU.'!F29="","",'QUAL. ACQU.'!F29),'DEV.  DATA'!$E$27)))</f>
        <v/>
      </c>
      <c r="I33" s="125" t="str">
        <f>IF(COSTS!$L$148="","",IF(B33="","",ROUND(G33*(H33/100),0)))</f>
        <v/>
      </c>
    </row>
    <row r="34" spans="1:9">
      <c r="A34" s="156" t="str">
        <f>IF('EXHIBIT C'!A34="","",'EXHIBIT C'!A34)</f>
        <v/>
      </c>
      <c r="B34" s="133" t="str">
        <f>IF(COSTS!$L$148="","",IF('EXHIBIT C'!B34="","",'EXHIBIT C'!B34))</f>
        <v/>
      </c>
      <c r="C34" s="154" t="str">
        <f>IF(COSTS!$L$148="","",'QUAL. ACQU.'!B30)</f>
        <v/>
      </c>
      <c r="D34" s="123" t="str">
        <f>IF(COSTS!$L$148="","",IF('EXHIBIT C'!D34="","",'EXHIBIT C'!D34))</f>
        <v/>
      </c>
      <c r="E34" s="125" t="str">
        <f>IF(B34="","",IF('DEV.  DATA'!H$70&gt;0,IF('CREDIT CALC.'!H$40&lt;='CREDIT CALC.'!H$42,'QUAL. ACQU.'!D30,('CREDIT CALC.'!H$42/'CREDIT CALC.'!H$40)*'QUAL. ACQU.'!D30),IF('CREDIT CALC.'!H$36="","",IF(AND('CREDIT CALC.'!H$40&lt;='CREDIT CALC.'!H$36,'CREDIT CALC.'!H$40&lt;='CREDIT CALC.'!H$42),'QUAL. ACQU.'!D30,IF(AND('CREDIT CALC.'!H$36&lt;'CREDIT CALC.'!H$40,'CREDIT CALC.'!H$36&lt;'CREDIT CALC.'!H$42),('CREDIT CALC.'!H$36/'CREDIT CALC.'!H$40)*'QUAL. ACQU.'!D30,('CREDIT CALC.'!H$42/'CREDIT CALC.'!H$40)*'QUAL. ACQU.'!D30)))))</f>
        <v/>
      </c>
      <c r="F34" s="124" t="str">
        <f>IF(COSTS!$L$148="","",IF('EXHIBIT C'!G34="","",'EXHIBIT C'!G34))</f>
        <v/>
      </c>
      <c r="G34" s="125" t="str">
        <f t="shared" si="0"/>
        <v/>
      </c>
      <c r="H34" s="153" t="str">
        <f>IF(COSTS!$L$148="","",IF(B34="","",IF('DEV.  DATA'!$E$27="",IF('QUAL. ACQU.'!F30="","",'QUAL. ACQU.'!F30),'DEV.  DATA'!$E$27)))</f>
        <v/>
      </c>
      <c r="I34" s="125" t="str">
        <f>IF(COSTS!$L$148="","",IF(B34="","",ROUND(G34*(H34/100),0)))</f>
        <v/>
      </c>
    </row>
    <row r="35" spans="1:9">
      <c r="A35" s="156" t="str">
        <f>IF('EXHIBIT C'!A35="","",'EXHIBIT C'!A35)</f>
        <v/>
      </c>
      <c r="B35" s="133" t="str">
        <f>IF(COSTS!$L$148="","",IF('EXHIBIT C'!B35="","",'EXHIBIT C'!B35))</f>
        <v/>
      </c>
      <c r="C35" s="154" t="str">
        <f>IF(COSTS!$L$148="","",'QUAL. ACQU.'!B31)</f>
        <v/>
      </c>
      <c r="D35" s="123" t="str">
        <f>IF(COSTS!$L$148="","",IF('EXHIBIT C'!D35="","",'EXHIBIT C'!D35))</f>
        <v/>
      </c>
      <c r="E35" s="125" t="str">
        <f>IF(B35="","",IF('DEV.  DATA'!H$70&gt;0,IF('CREDIT CALC.'!H$40&lt;='CREDIT CALC.'!H$42,'QUAL. ACQU.'!D31,('CREDIT CALC.'!H$42/'CREDIT CALC.'!H$40)*'QUAL. ACQU.'!D31),IF('CREDIT CALC.'!H$36="","",IF(AND('CREDIT CALC.'!H$40&lt;='CREDIT CALC.'!H$36,'CREDIT CALC.'!H$40&lt;='CREDIT CALC.'!H$42),'QUAL. ACQU.'!D31,IF(AND('CREDIT CALC.'!H$36&lt;'CREDIT CALC.'!H$40,'CREDIT CALC.'!H$36&lt;'CREDIT CALC.'!H$42),('CREDIT CALC.'!H$36/'CREDIT CALC.'!H$40)*'QUAL. ACQU.'!D31,('CREDIT CALC.'!H$42/'CREDIT CALC.'!H$40)*'QUAL. ACQU.'!D31)))))</f>
        <v/>
      </c>
      <c r="F35" s="124" t="str">
        <f>IF(COSTS!$L$148="","",IF('EXHIBIT C'!G35="","",'EXHIBIT C'!G35))</f>
        <v/>
      </c>
      <c r="G35" s="125" t="str">
        <f t="shared" si="0"/>
        <v/>
      </c>
      <c r="H35" s="153" t="str">
        <f>IF(COSTS!$L$148="","",IF(B35="","",IF('DEV.  DATA'!$E$27="",IF('QUAL. ACQU.'!F31="","",'QUAL. ACQU.'!F31),'DEV.  DATA'!$E$27)))</f>
        <v/>
      </c>
      <c r="I35" s="125" t="str">
        <f>IF(COSTS!$L$148="","",IF(B35="","",ROUND(G35*(H35/100),0)))</f>
        <v/>
      </c>
    </row>
    <row r="36" spans="1:9">
      <c r="A36" s="156" t="str">
        <f>IF('EXHIBIT C'!A36="","",'EXHIBIT C'!A36)</f>
        <v/>
      </c>
      <c r="B36" s="133" t="str">
        <f>IF(COSTS!$L$148="","",IF('EXHIBIT C'!B36="","",'EXHIBIT C'!B36))</f>
        <v/>
      </c>
      <c r="C36" s="154" t="str">
        <f>IF(COSTS!$L$148="","",'QUAL. ACQU.'!B32)</f>
        <v/>
      </c>
      <c r="D36" s="123" t="str">
        <f>IF(COSTS!$L$148="","",IF('EXHIBIT C'!D36="","",'EXHIBIT C'!D36))</f>
        <v/>
      </c>
      <c r="E36" s="125" t="str">
        <f>IF(B36="","",IF('DEV.  DATA'!H$70&gt;0,IF('CREDIT CALC.'!H$40&lt;='CREDIT CALC.'!H$42,'QUAL. ACQU.'!D32,('CREDIT CALC.'!H$42/'CREDIT CALC.'!H$40)*'QUAL. ACQU.'!D32),IF('CREDIT CALC.'!H$36="","",IF(AND('CREDIT CALC.'!H$40&lt;='CREDIT CALC.'!H$36,'CREDIT CALC.'!H$40&lt;='CREDIT CALC.'!H$42),'QUAL. ACQU.'!D32,IF(AND('CREDIT CALC.'!H$36&lt;'CREDIT CALC.'!H$40,'CREDIT CALC.'!H$36&lt;'CREDIT CALC.'!H$42),('CREDIT CALC.'!H$36/'CREDIT CALC.'!H$40)*'QUAL. ACQU.'!D32,('CREDIT CALC.'!H$42/'CREDIT CALC.'!H$40)*'QUAL. ACQU.'!D32)))))</f>
        <v/>
      </c>
      <c r="F36" s="124" t="str">
        <f>IF(COSTS!$L$148="","",IF('EXHIBIT C'!G36="","",'EXHIBIT C'!G36))</f>
        <v/>
      </c>
      <c r="G36" s="125" t="str">
        <f t="shared" si="0"/>
        <v/>
      </c>
      <c r="H36" s="153" t="str">
        <f>IF(COSTS!$L$148="","",IF(B36="","",IF('DEV.  DATA'!$E$27="",IF('QUAL. ACQU.'!F32="","",'QUAL. ACQU.'!F32),'DEV.  DATA'!$E$27)))</f>
        <v/>
      </c>
      <c r="I36" s="125" t="str">
        <f>IF(COSTS!$L$148="","",IF(B36="","",ROUND(G36*(H36/100),0)))</f>
        <v/>
      </c>
    </row>
    <row r="37" spans="1:9">
      <c r="A37" s="156" t="str">
        <f>IF('EXHIBIT C'!A37="","",'EXHIBIT C'!A37)</f>
        <v/>
      </c>
      <c r="B37" s="133" t="str">
        <f>IF(COSTS!$L$148="","",IF('EXHIBIT C'!B37="","",'EXHIBIT C'!B37))</f>
        <v/>
      </c>
      <c r="C37" s="154" t="str">
        <f>IF(COSTS!$L$148="","",'QUAL. ACQU.'!B33)</f>
        <v/>
      </c>
      <c r="D37" s="123" t="str">
        <f>IF(COSTS!$L$148="","",IF('EXHIBIT C'!D37="","",'EXHIBIT C'!D37))</f>
        <v/>
      </c>
      <c r="E37" s="125" t="str">
        <f>IF(B37="","",IF('DEV.  DATA'!H$70&gt;0,IF('CREDIT CALC.'!H$40&lt;='CREDIT CALC.'!H$42,'QUAL. ACQU.'!D33,('CREDIT CALC.'!H$42/'CREDIT CALC.'!H$40)*'QUAL. ACQU.'!D33),IF('CREDIT CALC.'!H$36="","",IF(AND('CREDIT CALC.'!H$40&lt;='CREDIT CALC.'!H$36,'CREDIT CALC.'!H$40&lt;='CREDIT CALC.'!H$42),'QUAL. ACQU.'!D33,IF(AND('CREDIT CALC.'!H$36&lt;'CREDIT CALC.'!H$40,'CREDIT CALC.'!H$36&lt;'CREDIT CALC.'!H$42),('CREDIT CALC.'!H$36/'CREDIT CALC.'!H$40)*'QUAL. ACQU.'!D33,('CREDIT CALC.'!H$42/'CREDIT CALC.'!H$40)*'QUAL. ACQU.'!D33)))))</f>
        <v/>
      </c>
      <c r="F37" s="124" t="str">
        <f>IF(COSTS!$L$148="","",IF('EXHIBIT C'!G37="","",'EXHIBIT C'!G37))</f>
        <v/>
      </c>
      <c r="G37" s="125" t="str">
        <f t="shared" si="0"/>
        <v/>
      </c>
      <c r="H37" s="153" t="str">
        <f>IF(COSTS!$L$148="","",IF(B37="","",IF('DEV.  DATA'!$E$27="",IF('QUAL. ACQU.'!F33="","",'QUAL. ACQU.'!F33),'DEV.  DATA'!$E$27)))</f>
        <v/>
      </c>
      <c r="I37" s="125" t="str">
        <f>IF(COSTS!$L$148="","",IF(B37="","",ROUND(G37*(H37/100),0)))</f>
        <v/>
      </c>
    </row>
    <row r="38" spans="1:9">
      <c r="A38" s="156" t="str">
        <f>IF('EXHIBIT C'!A38="","",'EXHIBIT C'!A38)</f>
        <v/>
      </c>
      <c r="B38" s="133" t="str">
        <f>IF(COSTS!$L$148="","",IF('EXHIBIT C'!B38="","",'EXHIBIT C'!B38))</f>
        <v/>
      </c>
      <c r="C38" s="154" t="str">
        <f>IF(COSTS!$L$148="","",'QUAL. ACQU.'!B34)</f>
        <v/>
      </c>
      <c r="D38" s="123" t="str">
        <f>IF(COSTS!$L$148="","",IF('EXHIBIT C'!D38="","",'EXHIBIT C'!D38))</f>
        <v/>
      </c>
      <c r="E38" s="125" t="str">
        <f>IF(B38="","",IF('DEV.  DATA'!H$70&gt;0,IF('CREDIT CALC.'!H$40&lt;='CREDIT CALC.'!H$42,'QUAL. ACQU.'!D34,('CREDIT CALC.'!H$42/'CREDIT CALC.'!H$40)*'QUAL. ACQU.'!D34),IF('CREDIT CALC.'!H$36="","",IF(AND('CREDIT CALC.'!H$40&lt;='CREDIT CALC.'!H$36,'CREDIT CALC.'!H$40&lt;='CREDIT CALC.'!H$42),'QUAL. ACQU.'!D34,IF(AND('CREDIT CALC.'!H$36&lt;'CREDIT CALC.'!H$40,'CREDIT CALC.'!H$36&lt;'CREDIT CALC.'!H$42),('CREDIT CALC.'!H$36/'CREDIT CALC.'!H$40)*'QUAL. ACQU.'!D34,('CREDIT CALC.'!H$42/'CREDIT CALC.'!H$40)*'QUAL. ACQU.'!D34)))))</f>
        <v/>
      </c>
      <c r="F38" s="124" t="str">
        <f>IF(COSTS!$L$148="","",IF('EXHIBIT C'!G38="","",'EXHIBIT C'!G38))</f>
        <v/>
      </c>
      <c r="G38" s="125" t="str">
        <f t="shared" si="0"/>
        <v/>
      </c>
      <c r="H38" s="153" t="str">
        <f>IF(COSTS!$L$148="","",IF(B38="","",IF('DEV.  DATA'!$E$27="",IF('QUAL. ACQU.'!F34="","",'QUAL. ACQU.'!F34),'DEV.  DATA'!$E$27)))</f>
        <v/>
      </c>
      <c r="I38" s="125" t="str">
        <f>IF(COSTS!$L$148="","",IF(B38="","",ROUND(G38*(H38/100),0)))</f>
        <v/>
      </c>
    </row>
    <row r="39" spans="1:9">
      <c r="A39" s="156" t="str">
        <f>IF('EXHIBIT C'!A39="","",'EXHIBIT C'!A39)</f>
        <v/>
      </c>
      <c r="B39" s="133" t="str">
        <f>IF(COSTS!$L$148="","",IF('EXHIBIT C'!B39="","",'EXHIBIT C'!B39))</f>
        <v/>
      </c>
      <c r="C39" s="154" t="str">
        <f>IF(COSTS!$L$148="","",'QUAL. ACQU.'!B35)</f>
        <v/>
      </c>
      <c r="D39" s="123" t="str">
        <f>IF(COSTS!$L$148="","",IF('EXHIBIT C'!D39="","",'EXHIBIT C'!D39))</f>
        <v/>
      </c>
      <c r="E39" s="125" t="str">
        <f>IF(B39="","",IF('DEV.  DATA'!H$70&gt;0,IF('CREDIT CALC.'!H$40&lt;='CREDIT CALC.'!H$42,'QUAL. ACQU.'!D35,('CREDIT CALC.'!H$42/'CREDIT CALC.'!H$40)*'QUAL. ACQU.'!D35),IF('CREDIT CALC.'!H$36="","",IF(AND('CREDIT CALC.'!H$40&lt;='CREDIT CALC.'!H$36,'CREDIT CALC.'!H$40&lt;='CREDIT CALC.'!H$42),'QUAL. ACQU.'!D35,IF(AND('CREDIT CALC.'!H$36&lt;'CREDIT CALC.'!H$40,'CREDIT CALC.'!H$36&lt;'CREDIT CALC.'!H$42),('CREDIT CALC.'!H$36/'CREDIT CALC.'!H$40)*'QUAL. ACQU.'!D35,('CREDIT CALC.'!H$42/'CREDIT CALC.'!H$40)*'QUAL. ACQU.'!D35)))))</f>
        <v/>
      </c>
      <c r="F39" s="124" t="str">
        <f>IF(COSTS!$L$148="","",IF('EXHIBIT C'!G39="","",'EXHIBIT C'!G39))</f>
        <v/>
      </c>
      <c r="G39" s="125" t="str">
        <f t="shared" si="0"/>
        <v/>
      </c>
      <c r="H39" s="153" t="str">
        <f>IF(COSTS!$L$148="","",IF(B39="","",IF('DEV.  DATA'!$E$27="",IF('QUAL. ACQU.'!F35="","",'QUAL. ACQU.'!F35),'DEV.  DATA'!$E$27)))</f>
        <v/>
      </c>
      <c r="I39" s="125" t="str">
        <f>IF(COSTS!$L$148="","",IF(B39="","",ROUND(G39*(H39/100),0)))</f>
        <v/>
      </c>
    </row>
    <row r="40" spans="1:9">
      <c r="A40" s="156" t="str">
        <f>IF('EXHIBIT C'!A40="","",'EXHIBIT C'!A40)</f>
        <v/>
      </c>
      <c r="B40" s="133" t="str">
        <f>IF(COSTS!$L$148="","",IF('EXHIBIT C'!B40="","",'EXHIBIT C'!B40))</f>
        <v/>
      </c>
      <c r="C40" s="154" t="str">
        <f>IF(COSTS!$L$148="","",'QUAL. ACQU.'!B36)</f>
        <v/>
      </c>
      <c r="D40" s="123" t="str">
        <f>IF(COSTS!$L$148="","",IF('EXHIBIT C'!D40="","",'EXHIBIT C'!D40))</f>
        <v/>
      </c>
      <c r="E40" s="125" t="str">
        <f>IF(B40="","",IF('DEV.  DATA'!H$70&gt;0,IF('CREDIT CALC.'!H$40&lt;='CREDIT CALC.'!H$42,'QUAL. ACQU.'!D36,('CREDIT CALC.'!H$42/'CREDIT CALC.'!H$40)*'QUAL. ACQU.'!D36),IF('CREDIT CALC.'!H$36="","",IF(AND('CREDIT CALC.'!H$40&lt;='CREDIT CALC.'!H$36,'CREDIT CALC.'!H$40&lt;='CREDIT CALC.'!H$42),'QUAL. ACQU.'!D36,IF(AND('CREDIT CALC.'!H$36&lt;'CREDIT CALC.'!H$40,'CREDIT CALC.'!H$36&lt;'CREDIT CALC.'!H$42),('CREDIT CALC.'!H$36/'CREDIT CALC.'!H$40)*'QUAL. ACQU.'!D36,('CREDIT CALC.'!H$42/'CREDIT CALC.'!H$40)*'QUAL. ACQU.'!D36)))))</f>
        <v/>
      </c>
      <c r="F40" s="124" t="str">
        <f>IF(COSTS!$L$148="","",IF('EXHIBIT C'!G40="","",'EXHIBIT C'!G40))</f>
        <v/>
      </c>
      <c r="G40" s="125" t="str">
        <f t="shared" si="0"/>
        <v/>
      </c>
      <c r="H40" s="153" t="str">
        <f>IF(COSTS!$L$148="","",IF(B40="","",IF('DEV.  DATA'!$E$27="",IF('QUAL. ACQU.'!F36="","",'QUAL. ACQU.'!F36),'DEV.  DATA'!$E$27)))</f>
        <v/>
      </c>
      <c r="I40" s="125" t="str">
        <f>IF(COSTS!$L$148="","",IF(B40="","",ROUND(G40*(H40/100),0)))</f>
        <v/>
      </c>
    </row>
    <row r="41" spans="1:9">
      <c r="A41" s="156" t="str">
        <f>IF('EXHIBIT C'!A41="","",'EXHIBIT C'!A41)</f>
        <v/>
      </c>
      <c r="B41" s="133" t="str">
        <f>IF(COSTS!$L$148="","",IF('EXHIBIT C'!B41="","",'EXHIBIT C'!B41))</f>
        <v/>
      </c>
      <c r="C41" s="154" t="str">
        <f>IF(COSTS!$L$148="","",'QUAL. ACQU.'!B37)</f>
        <v/>
      </c>
      <c r="D41" s="123" t="str">
        <f>IF(COSTS!$L$148="","",IF('EXHIBIT C'!D41="","",'EXHIBIT C'!D41))</f>
        <v/>
      </c>
      <c r="E41" s="125" t="str">
        <f>IF(B41="","",IF('DEV.  DATA'!H$70&gt;0,IF('CREDIT CALC.'!H$40&lt;='CREDIT CALC.'!H$42,'QUAL. ACQU.'!D37,('CREDIT CALC.'!H$42/'CREDIT CALC.'!H$40)*'QUAL. ACQU.'!D37),IF('CREDIT CALC.'!H$36="","",IF(AND('CREDIT CALC.'!H$40&lt;='CREDIT CALC.'!H$36,'CREDIT CALC.'!H$40&lt;='CREDIT CALC.'!H$42),'QUAL. ACQU.'!D37,IF(AND('CREDIT CALC.'!H$36&lt;'CREDIT CALC.'!H$40,'CREDIT CALC.'!H$36&lt;'CREDIT CALC.'!H$42),('CREDIT CALC.'!H$36/'CREDIT CALC.'!H$40)*'QUAL. ACQU.'!D37,('CREDIT CALC.'!H$42/'CREDIT CALC.'!H$40)*'QUAL. ACQU.'!D37)))))</f>
        <v/>
      </c>
      <c r="F41" s="124" t="str">
        <f>IF(COSTS!$L$148="","",IF('EXHIBIT C'!G41="","",'EXHIBIT C'!G41))</f>
        <v/>
      </c>
      <c r="G41" s="125" t="str">
        <f t="shared" si="0"/>
        <v/>
      </c>
      <c r="H41" s="153" t="str">
        <f>IF(COSTS!$L$148="","",IF(B41="","",IF('DEV.  DATA'!$E$27="",IF('QUAL. ACQU.'!F37="","",'QUAL. ACQU.'!F37),'DEV.  DATA'!$E$27)))</f>
        <v/>
      </c>
      <c r="I41" s="125" t="str">
        <f>IF(COSTS!$L$148="","",IF(B41="","",ROUND(G41*(H41/100),0)))</f>
        <v/>
      </c>
    </row>
    <row r="42" spans="1:9" ht="24" thickBot="1">
      <c r="A42" s="156" t="str">
        <f>IF('EXHIBIT C'!A42="","",'EXHIBIT C'!A42)</f>
        <v/>
      </c>
      <c r="B42" s="133" t="str">
        <f>IF(COSTS!$L$148="","",IF('EXHIBIT C'!B42="","",'EXHIBIT C'!B42))</f>
        <v/>
      </c>
      <c r="C42" s="154" t="str">
        <f>IF(COSTS!$L$148="","",'QUAL. ACQU.'!B38)</f>
        <v/>
      </c>
      <c r="D42" s="123" t="str">
        <f>IF(COSTS!$L$148="","",IF('EXHIBIT C'!D42="","",'EXHIBIT C'!D42))</f>
        <v/>
      </c>
      <c r="E42" s="125" t="str">
        <f>IF(B42="","",IF('DEV.  DATA'!H$70&gt;0,IF('CREDIT CALC.'!H$40&lt;='CREDIT CALC.'!H$42,'QUAL. ACQU.'!D38,('CREDIT CALC.'!H$42/'CREDIT CALC.'!H$40)*'QUAL. ACQU.'!D38),IF('CREDIT CALC.'!H$36="","",IF(AND('CREDIT CALC.'!H$40&lt;='CREDIT CALC.'!H$36,'CREDIT CALC.'!H$40&lt;='CREDIT CALC.'!H$42),'QUAL. ACQU.'!D38,IF(AND('CREDIT CALC.'!H$36&lt;'CREDIT CALC.'!H$40,'CREDIT CALC.'!H$36&lt;'CREDIT CALC.'!H$42),('CREDIT CALC.'!H$36/'CREDIT CALC.'!H$40)*'QUAL. ACQU.'!D38,('CREDIT CALC.'!H$42/'CREDIT CALC.'!H$40)*'QUAL. ACQU.'!D38)))))</f>
        <v/>
      </c>
      <c r="F42" s="124" t="str">
        <f>IF(COSTS!$L$148="","",IF('EXHIBIT C'!G42="","",'EXHIBIT C'!G42))</f>
        <v/>
      </c>
      <c r="G42" s="125" t="str">
        <f t="shared" si="0"/>
        <v/>
      </c>
      <c r="H42" s="153" t="str">
        <f>IF(COSTS!$L$148="","",IF(B42="","",IF('DEV.  DATA'!$E$27="",IF('QUAL. ACQU.'!F38="","",'QUAL. ACQU.'!F38),'DEV.  DATA'!$E$27)))</f>
        <v/>
      </c>
      <c r="I42" s="125" t="str">
        <f>IF(COSTS!$L$148="","",IF(B42="","",ROUND(G42*(H42/100),0)))</f>
        <v/>
      </c>
    </row>
    <row r="43" spans="1:9" ht="24" thickBot="1">
      <c r="A43" s="53"/>
      <c r="B43" s="53"/>
      <c r="C43" s="61" t="s">
        <v>110</v>
      </c>
      <c r="D43" s="128" t="str">
        <f>IF(D12="","",SUM(D12:D42))</f>
        <v/>
      </c>
      <c r="E43" s="129" t="str">
        <f>IF(E12="","",SUM(E12:E42))</f>
        <v/>
      </c>
      <c r="F43" s="55"/>
      <c r="G43" s="129" t="str">
        <f>IF(G12="","",SUM(G12:G42))</f>
        <v/>
      </c>
      <c r="H43" s="53"/>
      <c r="I43" s="129" t="str">
        <f>IF(I12="","",SUM(I12:I42))</f>
        <v/>
      </c>
    </row>
    <row r="44" spans="1:9" ht="9.9499999999999993" customHeight="1">
      <c r="A44" s="309"/>
      <c r="B44" s="167"/>
      <c r="C44" s="310"/>
      <c r="D44" s="311"/>
      <c r="E44" s="167"/>
      <c r="F44" s="167"/>
      <c r="G44" s="312"/>
      <c r="H44" s="309"/>
      <c r="I44" s="312"/>
    </row>
    <row r="45" spans="1:9">
      <c r="A45" s="313"/>
      <c r="B45" s="314"/>
      <c r="C45" s="314"/>
      <c r="D45" s="314"/>
      <c r="E45" s="313" t="s">
        <v>258</v>
      </c>
      <c r="F45" s="314"/>
      <c r="G45" s="314"/>
      <c r="H45" s="314"/>
      <c r="I45" s="314"/>
    </row>
    <row r="46" spans="1:9">
      <c r="B46" s="63" t="str">
        <f>IF(B12="","",IF(E43&lt;=COSTS!H148,"","PLEASE CORRECT YOUR TOTAL ELIGIBLE BASIS.  IT IS MORE THAN WHAT YOU DISCLOSED ON THE COST DATA SHEET."))</f>
        <v/>
      </c>
      <c r="C46" s="7"/>
      <c r="D46" s="7"/>
      <c r="E46" s="7"/>
      <c r="G46" s="7"/>
      <c r="H46" s="7"/>
      <c r="I46" s="7"/>
    </row>
  </sheetData>
  <sheetProtection algorithmName="SHA-512" hashValue="0ypdQwZHVQaN/KnHjVLNF5K+aIkmG9HYKMrRt4ivRNI2IcwxzY9+2s3KXMdppGcDWqVv8pmx/nUCn0m1hXTU9A==" saltValue="kHPia8VA94gwL1JbzOAK5A==" spinCount="100000" sheet="1" objects="1" scenarios="1"/>
  <phoneticPr fontId="0" type="noConversion"/>
  <dataValidations count="6">
    <dataValidation allowBlank="1" showInputMessage="1" showErrorMessage="1" prompt="This entry comes from what was entered on the &quot;Applic. Fract. worksheet." sqref="B12 D12"/>
    <dataValidation allowBlank="1" showInputMessage="1" showErrorMessage="1" prompt="This entry comes from the response to question 3 on the &quot;Dev. Data&quot; worksheet or if less than 100%, the last column of the &quot;Applic. Fract.&quot; worksheet." sqref="F12"/>
    <dataValidation allowBlank="1" showInputMessage="1" showErrorMessage="1" prompt="This entry is copied from the figure entered on the &quot;Qual. Acqu.&quot; workksheet." sqref="H12"/>
    <dataValidation allowBlank="1" showInputMessage="1" showErrorMessage="1" prompt="This figure is the product of the eligible basis and the applicable fraction." sqref="G12"/>
    <dataValidation allowBlank="1" showInputMessage="1" showErrorMessage="1" prompt="This figure is the product of the qualified basis and the credit rate." sqref="I12"/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57"/>
  </sheetPr>
  <dimension ref="A1:W54"/>
  <sheetViews>
    <sheetView defaultGridColor="0" colorId="22" zoomScale="60" zoomScaleNormal="60" workbookViewId="0">
      <selection activeCell="F7" sqref="F7:J7"/>
    </sheetView>
  </sheetViews>
  <sheetFormatPr defaultColWidth="9.69140625" defaultRowHeight="23.25"/>
  <cols>
    <col min="1" max="1" width="2.3828125" customWidth="1"/>
    <col min="2" max="2" width="3.69140625" customWidth="1"/>
    <col min="3" max="3" width="2.15234375" customWidth="1"/>
    <col min="4" max="4" width="3.69140625" customWidth="1"/>
    <col min="5" max="5" width="2.69140625" customWidth="1"/>
    <col min="6" max="6" width="4.69140625" customWidth="1"/>
    <col min="7" max="7" width="3.23046875" customWidth="1"/>
    <col min="8" max="9" width="3.69140625" customWidth="1"/>
    <col min="10" max="10" width="3.4609375" customWidth="1"/>
    <col min="11" max="11" width="3.84375" customWidth="1"/>
    <col min="12" max="12" width="3.3828125" customWidth="1"/>
    <col min="13" max="14" width="3.69140625" customWidth="1"/>
    <col min="15" max="15" width="3.921875" customWidth="1"/>
    <col min="16" max="16" width="8.53515625" customWidth="1"/>
    <col min="17" max="17" width="3.69140625" customWidth="1"/>
    <col min="18" max="18" width="2.69140625" customWidth="1"/>
    <col min="19" max="23" width="3.69140625" customWidth="1"/>
  </cols>
  <sheetData>
    <row r="1" spans="1:2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23" ht="30">
      <c r="A2" s="316" t="s">
        <v>174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</row>
    <row r="3" spans="1:2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</row>
    <row r="4" spans="1:23">
      <c r="A4" s="342" t="str">
        <f>"The undersigned inidividual or authorized officer of "&amp;IF('DEV.  DATA'!C85="","{applicant name from DEV. DATA}",'DEV.  DATA'!C85)&amp;" (the ""Applicant""), in"</f>
        <v>The undersigned inidividual or authorized officer of {applicant name from DEV. DATA} (the "Applicant"), in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</row>
    <row r="5" spans="1:23">
      <c r="A5" s="318" t="s">
        <v>233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</row>
    <row r="6" spans="1:23">
      <c r="A6" s="318" t="str">
        <f>"from the State's housing credit allocation apportionment for Development Number "&amp;IF(COSTS!K6="","",COSTS!K6)</f>
        <v xml:space="preserve">from the State's housing credit allocation apportionment for Development Number 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20"/>
      <c r="R6" s="320"/>
      <c r="S6" s="320"/>
      <c r="T6" s="320"/>
      <c r="U6" s="320"/>
      <c r="V6" s="320"/>
      <c r="W6" s="320"/>
    </row>
    <row r="7" spans="1:23" ht="24" thickBot="1">
      <c r="A7" s="318" t="s">
        <v>356</v>
      </c>
      <c r="B7" s="319"/>
      <c r="C7" s="319"/>
      <c r="D7" s="295"/>
      <c r="E7" s="295"/>
      <c r="F7" s="343"/>
      <c r="G7" s="343"/>
      <c r="H7" s="343"/>
      <c r="I7" s="343"/>
      <c r="J7" s="343"/>
      <c r="K7" s="318" t="s">
        <v>192</v>
      </c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</row>
    <row r="8" spans="1:23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>
      <c r="A9" s="87"/>
      <c r="B9" s="87"/>
      <c r="C9" s="89" t="s">
        <v>193</v>
      </c>
      <c r="D9" s="87" t="s">
        <v>194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thickBot="1">
      <c r="A10" s="344"/>
      <c r="B10" s="345"/>
      <c r="C10" s="345"/>
      <c r="D10" s="345"/>
      <c r="E10" s="87" t="s">
        <v>195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>
      <c r="A11" s="87" t="s">
        <v>196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thickBot="1">
      <c r="A13" s="87"/>
      <c r="B13" s="87"/>
      <c r="C13" s="89" t="s">
        <v>197</v>
      </c>
      <c r="D13" s="87" t="s">
        <v>198</v>
      </c>
      <c r="E13" s="87"/>
      <c r="F13" s="87"/>
      <c r="G13" s="87"/>
      <c r="H13" s="87"/>
      <c r="I13" s="87"/>
      <c r="J13" s="87"/>
      <c r="K13" s="350"/>
      <c r="L13" s="345"/>
      <c r="M13" s="345"/>
      <c r="N13" s="345"/>
      <c r="O13" s="345"/>
      <c r="P13" s="345"/>
      <c r="Q13" s="87" t="s">
        <v>199</v>
      </c>
      <c r="R13" s="87"/>
      <c r="S13" s="87"/>
      <c r="T13" s="87"/>
      <c r="U13" s="87"/>
      <c r="V13" s="87"/>
      <c r="W13" s="87"/>
    </row>
    <row r="14" spans="1:23" ht="24" thickBot="1">
      <c r="A14" s="87" t="s">
        <v>191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350"/>
      <c r="T14" s="345"/>
      <c r="U14" s="345"/>
      <c r="V14" s="345"/>
      <c r="W14" s="87"/>
    </row>
    <row r="15" spans="1:23">
      <c r="A15" s="87" t="s">
        <v>200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>
      <c r="A16" s="87" t="str">
        <f>"operate Development Number "&amp;IF(COSTS!K6="","",COSTS!K6)&amp;"."</f>
        <v>operate Development Number .</v>
      </c>
      <c r="B16" s="87"/>
      <c r="C16" s="87"/>
      <c r="D16" s="87"/>
      <c r="E16" s="87"/>
      <c r="F16" s="88"/>
      <c r="G16" s="88"/>
      <c r="H16" s="296"/>
      <c r="I16" s="297"/>
      <c r="J16" s="297"/>
      <c r="K16" s="29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23">
      <c r="A18" s="87"/>
      <c r="B18" s="87"/>
      <c r="C18" s="89" t="s">
        <v>201</v>
      </c>
      <c r="D18" s="87" t="s">
        <v>202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>
      <c r="A19" s="87" t="s">
        <v>203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</row>
    <row r="20" spans="1:23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1:23">
      <c r="A21" s="87"/>
      <c r="B21" s="87"/>
      <c r="C21" s="89" t="s">
        <v>204</v>
      </c>
      <c r="D21" s="87" t="s">
        <v>205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>
      <c r="A22" s="87" t="s">
        <v>206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</row>
    <row r="23" spans="1:23">
      <c r="A23" s="87" t="s">
        <v>207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</row>
    <row r="24" spans="1:23">
      <c r="A24" s="87" t="s">
        <v>208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</row>
    <row r="25" spans="1:23">
      <c r="A25" s="87" t="s">
        <v>209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</row>
    <row r="27" spans="1:23">
      <c r="A27" s="87"/>
      <c r="B27" s="87"/>
      <c r="C27" s="89" t="s">
        <v>210</v>
      </c>
      <c r="D27" s="87" t="s">
        <v>211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1:23">
      <c r="A28" s="87" t="s">
        <v>212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1:23">
      <c r="A29" s="87" t="s">
        <v>213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>
      <c r="A30" s="87" t="s">
        <v>214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</row>
    <row r="31" spans="1:23">
      <c r="A31" s="87" t="s">
        <v>215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</row>
    <row r="32" spans="1:23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24" thickBot="1">
      <c r="A33" s="87"/>
      <c r="B33" s="87"/>
      <c r="C33" s="89" t="s">
        <v>216</v>
      </c>
      <c r="D33" s="87" t="s">
        <v>217</v>
      </c>
      <c r="E33" s="87"/>
      <c r="F33" s="87"/>
      <c r="G33" s="87"/>
      <c r="H33" s="87"/>
      <c r="I33" s="87"/>
      <c r="J33" s="87"/>
      <c r="K33" s="87"/>
      <c r="L33" s="87"/>
      <c r="M33" s="351"/>
      <c r="N33" s="345"/>
      <c r="O33" s="345"/>
      <c r="P33" s="345"/>
      <c r="Q33" s="87" t="s">
        <v>175</v>
      </c>
      <c r="R33" s="87"/>
      <c r="S33" s="87"/>
      <c r="T33" s="87"/>
      <c r="U33" s="87"/>
      <c r="V33" s="87"/>
      <c r="W33" s="87"/>
    </row>
    <row r="34" spans="1:23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</row>
    <row r="35" spans="1:23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</row>
    <row r="36" spans="1:23">
      <c r="A36" s="87" t="s">
        <v>218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>
      <c r="A37" s="87" t="s">
        <v>219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</row>
    <row r="38" spans="1:23">
      <c r="A38" s="87" t="s">
        <v>220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</row>
    <row r="39" spans="1:23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</row>
    <row r="40" spans="1:23" ht="24" thickBot="1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87"/>
      <c r="M40" s="87"/>
      <c r="N40" s="350"/>
      <c r="O40" s="350"/>
      <c r="P40" s="350"/>
      <c r="Q40" s="350"/>
      <c r="R40" s="350"/>
      <c r="S40" s="350"/>
      <c r="T40" s="87"/>
      <c r="U40" s="87"/>
      <c r="V40" s="87"/>
      <c r="W40" s="87"/>
    </row>
    <row r="41" spans="1:23">
      <c r="A41" s="87" t="s">
        <v>176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 t="s">
        <v>221</v>
      </c>
      <c r="O41" s="87"/>
      <c r="P41" s="87"/>
      <c r="Q41" s="87"/>
      <c r="R41" s="87"/>
      <c r="S41" s="87"/>
      <c r="T41" s="87"/>
      <c r="U41" s="87"/>
      <c r="V41" s="87"/>
      <c r="W41" s="87"/>
    </row>
    <row r="42" spans="1:23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</row>
    <row r="43" spans="1:23" ht="24" thickBot="1">
      <c r="A43" s="350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</row>
    <row r="44" spans="1:23">
      <c r="A44" s="87" t="s">
        <v>222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</row>
    <row r="45" spans="1:23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</row>
    <row r="46" spans="1:23" ht="24" thickBot="1">
      <c r="A46" s="87" t="s">
        <v>94</v>
      </c>
      <c r="B46" s="87"/>
      <c r="C46" s="87"/>
      <c r="D46" s="87"/>
      <c r="E46" s="87"/>
      <c r="F46" s="346">
        <f>'DEV.  DATA'!C85</f>
        <v>0</v>
      </c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87"/>
      <c r="U46" s="87"/>
      <c r="V46" s="87"/>
      <c r="W46" s="87"/>
    </row>
    <row r="47" spans="1:23">
      <c r="A47" s="87"/>
      <c r="B47" s="87"/>
      <c r="C47" s="87"/>
      <c r="D47" s="87"/>
      <c r="E47" s="87"/>
      <c r="F47" s="87" t="s">
        <v>223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</row>
    <row r="48" spans="1:2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</row>
    <row r="49" spans="1:23" ht="24" thickBot="1">
      <c r="A49" s="82" t="s">
        <v>100</v>
      </c>
      <c r="B49" s="82"/>
      <c r="C49" s="82"/>
      <c r="D49" s="82"/>
      <c r="E49" s="82"/>
      <c r="F49" s="82"/>
      <c r="G49" s="8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82"/>
      <c r="U49" s="82"/>
      <c r="V49" s="82"/>
      <c r="W49" s="82"/>
    </row>
    <row r="50" spans="1:23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24" thickBot="1">
      <c r="A51" s="82" t="s">
        <v>177</v>
      </c>
      <c r="B51" s="82"/>
      <c r="C51" s="82"/>
      <c r="D51" s="82"/>
      <c r="E51" s="82"/>
      <c r="F51" s="82"/>
      <c r="G51" s="82"/>
      <c r="H51" s="348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82"/>
      <c r="U51" s="82"/>
      <c r="V51" s="82"/>
      <c r="W51" s="82"/>
    </row>
    <row r="52" spans="1:23">
      <c r="A52" s="79"/>
      <c r="B52" s="79"/>
      <c r="C52" s="79"/>
      <c r="D52" s="79"/>
      <c r="E52" s="79"/>
      <c r="F52" s="79"/>
      <c r="G52" s="79"/>
      <c r="H52" s="77"/>
      <c r="I52" s="77"/>
      <c r="J52" s="7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</row>
    <row r="53" spans="1:2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</row>
    <row r="54" spans="1:23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</row>
  </sheetData>
  <sheetProtection algorithmName="SHA-512" hashValue="pyN97GLvm3VPjGWBp6UsV0+n0yUGw62YPRd3GvZrP8oWBmyAiJ9IvnExpwmnRheLdnnXVNU2LtqltlpRLG7Tdw==" saltValue="f4RF7VrzWx3BLFTyNvjovQ==" spinCount="100000" sheet="1" objects="1" scenarios="1"/>
  <mergeCells count="10">
    <mergeCell ref="A4:W4"/>
    <mergeCell ref="F7:J7"/>
    <mergeCell ref="A10:D10"/>
    <mergeCell ref="F46:S46"/>
    <mergeCell ref="H51:S51"/>
    <mergeCell ref="K13:P13"/>
    <mergeCell ref="S14:V14"/>
    <mergeCell ref="M33:P33"/>
    <mergeCell ref="N40:S40"/>
    <mergeCell ref="A43:K43"/>
  </mergeCells>
  <phoneticPr fontId="0" type="noConversion"/>
  <printOptions horizontalCentered="1"/>
  <pageMargins left="0.5" right="0.5" top="0.5" bottom="0.5" header="0.5" footer="0.5"/>
  <pageSetup scale="56" orientation="portrait" horizontalDpi="300" verticalDpi="300" r:id="rId1"/>
  <headerFooter alignWithMargins="0">
    <oddFooter>&amp;LHC Development Final Cost Certification (DFCC)&amp;RPage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A1:M104"/>
  <sheetViews>
    <sheetView defaultGridColor="0" colorId="22" zoomScale="70" zoomScaleNormal="70" workbookViewId="0">
      <selection activeCell="C6" sqref="C6:H6"/>
    </sheetView>
  </sheetViews>
  <sheetFormatPr defaultColWidth="9.69140625" defaultRowHeight="23.25"/>
  <cols>
    <col min="1" max="1" width="6.61328125" customWidth="1"/>
    <col min="2" max="2" width="20.765625" customWidth="1"/>
    <col min="8" max="8" width="9.69140625" customWidth="1"/>
    <col min="9" max="9" width="6.69140625" customWidth="1"/>
  </cols>
  <sheetData>
    <row r="1" spans="1:13">
      <c r="A1" s="78"/>
      <c r="B1" s="78"/>
      <c r="C1" s="78"/>
      <c r="D1" s="78"/>
      <c r="E1" s="78"/>
      <c r="F1" s="292"/>
      <c r="G1" s="72"/>
      <c r="H1" s="294" t="str">
        <f>"Application #: "&amp;IF(COSTS!$K$6="","",COSTS!$K$6)</f>
        <v xml:space="preserve">Application #: </v>
      </c>
      <c r="I1" s="78"/>
    </row>
    <row r="2" spans="1:13">
      <c r="A2" s="236" t="s">
        <v>79</v>
      </c>
      <c r="B2" s="79"/>
      <c r="C2" s="79"/>
      <c r="D2" s="79"/>
      <c r="E2" s="79"/>
      <c r="F2" s="79"/>
      <c r="G2" s="79"/>
      <c r="H2" s="79"/>
      <c r="I2" s="79"/>
      <c r="J2" s="47"/>
      <c r="K2" s="4"/>
      <c r="L2" s="4"/>
      <c r="M2" s="4"/>
    </row>
    <row r="3" spans="1:13">
      <c r="A3" s="237"/>
      <c r="B3" s="237"/>
      <c r="C3" s="237"/>
      <c r="D3" s="237"/>
      <c r="E3" s="237"/>
      <c r="F3" s="237"/>
      <c r="G3" s="237"/>
      <c r="H3" s="237"/>
      <c r="I3" s="237"/>
      <c r="J3" s="48"/>
    </row>
    <row r="4" spans="1:13">
      <c r="A4" s="236" t="s">
        <v>80</v>
      </c>
      <c r="B4" s="79"/>
      <c r="C4" s="79"/>
      <c r="D4" s="79"/>
      <c r="E4" s="79"/>
      <c r="F4" s="79"/>
      <c r="G4" s="79"/>
      <c r="H4" s="79"/>
      <c r="I4" s="79"/>
      <c r="J4" s="47"/>
      <c r="K4" s="4"/>
      <c r="L4" s="4"/>
      <c r="M4" s="4"/>
    </row>
    <row r="5" spans="1:13">
      <c r="A5" s="238"/>
      <c r="B5" s="79"/>
      <c r="C5" s="79"/>
      <c r="D5" s="79"/>
      <c r="E5" s="79"/>
      <c r="F5" s="79"/>
      <c r="G5" s="79"/>
      <c r="H5" s="79"/>
      <c r="I5" s="79"/>
      <c r="J5" s="47"/>
      <c r="K5" s="4"/>
      <c r="L5" s="4"/>
      <c r="M5" s="4"/>
    </row>
    <row r="6" spans="1:13">
      <c r="A6" s="79" t="s">
        <v>81</v>
      </c>
      <c r="B6" s="239"/>
      <c r="C6" s="331"/>
      <c r="D6" s="331"/>
      <c r="E6" s="331"/>
      <c r="F6" s="331"/>
      <c r="G6" s="331"/>
      <c r="H6" s="331"/>
      <c r="I6" s="237"/>
      <c r="J6" s="49"/>
      <c r="K6" s="7"/>
      <c r="L6" s="8"/>
      <c r="M6" s="4"/>
    </row>
    <row r="7" spans="1:13">
      <c r="A7" s="79"/>
      <c r="B7" s="79"/>
      <c r="C7" s="79"/>
      <c r="D7" s="79"/>
      <c r="E7" s="79"/>
      <c r="F7" s="79"/>
      <c r="G7" s="79"/>
      <c r="H7" s="79"/>
      <c r="I7" s="79"/>
      <c r="J7" s="47"/>
      <c r="K7" s="4"/>
      <c r="L7" s="8"/>
      <c r="M7" s="4"/>
    </row>
    <row r="8" spans="1:13">
      <c r="A8" s="79" t="s">
        <v>376</v>
      </c>
      <c r="B8" s="79"/>
      <c r="C8" s="79"/>
      <c r="D8" s="79"/>
      <c r="E8" s="79"/>
      <c r="F8" s="79"/>
      <c r="G8" s="79"/>
      <c r="H8" s="79"/>
      <c r="I8" s="79"/>
      <c r="J8" s="47"/>
      <c r="K8" s="4"/>
      <c r="L8" s="8"/>
      <c r="M8" s="4"/>
    </row>
    <row r="9" spans="1:13">
      <c r="A9" s="79" t="s">
        <v>377</v>
      </c>
      <c r="B9" s="79"/>
      <c r="C9" s="79"/>
      <c r="D9" s="79"/>
      <c r="E9" s="79"/>
      <c r="F9" s="79"/>
      <c r="G9" s="79"/>
      <c r="H9" s="79"/>
      <c r="I9" s="79"/>
      <c r="J9" s="47"/>
      <c r="K9" s="4"/>
      <c r="L9" s="8"/>
      <c r="M9" s="4"/>
    </row>
    <row r="10" spans="1:13">
      <c r="A10" s="79" t="s">
        <v>378</v>
      </c>
      <c r="B10" s="79"/>
      <c r="C10" s="79"/>
      <c r="D10" s="79"/>
      <c r="E10" s="79"/>
      <c r="F10" s="79"/>
      <c r="G10" s="79"/>
      <c r="H10" s="79"/>
      <c r="I10" s="79"/>
      <c r="J10" s="47"/>
      <c r="K10" s="4"/>
      <c r="L10" s="8"/>
      <c r="M10" s="4"/>
    </row>
    <row r="11" spans="1:13">
      <c r="A11" s="237"/>
      <c r="B11" s="237"/>
      <c r="C11" s="237"/>
      <c r="D11" s="237"/>
      <c r="E11" s="237"/>
      <c r="F11" s="237"/>
      <c r="G11" s="237"/>
      <c r="H11" s="237"/>
      <c r="I11" s="237"/>
      <c r="J11" s="48"/>
    </row>
    <row r="12" spans="1:13" ht="24" thickBot="1">
      <c r="A12" s="79" t="s">
        <v>82</v>
      </c>
      <c r="B12" s="79"/>
      <c r="C12" s="103"/>
      <c r="D12" s="79" t="s">
        <v>224</v>
      </c>
      <c r="E12" s="79"/>
      <c r="F12" s="79"/>
      <c r="G12" s="79"/>
      <c r="H12" s="79"/>
      <c r="I12" s="79"/>
      <c r="J12" s="47"/>
      <c r="K12" s="4"/>
      <c r="L12" s="4"/>
      <c r="M12" s="4"/>
    </row>
    <row r="13" spans="1:13">
      <c r="A13" s="79"/>
      <c r="B13" s="79"/>
      <c r="C13" s="240"/>
      <c r="D13" s="79" t="s">
        <v>288</v>
      </c>
      <c r="E13" s="79"/>
      <c r="F13" s="79"/>
      <c r="G13" s="79"/>
      <c r="H13" s="79"/>
      <c r="I13" s="79"/>
      <c r="J13" s="47"/>
      <c r="K13" s="4"/>
      <c r="L13" s="4"/>
      <c r="M13" s="4"/>
    </row>
    <row r="14" spans="1:13">
      <c r="A14" s="79"/>
      <c r="B14" s="79"/>
      <c r="C14" s="79"/>
      <c r="D14" s="79"/>
      <c r="E14" s="79"/>
      <c r="F14" s="79"/>
      <c r="G14" s="79"/>
      <c r="H14" s="79"/>
      <c r="I14" s="79"/>
      <c r="J14" s="47"/>
      <c r="K14" s="4"/>
      <c r="L14" s="4"/>
      <c r="M14" s="4"/>
    </row>
    <row r="15" spans="1:13">
      <c r="A15" s="279" t="s">
        <v>83</v>
      </c>
      <c r="B15" s="237"/>
      <c r="C15" s="237"/>
      <c r="D15" s="237"/>
      <c r="E15" s="237"/>
      <c r="F15" s="237"/>
      <c r="G15" s="237"/>
      <c r="H15" s="237"/>
      <c r="I15" s="237"/>
      <c r="J15" s="48"/>
    </row>
    <row r="16" spans="1:13">
      <c r="A16" s="237"/>
      <c r="B16" s="237"/>
      <c r="C16" s="237"/>
      <c r="D16" s="237"/>
      <c r="E16" s="237"/>
      <c r="F16" s="237"/>
      <c r="G16" s="237"/>
      <c r="H16" s="237"/>
      <c r="I16" s="237"/>
      <c r="J16" s="48"/>
    </row>
    <row r="17" spans="1:13" ht="24" thickBot="1">
      <c r="A17" s="237"/>
      <c r="B17" s="237"/>
      <c r="C17" s="237"/>
      <c r="D17" s="104"/>
      <c r="E17" s="78" t="s">
        <v>287</v>
      </c>
      <c r="F17" s="237"/>
      <c r="G17" s="237"/>
      <c r="H17" s="237"/>
      <c r="I17" s="237"/>
      <c r="J17" s="48"/>
    </row>
    <row r="18" spans="1:13">
      <c r="A18" s="79"/>
      <c r="B18" s="79"/>
      <c r="C18" s="79"/>
      <c r="D18" s="79"/>
      <c r="E18" s="79"/>
      <c r="F18" s="79"/>
      <c r="G18" s="79"/>
      <c r="H18" s="79"/>
      <c r="I18" s="79"/>
      <c r="J18" s="47"/>
      <c r="K18" s="4"/>
      <c r="L18" s="4"/>
      <c r="M18" s="4"/>
    </row>
    <row r="19" spans="1:13">
      <c r="A19" s="79" t="s">
        <v>86</v>
      </c>
      <c r="B19" s="79"/>
      <c r="C19" s="79"/>
      <c r="D19" s="79"/>
      <c r="E19" s="79"/>
      <c r="F19" s="79"/>
      <c r="G19" s="79"/>
      <c r="H19" s="79"/>
      <c r="I19" s="79"/>
      <c r="J19" s="47"/>
      <c r="K19" s="4"/>
      <c r="L19" s="4"/>
      <c r="M19" s="4"/>
    </row>
    <row r="20" spans="1:13">
      <c r="A20" s="79" t="s">
        <v>379</v>
      </c>
      <c r="B20" s="79"/>
      <c r="C20" s="79"/>
      <c r="D20" s="79"/>
      <c r="E20" s="79"/>
      <c r="F20" s="79"/>
      <c r="G20" s="79"/>
      <c r="H20" s="79"/>
      <c r="I20" s="79"/>
      <c r="J20" s="47"/>
      <c r="K20" s="4"/>
      <c r="L20" s="4"/>
      <c r="M20" s="4"/>
    </row>
    <row r="21" spans="1:13">
      <c r="A21" s="79"/>
      <c r="B21" s="79"/>
      <c r="C21" s="79"/>
      <c r="D21" s="79"/>
      <c r="E21" s="79"/>
      <c r="F21" s="79"/>
      <c r="G21" s="79"/>
      <c r="H21" s="79"/>
      <c r="I21" s="79"/>
      <c r="J21" s="47"/>
      <c r="K21" s="4"/>
      <c r="L21" s="4"/>
      <c r="M21" s="4"/>
    </row>
    <row r="22" spans="1:13">
      <c r="A22" s="228" t="s">
        <v>87</v>
      </c>
      <c r="B22" s="79" t="s">
        <v>244</v>
      </c>
      <c r="C22" s="79"/>
      <c r="D22" s="79"/>
      <c r="E22" s="79"/>
      <c r="F22" s="79"/>
      <c r="G22" s="79"/>
      <c r="H22" s="79"/>
      <c r="I22" s="79"/>
      <c r="J22" s="47"/>
      <c r="K22" s="4"/>
      <c r="L22" s="4"/>
      <c r="M22" s="4"/>
    </row>
    <row r="23" spans="1:13" ht="20.100000000000001" customHeight="1">
      <c r="A23" s="237"/>
      <c r="B23" s="237"/>
      <c r="C23" s="79"/>
      <c r="D23" s="79"/>
      <c r="E23" s="79"/>
      <c r="F23" s="79"/>
      <c r="G23" s="79"/>
      <c r="H23" s="79"/>
      <c r="I23" s="79"/>
      <c r="J23" s="48"/>
    </row>
    <row r="24" spans="1:13" ht="24" thickBot="1">
      <c r="A24" s="79"/>
      <c r="B24" s="79"/>
      <c r="C24" s="79"/>
      <c r="D24" s="79"/>
      <c r="E24" s="105"/>
      <c r="F24" s="79" t="s">
        <v>84</v>
      </c>
      <c r="G24" s="105"/>
      <c r="H24" s="79" t="s">
        <v>85</v>
      </c>
      <c r="I24" s="237"/>
      <c r="K24" s="4"/>
      <c r="L24" s="4"/>
      <c r="M24" s="4"/>
    </row>
    <row r="25" spans="1:13">
      <c r="A25" s="79"/>
      <c r="B25" s="79"/>
      <c r="C25" s="79"/>
      <c r="D25" s="79"/>
      <c r="E25" s="79"/>
      <c r="F25" s="79"/>
      <c r="G25" s="241"/>
      <c r="H25" s="79"/>
      <c r="I25" s="241"/>
      <c r="J25" s="47"/>
      <c r="K25" s="4"/>
      <c r="L25" s="4"/>
      <c r="M25" s="4"/>
    </row>
    <row r="26" spans="1:13" ht="24" thickBot="1">
      <c r="A26" s="79"/>
      <c r="B26" s="79" t="s">
        <v>88</v>
      </c>
      <c r="C26" s="79"/>
      <c r="D26" s="79"/>
      <c r="E26" s="106"/>
      <c r="F26" s="79" t="s">
        <v>89</v>
      </c>
      <c r="G26" s="79"/>
      <c r="H26" s="79"/>
      <c r="I26" s="79"/>
      <c r="J26" s="47"/>
      <c r="K26" s="4"/>
      <c r="L26" s="4"/>
      <c r="M26" s="4"/>
    </row>
    <row r="27" spans="1:13" ht="24" thickBot="1">
      <c r="A27" s="79"/>
      <c r="B27" s="79"/>
      <c r="C27" s="79"/>
      <c r="D27" s="79"/>
      <c r="E27" s="107"/>
      <c r="F27" s="79" t="s">
        <v>90</v>
      </c>
      <c r="G27" s="79"/>
      <c r="H27" s="79"/>
      <c r="I27" s="79"/>
      <c r="J27" s="47"/>
      <c r="K27" s="4"/>
      <c r="L27" s="4"/>
      <c r="M27" s="4"/>
    </row>
    <row r="28" spans="1:13">
      <c r="A28" s="79"/>
      <c r="B28" s="79"/>
      <c r="C28" s="79"/>
      <c r="D28" s="79"/>
      <c r="E28" s="79"/>
      <c r="F28" s="79"/>
      <c r="G28" s="79"/>
      <c r="H28" s="79"/>
      <c r="I28" s="79"/>
      <c r="J28" s="47"/>
      <c r="K28" s="4"/>
      <c r="L28" s="4"/>
      <c r="M28" s="4"/>
    </row>
    <row r="29" spans="1:13">
      <c r="A29" s="79"/>
      <c r="B29" s="79" t="s">
        <v>232</v>
      </c>
      <c r="C29" s="79"/>
      <c r="D29" s="79"/>
      <c r="E29" s="79"/>
      <c r="F29" s="79"/>
      <c r="G29" s="79"/>
      <c r="H29" s="79"/>
      <c r="I29" s="79"/>
      <c r="J29" s="47"/>
      <c r="K29" s="4"/>
      <c r="L29" s="4"/>
      <c r="M29" s="4"/>
    </row>
    <row r="30" spans="1:13" ht="20.100000000000001" customHeight="1">
      <c r="A30" s="79"/>
      <c r="B30" s="79"/>
      <c r="C30" s="79"/>
      <c r="D30" s="79"/>
      <c r="E30" s="79"/>
      <c r="F30" s="79"/>
      <c r="G30" s="79"/>
      <c r="H30" s="79"/>
      <c r="I30" s="79"/>
      <c r="J30" s="47"/>
      <c r="K30" s="4"/>
      <c r="L30" s="4"/>
      <c r="M30" s="4"/>
    </row>
    <row r="31" spans="1:13" ht="24" thickBot="1">
      <c r="A31" s="79"/>
      <c r="B31" s="79"/>
      <c r="C31" s="79"/>
      <c r="D31" s="79"/>
      <c r="E31" s="105"/>
      <c r="F31" s="79" t="s">
        <v>84</v>
      </c>
      <c r="G31" s="105"/>
      <c r="H31" s="79" t="s">
        <v>85</v>
      </c>
      <c r="I31" s="79"/>
      <c r="J31" s="47"/>
      <c r="K31" s="4"/>
      <c r="L31" s="4"/>
      <c r="M31" s="4"/>
    </row>
    <row r="32" spans="1:13">
      <c r="A32" s="79"/>
      <c r="B32" s="79"/>
      <c r="C32" s="79"/>
      <c r="D32" s="79"/>
      <c r="E32" s="241"/>
      <c r="F32" s="79"/>
      <c r="G32" s="241"/>
      <c r="H32" s="79"/>
      <c r="I32" s="79"/>
      <c r="J32" s="47"/>
      <c r="K32" s="4"/>
      <c r="L32" s="4"/>
      <c r="M32" s="4"/>
    </row>
    <row r="33" spans="1:13">
      <c r="A33" s="242" t="s">
        <v>91</v>
      </c>
      <c r="B33" s="237" t="s">
        <v>245</v>
      </c>
      <c r="C33" s="237"/>
      <c r="D33" s="237"/>
      <c r="E33" s="237"/>
      <c r="F33" s="237"/>
      <c r="G33" s="237"/>
      <c r="H33" s="237"/>
      <c r="I33" s="237"/>
      <c r="J33" s="48"/>
      <c r="K33" s="4"/>
      <c r="L33" s="4"/>
      <c r="M33" s="4"/>
    </row>
    <row r="34" spans="1:13">
      <c r="A34" s="237"/>
      <c r="B34" s="237" t="s">
        <v>183</v>
      </c>
      <c r="C34" s="237"/>
      <c r="D34" s="237"/>
      <c r="E34" s="237"/>
      <c r="F34" s="237"/>
      <c r="G34" s="237"/>
      <c r="H34" s="237"/>
      <c r="I34" s="237"/>
      <c r="J34" s="48"/>
      <c r="K34" s="4"/>
      <c r="L34" s="4"/>
      <c r="M34" s="4"/>
    </row>
    <row r="35" spans="1:13" ht="24" thickBot="1">
      <c r="A35" s="79"/>
      <c r="B35" s="79"/>
      <c r="C35" s="79"/>
      <c r="D35" s="79"/>
      <c r="E35" s="105"/>
      <c r="F35" s="79" t="s">
        <v>84</v>
      </c>
      <c r="G35" s="105"/>
      <c r="H35" s="79" t="s">
        <v>85</v>
      </c>
      <c r="I35" s="79"/>
      <c r="J35" s="47"/>
      <c r="K35" s="4"/>
      <c r="L35" s="4"/>
      <c r="M35" s="4"/>
    </row>
    <row r="36" spans="1:13">
      <c r="A36" s="79"/>
      <c r="B36" s="79"/>
      <c r="C36" s="79"/>
      <c r="D36" s="79"/>
      <c r="E36" s="79"/>
      <c r="F36" s="79"/>
      <c r="G36" s="79"/>
      <c r="H36" s="79"/>
      <c r="I36" s="79"/>
      <c r="J36" s="47"/>
      <c r="K36" s="4"/>
      <c r="L36" s="4"/>
      <c r="M36" s="4"/>
    </row>
    <row r="37" spans="1:13">
      <c r="A37" s="242" t="s">
        <v>320</v>
      </c>
      <c r="B37" s="79" t="s">
        <v>243</v>
      </c>
      <c r="C37" s="79"/>
      <c r="D37" s="79"/>
      <c r="E37" s="79"/>
      <c r="F37" s="79"/>
      <c r="G37" s="79"/>
      <c r="H37" s="79"/>
      <c r="I37" s="79"/>
      <c r="J37" s="47"/>
      <c r="K37" s="4"/>
      <c r="L37" s="4"/>
      <c r="M37" s="4"/>
    </row>
    <row r="38" spans="1:13" ht="20.100000000000001" customHeight="1">
      <c r="A38" s="228"/>
      <c r="B38" s="79"/>
      <c r="C38" s="79"/>
      <c r="D38" s="79"/>
      <c r="E38" s="79"/>
      <c r="F38" s="79"/>
      <c r="G38" s="79"/>
      <c r="H38" s="79"/>
      <c r="I38" s="79"/>
      <c r="J38" s="47"/>
      <c r="K38" s="4"/>
      <c r="L38" s="4"/>
      <c r="M38" s="4"/>
    </row>
    <row r="39" spans="1:13" ht="24" thickBot="1">
      <c r="A39" s="228"/>
      <c r="B39" s="79"/>
      <c r="C39" s="79"/>
      <c r="D39" s="78"/>
      <c r="E39" s="105"/>
      <c r="F39" s="79" t="s">
        <v>84</v>
      </c>
      <c r="G39" s="105"/>
      <c r="H39" s="79" t="s">
        <v>85</v>
      </c>
      <c r="I39" s="79"/>
      <c r="J39" s="47"/>
      <c r="K39" s="4"/>
      <c r="L39" s="4"/>
      <c r="M39" s="4"/>
    </row>
    <row r="40" spans="1:13">
      <c r="A40" s="228"/>
      <c r="B40" s="79"/>
      <c r="C40" s="79"/>
      <c r="D40" s="79"/>
      <c r="E40" s="79"/>
      <c r="F40" s="79"/>
      <c r="G40" s="79"/>
      <c r="H40" s="79"/>
      <c r="I40" s="79"/>
      <c r="J40" s="47"/>
      <c r="K40" s="4"/>
      <c r="L40" s="4"/>
      <c r="M40" s="4"/>
    </row>
    <row r="41" spans="1:13">
      <c r="A41" s="242" t="s">
        <v>323</v>
      </c>
      <c r="B41" s="79" t="s">
        <v>321</v>
      </c>
      <c r="C41" s="79"/>
      <c r="D41" s="79"/>
      <c r="E41" s="79"/>
      <c r="F41" s="79"/>
      <c r="G41" s="79"/>
      <c r="H41" s="79"/>
      <c r="I41" s="79"/>
      <c r="J41" s="47"/>
      <c r="K41" s="4"/>
      <c r="L41" s="4"/>
      <c r="M41" s="4"/>
    </row>
    <row r="42" spans="1:13">
      <c r="A42" s="242"/>
      <c r="B42" s="79" t="s">
        <v>322</v>
      </c>
      <c r="C42" s="79"/>
      <c r="D42" s="79"/>
      <c r="E42" s="79"/>
      <c r="F42" s="79"/>
      <c r="G42" s="79"/>
      <c r="H42" s="79"/>
      <c r="I42" s="79"/>
      <c r="J42" s="47"/>
      <c r="K42" s="4"/>
      <c r="L42" s="4"/>
      <c r="M42" s="4"/>
    </row>
    <row r="43" spans="1:13" ht="20.100000000000001" customHeight="1">
      <c r="A43" s="79"/>
      <c r="B43" s="79"/>
      <c r="C43" s="79"/>
      <c r="D43" s="79"/>
      <c r="E43" s="79"/>
      <c r="F43" s="79"/>
      <c r="G43" s="79"/>
      <c r="H43" s="79"/>
      <c r="I43" s="79"/>
      <c r="J43" s="47"/>
      <c r="K43" s="4"/>
      <c r="L43" s="4"/>
      <c r="M43" s="4"/>
    </row>
    <row r="44" spans="1:13" ht="24" thickBot="1">
      <c r="A44" s="79"/>
      <c r="B44" s="79"/>
      <c r="D44" s="79"/>
      <c r="E44" s="79"/>
      <c r="F44" s="287" t="s">
        <v>325</v>
      </c>
      <c r="G44" s="280"/>
      <c r="H44" s="79" t="s">
        <v>92</v>
      </c>
      <c r="I44" s="79"/>
      <c r="J44" s="47"/>
      <c r="K44" s="4"/>
      <c r="L44" s="4"/>
      <c r="M44" s="4"/>
    </row>
    <row r="45" spans="1:13">
      <c r="A45" s="175"/>
      <c r="B45" s="175"/>
      <c r="C45" s="282"/>
      <c r="D45" s="79"/>
      <c r="E45" s="79"/>
      <c r="F45" s="79"/>
      <c r="G45" s="281"/>
      <c r="H45" s="79"/>
      <c r="I45" s="79"/>
      <c r="J45" s="47"/>
      <c r="K45" s="4"/>
      <c r="L45" s="4"/>
      <c r="M45" s="4"/>
    </row>
    <row r="46" spans="1:13">
      <c r="A46" s="283" t="s">
        <v>324</v>
      </c>
      <c r="B46" s="284" t="s">
        <v>359</v>
      </c>
      <c r="C46" s="175"/>
      <c r="D46" s="79"/>
      <c r="E46" s="79"/>
      <c r="F46" s="79"/>
      <c r="G46" s="79"/>
      <c r="H46" s="79"/>
      <c r="I46" s="79"/>
      <c r="J46" s="47"/>
      <c r="K46" s="4"/>
      <c r="L46" s="4"/>
      <c r="M46" s="4"/>
    </row>
    <row r="47" spans="1:13">
      <c r="A47" s="175"/>
      <c r="B47" s="284" t="s">
        <v>360</v>
      </c>
      <c r="C47" s="285"/>
      <c r="D47" s="79"/>
      <c r="E47" s="79"/>
      <c r="F47" s="237"/>
      <c r="G47" s="237"/>
      <c r="H47" s="79"/>
      <c r="I47" s="237"/>
      <c r="J47" s="48"/>
      <c r="K47" s="4"/>
      <c r="L47" s="4"/>
      <c r="M47" s="9"/>
    </row>
    <row r="48" spans="1:13" ht="20.100000000000001" customHeight="1">
      <c r="A48" s="175"/>
      <c r="B48" s="167"/>
      <c r="C48" s="285"/>
      <c r="D48" s="79"/>
      <c r="E48" s="79"/>
      <c r="F48" s="243"/>
      <c r="G48" s="79"/>
      <c r="H48" s="79"/>
      <c r="I48" s="237"/>
      <c r="J48" s="48"/>
      <c r="K48" s="4"/>
      <c r="L48" s="4"/>
      <c r="M48" s="9"/>
    </row>
    <row r="49" spans="1:13" ht="24" thickBot="1">
      <c r="A49" s="175"/>
      <c r="B49" s="286"/>
      <c r="D49" s="79"/>
      <c r="E49" s="79"/>
      <c r="F49" s="288" t="s">
        <v>326</v>
      </c>
      <c r="G49" s="244" t="str">
        <f>IF(AND(G39="",E39=""),"",IF(G39="",100,'APPLIC. FRACT.'!D39*100))</f>
        <v/>
      </c>
      <c r="H49" s="79" t="s">
        <v>92</v>
      </c>
      <c r="I49" s="237"/>
      <c r="J49" s="48"/>
      <c r="K49" s="4"/>
      <c r="L49" s="4"/>
      <c r="M49" s="9"/>
    </row>
    <row r="50" spans="1:13">
      <c r="A50" s="175"/>
      <c r="B50" s="338" t="str">
        <f>IF(AND(G39="",E39=""),"",IF(G39="",IF('APPLIC. FRACT.'!D39*100&lt;&gt;G49,"The 'Total Residental Units' column must match the 'Total Set-Aside Units' column in the 'APPLIC. FRACT.' worksheet tab and they currently do not. Please adjust.",""),IF(G44&lt;=G49,"","The total for the 'Unit Fraction' column in the 'APPLIC. FRACT.' worksheet is not equal to or greater than the Minimum percentage unit set-aside commitment above.  Please adjust the 'APPLIC. FRACT.' worksheet tab.")))</f>
        <v/>
      </c>
      <c r="C50" s="338"/>
      <c r="D50" s="338"/>
      <c r="E50" s="338"/>
      <c r="F50" s="338"/>
      <c r="G50" s="338"/>
      <c r="H50" s="338"/>
      <c r="I50" s="338"/>
      <c r="J50" s="47"/>
      <c r="K50" s="4"/>
      <c r="L50" s="4"/>
      <c r="M50" s="9"/>
    </row>
    <row r="51" spans="1:13">
      <c r="A51" s="175"/>
      <c r="B51" s="338"/>
      <c r="C51" s="338"/>
      <c r="D51" s="338"/>
      <c r="E51" s="338"/>
      <c r="F51" s="338"/>
      <c r="G51" s="338"/>
      <c r="H51" s="338"/>
      <c r="I51" s="338"/>
      <c r="J51" s="47"/>
      <c r="K51" s="4"/>
      <c r="L51" s="4"/>
      <c r="M51" s="9"/>
    </row>
    <row r="52" spans="1:13">
      <c r="A52" s="175"/>
      <c r="B52" s="338"/>
      <c r="C52" s="338"/>
      <c r="D52" s="338"/>
      <c r="E52" s="338"/>
      <c r="F52" s="338"/>
      <c r="G52" s="338"/>
      <c r="H52" s="338"/>
      <c r="I52" s="338"/>
      <c r="J52" s="47"/>
      <c r="K52" s="4"/>
      <c r="L52" s="4"/>
      <c r="M52" s="9"/>
    </row>
    <row r="53" spans="1:13">
      <c r="A53" s="242" t="s">
        <v>93</v>
      </c>
      <c r="B53" s="79" t="s">
        <v>305</v>
      </c>
      <c r="C53" s="79"/>
      <c r="D53" s="79"/>
      <c r="E53" s="79"/>
      <c r="F53" s="79"/>
      <c r="G53" s="79"/>
      <c r="H53" s="79"/>
      <c r="I53" s="79"/>
      <c r="J53" s="47"/>
      <c r="K53" s="4"/>
      <c r="L53" s="4"/>
      <c r="M53" s="9"/>
    </row>
    <row r="54" spans="1:13">
      <c r="A54" s="79"/>
      <c r="B54" s="79" t="s">
        <v>306</v>
      </c>
      <c r="C54" s="79"/>
      <c r="D54" s="79"/>
      <c r="E54" s="79"/>
      <c r="F54" s="79"/>
      <c r="G54" s="79"/>
      <c r="H54" s="79"/>
      <c r="I54" s="79"/>
      <c r="J54" s="47"/>
      <c r="K54" s="4"/>
      <c r="L54" s="4"/>
      <c r="M54" s="9"/>
    </row>
    <row r="55" spans="1:13">
      <c r="A55" s="79"/>
      <c r="B55" s="79" t="s">
        <v>307</v>
      </c>
      <c r="C55" s="79"/>
      <c r="D55" s="79"/>
      <c r="E55" s="79"/>
      <c r="F55" s="79"/>
      <c r="G55" s="79"/>
      <c r="H55" s="79"/>
      <c r="I55" s="79"/>
      <c r="J55" s="47"/>
      <c r="K55" s="4"/>
      <c r="L55" s="4"/>
      <c r="M55" s="9"/>
    </row>
    <row r="56" spans="1:13" ht="20.100000000000001" customHeight="1">
      <c r="A56" s="79"/>
      <c r="B56" s="79"/>
      <c r="C56" s="79"/>
      <c r="D56" s="79"/>
      <c r="E56" s="79"/>
      <c r="F56" s="79"/>
      <c r="G56" s="79"/>
      <c r="H56" s="79"/>
      <c r="I56" s="79"/>
      <c r="J56" s="47"/>
      <c r="K56" s="4"/>
      <c r="L56" s="4"/>
      <c r="M56" s="9"/>
    </row>
    <row r="57" spans="1:13" ht="24" thickBot="1">
      <c r="A57" s="79"/>
      <c r="B57" s="79"/>
      <c r="C57" s="79"/>
      <c r="D57" s="105"/>
      <c r="E57" s="79" t="s">
        <v>225</v>
      </c>
      <c r="F57" s="105"/>
      <c r="G57" s="79" t="s">
        <v>85</v>
      </c>
      <c r="H57" s="79"/>
      <c r="I57" s="79"/>
      <c r="J57" s="47"/>
      <c r="K57" s="4"/>
      <c r="L57" s="4"/>
      <c r="M57" s="9"/>
    </row>
    <row r="58" spans="1:13">
      <c r="A58" s="79"/>
      <c r="B58" s="79"/>
      <c r="C58" s="79"/>
      <c r="D58" s="241"/>
      <c r="E58" s="79"/>
      <c r="F58" s="241"/>
      <c r="G58" s="79"/>
      <c r="H58" s="79"/>
      <c r="I58" s="79"/>
      <c r="J58" s="48"/>
      <c r="K58" s="10"/>
      <c r="L58" s="10"/>
      <c r="M58" s="11"/>
    </row>
    <row r="59" spans="1:13">
      <c r="A59" s="93"/>
      <c r="B59" s="79" t="s">
        <v>308</v>
      </c>
      <c r="C59" s="93"/>
      <c r="D59" s="93"/>
      <c r="E59" s="93"/>
      <c r="F59" s="93"/>
      <c r="G59" s="93"/>
      <c r="H59" s="93"/>
      <c r="I59" s="245"/>
      <c r="K59" s="10"/>
      <c r="L59" s="10"/>
      <c r="M59" s="11"/>
    </row>
    <row r="60" spans="1:13">
      <c r="A60" s="93"/>
      <c r="B60" s="79" t="s">
        <v>311</v>
      </c>
      <c r="C60" s="93"/>
      <c r="D60" s="93"/>
      <c r="E60" s="93"/>
      <c r="F60" s="93"/>
      <c r="G60" s="93"/>
      <c r="H60" s="93"/>
      <c r="I60" s="245"/>
      <c r="K60" s="10"/>
      <c r="L60" s="10"/>
      <c r="M60" s="11"/>
    </row>
    <row r="61" spans="1:13" ht="20.100000000000001" customHeight="1">
      <c r="A61" s="93"/>
      <c r="B61" s="79"/>
      <c r="C61" s="93"/>
      <c r="D61" s="93"/>
      <c r="E61" s="93"/>
      <c r="F61" s="93"/>
      <c r="G61" s="93"/>
      <c r="H61" s="93"/>
      <c r="I61" s="245"/>
      <c r="K61" s="10"/>
      <c r="L61" s="10"/>
      <c r="M61" s="11"/>
    </row>
    <row r="62" spans="1:13" ht="24" thickBot="1">
      <c r="A62" s="79"/>
      <c r="B62" s="79"/>
      <c r="C62" s="79"/>
      <c r="D62" s="105"/>
      <c r="E62" s="79" t="s">
        <v>225</v>
      </c>
      <c r="F62" s="105"/>
      <c r="G62" s="79" t="s">
        <v>85</v>
      </c>
      <c r="H62" s="79"/>
      <c r="I62" s="79"/>
      <c r="J62" s="47"/>
      <c r="K62" s="4"/>
      <c r="L62" s="4"/>
      <c r="M62" s="9"/>
    </row>
    <row r="63" spans="1:13" ht="6.75" customHeight="1">
      <c r="A63" s="93"/>
      <c r="B63" s="79"/>
      <c r="C63" s="93"/>
      <c r="D63" s="93"/>
      <c r="E63" s="93"/>
      <c r="F63" s="93"/>
      <c r="G63" s="93"/>
      <c r="H63" s="93"/>
      <c r="I63" s="245"/>
      <c r="K63" s="10"/>
      <c r="L63" s="10"/>
      <c r="M63" s="11"/>
    </row>
    <row r="64" spans="1:13">
      <c r="A64" s="93"/>
      <c r="B64" s="79"/>
      <c r="C64" s="93"/>
      <c r="D64" s="93"/>
      <c r="E64" s="93"/>
      <c r="F64" s="93"/>
      <c r="G64" s="93"/>
      <c r="H64" s="294" t="str">
        <f>"Application #: "&amp;IF(COSTS!$K$6="","",COSTS!$K$6)</f>
        <v xml:space="preserve">Application #: </v>
      </c>
      <c r="I64" s="245"/>
      <c r="K64" s="10"/>
      <c r="L64" s="10"/>
      <c r="M64" s="11"/>
    </row>
    <row r="65" spans="1:13">
      <c r="A65" s="93"/>
      <c r="B65" s="79"/>
      <c r="C65" s="93"/>
      <c r="D65" s="93"/>
      <c r="E65" s="93"/>
      <c r="F65" s="93"/>
      <c r="G65" s="93"/>
      <c r="H65" s="93"/>
      <c r="I65" s="245"/>
      <c r="K65" s="10"/>
      <c r="L65" s="10"/>
      <c r="M65" s="11"/>
    </row>
    <row r="66" spans="1:13" ht="46.5" customHeight="1">
      <c r="A66" s="246" t="s">
        <v>229</v>
      </c>
      <c r="B66" s="333" t="s">
        <v>238</v>
      </c>
      <c r="C66" s="334"/>
      <c r="D66" s="334"/>
      <c r="E66" s="334"/>
      <c r="F66" s="334"/>
      <c r="G66" s="334"/>
      <c r="H66" s="334"/>
      <c r="I66" s="247"/>
      <c r="J66" s="50"/>
      <c r="K66" s="10"/>
      <c r="L66" s="10"/>
      <c r="M66" s="11"/>
    </row>
    <row r="67" spans="1:13">
      <c r="A67" s="242"/>
      <c r="B67" s="248"/>
      <c r="C67" s="249"/>
      <c r="D67" s="249"/>
      <c r="E67" s="249"/>
      <c r="F67" s="249"/>
      <c r="G67" s="245"/>
      <c r="H67" s="249"/>
      <c r="I67" s="247"/>
      <c r="J67" s="50"/>
      <c r="K67" s="10"/>
      <c r="L67" s="10"/>
      <c r="M67" s="11"/>
    </row>
    <row r="68" spans="1:13">
      <c r="A68" s="237"/>
      <c r="B68" s="79" t="s">
        <v>237</v>
      </c>
      <c r="C68" s="79"/>
      <c r="D68" s="79"/>
      <c r="E68" s="79"/>
      <c r="F68" s="79"/>
      <c r="G68" s="79"/>
      <c r="H68" s="79"/>
      <c r="I68" s="243"/>
      <c r="J68" s="48"/>
      <c r="M68" s="9"/>
    </row>
    <row r="69" spans="1:13">
      <c r="A69" s="237"/>
      <c r="B69" s="79"/>
      <c r="C69" s="79"/>
      <c r="D69" s="79"/>
      <c r="E69" s="79"/>
      <c r="F69" s="79"/>
      <c r="G69" s="78"/>
      <c r="H69" s="79"/>
      <c r="I69" s="243"/>
      <c r="J69" s="48"/>
      <c r="M69" s="9"/>
    </row>
    <row r="70" spans="1:13" ht="24" thickBot="1">
      <c r="A70" s="237"/>
      <c r="B70" s="78"/>
      <c r="C70" s="78"/>
      <c r="D70" s="78"/>
      <c r="E70" s="78"/>
      <c r="F70" s="78"/>
      <c r="G70" s="250" t="s">
        <v>230</v>
      </c>
      <c r="H70" s="336"/>
      <c r="I70" s="337"/>
      <c r="J70" s="48"/>
      <c r="M70" s="11"/>
    </row>
    <row r="71" spans="1:13">
      <c r="A71" s="237"/>
      <c r="B71" s="250"/>
      <c r="C71" s="251"/>
      <c r="D71" s="252"/>
      <c r="E71" s="78"/>
      <c r="F71" s="78"/>
      <c r="G71" s="78"/>
      <c r="H71" s="78"/>
      <c r="I71" s="78"/>
      <c r="J71" s="48"/>
      <c r="M71" s="11"/>
    </row>
    <row r="72" spans="1:13">
      <c r="A72" s="253"/>
      <c r="B72" s="254" t="s">
        <v>239</v>
      </c>
      <c r="C72" s="250"/>
      <c r="D72" s="250"/>
      <c r="E72" s="250"/>
      <c r="F72" s="250"/>
      <c r="G72" s="250"/>
      <c r="H72" s="78"/>
      <c r="I72" s="78"/>
      <c r="J72" s="48"/>
      <c r="M72" s="11"/>
    </row>
    <row r="73" spans="1:13">
      <c r="A73" s="250"/>
      <c r="B73" s="254" t="s">
        <v>240</v>
      </c>
      <c r="C73" s="251"/>
      <c r="D73" s="252"/>
      <c r="E73" s="78"/>
      <c r="F73" s="78"/>
      <c r="G73" s="78"/>
      <c r="H73" s="78"/>
      <c r="I73" s="78"/>
      <c r="J73" s="48"/>
      <c r="M73" s="11"/>
    </row>
    <row r="74" spans="1:13" ht="24" thickBot="1">
      <c r="A74" s="250"/>
      <c r="B74" s="250"/>
      <c r="C74" s="251"/>
      <c r="D74" s="252"/>
      <c r="E74" s="78"/>
      <c r="F74" s="78"/>
      <c r="G74" s="78"/>
      <c r="H74" s="268"/>
      <c r="I74" s="255" t="s">
        <v>101</v>
      </c>
      <c r="J74" s="48"/>
      <c r="M74" s="11"/>
    </row>
    <row r="75" spans="1:13">
      <c r="A75" s="250"/>
      <c r="B75" s="250"/>
      <c r="C75" s="251"/>
      <c r="D75" s="252"/>
      <c r="E75" s="78"/>
      <c r="F75" s="78"/>
      <c r="G75" s="78"/>
      <c r="H75" s="256"/>
      <c r="I75" s="255"/>
      <c r="J75" s="48"/>
      <c r="M75" s="11"/>
    </row>
    <row r="76" spans="1:13" ht="65.25" customHeight="1">
      <c r="A76" s="278" t="s">
        <v>241</v>
      </c>
      <c r="B76" s="335" t="s">
        <v>313</v>
      </c>
      <c r="C76" s="335"/>
      <c r="D76" s="335"/>
      <c r="E76" s="335"/>
      <c r="F76" s="335"/>
      <c r="G76" s="335"/>
      <c r="H76" s="335"/>
      <c r="I76" s="257"/>
      <c r="J76" s="48"/>
      <c r="M76" s="11"/>
    </row>
    <row r="77" spans="1:13" ht="43.5" customHeight="1" thickBot="1">
      <c r="A77" s="250"/>
      <c r="B77" s="250"/>
      <c r="C77" s="113"/>
      <c r="D77" s="258" t="s">
        <v>225</v>
      </c>
      <c r="E77" s="114"/>
      <c r="F77" s="259" t="s">
        <v>85</v>
      </c>
      <c r="G77" s="78"/>
      <c r="H77" s="256"/>
      <c r="I77" s="255"/>
      <c r="J77" s="48"/>
      <c r="M77" s="11"/>
    </row>
    <row r="78" spans="1:13" ht="23.25" customHeight="1">
      <c r="A78" s="250"/>
      <c r="B78" s="250"/>
      <c r="C78" s="251"/>
      <c r="D78" s="258"/>
      <c r="E78" s="260"/>
      <c r="F78" s="259"/>
      <c r="G78" s="78"/>
      <c r="H78" s="256"/>
      <c r="I78" s="255"/>
      <c r="J78" s="48"/>
      <c r="M78" s="11"/>
    </row>
    <row r="79" spans="1:13" ht="47.25" customHeight="1">
      <c r="A79" s="261" t="s">
        <v>234</v>
      </c>
      <c r="B79" s="332" t="s">
        <v>236</v>
      </c>
      <c r="C79" s="332"/>
      <c r="D79" s="332"/>
      <c r="E79" s="332"/>
      <c r="F79" s="332"/>
      <c r="G79" s="332"/>
      <c r="H79" s="332"/>
      <c r="I79" s="332"/>
      <c r="J79" s="48"/>
    </row>
    <row r="80" spans="1:13" ht="38.25" customHeight="1" thickBot="1">
      <c r="A80" s="261"/>
      <c r="B80" s="262" t="s">
        <v>230</v>
      </c>
      <c r="C80" s="109"/>
      <c r="D80" s="263" t="s">
        <v>235</v>
      </c>
      <c r="E80" s="329"/>
      <c r="F80" s="329"/>
      <c r="G80" s="329"/>
      <c r="H80" s="329"/>
      <c r="I80" s="264"/>
      <c r="J80" s="48"/>
    </row>
    <row r="81" spans="1:13" ht="36.75" customHeight="1" thickBot="1">
      <c r="A81" s="261"/>
      <c r="B81" s="262" t="s">
        <v>230</v>
      </c>
      <c r="C81" s="110"/>
      <c r="D81" s="263" t="s">
        <v>235</v>
      </c>
      <c r="E81" s="330"/>
      <c r="F81" s="330"/>
      <c r="G81" s="330"/>
      <c r="H81" s="330"/>
      <c r="I81" s="264"/>
      <c r="J81" s="48"/>
    </row>
    <row r="82" spans="1:13" ht="37.5" customHeight="1" thickBot="1">
      <c r="A82" s="261"/>
      <c r="B82" s="262" t="s">
        <v>230</v>
      </c>
      <c r="C82" s="111"/>
      <c r="D82" s="263" t="s">
        <v>235</v>
      </c>
      <c r="E82" s="330"/>
      <c r="F82" s="330"/>
      <c r="G82" s="330"/>
      <c r="H82" s="330"/>
      <c r="I82" s="264"/>
      <c r="J82" s="48"/>
    </row>
    <row r="83" spans="1:13" ht="37.5" customHeight="1" thickBot="1">
      <c r="A83" s="261"/>
      <c r="B83" s="262" t="s">
        <v>246</v>
      </c>
      <c r="C83" s="112" t="str">
        <f>IF(SUM(C80:C82)=0,"",SUM(C80:C82))</f>
        <v/>
      </c>
      <c r="D83" s="263"/>
      <c r="E83" s="260"/>
      <c r="F83" s="260"/>
      <c r="G83" s="265"/>
      <c r="H83" s="265"/>
      <c r="I83" s="264"/>
      <c r="J83" s="48"/>
    </row>
    <row r="84" spans="1:13" ht="47.25" customHeight="1" thickTop="1">
      <c r="A84" s="261"/>
      <c r="B84" s="264"/>
      <c r="C84" s="262"/>
      <c r="D84" s="265"/>
      <c r="E84" s="263"/>
      <c r="F84" s="265"/>
      <c r="G84" s="264"/>
      <c r="H84" s="264"/>
      <c r="I84" s="264"/>
      <c r="J84" s="48"/>
    </row>
    <row r="85" spans="1:13" ht="24" thickBot="1">
      <c r="A85" s="79" t="s">
        <v>94</v>
      </c>
      <c r="B85" s="79"/>
      <c r="C85" s="327"/>
      <c r="D85" s="327"/>
      <c r="E85" s="327"/>
      <c r="F85" s="327"/>
      <c r="G85" s="327"/>
      <c r="H85" s="327"/>
      <c r="I85" s="327"/>
      <c r="J85" s="48"/>
    </row>
    <row r="86" spans="1:13">
      <c r="A86" s="237"/>
      <c r="B86" s="79"/>
      <c r="C86" s="266"/>
      <c r="D86" s="266"/>
      <c r="E86" s="266"/>
      <c r="F86" s="266"/>
      <c r="G86" s="266"/>
      <c r="H86" s="266"/>
      <c r="I86" s="266"/>
    </row>
    <row r="87" spans="1:13" ht="24" thickBot="1">
      <c r="A87" s="79" t="s">
        <v>95</v>
      </c>
      <c r="B87" s="79"/>
      <c r="C87" s="327"/>
      <c r="D87" s="327"/>
      <c r="E87" s="327"/>
      <c r="F87" s="327"/>
      <c r="G87" s="327"/>
      <c r="H87" s="327"/>
      <c r="I87" s="327"/>
    </row>
    <row r="88" spans="1:13">
      <c r="A88" s="237"/>
      <c r="B88" s="79"/>
      <c r="C88" s="79"/>
      <c r="D88" s="79"/>
      <c r="E88" s="79"/>
      <c r="F88" s="79"/>
      <c r="G88" s="79"/>
      <c r="H88" s="79"/>
      <c r="I88" s="79"/>
      <c r="J88" s="48"/>
    </row>
    <row r="89" spans="1:13" ht="24" thickBot="1">
      <c r="A89" s="79" t="s">
        <v>96</v>
      </c>
      <c r="B89" s="79"/>
      <c r="C89" s="327"/>
      <c r="D89" s="327"/>
      <c r="E89" s="327"/>
      <c r="F89" s="79"/>
      <c r="G89" s="79" t="s">
        <v>97</v>
      </c>
      <c r="H89" s="327"/>
      <c r="I89" s="327"/>
      <c r="J89" s="48"/>
    </row>
    <row r="90" spans="1:13">
      <c r="A90" s="79"/>
      <c r="B90" s="79"/>
      <c r="C90" s="79"/>
      <c r="D90" s="79"/>
      <c r="E90" s="79"/>
      <c r="F90" s="79"/>
      <c r="G90" s="79"/>
      <c r="H90" s="266"/>
      <c r="I90" s="266"/>
      <c r="K90" s="4"/>
      <c r="L90" s="4"/>
      <c r="M90" s="9"/>
    </row>
    <row r="91" spans="1:13" ht="24" thickBot="1">
      <c r="A91" s="79" t="s">
        <v>98</v>
      </c>
      <c r="B91" s="79"/>
      <c r="C91" s="267"/>
      <c r="D91" s="267"/>
      <c r="E91" s="267"/>
      <c r="F91" s="267"/>
      <c r="G91" s="79" t="s">
        <v>99</v>
      </c>
      <c r="H91" s="328"/>
      <c r="I91" s="328"/>
      <c r="J91" s="47"/>
      <c r="K91" s="4"/>
      <c r="L91" s="4"/>
      <c r="M91" s="9"/>
    </row>
    <row r="92" spans="1:13">
      <c r="A92" s="79"/>
      <c r="B92" s="79"/>
      <c r="C92" s="79"/>
      <c r="D92" s="79"/>
      <c r="E92" s="79"/>
      <c r="F92" s="79"/>
      <c r="G92" s="79"/>
      <c r="H92" s="266"/>
      <c r="I92" s="266"/>
      <c r="K92" s="4"/>
      <c r="L92" s="4"/>
      <c r="M92" s="9"/>
    </row>
    <row r="93" spans="1:13" ht="24" thickBot="1">
      <c r="A93" s="79" t="s">
        <v>100</v>
      </c>
      <c r="B93" s="79"/>
      <c r="C93" s="267"/>
      <c r="D93" s="267"/>
      <c r="E93" s="267"/>
      <c r="F93" s="267"/>
      <c r="G93" s="79" t="s">
        <v>99</v>
      </c>
      <c r="H93" s="328"/>
      <c r="I93" s="328"/>
      <c r="J93" s="47"/>
      <c r="K93" s="4"/>
      <c r="L93" s="4"/>
      <c r="M93" s="9"/>
    </row>
    <row r="94" spans="1:13">
      <c r="A94" s="78"/>
      <c r="B94" s="78"/>
      <c r="C94" s="78"/>
      <c r="D94" s="260"/>
      <c r="E94" s="78"/>
      <c r="F94" s="260"/>
      <c r="G94" s="78"/>
      <c r="H94" s="78"/>
      <c r="I94" s="78"/>
      <c r="J94" s="47"/>
      <c r="K94" s="4"/>
      <c r="L94" s="4"/>
      <c r="M94" s="9"/>
    </row>
    <row r="95" spans="1:13">
      <c r="A95" s="237"/>
      <c r="B95" s="237"/>
      <c r="C95" s="237"/>
      <c r="D95" s="237"/>
      <c r="E95" s="237"/>
      <c r="F95" s="237"/>
      <c r="G95" s="237"/>
      <c r="H95" s="237"/>
      <c r="I95" s="237"/>
      <c r="J95" s="48"/>
    </row>
    <row r="96" spans="1:13">
      <c r="A96" s="237"/>
      <c r="B96" s="237"/>
      <c r="C96" s="237"/>
      <c r="D96" s="237"/>
      <c r="E96" s="237"/>
      <c r="F96" s="237"/>
      <c r="G96" s="237"/>
      <c r="H96" s="237"/>
      <c r="I96" s="237"/>
      <c r="J96" s="48"/>
    </row>
    <row r="97" spans="1:13">
      <c r="A97" s="237"/>
      <c r="B97" s="237"/>
      <c r="C97" s="237"/>
      <c r="D97" s="237"/>
      <c r="E97" s="237"/>
      <c r="F97" s="237"/>
      <c r="G97" s="237"/>
      <c r="H97" s="237"/>
      <c r="I97" s="237"/>
      <c r="J97" s="48"/>
    </row>
    <row r="98" spans="1:13">
      <c r="A98" s="237"/>
      <c r="B98" s="237"/>
      <c r="C98" s="237"/>
      <c r="D98" s="237"/>
      <c r="E98" s="237"/>
      <c r="F98" s="237"/>
      <c r="G98" s="237"/>
      <c r="H98" s="237"/>
      <c r="I98" s="237"/>
      <c r="J98" s="48"/>
    </row>
    <row r="99" spans="1:13">
      <c r="A99" s="237"/>
      <c r="B99" s="237"/>
      <c r="C99" s="237"/>
      <c r="D99" s="237"/>
      <c r="E99" s="237"/>
      <c r="F99" s="237"/>
      <c r="G99" s="237"/>
      <c r="H99" s="237"/>
      <c r="I99" s="237"/>
      <c r="J99" s="48"/>
    </row>
    <row r="100" spans="1:13">
      <c r="A100" s="237"/>
      <c r="B100" s="237"/>
      <c r="C100" s="237"/>
      <c r="D100" s="237"/>
      <c r="E100" s="237"/>
      <c r="F100" s="237"/>
      <c r="G100" s="237"/>
      <c r="H100" s="237"/>
      <c r="I100" s="237"/>
      <c r="J100" s="48"/>
    </row>
    <row r="101" spans="1:13">
      <c r="A101" s="245"/>
      <c r="B101" s="245"/>
      <c r="C101" s="245"/>
      <c r="D101" s="245"/>
      <c r="E101" s="245"/>
      <c r="F101" s="245"/>
      <c r="G101" s="245"/>
      <c r="H101" s="245"/>
      <c r="I101" s="245"/>
      <c r="J101" s="50"/>
      <c r="K101" s="10"/>
      <c r="L101" s="10"/>
      <c r="M101" s="10"/>
    </row>
    <row r="102" spans="1:13">
      <c r="A102" s="237"/>
      <c r="B102" s="237"/>
      <c r="C102" s="237"/>
      <c r="D102" s="237"/>
      <c r="E102" s="237"/>
      <c r="F102" s="237"/>
      <c r="G102" s="237"/>
      <c r="H102" s="237"/>
      <c r="I102" s="237"/>
      <c r="J102" s="48"/>
    </row>
    <row r="103" spans="1:13">
      <c r="A103" s="237"/>
      <c r="B103" s="237"/>
      <c r="C103" s="237"/>
      <c r="D103" s="237"/>
      <c r="E103" s="237"/>
      <c r="F103" s="237"/>
      <c r="G103" s="237"/>
      <c r="H103" s="237"/>
      <c r="I103" s="237"/>
    </row>
    <row r="104" spans="1:13">
      <c r="A104" s="245"/>
      <c r="B104" s="245"/>
      <c r="C104" s="245"/>
      <c r="D104" s="245"/>
      <c r="E104" s="245"/>
      <c r="F104" s="245"/>
      <c r="G104" s="245"/>
      <c r="H104" s="245"/>
      <c r="I104" s="245"/>
    </row>
  </sheetData>
  <sheetProtection algorithmName="SHA-512" hashValue="ni0xYVAfHHmhZmAm/zXj+/2bBj3ztBimops/vgqzLF7SyjqYEkUh0QI+VHA3M5R+rEAqzPl4T0QpClzQ6Njw4Q==" saltValue="zzZY949GLFVrH8P/vLJ4xw==" spinCount="100000" sheet="1" objects="1" scenarios="1"/>
  <mergeCells count="15">
    <mergeCell ref="E80:H80"/>
    <mergeCell ref="E81:H81"/>
    <mergeCell ref="E82:H82"/>
    <mergeCell ref="C85:I85"/>
    <mergeCell ref="C6:H6"/>
    <mergeCell ref="B79:I79"/>
    <mergeCell ref="B66:H66"/>
    <mergeCell ref="B76:H76"/>
    <mergeCell ref="H70:I70"/>
    <mergeCell ref="B50:I52"/>
    <mergeCell ref="C87:I87"/>
    <mergeCell ref="C89:E89"/>
    <mergeCell ref="H89:I89"/>
    <mergeCell ref="H91:I91"/>
    <mergeCell ref="H93:I93"/>
  </mergeCells>
  <phoneticPr fontId="0" type="noConversion"/>
  <pageMargins left="0.5" right="0.5" top="0.5" bottom="0.5" header="0.5" footer="0.5"/>
  <pageSetup scale="53" firstPageNumber="5" orientation="portrait" useFirstPageNumber="1" horizontalDpi="300" verticalDpi="300" r:id="rId1"/>
  <headerFooter alignWithMargins="0">
    <oddFooter>&amp;LHC Development Final Cost Certification (DFCC)&amp;RPage &amp;P</oddFooter>
  </headerFooter>
  <rowBreaks count="1" manualBreakCount="1">
    <brk id="6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42"/>
    <pageSetUpPr fitToPage="1"/>
  </sheetPr>
  <dimension ref="A1:I40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33.4609375" customWidth="1"/>
    <col min="2" max="3" width="13.61328125" customWidth="1"/>
    <col min="4" max="4" width="8.69140625" customWidth="1"/>
    <col min="5" max="6" width="14.61328125" customWidth="1"/>
    <col min="7" max="8" width="10.61328125" customWidth="1"/>
    <col min="9" max="9" width="1.765625" customWidth="1"/>
  </cols>
  <sheetData>
    <row r="1" spans="1:9" ht="24" customHeight="1">
      <c r="A1" s="321" t="s">
        <v>380</v>
      </c>
      <c r="B1" s="83"/>
      <c r="C1" s="83"/>
      <c r="D1" s="83"/>
      <c r="E1" s="83"/>
      <c r="F1" s="83"/>
      <c r="G1" s="83"/>
      <c r="H1" s="83"/>
      <c r="I1" s="167"/>
    </row>
    <row r="2" spans="1:9" ht="24" customHeight="1">
      <c r="A2" s="102" t="s">
        <v>247</v>
      </c>
      <c r="B2" s="77"/>
      <c r="C2" s="77"/>
      <c r="D2" s="77"/>
      <c r="E2" s="77"/>
      <c r="F2" s="77"/>
      <c r="G2" s="77"/>
      <c r="H2" s="77"/>
      <c r="I2" s="167"/>
    </row>
    <row r="3" spans="1:9" ht="24" customHeight="1">
      <c r="A3" s="77"/>
      <c r="B3" s="77"/>
      <c r="C3" s="77"/>
      <c r="D3" s="77"/>
      <c r="E3" s="77"/>
      <c r="F3" s="77"/>
      <c r="G3" s="98"/>
      <c r="H3" s="294" t="str">
        <f>"Application #: "&amp;IF(COSTS!$K$6="","",COSTS!$K$6)</f>
        <v xml:space="preserve">Application #: </v>
      </c>
      <c r="I3" s="167"/>
    </row>
    <row r="4" spans="1:9" ht="24" customHeight="1" thickBot="1">
      <c r="A4" s="80" t="s">
        <v>242</v>
      </c>
      <c r="B4" s="77"/>
      <c r="C4" s="77"/>
      <c r="D4" s="77"/>
      <c r="E4" s="77"/>
      <c r="F4" s="77"/>
      <c r="G4" s="77"/>
      <c r="H4" s="77"/>
      <c r="I4" s="167"/>
    </row>
    <row r="5" spans="1:9" ht="24" customHeight="1">
      <c r="A5" s="269"/>
      <c r="B5" s="270" t="s">
        <v>314</v>
      </c>
      <c r="C5" s="270" t="s">
        <v>314</v>
      </c>
      <c r="D5" s="270"/>
      <c r="E5" s="270" t="s">
        <v>314</v>
      </c>
      <c r="F5" s="270" t="s">
        <v>314</v>
      </c>
      <c r="G5" s="270" t="s">
        <v>317</v>
      </c>
      <c r="H5" s="270"/>
      <c r="I5" s="167"/>
    </row>
    <row r="6" spans="1:9">
      <c r="A6" s="271" t="s">
        <v>117</v>
      </c>
      <c r="B6" s="272" t="s">
        <v>315</v>
      </c>
      <c r="C6" s="272" t="s">
        <v>316</v>
      </c>
      <c r="D6" s="272" t="s">
        <v>118</v>
      </c>
      <c r="E6" s="272" t="s">
        <v>315</v>
      </c>
      <c r="F6" s="272" t="s">
        <v>316</v>
      </c>
      <c r="G6" s="272" t="s">
        <v>318</v>
      </c>
      <c r="H6" s="272" t="s">
        <v>119</v>
      </c>
      <c r="I6" s="167"/>
    </row>
    <row r="7" spans="1:9" ht="24" thickBot="1">
      <c r="A7" s="273"/>
      <c r="B7" s="273" t="s">
        <v>120</v>
      </c>
      <c r="C7" s="273" t="s">
        <v>120</v>
      </c>
      <c r="D7" s="273" t="s">
        <v>121</v>
      </c>
      <c r="E7" s="273" t="s">
        <v>122</v>
      </c>
      <c r="F7" s="273" t="s">
        <v>122</v>
      </c>
      <c r="G7" s="273" t="s">
        <v>121</v>
      </c>
      <c r="H7" s="273" t="s">
        <v>121</v>
      </c>
      <c r="I7" s="167"/>
    </row>
    <row r="8" spans="1:9" ht="24" thickBot="1">
      <c r="A8" s="119"/>
      <c r="B8" s="143"/>
      <c r="C8" s="122"/>
      <c r="D8" s="115" t="str">
        <f>IF(C8="","",ROUND(C8/B8,4))</f>
        <v/>
      </c>
      <c r="E8" s="276"/>
      <c r="F8" s="277"/>
      <c r="G8" s="117" t="str">
        <f t="shared" ref="G8:G38" si="0">IF(E8=" "," ",ROUND(F8/E8,4))</f>
        <v xml:space="preserve"> </v>
      </c>
      <c r="H8" s="118" t="str">
        <f t="shared" ref="H8:H38" si="1">IF(G8&lt;D8,G8,D8)</f>
        <v/>
      </c>
      <c r="I8" s="167"/>
    </row>
    <row r="9" spans="1:9" ht="24" thickBot="1">
      <c r="A9" s="119"/>
      <c r="B9" s="143"/>
      <c r="C9" s="122"/>
      <c r="D9" s="115" t="str">
        <f t="shared" ref="D9:D38" si="2">IF(C9="","",ROUND(C9/B9,4))</f>
        <v/>
      </c>
      <c r="E9" s="276"/>
      <c r="F9" s="277"/>
      <c r="G9" s="117" t="str">
        <f t="shared" si="0"/>
        <v xml:space="preserve"> </v>
      </c>
      <c r="H9" s="118" t="str">
        <f t="shared" si="1"/>
        <v/>
      </c>
      <c r="I9" s="167"/>
    </row>
    <row r="10" spans="1:9" ht="24" thickBot="1">
      <c r="A10" s="119"/>
      <c r="B10" s="143"/>
      <c r="C10" s="122"/>
      <c r="D10" s="115" t="str">
        <f t="shared" si="2"/>
        <v/>
      </c>
      <c r="E10" s="276"/>
      <c r="F10" s="277"/>
      <c r="G10" s="117" t="str">
        <f t="shared" si="0"/>
        <v xml:space="preserve"> </v>
      </c>
      <c r="H10" s="118" t="str">
        <f t="shared" si="1"/>
        <v/>
      </c>
      <c r="I10" s="167"/>
    </row>
    <row r="11" spans="1:9" ht="24" thickBot="1">
      <c r="A11" s="119"/>
      <c r="B11" s="143"/>
      <c r="C11" s="122"/>
      <c r="D11" s="115" t="str">
        <f>IF(C11="","",ROUND(C11/B11,4))</f>
        <v/>
      </c>
      <c r="E11" s="276"/>
      <c r="F11" s="277"/>
      <c r="G11" s="117" t="str">
        <f t="shared" si="0"/>
        <v xml:space="preserve"> </v>
      </c>
      <c r="H11" s="118" t="str">
        <f t="shared" si="1"/>
        <v/>
      </c>
      <c r="I11" s="167"/>
    </row>
    <row r="12" spans="1:9" ht="24" thickBot="1">
      <c r="A12" s="119"/>
      <c r="B12" s="143"/>
      <c r="C12" s="122"/>
      <c r="D12" s="115" t="str">
        <f t="shared" si="2"/>
        <v/>
      </c>
      <c r="E12" s="276"/>
      <c r="F12" s="277"/>
      <c r="G12" s="117" t="str">
        <f t="shared" si="0"/>
        <v xml:space="preserve"> </v>
      </c>
      <c r="H12" s="118" t="str">
        <f t="shared" si="1"/>
        <v/>
      </c>
      <c r="I12" s="167"/>
    </row>
    <row r="13" spans="1:9" ht="24" thickBot="1">
      <c r="A13" s="119"/>
      <c r="B13" s="143"/>
      <c r="C13" s="122"/>
      <c r="D13" s="115" t="str">
        <f t="shared" si="2"/>
        <v/>
      </c>
      <c r="E13" s="276"/>
      <c r="F13" s="277"/>
      <c r="G13" s="117" t="str">
        <f t="shared" si="0"/>
        <v xml:space="preserve"> </v>
      </c>
      <c r="H13" s="118" t="str">
        <f t="shared" si="1"/>
        <v/>
      </c>
      <c r="I13" s="167"/>
    </row>
    <row r="14" spans="1:9" ht="24" thickBot="1">
      <c r="A14" s="119"/>
      <c r="B14" s="143"/>
      <c r="C14" s="122"/>
      <c r="D14" s="115" t="str">
        <f t="shared" si="2"/>
        <v/>
      </c>
      <c r="E14" s="276"/>
      <c r="F14" s="277"/>
      <c r="G14" s="117" t="str">
        <f t="shared" si="0"/>
        <v xml:space="preserve"> </v>
      </c>
      <c r="H14" s="118" t="str">
        <f t="shared" si="1"/>
        <v/>
      </c>
      <c r="I14" s="167"/>
    </row>
    <row r="15" spans="1:9" ht="24" thickBot="1">
      <c r="A15" s="119"/>
      <c r="B15" s="143"/>
      <c r="C15" s="122"/>
      <c r="D15" s="115" t="str">
        <f t="shared" si="2"/>
        <v/>
      </c>
      <c r="E15" s="276"/>
      <c r="F15" s="277"/>
      <c r="G15" s="117" t="str">
        <f t="shared" si="0"/>
        <v xml:space="preserve"> </v>
      </c>
      <c r="H15" s="118" t="str">
        <f t="shared" si="1"/>
        <v/>
      </c>
      <c r="I15" s="167"/>
    </row>
    <row r="16" spans="1:9" ht="24" thickBot="1">
      <c r="A16" s="119"/>
      <c r="B16" s="143"/>
      <c r="C16" s="122"/>
      <c r="D16" s="115" t="str">
        <f t="shared" si="2"/>
        <v/>
      </c>
      <c r="E16" s="276"/>
      <c r="F16" s="277"/>
      <c r="G16" s="117" t="str">
        <f t="shared" si="0"/>
        <v xml:space="preserve"> </v>
      </c>
      <c r="H16" s="118" t="str">
        <f t="shared" si="1"/>
        <v/>
      </c>
      <c r="I16" s="167"/>
    </row>
    <row r="17" spans="1:9" ht="24" thickBot="1">
      <c r="A17" s="119"/>
      <c r="B17" s="143"/>
      <c r="C17" s="122"/>
      <c r="D17" s="115" t="str">
        <f t="shared" si="2"/>
        <v/>
      </c>
      <c r="E17" s="276"/>
      <c r="F17" s="277"/>
      <c r="G17" s="117" t="str">
        <f t="shared" si="0"/>
        <v xml:space="preserve"> </v>
      </c>
      <c r="H17" s="118" t="str">
        <f t="shared" si="1"/>
        <v/>
      </c>
      <c r="I17" s="167"/>
    </row>
    <row r="18" spans="1:9" ht="24" thickBot="1">
      <c r="A18" s="119"/>
      <c r="B18" s="143"/>
      <c r="C18" s="122"/>
      <c r="D18" s="115" t="str">
        <f t="shared" si="2"/>
        <v/>
      </c>
      <c r="E18" s="276"/>
      <c r="F18" s="277"/>
      <c r="G18" s="117" t="str">
        <f t="shared" si="0"/>
        <v xml:space="preserve"> </v>
      </c>
      <c r="H18" s="118" t="str">
        <f t="shared" si="1"/>
        <v/>
      </c>
      <c r="I18" s="167"/>
    </row>
    <row r="19" spans="1:9" ht="24" thickBot="1">
      <c r="A19" s="119"/>
      <c r="B19" s="143"/>
      <c r="C19" s="122"/>
      <c r="D19" s="115" t="str">
        <f t="shared" si="2"/>
        <v/>
      </c>
      <c r="E19" s="276"/>
      <c r="F19" s="277"/>
      <c r="G19" s="117" t="str">
        <f t="shared" si="0"/>
        <v xml:space="preserve"> </v>
      </c>
      <c r="H19" s="118" t="str">
        <f t="shared" si="1"/>
        <v/>
      </c>
      <c r="I19" s="167"/>
    </row>
    <row r="20" spans="1:9" ht="24" thickBot="1">
      <c r="A20" s="119"/>
      <c r="B20" s="143"/>
      <c r="C20" s="122"/>
      <c r="D20" s="115" t="str">
        <f>IF(C20="","",ROUND(C20/B20,4))</f>
        <v/>
      </c>
      <c r="E20" s="276"/>
      <c r="F20" s="277"/>
      <c r="G20" s="117" t="str">
        <f>IF(E20=" "," ",ROUND(F20/E20,4))</f>
        <v xml:space="preserve"> </v>
      </c>
      <c r="H20" s="118" t="str">
        <f>IF(G20&lt;D20,G20,D20)</f>
        <v/>
      </c>
      <c r="I20" s="167"/>
    </row>
    <row r="21" spans="1:9" ht="24" thickBot="1">
      <c r="A21" s="119"/>
      <c r="B21" s="143"/>
      <c r="C21" s="122"/>
      <c r="D21" s="115" t="str">
        <f t="shared" si="2"/>
        <v/>
      </c>
      <c r="E21" s="276"/>
      <c r="F21" s="277"/>
      <c r="G21" s="117" t="str">
        <f t="shared" si="0"/>
        <v xml:space="preserve"> </v>
      </c>
      <c r="H21" s="118" t="str">
        <f t="shared" si="1"/>
        <v/>
      </c>
      <c r="I21" s="167"/>
    </row>
    <row r="22" spans="1:9" ht="24" thickBot="1">
      <c r="A22" s="119"/>
      <c r="B22" s="143"/>
      <c r="C22" s="122"/>
      <c r="D22" s="115" t="str">
        <f t="shared" si="2"/>
        <v/>
      </c>
      <c r="E22" s="276"/>
      <c r="F22" s="277"/>
      <c r="G22" s="117" t="str">
        <f t="shared" si="0"/>
        <v xml:space="preserve"> </v>
      </c>
      <c r="H22" s="118" t="str">
        <f t="shared" si="1"/>
        <v/>
      </c>
      <c r="I22" s="167"/>
    </row>
    <row r="23" spans="1:9" ht="24" thickBot="1">
      <c r="A23" s="119"/>
      <c r="B23" s="143"/>
      <c r="C23" s="122"/>
      <c r="D23" s="115" t="str">
        <f t="shared" si="2"/>
        <v/>
      </c>
      <c r="E23" s="276"/>
      <c r="F23" s="277"/>
      <c r="G23" s="117" t="str">
        <f t="shared" si="0"/>
        <v xml:space="preserve"> </v>
      </c>
      <c r="H23" s="118" t="str">
        <f t="shared" si="1"/>
        <v/>
      </c>
      <c r="I23" s="167"/>
    </row>
    <row r="24" spans="1:9" ht="24" thickBot="1">
      <c r="A24" s="119"/>
      <c r="B24" s="143"/>
      <c r="C24" s="122"/>
      <c r="D24" s="115" t="str">
        <f t="shared" si="2"/>
        <v/>
      </c>
      <c r="E24" s="276"/>
      <c r="F24" s="277"/>
      <c r="G24" s="117" t="str">
        <f t="shared" si="0"/>
        <v xml:space="preserve"> </v>
      </c>
      <c r="H24" s="118" t="str">
        <f t="shared" si="1"/>
        <v/>
      </c>
      <c r="I24" s="167"/>
    </row>
    <row r="25" spans="1:9" ht="24" thickBot="1">
      <c r="A25" s="119"/>
      <c r="B25" s="143"/>
      <c r="C25" s="122"/>
      <c r="D25" s="115" t="str">
        <f t="shared" si="2"/>
        <v/>
      </c>
      <c r="E25" s="276"/>
      <c r="F25" s="277"/>
      <c r="G25" s="117" t="str">
        <f t="shared" si="0"/>
        <v xml:space="preserve"> </v>
      </c>
      <c r="H25" s="118" t="str">
        <f t="shared" si="1"/>
        <v/>
      </c>
      <c r="I25" s="167"/>
    </row>
    <row r="26" spans="1:9" ht="24" thickBot="1">
      <c r="A26" s="119"/>
      <c r="B26" s="143"/>
      <c r="C26" s="122"/>
      <c r="D26" s="115" t="str">
        <f t="shared" si="2"/>
        <v/>
      </c>
      <c r="E26" s="276"/>
      <c r="F26" s="277"/>
      <c r="G26" s="117" t="str">
        <f t="shared" si="0"/>
        <v xml:space="preserve"> </v>
      </c>
      <c r="H26" s="118" t="str">
        <f t="shared" si="1"/>
        <v/>
      </c>
      <c r="I26" s="167"/>
    </row>
    <row r="27" spans="1:9" ht="24" thickBot="1">
      <c r="A27" s="119"/>
      <c r="B27" s="143"/>
      <c r="C27" s="122"/>
      <c r="D27" s="115" t="str">
        <f t="shared" si="2"/>
        <v/>
      </c>
      <c r="E27" s="276"/>
      <c r="F27" s="277"/>
      <c r="G27" s="117" t="str">
        <f t="shared" si="0"/>
        <v xml:space="preserve"> </v>
      </c>
      <c r="H27" s="118" t="str">
        <f t="shared" si="1"/>
        <v/>
      </c>
      <c r="I27" s="167"/>
    </row>
    <row r="28" spans="1:9" ht="24" thickBot="1">
      <c r="A28" s="119"/>
      <c r="B28" s="143"/>
      <c r="C28" s="122"/>
      <c r="D28" s="115" t="str">
        <f t="shared" si="2"/>
        <v/>
      </c>
      <c r="E28" s="276"/>
      <c r="F28" s="277"/>
      <c r="G28" s="117" t="str">
        <f t="shared" si="0"/>
        <v xml:space="preserve"> </v>
      </c>
      <c r="H28" s="118" t="str">
        <f t="shared" si="1"/>
        <v/>
      </c>
      <c r="I28" s="167"/>
    </row>
    <row r="29" spans="1:9" ht="24" thickBot="1">
      <c r="A29" s="119"/>
      <c r="B29" s="143"/>
      <c r="C29" s="122"/>
      <c r="D29" s="115" t="str">
        <f t="shared" si="2"/>
        <v/>
      </c>
      <c r="E29" s="276"/>
      <c r="F29" s="277"/>
      <c r="G29" s="117" t="str">
        <f t="shared" si="0"/>
        <v xml:space="preserve"> </v>
      </c>
      <c r="H29" s="118" t="str">
        <f t="shared" si="1"/>
        <v/>
      </c>
      <c r="I29" s="167"/>
    </row>
    <row r="30" spans="1:9" ht="24" thickBot="1">
      <c r="A30" s="119"/>
      <c r="B30" s="143"/>
      <c r="C30" s="122"/>
      <c r="D30" s="115" t="str">
        <f t="shared" si="2"/>
        <v/>
      </c>
      <c r="E30" s="276"/>
      <c r="F30" s="277"/>
      <c r="G30" s="117" t="str">
        <f t="shared" si="0"/>
        <v xml:space="preserve"> </v>
      </c>
      <c r="H30" s="118" t="str">
        <f t="shared" si="1"/>
        <v/>
      </c>
      <c r="I30" s="167"/>
    </row>
    <row r="31" spans="1:9" ht="24" thickBot="1">
      <c r="A31" s="119"/>
      <c r="B31" s="143"/>
      <c r="C31" s="122"/>
      <c r="D31" s="115" t="str">
        <f>IF(C31="","",ROUND(C31/B31,4))</f>
        <v/>
      </c>
      <c r="E31" s="276"/>
      <c r="F31" s="277"/>
      <c r="G31" s="117" t="str">
        <f t="shared" si="0"/>
        <v xml:space="preserve"> </v>
      </c>
      <c r="H31" s="118" t="str">
        <f t="shared" si="1"/>
        <v/>
      </c>
      <c r="I31" s="167"/>
    </row>
    <row r="32" spans="1:9" ht="24" thickBot="1">
      <c r="A32" s="119"/>
      <c r="B32" s="143"/>
      <c r="C32" s="122"/>
      <c r="D32" s="115" t="str">
        <f t="shared" si="2"/>
        <v/>
      </c>
      <c r="E32" s="276"/>
      <c r="F32" s="277"/>
      <c r="G32" s="117" t="str">
        <f t="shared" si="0"/>
        <v xml:space="preserve"> </v>
      </c>
      <c r="H32" s="118" t="str">
        <f t="shared" si="1"/>
        <v/>
      </c>
      <c r="I32" s="167"/>
    </row>
    <row r="33" spans="1:9" ht="24" thickBot="1">
      <c r="A33" s="119"/>
      <c r="B33" s="143"/>
      <c r="C33" s="122"/>
      <c r="D33" s="115" t="str">
        <f t="shared" si="2"/>
        <v/>
      </c>
      <c r="E33" s="276"/>
      <c r="F33" s="277"/>
      <c r="G33" s="117" t="str">
        <f t="shared" si="0"/>
        <v xml:space="preserve"> </v>
      </c>
      <c r="H33" s="118" t="str">
        <f t="shared" si="1"/>
        <v/>
      </c>
      <c r="I33" s="167"/>
    </row>
    <row r="34" spans="1:9" ht="24" thickBot="1">
      <c r="A34" s="119"/>
      <c r="B34" s="143"/>
      <c r="C34" s="122"/>
      <c r="D34" s="115" t="str">
        <f t="shared" si="2"/>
        <v/>
      </c>
      <c r="E34" s="276"/>
      <c r="F34" s="277"/>
      <c r="G34" s="117" t="str">
        <f t="shared" si="0"/>
        <v xml:space="preserve"> </v>
      </c>
      <c r="H34" s="118" t="str">
        <f t="shared" si="1"/>
        <v/>
      </c>
      <c r="I34" s="167"/>
    </row>
    <row r="35" spans="1:9" ht="24" thickBot="1">
      <c r="A35" s="119"/>
      <c r="B35" s="143"/>
      <c r="C35" s="122"/>
      <c r="D35" s="115" t="str">
        <f t="shared" si="2"/>
        <v/>
      </c>
      <c r="E35" s="276"/>
      <c r="F35" s="277"/>
      <c r="G35" s="117" t="str">
        <f t="shared" si="0"/>
        <v xml:space="preserve"> </v>
      </c>
      <c r="H35" s="118" t="str">
        <f t="shared" si="1"/>
        <v/>
      </c>
      <c r="I35" s="167"/>
    </row>
    <row r="36" spans="1:9" ht="24" thickBot="1">
      <c r="A36" s="119"/>
      <c r="B36" s="143"/>
      <c r="C36" s="122"/>
      <c r="D36" s="115" t="str">
        <f t="shared" si="2"/>
        <v/>
      </c>
      <c r="E36" s="276"/>
      <c r="F36" s="277"/>
      <c r="G36" s="117" t="str">
        <f t="shared" si="0"/>
        <v xml:space="preserve"> </v>
      </c>
      <c r="H36" s="118" t="str">
        <f t="shared" si="1"/>
        <v/>
      </c>
      <c r="I36" s="167"/>
    </row>
    <row r="37" spans="1:9" ht="24" thickBot="1">
      <c r="A37" s="119"/>
      <c r="B37" s="143"/>
      <c r="C37" s="122"/>
      <c r="D37" s="115" t="str">
        <f t="shared" si="2"/>
        <v/>
      </c>
      <c r="E37" s="276"/>
      <c r="F37" s="277"/>
      <c r="G37" s="117" t="str">
        <f t="shared" si="0"/>
        <v xml:space="preserve"> </v>
      </c>
      <c r="H37" s="118" t="str">
        <f t="shared" si="1"/>
        <v/>
      </c>
      <c r="I37" s="167"/>
    </row>
    <row r="38" spans="1:9" ht="24" thickBot="1">
      <c r="A38" s="119"/>
      <c r="B38" s="143"/>
      <c r="C38" s="122"/>
      <c r="D38" s="115" t="str">
        <f t="shared" si="2"/>
        <v/>
      </c>
      <c r="E38" s="276"/>
      <c r="F38" s="277"/>
      <c r="G38" s="117" t="str">
        <f t="shared" si="0"/>
        <v xml:space="preserve"> </v>
      </c>
      <c r="H38" s="118" t="str">
        <f t="shared" si="1"/>
        <v/>
      </c>
      <c r="I38" s="167"/>
    </row>
    <row r="39" spans="1:9" ht="24" thickBot="1">
      <c r="A39" s="99" t="s">
        <v>226</v>
      </c>
      <c r="B39" s="120" t="str">
        <f>IF(B8="","",SUM(B8:B38))</f>
        <v/>
      </c>
      <c r="C39" s="121" t="str">
        <f>IF(C8="","",SUM(C8:C38))</f>
        <v/>
      </c>
      <c r="D39" s="116" t="str">
        <f>IF(B39="","",ROUND(C39/B39,4))</f>
        <v/>
      </c>
      <c r="E39" s="51"/>
      <c r="F39" s="51"/>
      <c r="G39" s="52"/>
      <c r="H39" s="52"/>
      <c r="I39" s="167"/>
    </row>
    <row r="40" spans="1:9">
      <c r="A40" s="167"/>
      <c r="B40" s="167"/>
      <c r="C40" s="167"/>
      <c r="D40" s="167"/>
      <c r="E40" s="167"/>
      <c r="F40" s="167"/>
      <c r="G40" s="167"/>
      <c r="H40" s="167"/>
      <c r="I40" s="167"/>
    </row>
  </sheetData>
  <sheetProtection algorithmName="SHA-512" hashValue="/swAUma2YSvEwpmBbJhY0HJ1OGojjkr4scLULJFz3VS1hVn8lJPPZm92OWsd9agzw18WLxVZ04y0ouys9e5Fug==" saltValue="I5k/DjU/nk7lJnJGGh9ObA==" spinCount="100000" sheet="1" objects="1" scenarios="1"/>
  <phoneticPr fontId="0" type="noConversion"/>
  <printOptions horizontalCentered="1"/>
  <pageMargins left="0.25" right="0.25" top="0.5" bottom="0.5" header="0.5" footer="0.5"/>
  <pageSetup scale="60" firstPageNumber="7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41"/>
  </sheetPr>
  <dimension ref="A1:H41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61328125" customWidth="1"/>
    <col min="4" max="4" width="13.61328125" customWidth="1"/>
    <col min="5" max="5" width="10.61328125" customWidth="1"/>
    <col min="6" max="7" width="8.61328125" customWidth="1"/>
    <col min="8" max="8" width="12.61328125" customWidth="1"/>
  </cols>
  <sheetData>
    <row r="1" spans="1:8" ht="24" customHeight="1">
      <c r="A1" s="322" t="s">
        <v>123</v>
      </c>
      <c r="B1" s="2"/>
      <c r="C1" s="2"/>
      <c r="D1" s="2"/>
      <c r="E1" s="2"/>
      <c r="F1" s="2"/>
      <c r="G1" s="2"/>
      <c r="H1" s="2"/>
    </row>
    <row r="2" spans="1:8" ht="24" customHeight="1">
      <c r="A2" s="12"/>
      <c r="B2" s="12"/>
      <c r="C2" s="12"/>
      <c r="D2" s="12"/>
      <c r="E2" s="12"/>
      <c r="F2" s="12"/>
      <c r="G2" s="12"/>
      <c r="H2" s="294" t="str">
        <f>"Application #: "&amp;IF(COSTS!$K$6="","",COSTS!$K$6)</f>
        <v xml:space="preserve">Application #: </v>
      </c>
    </row>
    <row r="3" spans="1:8" ht="24" customHeight="1">
      <c r="A3" s="13"/>
      <c r="B3" s="12"/>
      <c r="C3" s="12"/>
      <c r="D3" s="12"/>
      <c r="E3" s="12"/>
      <c r="F3" s="12"/>
      <c r="G3" s="12"/>
      <c r="H3" s="12"/>
    </row>
    <row r="4" spans="1:8" ht="24" customHeight="1" thickBot="1">
      <c r="A4" s="14" t="s">
        <v>124</v>
      </c>
      <c r="B4" s="15"/>
      <c r="C4" s="15"/>
      <c r="D4" s="15"/>
      <c r="E4" s="15"/>
      <c r="F4" s="15"/>
      <c r="G4" s="15"/>
      <c r="H4" s="15"/>
    </row>
    <row r="5" spans="1:8">
      <c r="A5" s="16"/>
      <c r="B5" s="17" t="s">
        <v>125</v>
      </c>
      <c r="C5" s="17" t="s">
        <v>126</v>
      </c>
      <c r="D5" s="16"/>
      <c r="E5" s="17" t="s">
        <v>127</v>
      </c>
      <c r="F5" s="56"/>
      <c r="G5" s="16"/>
      <c r="H5" s="16"/>
    </row>
    <row r="6" spans="1:8">
      <c r="A6" s="18" t="s">
        <v>128</v>
      </c>
      <c r="B6" s="18" t="s">
        <v>129</v>
      </c>
      <c r="C6" s="19" t="s">
        <v>181</v>
      </c>
      <c r="D6" s="18" t="s">
        <v>5</v>
      </c>
      <c r="E6" s="18" t="s">
        <v>130</v>
      </c>
      <c r="F6" s="76" t="s">
        <v>179</v>
      </c>
      <c r="G6" s="18" t="s">
        <v>131</v>
      </c>
      <c r="H6" s="18" t="s">
        <v>131</v>
      </c>
    </row>
    <row r="7" spans="1:8" ht="24" thickBot="1">
      <c r="A7" s="130" t="str">
        <f>IF('DEV.  DATA'!E24&lt;&gt;"","y","")</f>
        <v/>
      </c>
      <c r="B7" s="20" t="s">
        <v>132</v>
      </c>
      <c r="C7" s="20" t="s">
        <v>182</v>
      </c>
      <c r="D7" s="21" t="s">
        <v>134</v>
      </c>
      <c r="E7" s="20">
        <v>1.3</v>
      </c>
      <c r="F7" s="20" t="s">
        <v>180</v>
      </c>
      <c r="G7" s="20" t="s">
        <v>135</v>
      </c>
      <c r="H7" s="20" t="s">
        <v>136</v>
      </c>
    </row>
    <row r="8" spans="1:8">
      <c r="A8" s="133" t="str">
        <f>IF('APPLIC. FRACT.'!A8="","",'APPLIC. FRACT.'!A8)</f>
        <v/>
      </c>
      <c r="B8" s="127"/>
      <c r="C8" s="123" t="str">
        <f>IF(A8="","",IF('APPLIC. FRACT.'!C8="","",'APPLIC. FRACT.'!C8))</f>
        <v/>
      </c>
      <c r="D8" s="126"/>
      <c r="E8" s="123" t="str">
        <f>IF(A8="","",IF('DEV.  DATA'!$D$57="","",1.3))</f>
        <v/>
      </c>
      <c r="F8" s="124" t="str">
        <f>IF($A8="","",IF('DEV.  DATA'!$E$39&lt;&gt;"",1,'APPLIC. FRACT.'!H8))</f>
        <v/>
      </c>
      <c r="G8" s="131" t="str">
        <f>IF(A8="","",IF('DEV.  DATA'!$E$24="","",IF('DEV.  DATA'!$E$26="",'DEV.  DATA'!$E$27,'DEV.  DATA'!$E$26)))</f>
        <v/>
      </c>
      <c r="H8" s="125" t="str">
        <f>IF(A8="","",ROUND(D8*IF(E8="",1,1.3)*F8*(G8/100),0))</f>
        <v/>
      </c>
    </row>
    <row r="9" spans="1:8">
      <c r="A9" s="133" t="str">
        <f>IF('APPLIC. FRACT.'!A9="","",'APPLIC. FRACT.'!A9)</f>
        <v/>
      </c>
      <c r="B9" s="127"/>
      <c r="C9" s="123" t="str">
        <f>IF(A9="","",IF('APPLIC. FRACT.'!C9="","",'APPLIC. FRACT.'!C9))</f>
        <v/>
      </c>
      <c r="D9" s="126"/>
      <c r="E9" s="123" t="str">
        <f>IF(A9="","",IF('DEV.  DATA'!$D$57="","",1.3))</f>
        <v/>
      </c>
      <c r="F9" s="124" t="str">
        <f>IF($A9="","",IF('DEV.  DATA'!$E$39&lt;&gt;"",1,'APPLIC. FRACT.'!H9))</f>
        <v/>
      </c>
      <c r="G9" s="131" t="str">
        <f>IF(A9="","",IF('DEV.  DATA'!$E$24="","",IF('DEV.  DATA'!$E$26="",'DEV.  DATA'!$E$27,'DEV.  DATA'!$E$26)))</f>
        <v/>
      </c>
      <c r="H9" s="125" t="str">
        <f t="shared" ref="H9:H38" si="0">IF(A9="","",ROUND(D9*IF(E9="",1,1.3)*F9*(G9/100),0))</f>
        <v/>
      </c>
    </row>
    <row r="10" spans="1:8">
      <c r="A10" s="133" t="str">
        <f>IF('APPLIC. FRACT.'!A10="","",'APPLIC. FRACT.'!A10)</f>
        <v/>
      </c>
      <c r="B10" s="127"/>
      <c r="C10" s="123" t="str">
        <f>IF(A10="","",IF('APPLIC. FRACT.'!C10="","",'APPLIC. FRACT.'!C10))</f>
        <v/>
      </c>
      <c r="D10" s="126"/>
      <c r="E10" s="123" t="str">
        <f>IF(A10="","",IF('DEV.  DATA'!$D$57="","",1.3))</f>
        <v/>
      </c>
      <c r="F10" s="124" t="str">
        <f>IF($A10="","",IF('DEV.  DATA'!$E$39&lt;&gt;"",1,'APPLIC. FRACT.'!H10))</f>
        <v/>
      </c>
      <c r="G10" s="131" t="str">
        <f>IF(A10="","",IF('DEV.  DATA'!$E$24="","",IF('DEV.  DATA'!$E$26="",'DEV.  DATA'!$E$27,'DEV.  DATA'!$E$26)))</f>
        <v/>
      </c>
      <c r="H10" s="125" t="str">
        <f t="shared" si="0"/>
        <v/>
      </c>
    </row>
    <row r="11" spans="1:8">
      <c r="A11" s="133" t="str">
        <f>IF('APPLIC. FRACT.'!A11="","",'APPLIC. FRACT.'!A11)</f>
        <v/>
      </c>
      <c r="B11" s="127"/>
      <c r="C11" s="123" t="str">
        <f>IF(A11="","",IF('APPLIC. FRACT.'!C11="","",'APPLIC. FRACT.'!C11))</f>
        <v/>
      </c>
      <c r="D11" s="126"/>
      <c r="E11" s="123" t="str">
        <f>IF(A11="","",IF('DEV.  DATA'!$D$57="","",1.3))</f>
        <v/>
      </c>
      <c r="F11" s="124" t="str">
        <f>IF($A11="","",IF('DEV.  DATA'!$E$39&lt;&gt;"",1,'APPLIC. FRACT.'!H11))</f>
        <v/>
      </c>
      <c r="G11" s="131" t="str">
        <f>IF(A11="","",IF('DEV.  DATA'!$E$24="","",IF('DEV.  DATA'!$E$26="",'DEV.  DATA'!$E$27,'DEV.  DATA'!$E$26)))</f>
        <v/>
      </c>
      <c r="H11" s="125" t="str">
        <f t="shared" si="0"/>
        <v/>
      </c>
    </row>
    <row r="12" spans="1:8">
      <c r="A12" s="133" t="str">
        <f>IF('APPLIC. FRACT.'!A12="","",'APPLIC. FRACT.'!A12)</f>
        <v/>
      </c>
      <c r="B12" s="127"/>
      <c r="C12" s="123" t="str">
        <f>IF(A12="","",IF('APPLIC. FRACT.'!C12="","",'APPLIC. FRACT.'!C12))</f>
        <v/>
      </c>
      <c r="D12" s="126"/>
      <c r="E12" s="123" t="str">
        <f>IF(A12="","",IF('DEV.  DATA'!$D$57="","",1.3))</f>
        <v/>
      </c>
      <c r="F12" s="124" t="str">
        <f>IF($A12="","",IF('DEV.  DATA'!$E$39&lt;&gt;"",1,'APPLIC. FRACT.'!H12))</f>
        <v/>
      </c>
      <c r="G12" s="131" t="str">
        <f>IF(A12="","",IF('DEV.  DATA'!$E$24="","",IF('DEV.  DATA'!$E$26="",'DEV.  DATA'!$E$27,'DEV.  DATA'!$E$26)))</f>
        <v/>
      </c>
      <c r="H12" s="125" t="str">
        <f t="shared" si="0"/>
        <v/>
      </c>
    </row>
    <row r="13" spans="1:8">
      <c r="A13" s="133" t="str">
        <f>IF('APPLIC. FRACT.'!A13="","",'APPLIC. FRACT.'!A13)</f>
        <v/>
      </c>
      <c r="B13" s="127"/>
      <c r="C13" s="123" t="str">
        <f>IF(A13="","",IF('APPLIC. FRACT.'!C13="","",'APPLIC. FRACT.'!C13))</f>
        <v/>
      </c>
      <c r="D13" s="126"/>
      <c r="E13" s="123" t="str">
        <f>IF(A13="","",IF('DEV.  DATA'!$D$57="","",1.3))</f>
        <v/>
      </c>
      <c r="F13" s="124" t="str">
        <f>IF($A13="","",IF('DEV.  DATA'!$E$39&lt;&gt;"",1,'APPLIC. FRACT.'!H13))</f>
        <v/>
      </c>
      <c r="G13" s="131" t="str">
        <f>IF(A13="","",IF('DEV.  DATA'!$E$24="","",IF('DEV.  DATA'!$E$26="",'DEV.  DATA'!$E$27,'DEV.  DATA'!$E$26)))</f>
        <v/>
      </c>
      <c r="H13" s="125" t="str">
        <f t="shared" si="0"/>
        <v/>
      </c>
    </row>
    <row r="14" spans="1:8">
      <c r="A14" s="133" t="str">
        <f>IF('APPLIC. FRACT.'!A14="","",'APPLIC. FRACT.'!A14)</f>
        <v/>
      </c>
      <c r="B14" s="127"/>
      <c r="C14" s="123" t="str">
        <f>IF(A14="","",IF('APPLIC. FRACT.'!C14="","",'APPLIC. FRACT.'!C14))</f>
        <v/>
      </c>
      <c r="D14" s="126"/>
      <c r="E14" s="123" t="str">
        <f>IF(A14="","",IF('DEV.  DATA'!$D$57="","",1.3))</f>
        <v/>
      </c>
      <c r="F14" s="124" t="str">
        <f>IF($A14="","",IF('DEV.  DATA'!$E$39&lt;&gt;"",1,'APPLIC. FRACT.'!H14))</f>
        <v/>
      </c>
      <c r="G14" s="131" t="str">
        <f>IF(A14="","",IF('DEV.  DATA'!$E$24="","",IF('DEV.  DATA'!$E$26="",'DEV.  DATA'!$E$27,'DEV.  DATA'!$E$26)))</f>
        <v/>
      </c>
      <c r="H14" s="125" t="str">
        <f t="shared" si="0"/>
        <v/>
      </c>
    </row>
    <row r="15" spans="1:8">
      <c r="A15" s="133" t="str">
        <f>IF('APPLIC. FRACT.'!A15="","",'APPLIC. FRACT.'!A15)</f>
        <v/>
      </c>
      <c r="B15" s="127"/>
      <c r="C15" s="123" t="str">
        <f>IF(A15="","",IF('APPLIC. FRACT.'!C15="","",'APPLIC. FRACT.'!C15))</f>
        <v/>
      </c>
      <c r="D15" s="126"/>
      <c r="E15" s="123" t="str">
        <f>IF(A15="","",IF('DEV.  DATA'!$D$57="","",1.3))</f>
        <v/>
      </c>
      <c r="F15" s="124" t="str">
        <f>IF($A15="","",IF('DEV.  DATA'!$E$39&lt;&gt;"",1,'APPLIC. FRACT.'!H15))</f>
        <v/>
      </c>
      <c r="G15" s="131" t="str">
        <f>IF(A15="","",IF('DEV.  DATA'!$E$24="","",IF('DEV.  DATA'!$E$26="",'DEV.  DATA'!$E$27,'DEV.  DATA'!$E$26)))</f>
        <v/>
      </c>
      <c r="H15" s="125" t="str">
        <f t="shared" si="0"/>
        <v/>
      </c>
    </row>
    <row r="16" spans="1:8">
      <c r="A16" s="133" t="str">
        <f>IF('APPLIC. FRACT.'!A16="","",'APPLIC. FRACT.'!A16)</f>
        <v/>
      </c>
      <c r="B16" s="127"/>
      <c r="C16" s="123" t="str">
        <f>IF(A16="","",IF('APPLIC. FRACT.'!C16="","",'APPLIC. FRACT.'!C16))</f>
        <v/>
      </c>
      <c r="D16" s="126"/>
      <c r="E16" s="123" t="str">
        <f>IF(A16="","",IF('DEV.  DATA'!$D$57="","",1.3))</f>
        <v/>
      </c>
      <c r="F16" s="124" t="str">
        <f>IF($A16="","",IF('DEV.  DATA'!$E$39&lt;&gt;"",1,'APPLIC. FRACT.'!H16))</f>
        <v/>
      </c>
      <c r="G16" s="131" t="str">
        <f>IF(A16="","",IF('DEV.  DATA'!$E$24="","",IF('DEV.  DATA'!$E$26="",'DEV.  DATA'!$E$27,'DEV.  DATA'!$E$26)))</f>
        <v/>
      </c>
      <c r="H16" s="125" t="str">
        <f t="shared" si="0"/>
        <v/>
      </c>
    </row>
    <row r="17" spans="1:8">
      <c r="A17" s="133" t="str">
        <f>IF('APPLIC. FRACT.'!A17="","",'APPLIC. FRACT.'!A17)</f>
        <v/>
      </c>
      <c r="B17" s="127"/>
      <c r="C17" s="123" t="str">
        <f>IF(A17="","",IF('APPLIC. FRACT.'!C17="","",'APPLIC. FRACT.'!C17))</f>
        <v/>
      </c>
      <c r="D17" s="126"/>
      <c r="E17" s="123" t="str">
        <f>IF(A17="","",IF('DEV.  DATA'!$D$57="","",1.3))</f>
        <v/>
      </c>
      <c r="F17" s="124" t="str">
        <f>IF($A17="","",IF('DEV.  DATA'!$E$39&lt;&gt;"",1,'APPLIC. FRACT.'!H17))</f>
        <v/>
      </c>
      <c r="G17" s="131" t="str">
        <f>IF(A17="","",IF('DEV.  DATA'!$E$24="","",IF('DEV.  DATA'!$E$26="",'DEV.  DATA'!$E$27,'DEV.  DATA'!$E$26)))</f>
        <v/>
      </c>
      <c r="H17" s="125" t="str">
        <f t="shared" si="0"/>
        <v/>
      </c>
    </row>
    <row r="18" spans="1:8">
      <c r="A18" s="133" t="str">
        <f>IF('APPLIC. FRACT.'!A18="","",'APPLIC. FRACT.'!A18)</f>
        <v/>
      </c>
      <c r="B18" s="127"/>
      <c r="C18" s="123" t="str">
        <f>IF(A18="","",IF('APPLIC. FRACT.'!C18="","",'APPLIC. FRACT.'!C18))</f>
        <v/>
      </c>
      <c r="D18" s="126"/>
      <c r="E18" s="123" t="str">
        <f>IF(A18="","",IF('DEV.  DATA'!$D$57="","",1.3))</f>
        <v/>
      </c>
      <c r="F18" s="124" t="str">
        <f>IF($A18="","",IF('DEV.  DATA'!$E$39&lt;&gt;"",1,'APPLIC. FRACT.'!H18))</f>
        <v/>
      </c>
      <c r="G18" s="131" t="str">
        <f>IF(A18="","",IF('DEV.  DATA'!$E$24="","",IF('DEV.  DATA'!$E$26="",'DEV.  DATA'!$E$27,'DEV.  DATA'!$E$26)))</f>
        <v/>
      </c>
      <c r="H18" s="125" t="str">
        <f t="shared" si="0"/>
        <v/>
      </c>
    </row>
    <row r="19" spans="1:8">
      <c r="A19" s="133" t="str">
        <f>IF('APPLIC. FRACT.'!A19="","",'APPLIC. FRACT.'!A19)</f>
        <v/>
      </c>
      <c r="B19" s="127"/>
      <c r="C19" s="123" t="str">
        <f>IF(A19="","",IF('APPLIC. FRACT.'!C19="","",'APPLIC. FRACT.'!C19))</f>
        <v/>
      </c>
      <c r="D19" s="126"/>
      <c r="E19" s="123" t="str">
        <f>IF(A19="","",IF('DEV.  DATA'!$D$57="","",1.3))</f>
        <v/>
      </c>
      <c r="F19" s="124" t="str">
        <f>IF($A19="","",IF('DEV.  DATA'!$E$39&lt;&gt;"",1,'APPLIC. FRACT.'!H19))</f>
        <v/>
      </c>
      <c r="G19" s="131" t="str">
        <f>IF(A19="","",IF('DEV.  DATA'!$E$24="","",IF('DEV.  DATA'!$E$26="",'DEV.  DATA'!$E$27,'DEV.  DATA'!$E$26)))</f>
        <v/>
      </c>
      <c r="H19" s="125" t="str">
        <f t="shared" si="0"/>
        <v/>
      </c>
    </row>
    <row r="20" spans="1:8">
      <c r="A20" s="133" t="str">
        <f>IF('APPLIC. FRACT.'!A20="","",'APPLIC. FRACT.'!A20)</f>
        <v/>
      </c>
      <c r="B20" s="127"/>
      <c r="C20" s="123" t="str">
        <f>IF(A20="","",IF('APPLIC. FRACT.'!C20="","",'APPLIC. FRACT.'!C20))</f>
        <v/>
      </c>
      <c r="D20" s="126"/>
      <c r="E20" s="123" t="str">
        <f>IF(A20="","",IF('DEV.  DATA'!$D$57="","",1.3))</f>
        <v/>
      </c>
      <c r="F20" s="124" t="str">
        <f>IF($A20="","",IF('DEV.  DATA'!$E$39&lt;&gt;"",1,'APPLIC. FRACT.'!H20))</f>
        <v/>
      </c>
      <c r="G20" s="131" t="str">
        <f>IF(A20="","",IF('DEV.  DATA'!$E$24="","",IF('DEV.  DATA'!$E$26="",'DEV.  DATA'!$E$27,'DEV.  DATA'!$E$26)))</f>
        <v/>
      </c>
      <c r="H20" s="125" t="str">
        <f t="shared" si="0"/>
        <v/>
      </c>
    </row>
    <row r="21" spans="1:8">
      <c r="A21" s="133" t="str">
        <f>IF('APPLIC. FRACT.'!A21="","",'APPLIC. FRACT.'!A21)</f>
        <v/>
      </c>
      <c r="B21" s="127"/>
      <c r="C21" s="123" t="str">
        <f>IF(A21="","",IF('APPLIC. FRACT.'!C21="","",'APPLIC. FRACT.'!C21))</f>
        <v/>
      </c>
      <c r="D21" s="126"/>
      <c r="E21" s="123" t="str">
        <f>IF(A21="","",IF('DEV.  DATA'!$D$57="","",1.3))</f>
        <v/>
      </c>
      <c r="F21" s="124" t="str">
        <f>IF($A21="","",IF('DEV.  DATA'!$E$39&lt;&gt;"",1,'APPLIC. FRACT.'!H21))</f>
        <v/>
      </c>
      <c r="G21" s="131" t="str">
        <f>IF(A21="","",IF('DEV.  DATA'!$E$24="","",IF('DEV.  DATA'!$E$26="",'DEV.  DATA'!$E$27,'DEV.  DATA'!$E$26)))</f>
        <v/>
      </c>
      <c r="H21" s="125" t="str">
        <f t="shared" si="0"/>
        <v/>
      </c>
    </row>
    <row r="22" spans="1:8">
      <c r="A22" s="133" t="str">
        <f>IF('APPLIC. FRACT.'!A22="","",'APPLIC. FRACT.'!A22)</f>
        <v/>
      </c>
      <c r="B22" s="127"/>
      <c r="C22" s="123" t="str">
        <f>IF(A22="","",IF('APPLIC. FRACT.'!C22="","",'APPLIC. FRACT.'!C22))</f>
        <v/>
      </c>
      <c r="D22" s="126"/>
      <c r="E22" s="123" t="str">
        <f>IF(A22="","",IF('DEV.  DATA'!$D$57="","",1.3))</f>
        <v/>
      </c>
      <c r="F22" s="124" t="str">
        <f>IF($A22="","",IF('DEV.  DATA'!$E$39&lt;&gt;"",1,'APPLIC. FRACT.'!H22))</f>
        <v/>
      </c>
      <c r="G22" s="131" t="str">
        <f>IF(A22="","",IF('DEV.  DATA'!$E$24="","",IF('DEV.  DATA'!$E$26="",'DEV.  DATA'!$E$27,'DEV.  DATA'!$E$26)))</f>
        <v/>
      </c>
      <c r="H22" s="125" t="str">
        <f t="shared" si="0"/>
        <v/>
      </c>
    </row>
    <row r="23" spans="1:8">
      <c r="A23" s="133" t="str">
        <f>IF('APPLIC. FRACT.'!A23="","",'APPLIC. FRACT.'!A23)</f>
        <v/>
      </c>
      <c r="B23" s="127"/>
      <c r="C23" s="123" t="str">
        <f>IF(A23="","",IF('APPLIC. FRACT.'!C23="","",'APPLIC. FRACT.'!C23))</f>
        <v/>
      </c>
      <c r="D23" s="126"/>
      <c r="E23" s="123" t="str">
        <f>IF(A23="","",IF('DEV.  DATA'!$D$57="","",1.3))</f>
        <v/>
      </c>
      <c r="F23" s="124" t="str">
        <f>IF($A23="","",IF('DEV.  DATA'!$E$39&lt;&gt;"",1,'APPLIC. FRACT.'!H23))</f>
        <v/>
      </c>
      <c r="G23" s="131" t="str">
        <f>IF(A23="","",IF('DEV.  DATA'!$E$24="","",IF('DEV.  DATA'!$E$26="",'DEV.  DATA'!$E$27,'DEV.  DATA'!$E$26)))</f>
        <v/>
      </c>
      <c r="H23" s="125" t="str">
        <f t="shared" si="0"/>
        <v/>
      </c>
    </row>
    <row r="24" spans="1:8">
      <c r="A24" s="133" t="str">
        <f>IF('APPLIC. FRACT.'!A24="","",'APPLIC. FRACT.'!A24)</f>
        <v/>
      </c>
      <c r="B24" s="127"/>
      <c r="C24" s="123" t="str">
        <f>IF(A24="","",IF('APPLIC. FRACT.'!C24="","",'APPLIC. FRACT.'!C24))</f>
        <v/>
      </c>
      <c r="D24" s="126"/>
      <c r="E24" s="123" t="str">
        <f>IF(A24="","",IF('DEV.  DATA'!$D$57="","",1.3))</f>
        <v/>
      </c>
      <c r="F24" s="124" t="str">
        <f>IF($A24="","",IF('DEV.  DATA'!$E$39&lt;&gt;"",1,'APPLIC. FRACT.'!H24))</f>
        <v/>
      </c>
      <c r="G24" s="131" t="str">
        <f>IF(A24="","",IF('DEV.  DATA'!$E$24="","",IF('DEV.  DATA'!$E$26="",'DEV.  DATA'!$E$27,'DEV.  DATA'!$E$26)))</f>
        <v/>
      </c>
      <c r="H24" s="125" t="str">
        <f t="shared" si="0"/>
        <v/>
      </c>
    </row>
    <row r="25" spans="1:8">
      <c r="A25" s="133" t="str">
        <f>IF('APPLIC. FRACT.'!A25="","",'APPLIC. FRACT.'!A25)</f>
        <v/>
      </c>
      <c r="B25" s="127"/>
      <c r="C25" s="123" t="str">
        <f>IF(A25="","",IF('APPLIC. FRACT.'!C25="","",'APPLIC. FRACT.'!C25))</f>
        <v/>
      </c>
      <c r="D25" s="126"/>
      <c r="E25" s="123" t="str">
        <f>IF(A25="","",IF('DEV.  DATA'!$D$57="","",1.3))</f>
        <v/>
      </c>
      <c r="F25" s="124" t="str">
        <f>IF($A25="","",IF('DEV.  DATA'!$E$39&lt;&gt;"",1,'APPLIC. FRACT.'!H25))</f>
        <v/>
      </c>
      <c r="G25" s="131" t="str">
        <f>IF(A25="","",IF('DEV.  DATA'!$E$24="","",IF('DEV.  DATA'!$E$26="",'DEV.  DATA'!$E$27,'DEV.  DATA'!$E$26)))</f>
        <v/>
      </c>
      <c r="H25" s="125" t="str">
        <f t="shared" si="0"/>
        <v/>
      </c>
    </row>
    <row r="26" spans="1:8">
      <c r="A26" s="133" t="str">
        <f>IF('APPLIC. FRACT.'!A26="","",'APPLIC. FRACT.'!A26)</f>
        <v/>
      </c>
      <c r="B26" s="127"/>
      <c r="C26" s="123" t="str">
        <f>IF(A26="","",IF('APPLIC. FRACT.'!C26="","",'APPLIC. FRACT.'!C26))</f>
        <v/>
      </c>
      <c r="D26" s="126"/>
      <c r="E26" s="123" t="str">
        <f>IF(A26="","",IF('DEV.  DATA'!$D$57="","",1.3))</f>
        <v/>
      </c>
      <c r="F26" s="124" t="str">
        <f>IF($A26="","",IF('DEV.  DATA'!$E$39&lt;&gt;"",1,'APPLIC. FRACT.'!H26))</f>
        <v/>
      </c>
      <c r="G26" s="131" t="str">
        <f>IF(A26="","",IF('DEV.  DATA'!$E$24="","",IF('DEV.  DATA'!$E$26="",'DEV.  DATA'!$E$27,'DEV.  DATA'!$E$26)))</f>
        <v/>
      </c>
      <c r="H26" s="125" t="str">
        <f t="shared" si="0"/>
        <v/>
      </c>
    </row>
    <row r="27" spans="1:8">
      <c r="A27" s="133" t="str">
        <f>IF('APPLIC. FRACT.'!A27="","",'APPLIC. FRACT.'!A27)</f>
        <v/>
      </c>
      <c r="B27" s="127"/>
      <c r="C27" s="123" t="str">
        <f>IF(A27="","",IF('APPLIC. FRACT.'!C27="","",'APPLIC. FRACT.'!C27))</f>
        <v/>
      </c>
      <c r="D27" s="126"/>
      <c r="E27" s="123" t="str">
        <f>IF(A27="","",IF('DEV.  DATA'!$D$57="","",1.3))</f>
        <v/>
      </c>
      <c r="F27" s="124" t="str">
        <f>IF($A27="","",IF('DEV.  DATA'!$E$39&lt;&gt;"",1,'APPLIC. FRACT.'!H27))</f>
        <v/>
      </c>
      <c r="G27" s="131" t="str">
        <f>IF(A27="","",IF('DEV.  DATA'!$E$24="","",IF('DEV.  DATA'!$E$26="",'DEV.  DATA'!$E$27,'DEV.  DATA'!$E$26)))</f>
        <v/>
      </c>
      <c r="H27" s="125" t="str">
        <f t="shared" si="0"/>
        <v/>
      </c>
    </row>
    <row r="28" spans="1:8">
      <c r="A28" s="133" t="str">
        <f>IF('APPLIC. FRACT.'!A28="","",'APPLIC. FRACT.'!A28)</f>
        <v/>
      </c>
      <c r="B28" s="127"/>
      <c r="C28" s="123" t="str">
        <f>IF(A28="","",IF('APPLIC. FRACT.'!C28="","",'APPLIC. FRACT.'!C28))</f>
        <v/>
      </c>
      <c r="D28" s="126"/>
      <c r="E28" s="123" t="str">
        <f>IF(A28="","",IF('DEV.  DATA'!$D$57="","",1.3))</f>
        <v/>
      </c>
      <c r="F28" s="124" t="str">
        <f>IF($A28="","",IF('DEV.  DATA'!$E$39&lt;&gt;"",1,'APPLIC. FRACT.'!H28))</f>
        <v/>
      </c>
      <c r="G28" s="131" t="str">
        <f>IF(A28="","",IF('DEV.  DATA'!$E$24="","",IF('DEV.  DATA'!$E$26="",'DEV.  DATA'!$E$27,'DEV.  DATA'!$E$26)))</f>
        <v/>
      </c>
      <c r="H28" s="125" t="str">
        <f t="shared" si="0"/>
        <v/>
      </c>
    </row>
    <row r="29" spans="1:8">
      <c r="A29" s="133" t="str">
        <f>IF('APPLIC. FRACT.'!A29="","",'APPLIC. FRACT.'!A29)</f>
        <v/>
      </c>
      <c r="B29" s="127"/>
      <c r="C29" s="123" t="str">
        <f>IF(A29="","",IF('APPLIC. FRACT.'!C29="","",'APPLIC. FRACT.'!C29))</f>
        <v/>
      </c>
      <c r="D29" s="126"/>
      <c r="E29" s="123" t="str">
        <f>IF(A29="","",IF('DEV.  DATA'!$D$57="","",1.3))</f>
        <v/>
      </c>
      <c r="F29" s="124" t="str">
        <f>IF($A29="","",IF('DEV.  DATA'!$E$39&lt;&gt;"",1,'APPLIC. FRACT.'!H29))</f>
        <v/>
      </c>
      <c r="G29" s="131" t="str">
        <f>IF(A29="","",IF('DEV.  DATA'!$E$24="","",IF('DEV.  DATA'!$E$26="",'DEV.  DATA'!$E$27,'DEV.  DATA'!$E$26)))</f>
        <v/>
      </c>
      <c r="H29" s="125" t="str">
        <f t="shared" si="0"/>
        <v/>
      </c>
    </row>
    <row r="30" spans="1:8">
      <c r="A30" s="133" t="str">
        <f>IF('APPLIC. FRACT.'!A30="","",'APPLIC. FRACT.'!A30)</f>
        <v/>
      </c>
      <c r="B30" s="127"/>
      <c r="C30" s="123" t="str">
        <f>IF(A30="","",IF('APPLIC. FRACT.'!C30="","",'APPLIC. FRACT.'!C30))</f>
        <v/>
      </c>
      <c r="D30" s="126"/>
      <c r="E30" s="123" t="str">
        <f>IF(A30="","",IF('DEV.  DATA'!$D$57="","",1.3))</f>
        <v/>
      </c>
      <c r="F30" s="124" t="str">
        <f>IF($A30="","",IF('DEV.  DATA'!$E$39&lt;&gt;"",1,'APPLIC. FRACT.'!H30))</f>
        <v/>
      </c>
      <c r="G30" s="131" t="str">
        <f>IF(A30="","",IF('DEV.  DATA'!$E$24="","",IF('DEV.  DATA'!$E$26="",'DEV.  DATA'!$E$27,'DEV.  DATA'!$E$26)))</f>
        <v/>
      </c>
      <c r="H30" s="125" t="str">
        <f t="shared" si="0"/>
        <v/>
      </c>
    </row>
    <row r="31" spans="1:8">
      <c r="A31" s="133" t="str">
        <f>IF('APPLIC. FRACT.'!A31="","",'APPLIC. FRACT.'!A31)</f>
        <v/>
      </c>
      <c r="B31" s="127"/>
      <c r="C31" s="123" t="str">
        <f>IF(A31="","",IF('APPLIC. FRACT.'!C31="","",'APPLIC. FRACT.'!C31))</f>
        <v/>
      </c>
      <c r="D31" s="126"/>
      <c r="E31" s="123" t="str">
        <f>IF(A31="","",IF('DEV.  DATA'!$D$57="","",1.3))</f>
        <v/>
      </c>
      <c r="F31" s="124" t="str">
        <f>IF($A31="","",IF('DEV.  DATA'!$E$39&lt;&gt;"",1,'APPLIC. FRACT.'!H31))</f>
        <v/>
      </c>
      <c r="G31" s="131" t="str">
        <f>IF(A31="","",IF('DEV.  DATA'!$E$24="","",IF('DEV.  DATA'!$E$26="",'DEV.  DATA'!$E$27,'DEV.  DATA'!$E$26)))</f>
        <v/>
      </c>
      <c r="H31" s="125" t="str">
        <f t="shared" si="0"/>
        <v/>
      </c>
    </row>
    <row r="32" spans="1:8">
      <c r="A32" s="133" t="str">
        <f>IF('APPLIC. FRACT.'!A32="","",'APPLIC. FRACT.'!A32)</f>
        <v/>
      </c>
      <c r="B32" s="127"/>
      <c r="C32" s="123" t="str">
        <f>IF(A32="","",IF('APPLIC. FRACT.'!C32="","",'APPLIC. FRACT.'!C32))</f>
        <v/>
      </c>
      <c r="D32" s="126"/>
      <c r="E32" s="123" t="str">
        <f>IF(A32="","",IF('DEV.  DATA'!$D$57="","",1.3))</f>
        <v/>
      </c>
      <c r="F32" s="124" t="str">
        <f>IF($A32="","",IF('DEV.  DATA'!$E$39&lt;&gt;"",1,'APPLIC. FRACT.'!H32))</f>
        <v/>
      </c>
      <c r="G32" s="131" t="str">
        <f>IF(A32="","",IF('DEV.  DATA'!$E$24="","",IF('DEV.  DATA'!$E$26="",'DEV.  DATA'!$E$27,'DEV.  DATA'!$E$26)))</f>
        <v/>
      </c>
      <c r="H32" s="125" t="str">
        <f t="shared" si="0"/>
        <v/>
      </c>
    </row>
    <row r="33" spans="1:8">
      <c r="A33" s="133" t="str">
        <f>IF('APPLIC. FRACT.'!A33="","",'APPLIC. FRACT.'!A33)</f>
        <v/>
      </c>
      <c r="B33" s="127"/>
      <c r="C33" s="123" t="str">
        <f>IF(A33="","",IF('APPLIC. FRACT.'!C33="","",'APPLIC. FRACT.'!C33))</f>
        <v/>
      </c>
      <c r="D33" s="126"/>
      <c r="E33" s="123" t="str">
        <f>IF(A33="","",IF('DEV.  DATA'!$D$57="","",1.3))</f>
        <v/>
      </c>
      <c r="F33" s="124" t="str">
        <f>IF($A33="","",IF('DEV.  DATA'!$E$39&lt;&gt;"",1,'APPLIC. FRACT.'!H33))</f>
        <v/>
      </c>
      <c r="G33" s="131" t="str">
        <f>IF(A33="","",IF('DEV.  DATA'!$E$24="","",IF('DEV.  DATA'!$E$26="",'DEV.  DATA'!$E$27,'DEV.  DATA'!$E$26)))</f>
        <v/>
      </c>
      <c r="H33" s="125" t="str">
        <f t="shared" si="0"/>
        <v/>
      </c>
    </row>
    <row r="34" spans="1:8">
      <c r="A34" s="133" t="str">
        <f>IF('APPLIC. FRACT.'!A34="","",'APPLIC. FRACT.'!A34)</f>
        <v/>
      </c>
      <c r="B34" s="127"/>
      <c r="C34" s="123" t="str">
        <f>IF(A34="","",IF('APPLIC. FRACT.'!C34="","",'APPLIC. FRACT.'!C34))</f>
        <v/>
      </c>
      <c r="D34" s="126"/>
      <c r="E34" s="123" t="str">
        <f>IF(A34="","",IF('DEV.  DATA'!$D$57="","",1.3))</f>
        <v/>
      </c>
      <c r="F34" s="124" t="str">
        <f>IF($A34="","",IF('DEV.  DATA'!$E$39&lt;&gt;"",1,'APPLIC. FRACT.'!H34))</f>
        <v/>
      </c>
      <c r="G34" s="131" t="str">
        <f>IF(A34="","",IF('DEV.  DATA'!$E$24="","",IF('DEV.  DATA'!$E$26="",'DEV.  DATA'!$E$27,'DEV.  DATA'!$E$26)))</f>
        <v/>
      </c>
      <c r="H34" s="125" t="str">
        <f t="shared" si="0"/>
        <v/>
      </c>
    </row>
    <row r="35" spans="1:8">
      <c r="A35" s="133" t="str">
        <f>IF('APPLIC. FRACT.'!A35="","",'APPLIC. FRACT.'!A35)</f>
        <v/>
      </c>
      <c r="B35" s="127"/>
      <c r="C35" s="123" t="str">
        <f>IF(A35="","",IF('APPLIC. FRACT.'!C35="","",'APPLIC. FRACT.'!C35))</f>
        <v/>
      </c>
      <c r="D35" s="126"/>
      <c r="E35" s="123" t="str">
        <f>IF(A35="","",IF('DEV.  DATA'!$D$57="","",1.3))</f>
        <v/>
      </c>
      <c r="F35" s="124" t="str">
        <f>IF($A35="","",IF('DEV.  DATA'!$E$39&lt;&gt;"",1,'APPLIC. FRACT.'!H35))</f>
        <v/>
      </c>
      <c r="G35" s="131" t="str">
        <f>IF(A35="","",IF('DEV.  DATA'!$E$24="","",IF('DEV.  DATA'!$E$26="",'DEV.  DATA'!$E$27,'DEV.  DATA'!$E$26)))</f>
        <v/>
      </c>
      <c r="H35" s="125" t="str">
        <f t="shared" si="0"/>
        <v/>
      </c>
    </row>
    <row r="36" spans="1:8">
      <c r="A36" s="133" t="str">
        <f>IF('APPLIC. FRACT.'!A36="","",'APPLIC. FRACT.'!A36)</f>
        <v/>
      </c>
      <c r="B36" s="127"/>
      <c r="C36" s="123" t="str">
        <f>IF(A36="","",IF('APPLIC. FRACT.'!C36="","",'APPLIC. FRACT.'!C36))</f>
        <v/>
      </c>
      <c r="D36" s="126"/>
      <c r="E36" s="123" t="str">
        <f>IF(A36="","",IF('DEV.  DATA'!$D$57="","",1.3))</f>
        <v/>
      </c>
      <c r="F36" s="124" t="str">
        <f>IF($A36="","",IF('DEV.  DATA'!$E$39&lt;&gt;"",1,'APPLIC. FRACT.'!H36))</f>
        <v/>
      </c>
      <c r="G36" s="131" t="str">
        <f>IF(A36="","",IF('DEV.  DATA'!$E$24="","",IF('DEV.  DATA'!$E$26="",'DEV.  DATA'!$E$27,'DEV.  DATA'!$E$26)))</f>
        <v/>
      </c>
      <c r="H36" s="125" t="str">
        <f t="shared" si="0"/>
        <v/>
      </c>
    </row>
    <row r="37" spans="1:8">
      <c r="A37" s="133" t="str">
        <f>IF('APPLIC. FRACT.'!A37="","",'APPLIC. FRACT.'!A37)</f>
        <v/>
      </c>
      <c r="B37" s="127"/>
      <c r="C37" s="123" t="str">
        <f>IF(A37="","",IF('APPLIC. FRACT.'!C37="","",'APPLIC. FRACT.'!C37))</f>
        <v/>
      </c>
      <c r="D37" s="126"/>
      <c r="E37" s="123" t="str">
        <f>IF(A37="","",IF('DEV.  DATA'!$D$57="","",1.3))</f>
        <v/>
      </c>
      <c r="F37" s="124" t="str">
        <f>IF($A37="","",IF('DEV.  DATA'!$E$39&lt;&gt;"",1,'APPLIC. FRACT.'!H37))</f>
        <v/>
      </c>
      <c r="G37" s="131" t="str">
        <f>IF(A37="","",IF('DEV.  DATA'!$E$24="","",IF('DEV.  DATA'!$E$26="",'DEV.  DATA'!$E$27,'DEV.  DATA'!$E$26)))</f>
        <v/>
      </c>
      <c r="H37" s="125" t="str">
        <f t="shared" si="0"/>
        <v/>
      </c>
    </row>
    <row r="38" spans="1:8" ht="24" thickBot="1">
      <c r="A38" s="133" t="str">
        <f>IF('APPLIC. FRACT.'!A38="","",'APPLIC. FRACT.'!A38)</f>
        <v/>
      </c>
      <c r="B38" s="127"/>
      <c r="C38" s="123" t="str">
        <f>IF(A38="","",IF('APPLIC. FRACT.'!C38="","",'APPLIC. FRACT.'!C38))</f>
        <v/>
      </c>
      <c r="D38" s="126"/>
      <c r="E38" s="123" t="str">
        <f>IF(A38="","",IF('DEV.  DATA'!$D$57="","",1.3))</f>
        <v/>
      </c>
      <c r="F38" s="124" t="str">
        <f>IF($A38="","",IF('DEV.  DATA'!$E$39&lt;&gt;"",1,'APPLIC. FRACT.'!H38))</f>
        <v/>
      </c>
      <c r="G38" s="131" t="str">
        <f>IF(A38="","",IF('DEV.  DATA'!$E$24="","",IF('DEV.  DATA'!$E$26="",'DEV.  DATA'!$E$27,'DEV.  DATA'!$E$26)))</f>
        <v/>
      </c>
      <c r="H38" s="125" t="str">
        <f t="shared" si="0"/>
        <v/>
      </c>
    </row>
    <row r="39" spans="1:8" ht="24" thickBot="1">
      <c r="A39" s="100" t="str">
        <f>IF(C8="","",IF(D39=COSTS!H193-COSTS!H148-'DEV.  DATA'!C83,"","You may have an error."))</f>
        <v/>
      </c>
      <c r="B39" s="54" t="s">
        <v>110</v>
      </c>
      <c r="C39" s="128" t="str">
        <f>IF(C8="","",SUM(C8:C38))</f>
        <v/>
      </c>
      <c r="D39" s="129" t="str">
        <f>IF(D8="","",SUM(D8:D38))</f>
        <v/>
      </c>
      <c r="E39" s="53"/>
      <c r="F39" s="55"/>
      <c r="G39" s="53"/>
      <c r="H39" s="129" t="str">
        <f>IF(H8="","",SUM(H8:H38))</f>
        <v/>
      </c>
    </row>
    <row r="40" spans="1:8">
      <c r="A40" s="100"/>
      <c r="B40" s="304"/>
      <c r="C40" s="159"/>
      <c r="D40" s="160"/>
      <c r="E40" s="53"/>
      <c r="F40" s="55"/>
      <c r="G40" s="53"/>
      <c r="H40" s="160"/>
    </row>
    <row r="41" spans="1:8" ht="51.75" customHeight="1">
      <c r="A41" s="339" t="str">
        <f>IF(C8="","",IF(D39=COSTS!H193-COSTS!H148-'DEV.  DATA'!C83,"","You may have an error.  Total eligible cost should equal the total amount entered in Column 1 on page 3 minus any eligible acquisition costs minus any adjustment to eligible basis listed on page 6.  Please provide an explanation at Exhibit A."))</f>
        <v/>
      </c>
      <c r="B41" s="340"/>
      <c r="C41" s="340"/>
      <c r="D41" s="340"/>
      <c r="E41" s="340"/>
      <c r="F41" s="340"/>
      <c r="G41" s="340"/>
      <c r="H41" s="340"/>
    </row>
  </sheetData>
  <sheetProtection algorithmName="SHA-512" hashValue="y7cleQaDl4aMw0PS9aviii6MtWXLrHPcK+wkK0awwbS/X2zSbnXH6OwftAPZTB2WwdIAIcoU5QPRTJc8epfPTA==" saltValue="fnUfPcZ54As5WcVJ1zVBrQ==" spinCount="100000" sheet="1" objects="1" scenarios="1"/>
  <mergeCells count="1">
    <mergeCell ref="A41:H41"/>
  </mergeCells>
  <phoneticPr fontId="0" type="noConversion"/>
  <dataValidations count="8">
    <dataValidation allowBlank="1" showInputMessage="1" showErrorMessage="1" prompt="Enter each building's address on the &quot;Applic. Fract&quot; worksheet and whatever is entered will be copied here." sqref="A8"/>
    <dataValidation allowBlank="1" showInputMessage="1" showErrorMessage="1" prompt="This entry comes from the response to question 4 on the &quot;Dev. Data&quot; worksheet." sqref="E8"/>
    <dataValidation allowBlank="1" showInputMessage="1" showErrorMessage="1" prompt="This entry comes from the response to question 3 on the &quot;Dev. Data&quot; worksheet or if less than 100%, the last column of the &quot;Applic. Fract.&quot; worksheet." sqref="F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sqref="G9:G38">
      <formula1>$A$7&lt;&gt;"y"</formula1>
    </dataValidation>
    <dataValidation allowBlank="1" showInputMessage="1" showErrorMessage="1" prompt="This entry comes from what was entered on the &quot;Applic. Fract. worksheet." sqref="C8"/>
    <dataValidation type="custom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G8">
      <formula1>$A$7&lt;&gt;"y"</formula1>
    </dataValidation>
    <dataValidation allowBlank="1" showInputMessage="1" showErrorMessage="1" prompt="This represents the product of the eligible basis, the applicable fraction, the credit rate and if applicable, the DDA/QCT factor of 1.3." sqref="H8"/>
    <dataValidation allowBlank="1" showInputMessage="1" showErrorMessage="1" prompt="Enter the placed in service date for the building as it relates to the construction/ rehabilitation of the building." sqref="B8"/>
  </dataValidations>
  <printOptions horizontalCentered="1"/>
  <pageMargins left="0.5" right="0.5" top="0.5" bottom="0.5" header="0.5" footer="0.5"/>
  <pageSetup scale="59" firstPageNumber="8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44"/>
  </sheetPr>
  <dimension ref="A1:G41"/>
  <sheetViews>
    <sheetView defaultGridColor="0" colorId="22" zoomScale="60" zoomScaleNormal="60" workbookViewId="0">
      <selection activeCell="A8" sqref="A8"/>
    </sheetView>
  </sheetViews>
  <sheetFormatPr defaultColWidth="9.69140625" defaultRowHeight="23.25"/>
  <cols>
    <col min="1" max="1" width="42.61328125" customWidth="1"/>
    <col min="2" max="2" width="10.61328125" customWidth="1"/>
    <col min="3" max="3" width="11.84375" customWidth="1"/>
    <col min="4" max="4" width="15.61328125" customWidth="1"/>
    <col min="5" max="6" width="11.53515625" customWidth="1"/>
    <col min="7" max="7" width="14.84375" customWidth="1"/>
    <col min="8" max="8" width="15.61328125" customWidth="1"/>
  </cols>
  <sheetData>
    <row r="1" spans="1:7" ht="24" customHeight="1">
      <c r="A1" s="35" t="s">
        <v>137</v>
      </c>
      <c r="B1" s="24"/>
      <c r="C1" s="24"/>
      <c r="D1" s="24"/>
      <c r="E1" s="24"/>
      <c r="F1" s="24"/>
      <c r="G1" s="24"/>
    </row>
    <row r="2" spans="1:7" ht="24" customHeight="1">
      <c r="A2" s="25"/>
      <c r="B2" s="25"/>
      <c r="C2" s="6" t="s">
        <v>138</v>
      </c>
      <c r="D2" s="25"/>
      <c r="E2" s="25"/>
      <c r="F2" s="25"/>
      <c r="G2" s="25"/>
    </row>
    <row r="3" spans="1:7" ht="24" customHeight="1">
      <c r="A3" s="137" t="str">
        <f>IF('DEV.  DATA'!E24&lt;&gt;"","y","")</f>
        <v/>
      </c>
      <c r="B3" s="25"/>
      <c r="C3" s="25"/>
      <c r="D3" s="25"/>
      <c r="F3" s="71"/>
      <c r="G3" s="294" t="str">
        <f>"Application #: "&amp;IF(COSTS!$K$6="","",COSTS!$K$6)</f>
        <v xml:space="preserve">Application #: </v>
      </c>
    </row>
    <row r="4" spans="1:7" ht="24" customHeight="1" thickBot="1">
      <c r="A4" s="57"/>
      <c r="B4" s="24"/>
      <c r="C4" s="24"/>
      <c r="D4" s="24"/>
      <c r="E4" s="24"/>
      <c r="F4" s="24"/>
      <c r="G4" s="24"/>
    </row>
    <row r="5" spans="1:7">
      <c r="A5" s="26"/>
      <c r="B5" s="27" t="s">
        <v>125</v>
      </c>
      <c r="C5" s="27" t="s">
        <v>126</v>
      </c>
      <c r="D5" s="26"/>
      <c r="E5" s="26"/>
      <c r="F5" s="26"/>
      <c r="G5" s="26"/>
    </row>
    <row r="6" spans="1:7">
      <c r="A6" s="28" t="s">
        <v>128</v>
      </c>
      <c r="B6" s="28" t="s">
        <v>129</v>
      </c>
      <c r="C6" s="29" t="s">
        <v>181</v>
      </c>
      <c r="D6" s="28" t="s">
        <v>5</v>
      </c>
      <c r="E6" s="28" t="s">
        <v>188</v>
      </c>
      <c r="F6" s="28" t="s">
        <v>131</v>
      </c>
      <c r="G6" s="28" t="s">
        <v>131</v>
      </c>
    </row>
    <row r="7" spans="1:7" ht="24" thickBot="1">
      <c r="A7" s="30"/>
      <c r="B7" s="31" t="s">
        <v>132</v>
      </c>
      <c r="C7" s="31" t="s">
        <v>182</v>
      </c>
      <c r="D7" s="31" t="s">
        <v>134</v>
      </c>
      <c r="E7" s="31" t="s">
        <v>187</v>
      </c>
      <c r="F7" s="31" t="s">
        <v>135</v>
      </c>
      <c r="G7" s="31" t="s">
        <v>136</v>
      </c>
    </row>
    <row r="8" spans="1:7">
      <c r="A8" s="134" t="str">
        <f>IF(COSTS!$L$148="","",IF('QUAL. CALC'!A8="","",'QUAL. CALC'!A8))</f>
        <v/>
      </c>
      <c r="B8" s="157"/>
      <c r="C8" s="132" t="str">
        <f>IF(A8="","",IF('QUAL. CALC'!C8="","",'QUAL. CALC'!C8))</f>
        <v/>
      </c>
      <c r="D8" s="126"/>
      <c r="E8" s="124" t="str">
        <f>IF(A8="","",IF('QUAL. CALC'!F8="","",'QUAL. CALC'!F8))</f>
        <v/>
      </c>
      <c r="F8" s="131" t="str">
        <f>IF(A8="","",IF('DEV.  DATA'!$E$24="","",'DEV.  DATA'!$E$27))</f>
        <v/>
      </c>
      <c r="G8" s="136" t="str">
        <f>IF(A8="","",ROUND(D8*E8*(F8/100),0))</f>
        <v/>
      </c>
    </row>
    <row r="9" spans="1:7">
      <c r="A9" s="134" t="str">
        <f>IF(COSTS!$L$148="","",IF('QUAL. CALC'!A9="","",'QUAL. CALC'!A9))</f>
        <v/>
      </c>
      <c r="B9" s="157"/>
      <c r="C9" s="132" t="str">
        <f>IF(A9="","",IF('QUAL. CALC'!C9="","",'QUAL. CALC'!C9))</f>
        <v/>
      </c>
      <c r="D9" s="126"/>
      <c r="E9" s="124" t="str">
        <f>IF(A9="","",IF('QUAL. CALC'!F9="","",'QUAL. CALC'!F9))</f>
        <v/>
      </c>
      <c r="F9" s="131" t="str">
        <f>IF(A9="","",IF('DEV.  DATA'!$E$24="","",'DEV.  DATA'!$E$27))</f>
        <v/>
      </c>
      <c r="G9" s="136" t="str">
        <f t="shared" ref="G9:G38" si="0">IF(A9="","",ROUND(D9*E9*(F9/100),0))</f>
        <v/>
      </c>
    </row>
    <row r="10" spans="1:7">
      <c r="A10" s="134" t="str">
        <f>IF(COSTS!$L$148="","",IF('QUAL. CALC'!A10="","",'QUAL. CALC'!A10))</f>
        <v/>
      </c>
      <c r="B10" s="157"/>
      <c r="C10" s="132" t="str">
        <f>IF(A10="","",IF('QUAL. CALC'!C10="","",'QUAL. CALC'!C10))</f>
        <v/>
      </c>
      <c r="D10" s="126"/>
      <c r="E10" s="124" t="str">
        <f>IF(A10="","",IF('QUAL. CALC'!F10="","",'QUAL. CALC'!F10))</f>
        <v/>
      </c>
      <c r="F10" s="131" t="str">
        <f>IF(A10="","",IF('DEV.  DATA'!$E$24="","",'DEV.  DATA'!$E$27))</f>
        <v/>
      </c>
      <c r="G10" s="136" t="str">
        <f t="shared" si="0"/>
        <v/>
      </c>
    </row>
    <row r="11" spans="1:7">
      <c r="A11" s="134" t="str">
        <f>IF(COSTS!$L$148="","",IF('QUAL. CALC'!A11="","",'QUAL. CALC'!A11))</f>
        <v/>
      </c>
      <c r="B11" s="157"/>
      <c r="C11" s="132" t="str">
        <f>IF(A11="","",IF('QUAL. CALC'!C11="","",'QUAL. CALC'!C11))</f>
        <v/>
      </c>
      <c r="D11" s="126"/>
      <c r="E11" s="124" t="str">
        <f>IF(A11="","",IF('QUAL. CALC'!F11="","",'QUAL. CALC'!F11))</f>
        <v/>
      </c>
      <c r="F11" s="131" t="str">
        <f>IF(A11="","",IF('DEV.  DATA'!$E$24="","",'DEV.  DATA'!$E$27))</f>
        <v/>
      </c>
      <c r="G11" s="136" t="str">
        <f t="shared" si="0"/>
        <v/>
      </c>
    </row>
    <row r="12" spans="1:7">
      <c r="A12" s="134" t="str">
        <f>IF(COSTS!$L$148="","",IF('QUAL. CALC'!A12="","",'QUAL. CALC'!A12))</f>
        <v/>
      </c>
      <c r="B12" s="157"/>
      <c r="C12" s="132" t="str">
        <f>IF(A12="","",IF('QUAL. CALC'!C12="","",'QUAL. CALC'!C12))</f>
        <v/>
      </c>
      <c r="D12" s="126"/>
      <c r="E12" s="124" t="str">
        <f>IF(A12="","",IF('QUAL. CALC'!F12="","",'QUAL. CALC'!F12))</f>
        <v/>
      </c>
      <c r="F12" s="131" t="str">
        <f>IF(A12="","",IF('DEV.  DATA'!$E$24="","",'DEV.  DATA'!$E$27))</f>
        <v/>
      </c>
      <c r="G12" s="136" t="str">
        <f t="shared" si="0"/>
        <v/>
      </c>
    </row>
    <row r="13" spans="1:7">
      <c r="A13" s="134" t="str">
        <f>IF(COSTS!$L$148="","",IF('QUAL. CALC'!A13="","",'QUAL. CALC'!A13))</f>
        <v/>
      </c>
      <c r="B13" s="157"/>
      <c r="C13" s="132" t="str">
        <f>IF(A13="","",IF('QUAL. CALC'!C13="","",'QUAL. CALC'!C13))</f>
        <v/>
      </c>
      <c r="D13" s="126"/>
      <c r="E13" s="124" t="str">
        <f>IF(A13="","",IF('QUAL. CALC'!F13="","",'QUAL. CALC'!F13))</f>
        <v/>
      </c>
      <c r="F13" s="131" t="str">
        <f>IF(A13="","",IF('DEV.  DATA'!$E$24="","",'DEV.  DATA'!$E$27))</f>
        <v/>
      </c>
      <c r="G13" s="136" t="str">
        <f t="shared" si="0"/>
        <v/>
      </c>
    </row>
    <row r="14" spans="1:7">
      <c r="A14" s="134" t="str">
        <f>IF(COSTS!$L$148="","",IF('QUAL. CALC'!A14="","",'QUAL. CALC'!A14))</f>
        <v/>
      </c>
      <c r="B14" s="157"/>
      <c r="C14" s="132" t="str">
        <f>IF(A14="","",IF('QUAL. CALC'!C14="","",'QUAL. CALC'!C14))</f>
        <v/>
      </c>
      <c r="D14" s="126"/>
      <c r="E14" s="124" t="str">
        <f>IF(A14="","",IF('QUAL. CALC'!F14="","",'QUAL. CALC'!F14))</f>
        <v/>
      </c>
      <c r="F14" s="131" t="str">
        <f>IF(A14="","",IF('DEV.  DATA'!$E$24="","",'DEV.  DATA'!$E$27))</f>
        <v/>
      </c>
      <c r="G14" s="136" t="str">
        <f t="shared" si="0"/>
        <v/>
      </c>
    </row>
    <row r="15" spans="1:7">
      <c r="A15" s="134" t="str">
        <f>IF(COSTS!$L$148="","",IF('QUAL. CALC'!A15="","",'QUAL. CALC'!A15))</f>
        <v/>
      </c>
      <c r="B15" s="157"/>
      <c r="C15" s="132" t="str">
        <f>IF(A15="","",IF('QUAL. CALC'!C15="","",'QUAL. CALC'!C15))</f>
        <v/>
      </c>
      <c r="D15" s="126"/>
      <c r="E15" s="124" t="str">
        <f>IF(A15="","",IF('QUAL. CALC'!F15="","",'QUAL. CALC'!F15))</f>
        <v/>
      </c>
      <c r="F15" s="131" t="str">
        <f>IF(A15="","",IF('DEV.  DATA'!$E$24="","",'DEV.  DATA'!$E$27))</f>
        <v/>
      </c>
      <c r="G15" s="136" t="str">
        <f t="shared" si="0"/>
        <v/>
      </c>
    </row>
    <row r="16" spans="1:7">
      <c r="A16" s="134" t="str">
        <f>IF(COSTS!$L$148="","",IF('QUAL. CALC'!A16="","",'QUAL. CALC'!A16))</f>
        <v/>
      </c>
      <c r="B16" s="157"/>
      <c r="C16" s="132" t="str">
        <f>IF(A16="","",IF('QUAL. CALC'!C16="","",'QUAL. CALC'!C16))</f>
        <v/>
      </c>
      <c r="D16" s="126"/>
      <c r="E16" s="124" t="str">
        <f>IF(A16="","",IF('QUAL. CALC'!F16="","",'QUAL. CALC'!F16))</f>
        <v/>
      </c>
      <c r="F16" s="131" t="str">
        <f>IF(A16="","",IF('DEV.  DATA'!$E$24="","",'DEV.  DATA'!$E$27))</f>
        <v/>
      </c>
      <c r="G16" s="136" t="str">
        <f t="shared" si="0"/>
        <v/>
      </c>
    </row>
    <row r="17" spans="1:7">
      <c r="A17" s="134" t="str">
        <f>IF(COSTS!$L$148="","",IF('QUAL. CALC'!A17="","",'QUAL. CALC'!A17))</f>
        <v/>
      </c>
      <c r="B17" s="157"/>
      <c r="C17" s="132" t="str">
        <f>IF(A17="","",IF('QUAL. CALC'!C17="","",'QUAL. CALC'!C17))</f>
        <v/>
      </c>
      <c r="D17" s="126"/>
      <c r="E17" s="124" t="str">
        <f>IF(A17="","",IF('QUAL. CALC'!F17="","",'QUAL. CALC'!F17))</f>
        <v/>
      </c>
      <c r="F17" s="131" t="str">
        <f>IF(A17="","",IF('DEV.  DATA'!$E$24="","",'DEV.  DATA'!$E$27))</f>
        <v/>
      </c>
      <c r="G17" s="136" t="str">
        <f t="shared" si="0"/>
        <v/>
      </c>
    </row>
    <row r="18" spans="1:7">
      <c r="A18" s="134" t="str">
        <f>IF(COSTS!$L$148="","",IF('QUAL. CALC'!A18="","",'QUAL. CALC'!A18))</f>
        <v/>
      </c>
      <c r="B18" s="157"/>
      <c r="C18" s="132" t="str">
        <f>IF(A18="","",IF('QUAL. CALC'!C18="","",'QUAL. CALC'!C18))</f>
        <v/>
      </c>
      <c r="D18" s="126"/>
      <c r="E18" s="124" t="str">
        <f>IF(A18="","",IF('QUAL. CALC'!F18="","",'QUAL. CALC'!F18))</f>
        <v/>
      </c>
      <c r="F18" s="131" t="str">
        <f>IF(A18="","",IF('DEV.  DATA'!$E$24="","",'DEV.  DATA'!$E$27))</f>
        <v/>
      </c>
      <c r="G18" s="136" t="str">
        <f t="shared" si="0"/>
        <v/>
      </c>
    </row>
    <row r="19" spans="1:7">
      <c r="A19" s="134" t="str">
        <f>IF(COSTS!$L$148="","",IF('QUAL. CALC'!A19="","",'QUAL. CALC'!A19))</f>
        <v/>
      </c>
      <c r="B19" s="157"/>
      <c r="C19" s="132" t="str">
        <f>IF(A19="","",IF('QUAL. CALC'!C19="","",'QUAL. CALC'!C19))</f>
        <v/>
      </c>
      <c r="D19" s="126"/>
      <c r="E19" s="124" t="str">
        <f>IF(A19="","",IF('QUAL. CALC'!F19="","",'QUAL. CALC'!F19))</f>
        <v/>
      </c>
      <c r="F19" s="131" t="str">
        <f>IF(A19="","",IF('DEV.  DATA'!$E$24="","",'DEV.  DATA'!$E$27))</f>
        <v/>
      </c>
      <c r="G19" s="136" t="str">
        <f t="shared" si="0"/>
        <v/>
      </c>
    </row>
    <row r="20" spans="1:7">
      <c r="A20" s="134" t="str">
        <f>IF(COSTS!$L$148="","",IF('QUAL. CALC'!A20="","",'QUAL. CALC'!A20))</f>
        <v/>
      </c>
      <c r="B20" s="157"/>
      <c r="C20" s="132" t="str">
        <f>IF(A20="","",IF('QUAL. CALC'!C20="","",'QUAL. CALC'!C20))</f>
        <v/>
      </c>
      <c r="D20" s="126"/>
      <c r="E20" s="124" t="str">
        <f>IF(A20="","",IF('QUAL. CALC'!F20="","",'QUAL. CALC'!F20))</f>
        <v/>
      </c>
      <c r="F20" s="131" t="str">
        <f>IF(A20="","",IF('DEV.  DATA'!$E$24="","",'DEV.  DATA'!$E$27))</f>
        <v/>
      </c>
      <c r="G20" s="136" t="str">
        <f t="shared" si="0"/>
        <v/>
      </c>
    </row>
    <row r="21" spans="1:7">
      <c r="A21" s="134" t="str">
        <f>IF(COSTS!$L$148="","",IF('QUAL. CALC'!A21="","",'QUAL. CALC'!A21))</f>
        <v/>
      </c>
      <c r="B21" s="157"/>
      <c r="C21" s="132" t="str">
        <f>IF(A21="","",IF('QUAL. CALC'!C21="","",'QUAL. CALC'!C21))</f>
        <v/>
      </c>
      <c r="D21" s="126"/>
      <c r="E21" s="124" t="str">
        <f>IF(A21="","",IF('QUAL. CALC'!F21="","",'QUAL. CALC'!F21))</f>
        <v/>
      </c>
      <c r="F21" s="131" t="str">
        <f>IF(A21="","",IF('DEV.  DATA'!$E$24="","",'DEV.  DATA'!$E$27))</f>
        <v/>
      </c>
      <c r="G21" s="136" t="str">
        <f t="shared" si="0"/>
        <v/>
      </c>
    </row>
    <row r="22" spans="1:7">
      <c r="A22" s="134" t="str">
        <f>IF(COSTS!$L$148="","",IF('QUAL. CALC'!A22="","",'QUAL. CALC'!A22))</f>
        <v/>
      </c>
      <c r="B22" s="157"/>
      <c r="C22" s="132" t="str">
        <f>IF(A22="","",IF('QUAL. CALC'!C22="","",'QUAL. CALC'!C22))</f>
        <v/>
      </c>
      <c r="D22" s="126"/>
      <c r="E22" s="124" t="str">
        <f>IF(A22="","",IF('QUAL. CALC'!F22="","",'QUAL. CALC'!F22))</f>
        <v/>
      </c>
      <c r="F22" s="131" t="str">
        <f>IF(A22="","",IF('DEV.  DATA'!$E$24="","",'DEV.  DATA'!$E$27))</f>
        <v/>
      </c>
      <c r="G22" s="136" t="str">
        <f t="shared" si="0"/>
        <v/>
      </c>
    </row>
    <row r="23" spans="1:7">
      <c r="A23" s="134" t="str">
        <f>IF(COSTS!$L$148="","",IF('QUAL. CALC'!A23="","",'QUAL. CALC'!A23))</f>
        <v/>
      </c>
      <c r="B23" s="157"/>
      <c r="C23" s="132" t="str">
        <f>IF(A23="","",IF('QUAL. CALC'!C23="","",'QUAL. CALC'!C23))</f>
        <v/>
      </c>
      <c r="D23" s="126"/>
      <c r="E23" s="124" t="str">
        <f>IF(A23="","",IF('QUAL. CALC'!F23="","",'QUAL. CALC'!F23))</f>
        <v/>
      </c>
      <c r="F23" s="131" t="str">
        <f>IF(A23="","",IF('DEV.  DATA'!$E$24="","",'DEV.  DATA'!$E$27))</f>
        <v/>
      </c>
      <c r="G23" s="136" t="str">
        <f t="shared" si="0"/>
        <v/>
      </c>
    </row>
    <row r="24" spans="1:7">
      <c r="A24" s="134" t="str">
        <f>IF(COSTS!$L$148="","",IF('QUAL. CALC'!A24="","",'QUAL. CALC'!A24))</f>
        <v/>
      </c>
      <c r="B24" s="157"/>
      <c r="C24" s="132" t="str">
        <f>IF(A24="","",IF('QUAL. CALC'!C24="","",'QUAL. CALC'!C24))</f>
        <v/>
      </c>
      <c r="D24" s="126"/>
      <c r="E24" s="124" t="str">
        <f>IF(A24="","",IF('QUAL. CALC'!F24="","",'QUAL. CALC'!F24))</f>
        <v/>
      </c>
      <c r="F24" s="131" t="str">
        <f>IF(A24="","",IF('DEV.  DATA'!$E$24="","",'DEV.  DATA'!$E$27))</f>
        <v/>
      </c>
      <c r="G24" s="136" t="str">
        <f t="shared" si="0"/>
        <v/>
      </c>
    </row>
    <row r="25" spans="1:7">
      <c r="A25" s="134" t="str">
        <f>IF(COSTS!$L$148="","",IF('QUAL. CALC'!A25="","",'QUAL. CALC'!A25))</f>
        <v/>
      </c>
      <c r="B25" s="157"/>
      <c r="C25" s="132" t="str">
        <f>IF(A25="","",IF('QUAL. CALC'!C25="","",'QUAL. CALC'!C25))</f>
        <v/>
      </c>
      <c r="D25" s="126"/>
      <c r="E25" s="124" t="str">
        <f>IF(A25="","",IF('QUAL. CALC'!F25="","",'QUAL. CALC'!F25))</f>
        <v/>
      </c>
      <c r="F25" s="131" t="str">
        <f>IF(A25="","",IF('DEV.  DATA'!$E$24="","",'DEV.  DATA'!$E$27))</f>
        <v/>
      </c>
      <c r="G25" s="136" t="str">
        <f t="shared" si="0"/>
        <v/>
      </c>
    </row>
    <row r="26" spans="1:7">
      <c r="A26" s="134" t="str">
        <f>IF(COSTS!$L$148="","",IF('QUAL. CALC'!A26="","",'QUAL. CALC'!A26))</f>
        <v/>
      </c>
      <c r="B26" s="157"/>
      <c r="C26" s="132" t="str">
        <f>IF(A26="","",IF('QUAL. CALC'!C26="","",'QUAL. CALC'!C26))</f>
        <v/>
      </c>
      <c r="D26" s="126"/>
      <c r="E26" s="124" t="str">
        <f>IF(A26="","",IF('QUAL. CALC'!F26="","",'QUAL. CALC'!F26))</f>
        <v/>
      </c>
      <c r="F26" s="131" t="str">
        <f>IF(A26="","",IF('DEV.  DATA'!$E$24="","",'DEV.  DATA'!$E$27))</f>
        <v/>
      </c>
      <c r="G26" s="136" t="str">
        <f t="shared" si="0"/>
        <v/>
      </c>
    </row>
    <row r="27" spans="1:7">
      <c r="A27" s="134" t="str">
        <f>IF(COSTS!$L$148="","",IF('QUAL. CALC'!A27="","",'QUAL. CALC'!A27))</f>
        <v/>
      </c>
      <c r="B27" s="157"/>
      <c r="C27" s="132" t="str">
        <f>IF(A27="","",IF('QUAL. CALC'!C27="","",'QUAL. CALC'!C27))</f>
        <v/>
      </c>
      <c r="D27" s="126"/>
      <c r="E27" s="124" t="str">
        <f>IF(A27="","",IF('QUAL. CALC'!F27="","",'QUAL. CALC'!F27))</f>
        <v/>
      </c>
      <c r="F27" s="131" t="str">
        <f>IF(A27="","",IF('DEV.  DATA'!$E$24="","",'DEV.  DATA'!$E$27))</f>
        <v/>
      </c>
      <c r="G27" s="136" t="str">
        <f t="shared" si="0"/>
        <v/>
      </c>
    </row>
    <row r="28" spans="1:7">
      <c r="A28" s="134" t="str">
        <f>IF(COSTS!$L$148="","",IF('QUAL. CALC'!A28="","",'QUAL. CALC'!A28))</f>
        <v/>
      </c>
      <c r="B28" s="157"/>
      <c r="C28" s="132" t="str">
        <f>IF(A28="","",IF('QUAL. CALC'!C28="","",'QUAL. CALC'!C28))</f>
        <v/>
      </c>
      <c r="D28" s="126"/>
      <c r="E28" s="124" t="str">
        <f>IF(A28="","",IF('QUAL. CALC'!F28="","",'QUAL. CALC'!F28))</f>
        <v/>
      </c>
      <c r="F28" s="131" t="str">
        <f>IF(A28="","",IF('DEV.  DATA'!$E$24="","",'DEV.  DATA'!$E$27))</f>
        <v/>
      </c>
      <c r="G28" s="136" t="str">
        <f t="shared" si="0"/>
        <v/>
      </c>
    </row>
    <row r="29" spans="1:7">
      <c r="A29" s="134" t="str">
        <f>IF(COSTS!$L$148="","",IF('QUAL. CALC'!A29="","",'QUAL. CALC'!A29))</f>
        <v/>
      </c>
      <c r="B29" s="157"/>
      <c r="C29" s="132" t="str">
        <f>IF(A29="","",IF('QUAL. CALC'!C29="","",'QUAL. CALC'!C29))</f>
        <v/>
      </c>
      <c r="D29" s="126"/>
      <c r="E29" s="124" t="str">
        <f>IF(A29="","",IF('QUAL. CALC'!F29="","",'QUAL. CALC'!F29))</f>
        <v/>
      </c>
      <c r="F29" s="131" t="str">
        <f>IF(A29="","",IF('DEV.  DATA'!$E$24="","",'DEV.  DATA'!$E$27))</f>
        <v/>
      </c>
      <c r="G29" s="136" t="str">
        <f t="shared" si="0"/>
        <v/>
      </c>
    </row>
    <row r="30" spans="1:7">
      <c r="A30" s="134" t="str">
        <f>IF(COSTS!$L$148="","",IF('QUAL. CALC'!A30="","",'QUAL. CALC'!A30))</f>
        <v/>
      </c>
      <c r="B30" s="157"/>
      <c r="C30" s="132" t="str">
        <f>IF(A30="","",IF('QUAL. CALC'!C30="","",'QUAL. CALC'!C30))</f>
        <v/>
      </c>
      <c r="D30" s="126"/>
      <c r="E30" s="124" t="str">
        <f>IF(A30="","",IF('QUAL. CALC'!F30="","",'QUAL. CALC'!F30))</f>
        <v/>
      </c>
      <c r="F30" s="131" t="str">
        <f>IF(A30="","",IF('DEV.  DATA'!$E$24="","",'DEV.  DATA'!$E$27))</f>
        <v/>
      </c>
      <c r="G30" s="136" t="str">
        <f t="shared" si="0"/>
        <v/>
      </c>
    </row>
    <row r="31" spans="1:7">
      <c r="A31" s="134" t="str">
        <f>IF(COSTS!$L$148="","",IF('QUAL. CALC'!A31="","",'QUAL. CALC'!A31))</f>
        <v/>
      </c>
      <c r="B31" s="157"/>
      <c r="C31" s="132" t="str">
        <f>IF(A31="","",IF('QUAL. CALC'!C31="","",'QUAL. CALC'!C31))</f>
        <v/>
      </c>
      <c r="D31" s="126"/>
      <c r="E31" s="124" t="str">
        <f>IF(A31="","",IF('QUAL. CALC'!F31="","",'QUAL. CALC'!F31))</f>
        <v/>
      </c>
      <c r="F31" s="131" t="str">
        <f>IF(A31="","",IF('DEV.  DATA'!$E$24="","",'DEV.  DATA'!$E$27))</f>
        <v/>
      </c>
      <c r="G31" s="136" t="str">
        <f t="shared" si="0"/>
        <v/>
      </c>
    </row>
    <row r="32" spans="1:7">
      <c r="A32" s="134" t="str">
        <f>IF(COSTS!$L$148="","",IF('QUAL. CALC'!A32="","",'QUAL. CALC'!A32))</f>
        <v/>
      </c>
      <c r="B32" s="157"/>
      <c r="C32" s="132" t="str">
        <f>IF(A32="","",IF('QUAL. CALC'!C32="","",'QUAL. CALC'!C32))</f>
        <v/>
      </c>
      <c r="D32" s="126"/>
      <c r="E32" s="124" t="str">
        <f>IF(A32="","",IF('QUAL. CALC'!F32="","",'QUAL. CALC'!F32))</f>
        <v/>
      </c>
      <c r="F32" s="131" t="str">
        <f>IF(A32="","",IF('DEV.  DATA'!$E$24="","",'DEV.  DATA'!$E$27))</f>
        <v/>
      </c>
      <c r="G32" s="136" t="str">
        <f t="shared" si="0"/>
        <v/>
      </c>
    </row>
    <row r="33" spans="1:7">
      <c r="A33" s="134" t="str">
        <f>IF(COSTS!$L$148="","",IF('QUAL. CALC'!A33="","",'QUAL. CALC'!A33))</f>
        <v/>
      </c>
      <c r="B33" s="157"/>
      <c r="C33" s="132" t="str">
        <f>IF(A33="","",IF('QUAL. CALC'!C33="","",'QUAL. CALC'!C33))</f>
        <v/>
      </c>
      <c r="D33" s="126"/>
      <c r="E33" s="124" t="str">
        <f>IF(A33="","",IF('QUAL. CALC'!F33="","",'QUAL. CALC'!F33))</f>
        <v/>
      </c>
      <c r="F33" s="131" t="str">
        <f>IF(A33="","",IF('DEV.  DATA'!$E$24="","",'DEV.  DATA'!$E$27))</f>
        <v/>
      </c>
      <c r="G33" s="136" t="str">
        <f t="shared" si="0"/>
        <v/>
      </c>
    </row>
    <row r="34" spans="1:7">
      <c r="A34" s="134" t="str">
        <f>IF(COSTS!$L$148="","",IF('QUAL. CALC'!A34="","",'QUAL. CALC'!A34))</f>
        <v/>
      </c>
      <c r="B34" s="157"/>
      <c r="C34" s="132" t="str">
        <f>IF(A34="","",IF('QUAL. CALC'!C34="","",'QUAL. CALC'!C34))</f>
        <v/>
      </c>
      <c r="D34" s="126"/>
      <c r="E34" s="124" t="str">
        <f>IF(A34="","",IF('QUAL. CALC'!F34="","",'QUAL. CALC'!F34))</f>
        <v/>
      </c>
      <c r="F34" s="131" t="str">
        <f>IF(A34="","",IF('DEV.  DATA'!$E$24="","",'DEV.  DATA'!$E$27))</f>
        <v/>
      </c>
      <c r="G34" s="136" t="str">
        <f t="shared" si="0"/>
        <v/>
      </c>
    </row>
    <row r="35" spans="1:7">
      <c r="A35" s="134" t="str">
        <f>IF(COSTS!$L$148="","",IF('QUAL. CALC'!A35="","",'QUAL. CALC'!A35))</f>
        <v/>
      </c>
      <c r="B35" s="157"/>
      <c r="C35" s="132" t="str">
        <f>IF(A35="","",IF('QUAL. CALC'!C35="","",'QUAL. CALC'!C35))</f>
        <v/>
      </c>
      <c r="D35" s="126"/>
      <c r="E35" s="124" t="str">
        <f>IF(A35="","",IF('QUAL. CALC'!F35="","",'QUAL. CALC'!F35))</f>
        <v/>
      </c>
      <c r="F35" s="131" t="str">
        <f>IF(A35="","",IF('DEV.  DATA'!$E$24="","",'DEV.  DATA'!$E$27))</f>
        <v/>
      </c>
      <c r="G35" s="136" t="str">
        <f t="shared" si="0"/>
        <v/>
      </c>
    </row>
    <row r="36" spans="1:7">
      <c r="A36" s="134" t="str">
        <f>IF(COSTS!$L$148="","",IF('QUAL. CALC'!A36="","",'QUAL. CALC'!A36))</f>
        <v/>
      </c>
      <c r="B36" s="157"/>
      <c r="C36" s="132" t="str">
        <f>IF(A36="","",IF('QUAL. CALC'!C36="","",'QUAL. CALC'!C36))</f>
        <v/>
      </c>
      <c r="D36" s="126"/>
      <c r="E36" s="124" t="str">
        <f>IF(A36="","",IF('QUAL. CALC'!F36="","",'QUAL. CALC'!F36))</f>
        <v/>
      </c>
      <c r="F36" s="131" t="str">
        <f>IF(A36="","",IF('DEV.  DATA'!$E$24="","",'DEV.  DATA'!$E$27))</f>
        <v/>
      </c>
      <c r="G36" s="136" t="str">
        <f t="shared" si="0"/>
        <v/>
      </c>
    </row>
    <row r="37" spans="1:7">
      <c r="A37" s="134" t="str">
        <f>IF(COSTS!$L$148="","",IF('QUAL. CALC'!A37="","",'QUAL. CALC'!A37))</f>
        <v/>
      </c>
      <c r="B37" s="157"/>
      <c r="C37" s="132" t="str">
        <f>IF(A37="","",IF('QUAL. CALC'!C37="","",'QUAL. CALC'!C37))</f>
        <v/>
      </c>
      <c r="D37" s="126"/>
      <c r="E37" s="124" t="str">
        <f>IF(A37="","",IF('QUAL. CALC'!F37="","",'QUAL. CALC'!F37))</f>
        <v/>
      </c>
      <c r="F37" s="131" t="str">
        <f>IF(A37="","",IF('DEV.  DATA'!$E$24="","",'DEV.  DATA'!$E$27))</f>
        <v/>
      </c>
      <c r="G37" s="136" t="str">
        <f t="shared" si="0"/>
        <v/>
      </c>
    </row>
    <row r="38" spans="1:7" ht="24" thickBot="1">
      <c r="A38" s="134" t="str">
        <f>IF(COSTS!$L$148="","",IF('QUAL. CALC'!A38="","",'QUAL. CALC'!A38))</f>
        <v/>
      </c>
      <c r="B38" s="158"/>
      <c r="C38" s="132" t="str">
        <f>IF(A38="","",IF('QUAL. CALC'!C38="","",'QUAL. CALC'!C38))</f>
        <v/>
      </c>
      <c r="D38" s="126"/>
      <c r="E38" s="124" t="str">
        <f>IF(A38="","",IF('QUAL. CALC'!F38="","",'QUAL. CALC'!F38))</f>
        <v/>
      </c>
      <c r="F38" s="131" t="str">
        <f>IF(A38="","",IF('DEV.  DATA'!$E$24="","",'DEV.  DATA'!$E$27))</f>
        <v/>
      </c>
      <c r="G38" s="136" t="str">
        <f t="shared" si="0"/>
        <v/>
      </c>
    </row>
    <row r="39" spans="1:7" ht="24" thickBot="1">
      <c r="A39" s="101" t="str">
        <f>IF(D8="","",IF(D39=COSTS!H148,"","You may have an error."))</f>
        <v/>
      </c>
      <c r="B39" s="32" t="s">
        <v>110</v>
      </c>
      <c r="C39" s="120" t="str">
        <f>IF(C8="","",SUM(C8:C38))</f>
        <v/>
      </c>
      <c r="D39" s="135" t="str">
        <f>IF(D8="","",SUM(D8:D38))</f>
        <v/>
      </c>
      <c r="E39" s="22"/>
      <c r="F39" s="25"/>
      <c r="G39" s="135" t="str">
        <f>IF(G8="","",SUM(G8:G38))</f>
        <v/>
      </c>
    </row>
    <row r="40" spans="1:7">
      <c r="A40" s="101"/>
      <c r="B40" s="305"/>
      <c r="C40" s="306"/>
      <c r="D40" s="307"/>
      <c r="E40" s="22"/>
      <c r="F40" s="25"/>
      <c r="G40" s="307"/>
    </row>
    <row r="41" spans="1:7" ht="48.75" customHeight="1">
      <c r="A41" s="339" t="str">
        <f>IF(D8="","",IF(D39=COSTS!H148,"","You may have an error.   Total eligible acquisition costs should equal the entry on Line B.6.(d) for the first column on page 3.  Please explain the difference at Exhibit A."))</f>
        <v/>
      </c>
      <c r="B41" s="340"/>
      <c r="C41" s="340"/>
      <c r="D41" s="340"/>
      <c r="E41" s="340"/>
      <c r="F41" s="340"/>
      <c r="G41" s="340"/>
    </row>
  </sheetData>
  <sheetProtection algorithmName="SHA-512" hashValue="I0yeDd3xCCnvZZBhNa7gVxxg8I6gyuuoQ7IY57oDe1z4yOdHVooo83/4oyeMJCzh9VgIWFXaqLa1plRhHtkZ7g==" saltValue="XOZP/ace1M0mGxpD+a9/Iw==" spinCount="100000" sheet="1" objects="1" scenarios="1"/>
  <mergeCells count="1">
    <mergeCell ref="A41:G41"/>
  </mergeCells>
  <phoneticPr fontId="0" type="noConversion"/>
  <dataValidations count="7">
    <dataValidation allowBlank="1" showInputMessage="1" showErrorMessage="1" prompt="This entry is from what was entered on the &quot;Applic. Fract.&quot; worksheet." sqref="A8"/>
    <dataValidation allowBlank="1" showInputMessage="1" showErrorMessage="1" prompt="This entry comes from what was entered on the &quot;Applic. Fract. worksheet." sqref="C8"/>
    <dataValidation allowBlank="1" showInputMessage="1" showErrorMessage="1" prompt="This entry comes from the response to question 3 on the &quot;Dev. Data&quot; worksheet or if less than 100%, the last column of the &quot;Applic. Fract.&quot; worksheet." sqref="E8"/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sqref="F9:F38">
      <formula1>$A$3&lt;&gt;"y"</formula1>
    </dataValidation>
    <dataValidation type="custom" allowBlank="1" showInputMessage="1" showErrorMessage="1" error="This entry is based on the response to question 1 on the &quot;Dev. Data.&quot; worksheet.  You will have to change the response at question 1 to change this entry.  SELECT &quot;CANCEL&quot;." prompt="You may enter a rate here only if you responded &quot;No&quot; to question 1 on the &quot;Dev. Data&quot; worksheet that is in reference to whether or not all buildings have the same credit rate." sqref="F8">
      <formula1>$A$3&lt;&gt;"y"</formula1>
    </dataValidation>
    <dataValidation allowBlank="1" showInputMessage="1" showErrorMessage="1" prompt="This represents the product of the eligible basis, the applicable fraction,and the credit rate." sqref="G8"/>
    <dataValidation allowBlank="1" showInputMessage="1" showErrorMessage="1" prompt="Enter the placed in service date as it relates to the building's acquisition." sqref="B8"/>
  </dataValidations>
  <printOptions horizontalCentered="1"/>
  <pageMargins left="0.5" right="0.5" top="0.5" bottom="0.5" header="0.5" footer="0.5"/>
  <pageSetup scale="59" firstPageNumber="9" orientation="landscape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A1:K68"/>
  <sheetViews>
    <sheetView defaultGridColor="0" colorId="22" zoomScale="60" zoomScaleNormal="60" workbookViewId="0">
      <selection activeCell="H36" sqref="H36"/>
    </sheetView>
  </sheetViews>
  <sheetFormatPr defaultColWidth="9.69140625" defaultRowHeight="23.25"/>
  <cols>
    <col min="1" max="1" width="4.61328125" customWidth="1"/>
    <col min="2" max="2" width="5.69140625" customWidth="1"/>
    <col min="3" max="3" width="10.69140625" customWidth="1"/>
    <col min="4" max="4" width="8.69140625" customWidth="1"/>
    <col min="5" max="5" width="6.07421875" customWidth="1"/>
    <col min="6" max="6" width="14.15234375" customWidth="1"/>
    <col min="7" max="7" width="7.69140625" customWidth="1"/>
    <col min="8" max="8" width="13.3046875" customWidth="1"/>
    <col min="9" max="9" width="3.61328125" customWidth="1"/>
    <col min="10" max="10" width="12.61328125" customWidth="1"/>
    <col min="11" max="11" width="2.61328125" customWidth="1"/>
  </cols>
  <sheetData>
    <row r="1" spans="1:11">
      <c r="A1" s="93"/>
      <c r="B1" s="93"/>
      <c r="C1" s="93"/>
      <c r="D1" s="93"/>
      <c r="E1" s="93"/>
      <c r="F1" s="93"/>
      <c r="G1" s="93"/>
      <c r="H1" s="293"/>
      <c r="I1" s="293"/>
      <c r="J1" s="294" t="str">
        <f>"Application #: "&amp;IF(COSTS!$K$6="","",COSTS!$K$6)</f>
        <v xml:space="preserve">Application #: </v>
      </c>
      <c r="K1" s="93"/>
    </row>
    <row r="2" spans="1:1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>
      <c r="A3" s="255" t="s">
        <v>102</v>
      </c>
      <c r="B3" s="79"/>
      <c r="C3" s="79"/>
      <c r="D3" s="79"/>
      <c r="E3" s="79"/>
      <c r="F3" s="79"/>
      <c r="G3" s="79"/>
      <c r="H3" s="94"/>
      <c r="I3" s="94"/>
      <c r="J3" s="94"/>
      <c r="K3" s="79"/>
    </row>
    <row r="4" spans="1:11">
      <c r="A4" s="79"/>
      <c r="B4" s="79"/>
      <c r="C4" s="79"/>
      <c r="D4" s="79"/>
      <c r="E4" s="79"/>
      <c r="F4" s="79"/>
      <c r="G4" s="79"/>
      <c r="H4" s="94"/>
      <c r="I4" s="94"/>
      <c r="J4" s="94"/>
      <c r="K4" s="79"/>
    </row>
    <row r="5" spans="1:11">
      <c r="A5" s="78"/>
      <c r="B5" s="78" t="s">
        <v>103</v>
      </c>
      <c r="C5" s="78"/>
      <c r="D5" s="78"/>
      <c r="E5" s="78"/>
      <c r="F5" s="78"/>
      <c r="G5" s="78"/>
      <c r="H5" s="95"/>
      <c r="I5" s="95"/>
      <c r="J5" s="95"/>
      <c r="K5" s="79"/>
    </row>
    <row r="6" spans="1:11">
      <c r="A6" s="78"/>
      <c r="B6" s="78"/>
      <c r="C6" s="78"/>
      <c r="D6" s="78"/>
      <c r="E6" s="78"/>
      <c r="F6" s="78"/>
      <c r="G6" s="78"/>
      <c r="H6" s="95"/>
      <c r="I6" s="95"/>
      <c r="J6" s="95"/>
      <c r="K6" s="79"/>
    </row>
    <row r="7" spans="1:11">
      <c r="A7" s="79"/>
      <c r="B7" s="79" t="s">
        <v>231</v>
      </c>
      <c r="C7" s="79"/>
      <c r="D7" s="79"/>
      <c r="E7" s="79"/>
      <c r="F7" s="79"/>
      <c r="G7" s="79"/>
      <c r="H7" s="138" t="str">
        <f>COSTS!L193</f>
        <v/>
      </c>
      <c r="I7" s="94"/>
      <c r="J7" s="94"/>
      <c r="K7" s="79"/>
    </row>
    <row r="8" spans="1:11">
      <c r="A8" s="79"/>
      <c r="B8" s="79"/>
      <c r="C8" s="79"/>
      <c r="D8" s="79"/>
      <c r="E8" s="79"/>
      <c r="F8" s="79"/>
      <c r="G8" s="79"/>
      <c r="H8" s="94"/>
      <c r="I8" s="94"/>
      <c r="J8" s="94"/>
      <c r="K8" s="79"/>
    </row>
    <row r="9" spans="1:11">
      <c r="A9" s="79"/>
      <c r="B9" s="79" t="s">
        <v>104</v>
      </c>
      <c r="C9" s="79"/>
      <c r="D9" s="79"/>
      <c r="E9" s="79"/>
      <c r="F9" s="79"/>
      <c r="G9" s="79"/>
      <c r="H9" s="94"/>
      <c r="I9" s="94"/>
      <c r="J9" s="94"/>
      <c r="K9" s="79"/>
    </row>
    <row r="10" spans="1:11">
      <c r="A10" s="79"/>
      <c r="B10" s="79"/>
      <c r="C10" s="79"/>
      <c r="D10" s="79"/>
      <c r="E10" s="79"/>
      <c r="F10" s="79"/>
      <c r="G10" s="79"/>
      <c r="H10" s="94"/>
      <c r="I10" s="94"/>
      <c r="J10" s="94"/>
      <c r="K10" s="79"/>
    </row>
    <row r="11" spans="1:11">
      <c r="A11" s="79"/>
      <c r="B11" s="79"/>
      <c r="C11" s="79" t="s">
        <v>105</v>
      </c>
      <c r="D11" s="79"/>
      <c r="E11" s="79"/>
      <c r="F11" s="138" t="str">
        <f>IF(COSTS!H16="","",COSTS!H16)</f>
        <v/>
      </c>
      <c r="G11" s="79"/>
      <c r="H11" s="94"/>
      <c r="I11" s="94"/>
      <c r="J11" s="94"/>
      <c r="K11" s="79"/>
    </row>
    <row r="12" spans="1:11">
      <c r="A12" s="79"/>
      <c r="B12" s="79"/>
      <c r="C12" s="79" t="s">
        <v>106</v>
      </c>
      <c r="D12" s="79"/>
      <c r="E12" s="79"/>
      <c r="F12" s="138" t="str">
        <f>IF(COSTS!H17="","",COSTS!H17)</f>
        <v/>
      </c>
      <c r="G12" s="79"/>
      <c r="H12" s="94"/>
      <c r="I12" s="94"/>
      <c r="J12" s="94"/>
      <c r="K12" s="79"/>
    </row>
    <row r="13" spans="1:11">
      <c r="A13" s="79"/>
      <c r="B13" s="79"/>
      <c r="C13" s="79" t="s">
        <v>107</v>
      </c>
      <c r="D13" s="79"/>
      <c r="E13" s="79"/>
      <c r="F13" s="138" t="str">
        <f>IF(COSTS!H18="","",COSTS!H18)</f>
        <v/>
      </c>
      <c r="G13" s="79"/>
      <c r="H13" s="94"/>
      <c r="I13" s="94"/>
      <c r="J13" s="94"/>
      <c r="K13" s="79"/>
    </row>
    <row r="14" spans="1:11">
      <c r="A14" s="79"/>
      <c r="B14" s="79"/>
      <c r="C14" s="79" t="s">
        <v>108</v>
      </c>
      <c r="D14" s="79"/>
      <c r="E14" s="79"/>
      <c r="F14" s="138" t="str">
        <f>IF(COSTS!H19="","",COSTS!H19)</f>
        <v/>
      </c>
      <c r="G14" s="79"/>
      <c r="H14" s="94"/>
      <c r="I14" s="94"/>
      <c r="J14" s="94"/>
      <c r="K14" s="79"/>
    </row>
    <row r="15" spans="1:11">
      <c r="A15" s="79"/>
      <c r="B15" s="79"/>
      <c r="C15" s="79" t="s">
        <v>109</v>
      </c>
      <c r="D15" s="79"/>
      <c r="E15" s="79"/>
      <c r="F15" s="138" t="str">
        <f>IF(COSTS!H20="","",COSTS!H20)</f>
        <v/>
      </c>
      <c r="G15" s="79"/>
      <c r="H15" s="94"/>
      <c r="I15" s="94"/>
      <c r="J15" s="94"/>
      <c r="K15" s="79"/>
    </row>
    <row r="16" spans="1:11">
      <c r="A16" s="79"/>
      <c r="B16" s="79"/>
      <c r="C16" s="79" t="s">
        <v>249</v>
      </c>
      <c r="D16" s="79"/>
      <c r="E16" s="79"/>
      <c r="F16" s="138" t="str">
        <f>IF(COSTS!H22="","",COSTS!H22)</f>
        <v/>
      </c>
      <c r="G16" s="79"/>
      <c r="H16" s="94"/>
      <c r="I16" s="94"/>
      <c r="J16" s="94"/>
      <c r="K16" s="79"/>
    </row>
    <row r="17" spans="1:11">
      <c r="A17" s="79"/>
      <c r="B17" s="79"/>
      <c r="C17" s="79" t="str">
        <f>"Other: "&amp;IF(COSTS!C24="","",COSTS!C24)</f>
        <v xml:space="preserve">Other: </v>
      </c>
      <c r="D17" s="79"/>
      <c r="E17" s="79"/>
      <c r="F17" s="274" t="str">
        <f>IF(COSTS!H24="","",COSTS!H24)</f>
        <v/>
      </c>
      <c r="G17" s="79"/>
      <c r="H17" s="94"/>
      <c r="I17" s="94"/>
      <c r="J17" s="94"/>
      <c r="K17" s="79"/>
    </row>
    <row r="18" spans="1:11">
      <c r="A18" s="79"/>
      <c r="B18" s="79"/>
      <c r="C18" s="79" t="str">
        <f>"Other: "&amp;IF(COSTS!C25="","",COSTS!C25)</f>
        <v xml:space="preserve">Other: </v>
      </c>
      <c r="D18" s="79"/>
      <c r="E18" s="79"/>
      <c r="F18" s="274" t="str">
        <f>IF(COSTS!H25="","",COSTS!H25)</f>
        <v/>
      </c>
      <c r="G18" s="79"/>
      <c r="H18" s="94"/>
      <c r="I18" s="94"/>
      <c r="J18" s="94"/>
      <c r="K18" s="79"/>
    </row>
    <row r="19" spans="1:11">
      <c r="A19" s="79"/>
      <c r="B19" s="79"/>
      <c r="C19" s="79"/>
      <c r="D19" s="79"/>
      <c r="E19" s="79"/>
      <c r="F19" s="79"/>
      <c r="G19" s="228" t="s">
        <v>357</v>
      </c>
      <c r="H19" s="138" t="str">
        <f>IF(SUM(F11:F18)=0,"",SUM(F11:F18))</f>
        <v/>
      </c>
      <c r="I19" s="94"/>
      <c r="J19" s="94"/>
      <c r="K19" s="79"/>
    </row>
    <row r="20" spans="1:11">
      <c r="A20" s="79"/>
      <c r="B20" s="78"/>
      <c r="C20" s="78"/>
      <c r="D20" s="78"/>
      <c r="E20" s="78"/>
      <c r="F20" s="78"/>
      <c r="G20" s="78"/>
      <c r="H20" s="139"/>
      <c r="I20" s="94"/>
      <c r="J20" s="94"/>
      <c r="K20" s="79"/>
    </row>
    <row r="21" spans="1:11">
      <c r="A21" s="79"/>
      <c r="B21" s="78"/>
      <c r="C21" s="78"/>
      <c r="D21" s="78"/>
      <c r="E21" s="78"/>
      <c r="F21" s="78"/>
      <c r="G21" s="78"/>
      <c r="H21" s="139"/>
      <c r="I21" s="94"/>
      <c r="J21" s="94"/>
      <c r="K21" s="79"/>
    </row>
    <row r="22" spans="1:11">
      <c r="A22" s="79"/>
      <c r="B22" s="79" t="s">
        <v>358</v>
      </c>
      <c r="C22" s="79"/>
      <c r="D22" s="79"/>
      <c r="E22" s="79"/>
      <c r="F22" s="79"/>
      <c r="G22" s="79"/>
      <c r="H22" s="138" t="str">
        <f>IF(H7="","",H7-H19)</f>
        <v/>
      </c>
      <c r="I22" s="94"/>
      <c r="J22" s="94"/>
      <c r="K22" s="79"/>
    </row>
    <row r="23" spans="1:11">
      <c r="A23" s="79"/>
      <c r="B23" s="96" t="str">
        <f>IF('CREDIT CALC.'!H22="","",IF(OR('DEV.  DATA'!C12="",'DEV.  DATA'!D17=""),"You must enter the syndication rate and the % of credits being purchased on the Dev. Data worksheet.",""))</f>
        <v/>
      </c>
      <c r="C23" s="78"/>
      <c r="D23" s="78"/>
      <c r="E23" s="78"/>
      <c r="F23" s="78"/>
      <c r="G23" s="78"/>
      <c r="H23" s="139"/>
      <c r="I23" s="94"/>
      <c r="J23" s="94"/>
      <c r="K23" s="79"/>
    </row>
    <row r="24" spans="1:11">
      <c r="A24" s="79"/>
      <c r="B24" s="79" t="s">
        <v>111</v>
      </c>
      <c r="C24" s="79"/>
      <c r="D24" s="79"/>
      <c r="E24" s="79"/>
      <c r="F24" s="79"/>
      <c r="G24" s="79"/>
      <c r="H24" s="138" t="str">
        <f>IF(H22="","",ROUND(H22/('DEV.  DATA'!C12/100)/(IF('DEV.  DATA'!D17&lt;99.99,99.99,'DEV.  DATA'!D17)/100),0))</f>
        <v/>
      </c>
      <c r="I24" s="94"/>
      <c r="J24" s="94"/>
      <c r="K24" s="79"/>
    </row>
    <row r="25" spans="1:11">
      <c r="A25" s="79"/>
      <c r="B25" s="79" t="s">
        <v>112</v>
      </c>
      <c r="C25" s="79"/>
      <c r="D25" s="79"/>
      <c r="E25" s="79"/>
      <c r="F25" s="79"/>
      <c r="G25" s="79"/>
      <c r="H25" s="140"/>
      <c r="I25" s="94"/>
      <c r="J25" s="94"/>
      <c r="K25" s="79"/>
    </row>
    <row r="26" spans="1:11">
      <c r="A26" s="79"/>
      <c r="B26" s="79" t="s">
        <v>291</v>
      </c>
      <c r="C26" s="79"/>
      <c r="D26" s="79"/>
      <c r="E26" s="79"/>
      <c r="F26" s="79"/>
      <c r="G26" s="79"/>
      <c r="H26" s="140"/>
      <c r="I26" s="94"/>
      <c r="J26" s="94"/>
      <c r="K26" s="79"/>
    </row>
    <row r="27" spans="1:11">
      <c r="A27" s="79"/>
      <c r="B27" s="78"/>
      <c r="C27" s="78"/>
      <c r="D27" s="78"/>
      <c r="E27" s="78"/>
      <c r="F27" s="78"/>
      <c r="G27" s="78"/>
      <c r="H27" s="140"/>
      <c r="I27" s="94"/>
      <c r="J27" s="94"/>
      <c r="K27" s="79"/>
    </row>
    <row r="28" spans="1:11">
      <c r="A28" s="79"/>
      <c r="B28" s="78" t="s">
        <v>361</v>
      </c>
      <c r="C28" s="78"/>
      <c r="D28" s="78"/>
      <c r="E28" s="78"/>
      <c r="F28" s="78"/>
      <c r="G28" s="78"/>
      <c r="H28" s="140"/>
      <c r="I28" s="94"/>
      <c r="J28" s="94"/>
      <c r="K28" s="79"/>
    </row>
    <row r="29" spans="1:11">
      <c r="A29" s="79"/>
      <c r="B29" s="78" t="s">
        <v>362</v>
      </c>
      <c r="C29" s="78"/>
      <c r="D29" s="78"/>
      <c r="E29" s="78"/>
      <c r="F29" s="78"/>
      <c r="G29" s="78"/>
      <c r="H29" s="140"/>
      <c r="I29" s="94"/>
      <c r="J29" s="94"/>
      <c r="K29" s="79"/>
    </row>
    <row r="30" spans="1:11">
      <c r="A30" s="79"/>
      <c r="B30" s="78" t="s">
        <v>363</v>
      </c>
      <c r="C30" s="78"/>
      <c r="D30" s="78"/>
      <c r="E30" s="78"/>
      <c r="F30" s="78"/>
      <c r="G30" s="78"/>
      <c r="H30" s="140"/>
      <c r="I30" s="94"/>
      <c r="J30" s="94"/>
      <c r="K30" s="79"/>
    </row>
    <row r="31" spans="1:11">
      <c r="A31" s="79"/>
      <c r="B31" s="78"/>
      <c r="C31" s="78"/>
      <c r="D31" s="78"/>
      <c r="E31" s="78"/>
      <c r="F31" s="78"/>
      <c r="G31" s="78"/>
      <c r="H31" s="140"/>
      <c r="I31" s="94"/>
      <c r="J31" s="94"/>
      <c r="K31" s="79"/>
    </row>
    <row r="32" spans="1:11">
      <c r="A32" s="78"/>
      <c r="B32" s="79" t="s">
        <v>312</v>
      </c>
      <c r="C32" s="79"/>
      <c r="D32" s="79"/>
      <c r="E32" s="79"/>
      <c r="F32" s="79"/>
      <c r="G32" s="79"/>
      <c r="H32" s="138" t="str">
        <f>IF(H22="","",ROUND(IF(H24&lt;99.99%,99.99%,H24)/10,0))</f>
        <v/>
      </c>
      <c r="I32" s="94"/>
      <c r="J32" s="94"/>
      <c r="K32" s="79"/>
    </row>
    <row r="33" spans="1:11">
      <c r="A33" s="79"/>
      <c r="B33" s="79"/>
      <c r="C33" s="79"/>
      <c r="D33" s="79"/>
      <c r="E33" s="79"/>
      <c r="F33" s="79"/>
      <c r="G33" s="79"/>
      <c r="H33" s="94"/>
      <c r="I33" s="94"/>
      <c r="J33" s="94"/>
      <c r="K33" s="79"/>
    </row>
    <row r="34" spans="1:11">
      <c r="A34" s="255" t="s">
        <v>113</v>
      </c>
      <c r="B34" s="79"/>
      <c r="C34" s="79"/>
      <c r="D34" s="79"/>
      <c r="E34" s="79"/>
      <c r="F34" s="79"/>
      <c r="G34" s="79"/>
      <c r="H34" s="94"/>
      <c r="I34" s="94"/>
      <c r="J34" s="94"/>
      <c r="K34" s="79"/>
    </row>
    <row r="35" spans="1:11">
      <c r="A35" s="79"/>
      <c r="B35" s="79"/>
      <c r="C35" s="79"/>
      <c r="D35" s="79"/>
      <c r="E35" s="79"/>
      <c r="F35" s="79"/>
      <c r="G35" s="79"/>
      <c r="H35" s="94"/>
      <c r="I35" s="94"/>
      <c r="J35" s="94"/>
      <c r="K35" s="79"/>
    </row>
    <row r="36" spans="1:11">
      <c r="A36" s="79"/>
      <c r="B36" s="79" t="s">
        <v>374</v>
      </c>
      <c r="C36" s="79"/>
      <c r="D36" s="79"/>
      <c r="E36" s="79"/>
      <c r="F36" s="79"/>
      <c r="G36" s="79"/>
      <c r="H36" s="141"/>
      <c r="I36" s="94"/>
      <c r="J36" s="94"/>
      <c r="K36" s="79"/>
    </row>
    <row r="37" spans="1:11">
      <c r="A37" s="79"/>
      <c r="B37" s="79" t="s">
        <v>364</v>
      </c>
      <c r="C37" s="79"/>
      <c r="D37" s="79"/>
      <c r="E37" s="79"/>
      <c r="F37" s="79"/>
      <c r="G37" s="79"/>
      <c r="H37" s="94"/>
      <c r="I37" s="94"/>
      <c r="J37" s="94"/>
      <c r="K37" s="79"/>
    </row>
    <row r="38" spans="1:11">
      <c r="A38" s="79"/>
      <c r="B38" s="79" t="s">
        <v>375</v>
      </c>
      <c r="C38" s="79"/>
      <c r="D38" s="79"/>
      <c r="E38" s="79"/>
      <c r="F38" s="79"/>
      <c r="G38" s="79"/>
      <c r="H38" s="94"/>
      <c r="I38" s="94"/>
      <c r="J38" s="94"/>
      <c r="K38" s="79"/>
    </row>
    <row r="39" spans="1:11">
      <c r="A39" s="79"/>
      <c r="B39" s="79"/>
      <c r="C39" s="79"/>
      <c r="D39" s="79"/>
      <c r="E39" s="79"/>
      <c r="F39" s="79"/>
      <c r="G39" s="79"/>
      <c r="H39" s="94"/>
      <c r="I39" s="94"/>
      <c r="J39" s="94"/>
      <c r="K39" s="79"/>
    </row>
    <row r="40" spans="1:11">
      <c r="A40" s="79"/>
      <c r="B40" s="79" t="s">
        <v>114</v>
      </c>
      <c r="C40" s="79"/>
      <c r="D40" s="79"/>
      <c r="E40" s="79"/>
      <c r="F40" s="79"/>
      <c r="G40" s="79"/>
      <c r="H40" s="142" t="str">
        <f>IF('QUAL. ACQU.'!G39="",'QUAL. CALC'!H39,'QUAL. ACQU.'!G39+'QUAL. CALC'!H39)</f>
        <v/>
      </c>
      <c r="I40" s="94"/>
      <c r="J40" s="95"/>
      <c r="K40" s="79"/>
    </row>
    <row r="41" spans="1:11">
      <c r="A41" s="79"/>
      <c r="B41" s="79"/>
      <c r="C41" s="79"/>
      <c r="D41" s="79"/>
      <c r="E41" s="79"/>
      <c r="F41" s="79"/>
      <c r="G41" s="79"/>
      <c r="H41" s="140"/>
      <c r="I41" s="94"/>
      <c r="J41" s="95"/>
      <c r="K41" s="79"/>
    </row>
    <row r="42" spans="1:11">
      <c r="A42" s="79"/>
      <c r="B42" s="79" t="s">
        <v>115</v>
      </c>
      <c r="C42" s="79"/>
      <c r="D42" s="79"/>
      <c r="E42" s="79"/>
      <c r="F42" s="79"/>
      <c r="G42" s="79"/>
      <c r="H42" s="142" t="str">
        <f>IF(H32="","",H32)</f>
        <v/>
      </c>
      <c r="I42" s="94"/>
      <c r="J42" s="95"/>
      <c r="K42" s="79"/>
    </row>
    <row r="43" spans="1:11">
      <c r="A43" s="79"/>
      <c r="B43" s="79"/>
      <c r="C43" s="79"/>
      <c r="D43" s="79"/>
      <c r="E43" s="79"/>
      <c r="F43" s="79"/>
      <c r="G43" s="79"/>
      <c r="H43" s="79"/>
      <c r="I43" s="79"/>
      <c r="J43" s="95"/>
      <c r="K43" s="79"/>
    </row>
    <row r="44" spans="1:11">
      <c r="A44" s="79"/>
      <c r="B44" s="79"/>
      <c r="C44" s="79"/>
      <c r="D44" s="79"/>
      <c r="E44" s="79"/>
      <c r="F44" s="79"/>
      <c r="G44" s="79"/>
      <c r="H44" s="79"/>
      <c r="I44" s="79"/>
      <c r="J44" s="95"/>
      <c r="K44" s="79"/>
    </row>
    <row r="45" spans="1:11">
      <c r="A45" s="175" t="s">
        <v>367</v>
      </c>
      <c r="B45" s="175"/>
      <c r="C45" s="175"/>
      <c r="D45" s="175"/>
      <c r="E45" s="175"/>
      <c r="F45" s="175"/>
      <c r="G45" s="175"/>
      <c r="H45" s="175"/>
      <c r="I45" s="175"/>
      <c r="J45" s="95"/>
      <c r="K45" s="79"/>
    </row>
    <row r="46" spans="1:11">
      <c r="A46" s="175" t="s">
        <v>365</v>
      </c>
      <c r="B46" s="175"/>
      <c r="C46" s="175"/>
      <c r="D46" s="341">
        <f>MIN(H36,H40,H42)</f>
        <v>0</v>
      </c>
      <c r="E46" s="341"/>
      <c r="F46" s="303" t="s">
        <v>370</v>
      </c>
      <c r="G46" s="175"/>
      <c r="H46" s="175"/>
      <c r="I46" s="175"/>
      <c r="J46" s="95"/>
      <c r="K46" s="79"/>
    </row>
    <row r="47" spans="1:11" ht="24">
      <c r="A47" s="303" t="s">
        <v>371</v>
      </c>
      <c r="B47" s="175"/>
      <c r="C47" s="175"/>
      <c r="D47" s="301"/>
      <c r="E47" s="301"/>
      <c r="F47" s="167"/>
      <c r="G47" s="175"/>
      <c r="H47" s="175"/>
      <c r="I47" s="175"/>
      <c r="J47" s="95"/>
      <c r="K47" s="79"/>
    </row>
    <row r="48" spans="1:11">
      <c r="A48" s="303" t="s">
        <v>369</v>
      </c>
      <c r="B48" s="175"/>
      <c r="C48" s="175"/>
      <c r="D48" s="301"/>
      <c r="E48" s="301"/>
      <c r="F48" s="167"/>
      <c r="G48" s="175"/>
      <c r="H48" s="175"/>
      <c r="I48" s="175"/>
      <c r="J48" s="95"/>
      <c r="K48" s="79"/>
    </row>
    <row r="49" spans="1:11">
      <c r="A49" s="175"/>
      <c r="B49" s="175"/>
      <c r="C49" s="175"/>
      <c r="D49" s="301"/>
      <c r="E49" s="301"/>
      <c r="F49" s="167"/>
      <c r="G49" s="175"/>
      <c r="H49" s="175"/>
      <c r="I49" s="175"/>
      <c r="J49" s="95"/>
      <c r="K49" s="79"/>
    </row>
    <row r="50" spans="1:11" ht="9.9499999999999993" customHeight="1">
      <c r="A50" s="175"/>
      <c r="B50" s="175"/>
      <c r="C50" s="175"/>
      <c r="D50" s="301"/>
      <c r="E50" s="301"/>
      <c r="F50" s="167"/>
      <c r="G50" s="175"/>
      <c r="H50" s="175"/>
      <c r="I50" s="175"/>
      <c r="J50" s="95"/>
      <c r="K50" s="79"/>
    </row>
    <row r="51" spans="1:11">
      <c r="A51" s="175" t="s">
        <v>366</v>
      </c>
      <c r="B51" s="175"/>
      <c r="C51" s="175"/>
      <c r="D51" s="302"/>
      <c r="E51" s="302"/>
      <c r="F51" s="175"/>
      <c r="G51" s="175"/>
      <c r="H51" s="175"/>
      <c r="I51" s="175"/>
      <c r="J51" s="95"/>
      <c r="K51" s="79"/>
    </row>
    <row r="52" spans="1:11">
      <c r="A52" s="175" t="s">
        <v>368</v>
      </c>
      <c r="B52" s="175"/>
      <c r="C52" s="175"/>
      <c r="D52" s="341">
        <f>MIN(H40,H42)</f>
        <v>0</v>
      </c>
      <c r="E52" s="341"/>
      <c r="F52" s="303" t="s">
        <v>372</v>
      </c>
      <c r="G52" s="175"/>
      <c r="H52" s="175"/>
      <c r="I52" s="175"/>
      <c r="J52" s="95"/>
      <c r="K52" s="79"/>
    </row>
    <row r="53" spans="1:11" ht="24">
      <c r="A53" s="303" t="s">
        <v>373</v>
      </c>
      <c r="B53" s="175"/>
      <c r="C53" s="175"/>
      <c r="D53" s="175"/>
      <c r="E53" s="175"/>
      <c r="F53" s="175"/>
      <c r="G53" s="175"/>
      <c r="H53" s="175"/>
      <c r="I53" s="175"/>
      <c r="J53" s="95"/>
      <c r="K53" s="79"/>
    </row>
    <row r="54" spans="1:11">
      <c r="A54" s="303" t="s">
        <v>369</v>
      </c>
      <c r="B54" s="175"/>
      <c r="C54" s="175"/>
      <c r="D54" s="175"/>
      <c r="E54" s="175"/>
      <c r="F54" s="175"/>
      <c r="G54" s="175"/>
      <c r="H54" s="175"/>
      <c r="I54" s="175"/>
      <c r="J54" s="95"/>
      <c r="K54" s="79"/>
    </row>
    <row r="55" spans="1:11">
      <c r="A55" s="79"/>
      <c r="B55" s="79"/>
      <c r="C55" s="79"/>
      <c r="D55" s="79"/>
      <c r="E55" s="79"/>
      <c r="F55" s="79"/>
      <c r="G55" s="79"/>
      <c r="H55" s="79"/>
      <c r="I55" s="79"/>
      <c r="J55" s="95"/>
      <c r="K55" s="79"/>
    </row>
    <row r="56" spans="1:11">
      <c r="A56" s="79"/>
      <c r="B56" s="79"/>
      <c r="C56" s="79"/>
      <c r="D56" s="79"/>
      <c r="E56" s="79"/>
      <c r="F56" s="79"/>
      <c r="G56" s="79"/>
      <c r="H56" s="79"/>
      <c r="I56" s="79"/>
      <c r="J56" s="95"/>
      <c r="K56" s="79"/>
    </row>
    <row r="57" spans="1:11">
      <c r="A57" s="79"/>
      <c r="B57" s="79"/>
      <c r="C57" s="79"/>
      <c r="D57" s="79"/>
      <c r="E57" s="79"/>
      <c r="F57" s="79"/>
      <c r="G57" s="79"/>
      <c r="H57" s="79"/>
      <c r="I57" s="79"/>
      <c r="J57" s="95"/>
      <c r="K57" s="79"/>
    </row>
    <row r="58" spans="1:11">
      <c r="A58" s="79"/>
      <c r="B58" s="79"/>
      <c r="C58" s="79"/>
      <c r="D58" s="79"/>
      <c r="E58" s="79"/>
      <c r="F58" s="79"/>
      <c r="G58" s="79"/>
      <c r="H58" s="79"/>
      <c r="I58" s="79"/>
      <c r="J58" s="95"/>
      <c r="K58" s="79"/>
    </row>
    <row r="59" spans="1:11">
      <c r="A59" s="79"/>
      <c r="B59" s="79"/>
      <c r="C59" s="79"/>
      <c r="D59" s="79"/>
      <c r="E59" s="79"/>
      <c r="F59" s="79"/>
      <c r="G59" s="79"/>
      <c r="H59" s="79"/>
      <c r="I59" s="79"/>
      <c r="J59" s="95"/>
      <c r="K59" s="79"/>
    </row>
    <row r="60" spans="1:11">
      <c r="A60" s="79"/>
      <c r="B60" s="79"/>
      <c r="C60" s="79"/>
      <c r="D60" s="79"/>
      <c r="E60" s="79"/>
      <c r="F60" s="79"/>
      <c r="G60" s="79"/>
      <c r="H60" s="79"/>
      <c r="I60" s="79"/>
      <c r="J60" s="95"/>
      <c r="K60" s="79"/>
    </row>
    <row r="61" spans="1:11">
      <c r="A61" s="79"/>
      <c r="B61" s="79"/>
      <c r="C61" s="79"/>
      <c r="D61" s="79"/>
      <c r="E61" s="79"/>
      <c r="F61" s="79"/>
      <c r="G61" s="79"/>
      <c r="H61" s="79"/>
      <c r="I61" s="79"/>
      <c r="J61" s="95"/>
      <c r="K61" s="79"/>
    </row>
    <row r="62" spans="1:11">
      <c r="A62" s="79"/>
      <c r="B62" s="79"/>
      <c r="C62" s="79"/>
      <c r="D62" s="79"/>
      <c r="E62" s="79"/>
      <c r="F62" s="79"/>
      <c r="G62" s="79"/>
      <c r="H62" s="79"/>
      <c r="I62" s="79"/>
      <c r="J62" s="95"/>
      <c r="K62" s="79"/>
    </row>
    <row r="63" spans="1:11">
      <c r="A63" s="79"/>
      <c r="B63" s="79"/>
      <c r="C63" s="79"/>
      <c r="D63" s="79"/>
      <c r="E63" s="79"/>
      <c r="F63" s="79"/>
      <c r="G63" s="79"/>
      <c r="H63" s="79"/>
      <c r="I63" s="79"/>
      <c r="J63" s="95"/>
      <c r="K63" s="79"/>
    </row>
    <row r="64" spans="1:1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78"/>
    </row>
    <row r="65" spans="1:1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 ht="22.5" customHeight="1"/>
    <row r="68" spans="1:11" hidden="1"/>
  </sheetData>
  <sheetProtection algorithmName="SHA-512" hashValue="kvvU6ZLTIzvKjKqXamFcKHG+lQ3aPoFamp95jiJjagP9yRa8as23mXMMsFXF+oso7sbx1tjg4J6mjI51XzpWog==" saltValue="3pg7dRO24B44slOY42QNMQ==" spinCount="100000" sheet="1" objects="1" scenarios="1"/>
  <mergeCells count="2">
    <mergeCell ref="D46:E46"/>
    <mergeCell ref="D52:E52"/>
  </mergeCells>
  <phoneticPr fontId="0" type="noConversion"/>
  <conditionalFormatting sqref="F46 A47:A48">
    <cfRule type="expression" dxfId="1" priority="2">
      <formula>MIN($H$36,$H$42)&lt;$H$40</formula>
    </cfRule>
  </conditionalFormatting>
  <conditionalFormatting sqref="F52 A53:A54">
    <cfRule type="expression" dxfId="0" priority="1">
      <formula>$H$42&lt;$H$40</formula>
    </cfRule>
  </conditionalFormatting>
  <dataValidations xWindow="584" yWindow="266" count="3">
    <dataValidation allowBlank="1" showInputMessage="1" showErrorMessage="1" prompt="This entry is from the computed &quot;Total Development Cost&quot; listed in the third column on the &quot;Costs&quot; worksheet." sqref="H7"/>
    <dataValidation allowBlank="1" showInputMessage="1" showErrorMessage="1" prompt="These figures for sources are from what was entered in the sources section of the &quot;Costs&quot; worksheet.  " sqref="F11"/>
    <dataValidation allowBlank="1" showInputMessage="1" showErrorMessage="1" prompt="If Development is to receive an allocation of Competitive Credits, enter the appropriate amount here." sqref="H36"/>
  </dataValidations>
  <pageMargins left="0.5" right="0.5" top="0.5" bottom="0.5" header="0.5" footer="0.5"/>
  <pageSetup scale="59" firstPageNumber="10" orientation="portrait" useFirstPageNumber="1" horizontalDpi="300" verticalDpi="300" r:id="rId1"/>
  <headerFooter alignWithMargins="0">
    <oddFooter>&amp;LHC Development Final Cost Certification (DFCC)&amp;RPage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31"/>
  </sheetPr>
  <dimension ref="A1:J92"/>
  <sheetViews>
    <sheetView defaultGridColor="0" colorId="22" zoomScale="65" zoomScaleNormal="65" workbookViewId="0">
      <selection activeCell="A10" sqref="A10"/>
    </sheetView>
  </sheetViews>
  <sheetFormatPr defaultColWidth="9.69140625" defaultRowHeight="23.25"/>
  <cols>
    <col min="1" max="1" width="18.61328125" customWidth="1"/>
    <col min="2" max="2" width="2.15234375" customWidth="1"/>
    <col min="7" max="7" width="12.3828125" customWidth="1"/>
    <col min="8" max="8" width="11.69140625" customWidth="1"/>
  </cols>
  <sheetData>
    <row r="1" spans="1:10">
      <c r="A1" s="77"/>
      <c r="B1" s="77"/>
      <c r="C1" s="77"/>
      <c r="D1" s="77"/>
      <c r="E1" s="77"/>
      <c r="F1" s="77"/>
      <c r="G1" s="77"/>
      <c r="H1" s="77"/>
    </row>
    <row r="2" spans="1:10" ht="24" customHeight="1">
      <c r="A2" s="33" t="s">
        <v>140</v>
      </c>
      <c r="B2" s="15"/>
      <c r="C2" s="15"/>
      <c r="D2" s="15"/>
      <c r="E2" s="15"/>
      <c r="F2" s="15"/>
      <c r="G2" s="15"/>
      <c r="H2" s="15"/>
      <c r="I2" s="72"/>
      <c r="J2" s="34"/>
    </row>
    <row r="3" spans="1:10" ht="24" customHeight="1">
      <c r="A3" s="12"/>
      <c r="B3" s="12"/>
      <c r="C3" s="12"/>
      <c r="D3" s="12"/>
      <c r="E3" s="12"/>
      <c r="F3" s="12"/>
      <c r="G3" s="12"/>
      <c r="H3" s="12"/>
    </row>
    <row r="4" spans="1:10" ht="24" customHeight="1" thickBot="1">
      <c r="A4" s="74" t="s">
        <v>141</v>
      </c>
      <c r="B4" s="144" t="str">
        <f>IF(COSTS!C6=" "," ",COSTS!C6)</f>
        <v xml:space="preserve"> </v>
      </c>
      <c r="C4" s="108"/>
      <c r="D4" s="144"/>
      <c r="E4" s="144"/>
      <c r="F4" s="73"/>
      <c r="G4" s="75"/>
      <c r="H4" s="294" t="str">
        <f>"Application #: "&amp;IF(COSTS!$K$6="","",COSTS!$K$6)</f>
        <v xml:space="preserve">Application #: </v>
      </c>
    </row>
    <row r="5" spans="1:10" ht="24" customHeight="1">
      <c r="A5" s="12"/>
      <c r="B5" s="12"/>
      <c r="C5" s="12"/>
      <c r="D5" s="12"/>
      <c r="E5" s="12"/>
      <c r="F5" s="12"/>
      <c r="G5" s="12"/>
      <c r="H5" s="12"/>
    </row>
    <row r="6" spans="1:10" ht="24" customHeight="1">
      <c r="A6" s="12" t="s">
        <v>309</v>
      </c>
      <c r="B6" s="12"/>
      <c r="C6" s="12"/>
      <c r="D6" s="12"/>
      <c r="E6" s="12"/>
      <c r="F6" s="12"/>
      <c r="G6" s="12"/>
      <c r="H6" s="12"/>
    </row>
    <row r="7" spans="1:10" ht="24" customHeight="1">
      <c r="A7" s="12" t="s">
        <v>142</v>
      </c>
      <c r="B7" s="12"/>
      <c r="C7" s="12"/>
      <c r="D7" s="12"/>
      <c r="E7" s="12"/>
      <c r="F7" s="12"/>
      <c r="G7" s="12"/>
      <c r="H7" s="12"/>
    </row>
    <row r="8" spans="1:10" ht="24" customHeight="1">
      <c r="A8" s="77" t="s">
        <v>185</v>
      </c>
      <c r="B8" s="77"/>
      <c r="C8" s="77"/>
      <c r="D8" s="77"/>
      <c r="E8" s="77"/>
      <c r="F8" s="77"/>
      <c r="G8" s="77"/>
      <c r="H8" s="77"/>
    </row>
    <row r="9" spans="1:10" ht="24" customHeight="1">
      <c r="A9" s="77" t="s">
        <v>184</v>
      </c>
      <c r="B9" s="77"/>
      <c r="C9" s="77"/>
      <c r="D9" s="77"/>
      <c r="E9" s="77"/>
      <c r="F9" s="77"/>
      <c r="G9" s="77"/>
      <c r="H9" s="77"/>
    </row>
    <row r="10" spans="1:10" ht="30" customHeight="1">
      <c r="A10" s="145"/>
      <c r="B10" s="145"/>
      <c r="C10" s="145"/>
      <c r="D10" s="145"/>
      <c r="E10" s="145"/>
      <c r="F10" s="145"/>
      <c r="G10" s="145"/>
      <c r="H10" s="145"/>
    </row>
    <row r="11" spans="1:10" ht="30" customHeight="1">
      <c r="A11" s="145"/>
      <c r="B11" s="145"/>
      <c r="C11" s="145"/>
      <c r="D11" s="145"/>
      <c r="E11" s="145"/>
      <c r="F11" s="145"/>
      <c r="G11" s="145"/>
      <c r="H11" s="145"/>
    </row>
    <row r="12" spans="1:10" ht="30" customHeight="1">
      <c r="A12" s="145"/>
      <c r="B12" s="145"/>
      <c r="C12" s="145"/>
      <c r="D12" s="145"/>
      <c r="E12" s="145"/>
      <c r="F12" s="145"/>
      <c r="G12" s="145"/>
      <c r="H12" s="145"/>
    </row>
    <row r="13" spans="1:10" ht="30" customHeight="1">
      <c r="A13" s="145"/>
      <c r="B13" s="145"/>
      <c r="C13" s="145"/>
      <c r="D13" s="145"/>
      <c r="E13" s="145"/>
      <c r="F13" s="145"/>
      <c r="G13" s="145"/>
      <c r="H13" s="145"/>
    </row>
    <row r="14" spans="1:10" ht="30" customHeight="1">
      <c r="A14" s="145"/>
      <c r="B14" s="145"/>
      <c r="C14" s="145"/>
      <c r="D14" s="145"/>
      <c r="E14" s="145"/>
      <c r="F14" s="145"/>
      <c r="G14" s="145"/>
      <c r="H14" s="145"/>
    </row>
    <row r="15" spans="1:10" ht="30" customHeight="1">
      <c r="A15" s="145"/>
      <c r="B15" s="145"/>
      <c r="C15" s="145"/>
      <c r="D15" s="145"/>
      <c r="E15" s="145"/>
      <c r="F15" s="145"/>
      <c r="G15" s="145"/>
      <c r="H15" s="145"/>
    </row>
    <row r="16" spans="1:10" ht="30" customHeight="1">
      <c r="A16" s="145"/>
      <c r="B16" s="145"/>
      <c r="C16" s="145"/>
      <c r="D16" s="145"/>
      <c r="E16" s="145"/>
      <c r="F16" s="145"/>
      <c r="G16" s="145"/>
      <c r="H16" s="145"/>
    </row>
    <row r="17" spans="1:8" ht="30" customHeight="1">
      <c r="A17" s="145"/>
      <c r="B17" s="145"/>
      <c r="C17" s="145"/>
      <c r="D17" s="145"/>
      <c r="E17" s="145"/>
      <c r="F17" s="145"/>
      <c r="G17" s="145"/>
      <c r="H17" s="145"/>
    </row>
    <row r="18" spans="1:8" ht="30" customHeight="1">
      <c r="A18" s="145"/>
      <c r="B18" s="145"/>
      <c r="C18" s="145"/>
      <c r="D18" s="145"/>
      <c r="E18" s="145"/>
      <c r="F18" s="145"/>
      <c r="G18" s="145"/>
      <c r="H18" s="145"/>
    </row>
    <row r="19" spans="1:8" ht="30" customHeight="1">
      <c r="A19" s="145"/>
      <c r="B19" s="145"/>
      <c r="C19" s="145"/>
      <c r="D19" s="145"/>
      <c r="E19" s="145"/>
      <c r="F19" s="145"/>
      <c r="G19" s="145"/>
      <c r="H19" s="145"/>
    </row>
    <row r="20" spans="1:8" ht="30" customHeight="1">
      <c r="A20" s="145"/>
      <c r="B20" s="145"/>
      <c r="C20" s="145"/>
      <c r="D20" s="145"/>
      <c r="E20" s="145"/>
      <c r="F20" s="145"/>
      <c r="G20" s="145"/>
      <c r="H20" s="145"/>
    </row>
    <row r="21" spans="1:8" ht="30" customHeight="1">
      <c r="A21" s="145"/>
      <c r="B21" s="145"/>
      <c r="C21" s="145"/>
      <c r="D21" s="145"/>
      <c r="E21" s="145"/>
      <c r="F21" s="145"/>
      <c r="G21" s="145"/>
      <c r="H21" s="145"/>
    </row>
    <row r="22" spans="1:8" ht="30" customHeight="1">
      <c r="A22" s="145"/>
      <c r="B22" s="145"/>
      <c r="C22" s="145"/>
      <c r="D22" s="145"/>
      <c r="E22" s="145"/>
      <c r="F22" s="145"/>
      <c r="G22" s="145"/>
      <c r="H22" s="145"/>
    </row>
    <row r="23" spans="1:8" ht="30" customHeight="1">
      <c r="A23" s="145"/>
      <c r="B23" s="145"/>
      <c r="C23" s="145"/>
      <c r="D23" s="145"/>
      <c r="E23" s="145"/>
      <c r="F23" s="145"/>
      <c r="G23" s="145"/>
      <c r="H23" s="145"/>
    </row>
    <row r="24" spans="1:8" ht="30" customHeight="1">
      <c r="A24" s="145"/>
      <c r="B24" s="145"/>
      <c r="C24" s="145"/>
      <c r="D24" s="145"/>
      <c r="E24" s="145"/>
      <c r="F24" s="145"/>
      <c r="G24" s="145"/>
      <c r="H24" s="145"/>
    </row>
    <row r="25" spans="1:8" ht="30" customHeight="1">
      <c r="A25" s="145"/>
      <c r="B25" s="145"/>
      <c r="C25" s="145"/>
      <c r="D25" s="145"/>
      <c r="E25" s="145"/>
      <c r="F25" s="145"/>
      <c r="G25" s="145"/>
      <c r="H25" s="145"/>
    </row>
    <row r="26" spans="1:8" ht="30" customHeight="1">
      <c r="A26" s="145"/>
      <c r="B26" s="145"/>
      <c r="C26" s="145"/>
      <c r="D26" s="145"/>
      <c r="E26" s="145"/>
      <c r="F26" s="145"/>
      <c r="G26" s="145"/>
      <c r="H26" s="145"/>
    </row>
    <row r="27" spans="1:8" ht="30" customHeight="1">
      <c r="A27" s="145"/>
      <c r="B27" s="145"/>
      <c r="C27" s="145"/>
      <c r="D27" s="145"/>
      <c r="E27" s="145"/>
      <c r="F27" s="145"/>
      <c r="G27" s="145"/>
      <c r="H27" s="145"/>
    </row>
    <row r="28" spans="1:8" ht="30" customHeight="1">
      <c r="A28" s="145"/>
      <c r="B28" s="145"/>
      <c r="C28" s="145"/>
      <c r="D28" s="145"/>
      <c r="E28" s="145"/>
      <c r="F28" s="145"/>
      <c r="G28" s="145"/>
      <c r="H28" s="145"/>
    </row>
    <row r="29" spans="1:8" ht="30" customHeight="1">
      <c r="A29" s="145"/>
      <c r="B29" s="145"/>
      <c r="C29" s="145"/>
      <c r="D29" s="145"/>
      <c r="E29" s="145"/>
      <c r="F29" s="145"/>
      <c r="G29" s="145"/>
      <c r="H29" s="145"/>
    </row>
    <row r="30" spans="1:8" ht="30" customHeight="1">
      <c r="A30" s="145"/>
      <c r="B30" s="145"/>
      <c r="C30" s="145"/>
      <c r="D30" s="145"/>
      <c r="E30" s="145"/>
      <c r="F30" s="145"/>
      <c r="G30" s="145"/>
      <c r="H30" s="145"/>
    </row>
    <row r="31" spans="1:8" ht="30" customHeight="1">
      <c r="A31" s="145"/>
      <c r="B31" s="145"/>
      <c r="C31" s="145"/>
      <c r="D31" s="145"/>
      <c r="E31" s="145"/>
      <c r="F31" s="145"/>
      <c r="G31" s="145"/>
      <c r="H31" s="145"/>
    </row>
    <row r="32" spans="1:8" ht="30" customHeight="1">
      <c r="A32" s="145"/>
      <c r="B32" s="145"/>
      <c r="C32" s="145"/>
      <c r="D32" s="145"/>
      <c r="E32" s="145"/>
      <c r="F32" s="145"/>
      <c r="G32" s="145"/>
      <c r="H32" s="145"/>
    </row>
    <row r="33" spans="1:8" ht="30" customHeight="1">
      <c r="A33" s="145"/>
      <c r="B33" s="145"/>
      <c r="C33" s="145"/>
      <c r="D33" s="145"/>
      <c r="E33" s="145"/>
      <c r="F33" s="145"/>
      <c r="G33" s="145"/>
      <c r="H33" s="145"/>
    </row>
    <row r="34" spans="1:8" ht="30" customHeight="1">
      <c r="A34" s="145"/>
      <c r="B34" s="145"/>
      <c r="C34" s="145"/>
      <c r="D34" s="145"/>
      <c r="E34" s="145"/>
      <c r="F34" s="145"/>
      <c r="G34" s="145"/>
      <c r="H34" s="145"/>
    </row>
    <row r="35" spans="1:8" ht="30" customHeight="1">
      <c r="A35" s="145"/>
      <c r="B35" s="145"/>
      <c r="C35" s="145"/>
      <c r="D35" s="145"/>
      <c r="E35" s="145"/>
      <c r="F35" s="145"/>
      <c r="G35" s="145"/>
      <c r="H35" s="145"/>
    </row>
    <row r="36" spans="1:8" ht="30" customHeight="1">
      <c r="A36" s="145"/>
      <c r="B36" s="145"/>
      <c r="C36" s="145"/>
      <c r="D36" s="145"/>
      <c r="E36" s="145"/>
      <c r="F36" s="145"/>
      <c r="G36" s="145"/>
      <c r="H36" s="145"/>
    </row>
    <row r="37" spans="1:8" ht="30" customHeight="1">
      <c r="A37" s="145"/>
      <c r="B37" s="145"/>
      <c r="C37" s="145"/>
      <c r="D37" s="145"/>
      <c r="E37" s="145"/>
      <c r="F37" s="145"/>
      <c r="G37" s="145"/>
      <c r="H37" s="145"/>
    </row>
    <row r="38" spans="1:8" ht="30" customHeight="1">
      <c r="A38" s="145"/>
      <c r="B38" s="145"/>
      <c r="C38" s="145"/>
      <c r="D38" s="145"/>
      <c r="E38" s="145"/>
      <c r="F38" s="145"/>
      <c r="G38" s="145"/>
      <c r="H38" s="145"/>
    </row>
    <row r="39" spans="1:8" ht="30" customHeight="1">
      <c r="A39" s="146"/>
      <c r="B39" s="146"/>
      <c r="C39" s="146"/>
      <c r="D39" s="146"/>
      <c r="E39" s="146"/>
      <c r="F39" s="146"/>
      <c r="G39" s="146"/>
      <c r="H39" s="146"/>
    </row>
    <row r="40" spans="1:8" ht="30" customHeight="1">
      <c r="A40" s="146"/>
      <c r="B40" s="146"/>
      <c r="C40" s="146"/>
      <c r="D40" s="146"/>
      <c r="E40" s="146"/>
      <c r="F40" s="146"/>
      <c r="G40" s="146"/>
      <c r="H40" s="146"/>
    </row>
    <row r="41" spans="1:8">
      <c r="A41" s="86"/>
      <c r="B41" s="86"/>
      <c r="C41" s="86"/>
      <c r="D41" s="86"/>
      <c r="E41" s="86"/>
      <c r="F41" s="86"/>
      <c r="G41" s="86"/>
      <c r="H41" s="86"/>
    </row>
    <row r="42" spans="1:8">
      <c r="A42" s="64"/>
      <c r="B42" s="64"/>
      <c r="C42" s="64"/>
      <c r="D42" s="64"/>
      <c r="E42" s="64"/>
      <c r="F42" s="64"/>
      <c r="G42" s="64"/>
      <c r="H42" s="64"/>
    </row>
    <row r="43" spans="1:8">
      <c r="A43" s="64"/>
      <c r="B43" s="64"/>
      <c r="C43" s="64"/>
      <c r="D43" s="64"/>
      <c r="E43" s="64"/>
      <c r="F43" s="64"/>
      <c r="G43" s="64"/>
      <c r="H43" s="64"/>
    </row>
    <row r="44" spans="1:8">
      <c r="A44" s="64"/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  <row r="46" spans="1:8">
      <c r="A46" s="65"/>
      <c r="B46" s="65"/>
      <c r="C46" s="65"/>
      <c r="D46" s="65"/>
      <c r="E46" s="65"/>
      <c r="F46" s="65"/>
      <c r="G46" s="65"/>
      <c r="H46" s="65"/>
    </row>
    <row r="47" spans="1:8">
      <c r="A47" s="65"/>
      <c r="B47" s="65"/>
      <c r="C47" s="65"/>
      <c r="D47" s="65"/>
      <c r="E47" s="65"/>
      <c r="F47" s="65"/>
      <c r="G47" s="65"/>
      <c r="H47" s="65"/>
    </row>
    <row r="48" spans="1:8">
      <c r="A48" s="65"/>
      <c r="B48" s="65"/>
      <c r="C48" s="65"/>
      <c r="D48" s="65"/>
      <c r="E48" s="65"/>
      <c r="F48" s="65"/>
      <c r="G48" s="65"/>
      <c r="H48" s="65"/>
    </row>
    <row r="49" spans="1:8">
      <c r="A49" s="65"/>
      <c r="B49" s="65"/>
      <c r="C49" s="65"/>
      <c r="D49" s="65"/>
      <c r="E49" s="65"/>
      <c r="F49" s="65"/>
      <c r="G49" s="65"/>
      <c r="H49" s="65"/>
    </row>
    <row r="50" spans="1:8">
      <c r="A50" s="65"/>
      <c r="B50" s="65"/>
      <c r="C50" s="65"/>
      <c r="D50" s="65"/>
      <c r="E50" s="65"/>
      <c r="F50" s="65"/>
      <c r="G50" s="65"/>
      <c r="H50" s="65"/>
    </row>
    <row r="51" spans="1:8">
      <c r="A51" s="65"/>
      <c r="B51" s="65"/>
      <c r="C51" s="65"/>
      <c r="D51" s="65"/>
      <c r="E51" s="65"/>
      <c r="F51" s="65"/>
      <c r="G51" s="65"/>
      <c r="H51" s="65"/>
    </row>
    <row r="52" spans="1:8">
      <c r="A52" s="65"/>
      <c r="B52" s="65"/>
      <c r="C52" s="65"/>
      <c r="D52" s="65"/>
      <c r="E52" s="65"/>
      <c r="F52" s="65"/>
      <c r="G52" s="65"/>
      <c r="H52" s="65"/>
    </row>
    <row r="53" spans="1:8">
      <c r="A53" s="65"/>
      <c r="B53" s="65"/>
      <c r="C53" s="65"/>
      <c r="D53" s="65"/>
      <c r="E53" s="65"/>
      <c r="F53" s="65"/>
      <c r="G53" s="65"/>
      <c r="H53" s="65"/>
    </row>
    <row r="54" spans="1:8">
      <c r="A54" s="65"/>
      <c r="B54" s="65"/>
      <c r="C54" s="65"/>
      <c r="D54" s="65"/>
      <c r="E54" s="65"/>
      <c r="F54" s="65"/>
      <c r="G54" s="65"/>
      <c r="H54" s="65"/>
    </row>
    <row r="55" spans="1:8">
      <c r="A55" s="65"/>
      <c r="B55" s="65"/>
      <c r="C55" s="65"/>
      <c r="D55" s="65"/>
      <c r="E55" s="65"/>
      <c r="F55" s="65"/>
      <c r="G55" s="65"/>
      <c r="H55" s="65"/>
    </row>
    <row r="56" spans="1:8">
      <c r="A56" s="65"/>
      <c r="B56" s="65"/>
      <c r="C56" s="65"/>
      <c r="D56" s="65"/>
      <c r="E56" s="65"/>
      <c r="F56" s="65"/>
      <c r="G56" s="65"/>
      <c r="H56" s="65"/>
    </row>
    <row r="57" spans="1:8">
      <c r="A57" s="65"/>
      <c r="B57" s="65"/>
      <c r="C57" s="65"/>
      <c r="D57" s="65"/>
      <c r="E57" s="65"/>
      <c r="F57" s="65"/>
      <c r="G57" s="65"/>
      <c r="H57" s="65"/>
    </row>
    <row r="58" spans="1:8">
      <c r="A58" s="65"/>
      <c r="B58" s="65"/>
      <c r="C58" s="65"/>
      <c r="D58" s="65"/>
      <c r="E58" s="65"/>
      <c r="F58" s="65"/>
      <c r="G58" s="65"/>
      <c r="H58" s="65"/>
    </row>
    <row r="59" spans="1:8">
      <c r="A59" s="65"/>
      <c r="B59" s="65"/>
      <c r="C59" s="65"/>
      <c r="D59" s="65"/>
      <c r="E59" s="65"/>
      <c r="F59" s="65"/>
      <c r="G59" s="65"/>
      <c r="H59" s="65"/>
    </row>
    <row r="60" spans="1:8">
      <c r="A60" s="65"/>
      <c r="B60" s="65"/>
      <c r="C60" s="65"/>
      <c r="D60" s="65"/>
      <c r="E60" s="65"/>
      <c r="F60" s="65"/>
      <c r="G60" s="65"/>
      <c r="H60" s="65"/>
    </row>
    <row r="61" spans="1:8">
      <c r="A61" s="65"/>
      <c r="B61" s="65"/>
      <c r="C61" s="65"/>
      <c r="D61" s="65"/>
      <c r="E61" s="65"/>
      <c r="F61" s="65"/>
      <c r="G61" s="65"/>
      <c r="H61" s="65"/>
    </row>
    <row r="62" spans="1:8">
      <c r="A62" s="65"/>
      <c r="B62" s="65"/>
      <c r="C62" s="65"/>
      <c r="D62" s="65"/>
      <c r="E62" s="65"/>
      <c r="F62" s="65"/>
      <c r="G62" s="65"/>
      <c r="H62" s="65"/>
    </row>
    <row r="63" spans="1:8">
      <c r="A63" s="65"/>
      <c r="B63" s="65"/>
      <c r="C63" s="65"/>
      <c r="D63" s="65"/>
      <c r="E63" s="65"/>
      <c r="F63" s="65"/>
      <c r="G63" s="65"/>
      <c r="H63" s="65"/>
    </row>
    <row r="64" spans="1:8">
      <c r="A64" s="65"/>
      <c r="B64" s="65"/>
      <c r="C64" s="65"/>
      <c r="D64" s="65"/>
      <c r="E64" s="65"/>
      <c r="F64" s="65"/>
      <c r="G64" s="65"/>
      <c r="H64" s="65"/>
    </row>
    <row r="65" spans="1:8">
      <c r="A65" s="65"/>
      <c r="B65" s="65"/>
      <c r="C65" s="65"/>
      <c r="D65" s="65"/>
      <c r="E65" s="65"/>
      <c r="F65" s="65"/>
      <c r="G65" s="65"/>
      <c r="H65" s="65"/>
    </row>
    <row r="66" spans="1:8">
      <c r="A66" s="65"/>
      <c r="B66" s="65"/>
      <c r="C66" s="65"/>
      <c r="D66" s="65"/>
      <c r="E66" s="65"/>
      <c r="F66" s="65"/>
      <c r="G66" s="65"/>
      <c r="H66" s="65"/>
    </row>
    <row r="67" spans="1:8">
      <c r="A67" s="65"/>
      <c r="B67" s="65"/>
      <c r="C67" s="65"/>
      <c r="D67" s="65"/>
      <c r="E67" s="65"/>
      <c r="F67" s="65"/>
      <c r="G67" s="65"/>
      <c r="H67" s="65"/>
    </row>
    <row r="68" spans="1:8">
      <c r="A68" s="65"/>
      <c r="B68" s="65"/>
      <c r="C68" s="65"/>
      <c r="D68" s="65"/>
      <c r="E68" s="65"/>
      <c r="F68" s="65"/>
      <c r="G68" s="65"/>
      <c r="H68" s="65"/>
    </row>
    <row r="69" spans="1:8">
      <c r="A69" s="65"/>
      <c r="B69" s="65"/>
      <c r="C69" s="65"/>
      <c r="D69" s="65"/>
      <c r="E69" s="65"/>
      <c r="F69" s="65"/>
      <c r="G69" s="65"/>
      <c r="H69" s="65"/>
    </row>
    <row r="70" spans="1:8">
      <c r="A70" s="65"/>
      <c r="B70" s="65"/>
      <c r="C70" s="65"/>
      <c r="D70" s="65"/>
      <c r="E70" s="65"/>
      <c r="F70" s="65"/>
      <c r="G70" s="65"/>
      <c r="H70" s="65"/>
    </row>
    <row r="71" spans="1:8">
      <c r="A71" s="65"/>
      <c r="B71" s="65"/>
      <c r="C71" s="65"/>
      <c r="D71" s="65"/>
      <c r="E71" s="65"/>
      <c r="F71" s="65"/>
      <c r="G71" s="65"/>
      <c r="H71" s="65"/>
    </row>
    <row r="72" spans="1:8">
      <c r="A72" s="65"/>
      <c r="B72" s="65"/>
      <c r="C72" s="65"/>
      <c r="D72" s="65"/>
      <c r="E72" s="65"/>
      <c r="F72" s="65"/>
      <c r="G72" s="65"/>
      <c r="H72" s="65"/>
    </row>
    <row r="73" spans="1:8">
      <c r="A73" s="65"/>
      <c r="B73" s="65"/>
      <c r="C73" s="65"/>
      <c r="D73" s="65"/>
      <c r="E73" s="65"/>
      <c r="F73" s="65"/>
      <c r="G73" s="65"/>
      <c r="H73" s="65"/>
    </row>
    <row r="74" spans="1:8">
      <c r="A74" s="65"/>
      <c r="B74" s="65"/>
      <c r="C74" s="65"/>
      <c r="D74" s="65"/>
      <c r="E74" s="65"/>
      <c r="F74" s="65"/>
      <c r="G74" s="65"/>
      <c r="H74" s="65"/>
    </row>
    <row r="75" spans="1:8">
      <c r="A75" s="65"/>
      <c r="B75" s="65"/>
      <c r="C75" s="65"/>
      <c r="D75" s="65"/>
      <c r="E75" s="65"/>
      <c r="F75" s="65"/>
      <c r="G75" s="65"/>
      <c r="H75" s="65"/>
    </row>
    <row r="76" spans="1:8">
      <c r="A76" s="65"/>
      <c r="B76" s="65"/>
      <c r="C76" s="65"/>
      <c r="D76" s="65"/>
      <c r="E76" s="65"/>
      <c r="F76" s="65"/>
      <c r="G76" s="65"/>
      <c r="H76" s="65"/>
    </row>
    <row r="77" spans="1:8">
      <c r="A77" s="65"/>
      <c r="B77" s="65"/>
      <c r="C77" s="65"/>
      <c r="D77" s="65"/>
      <c r="E77" s="65"/>
      <c r="F77" s="65"/>
      <c r="G77" s="65"/>
      <c r="H77" s="65"/>
    </row>
    <row r="78" spans="1:8">
      <c r="A78" s="65"/>
      <c r="B78" s="65"/>
      <c r="C78" s="65"/>
      <c r="D78" s="65"/>
      <c r="E78" s="65"/>
      <c r="F78" s="65"/>
      <c r="G78" s="65"/>
      <c r="H78" s="65"/>
    </row>
    <row r="79" spans="1:8">
      <c r="A79" s="65"/>
      <c r="B79" s="65"/>
      <c r="C79" s="65"/>
      <c r="D79" s="65"/>
      <c r="E79" s="65"/>
      <c r="F79" s="65"/>
      <c r="G79" s="65"/>
      <c r="H79" s="65"/>
    </row>
    <row r="80" spans="1:8">
      <c r="A80" s="65"/>
      <c r="B80" s="65"/>
      <c r="C80" s="65"/>
      <c r="D80" s="65"/>
      <c r="E80" s="65"/>
      <c r="F80" s="65"/>
      <c r="G80" s="65"/>
      <c r="H80" s="65"/>
    </row>
    <row r="81" spans="1:8">
      <c r="A81" s="65"/>
      <c r="B81" s="65"/>
      <c r="C81" s="65"/>
      <c r="D81" s="65"/>
      <c r="E81" s="65"/>
      <c r="F81" s="65"/>
      <c r="G81" s="65"/>
      <c r="H81" s="65"/>
    </row>
    <row r="82" spans="1:8">
      <c r="A82" s="65"/>
      <c r="B82" s="65"/>
      <c r="C82" s="65"/>
      <c r="D82" s="65"/>
      <c r="E82" s="65"/>
      <c r="F82" s="65"/>
      <c r="G82" s="65"/>
      <c r="H82" s="65"/>
    </row>
    <row r="83" spans="1:8">
      <c r="A83" s="65"/>
      <c r="B83" s="65"/>
      <c r="C83" s="65"/>
      <c r="D83" s="65"/>
      <c r="E83" s="65"/>
      <c r="F83" s="65"/>
      <c r="G83" s="65"/>
      <c r="H83" s="65"/>
    </row>
    <row r="84" spans="1:8">
      <c r="A84" s="65"/>
      <c r="B84" s="65"/>
      <c r="C84" s="65"/>
      <c r="D84" s="65"/>
      <c r="E84" s="65"/>
      <c r="F84" s="65"/>
      <c r="G84" s="65"/>
      <c r="H84" s="65"/>
    </row>
    <row r="85" spans="1:8">
      <c r="A85" s="65"/>
      <c r="B85" s="65"/>
      <c r="C85" s="65"/>
      <c r="D85" s="65"/>
      <c r="E85" s="65"/>
      <c r="F85" s="65"/>
      <c r="G85" s="65"/>
      <c r="H85" s="65"/>
    </row>
    <row r="86" spans="1:8">
      <c r="A86" s="65"/>
      <c r="B86" s="65"/>
      <c r="C86" s="65"/>
      <c r="D86" s="65"/>
      <c r="E86" s="65"/>
      <c r="F86" s="65"/>
      <c r="G86" s="65"/>
      <c r="H86" s="65"/>
    </row>
    <row r="87" spans="1:8">
      <c r="A87" s="65"/>
      <c r="B87" s="65"/>
      <c r="C87" s="65"/>
      <c r="D87" s="65"/>
      <c r="E87" s="65"/>
      <c r="F87" s="65"/>
      <c r="G87" s="65"/>
      <c r="H87" s="65"/>
    </row>
    <row r="88" spans="1:8">
      <c r="A88" s="65"/>
      <c r="B88" s="65"/>
      <c r="C88" s="65"/>
      <c r="D88" s="65"/>
      <c r="E88" s="65"/>
      <c r="F88" s="65"/>
      <c r="G88" s="65"/>
      <c r="H88" s="65"/>
    </row>
    <row r="89" spans="1:8">
      <c r="A89" s="65"/>
      <c r="B89" s="65"/>
      <c r="C89" s="65"/>
      <c r="D89" s="65"/>
      <c r="E89" s="65"/>
      <c r="F89" s="65"/>
      <c r="G89" s="65"/>
      <c r="H89" s="65"/>
    </row>
    <row r="90" spans="1:8">
      <c r="A90" s="65"/>
      <c r="B90" s="65"/>
      <c r="C90" s="65"/>
      <c r="D90" s="65"/>
      <c r="E90" s="65"/>
      <c r="F90" s="65"/>
      <c r="G90" s="65"/>
      <c r="H90" s="65"/>
    </row>
    <row r="91" spans="1:8">
      <c r="A91" s="65"/>
      <c r="B91" s="65"/>
      <c r="C91" s="65"/>
      <c r="D91" s="65"/>
      <c r="E91" s="65"/>
      <c r="F91" s="65"/>
      <c r="G91" s="65"/>
      <c r="H91" s="65"/>
    </row>
    <row r="92" spans="1:8">
      <c r="A92" s="65"/>
      <c r="B92" s="65"/>
      <c r="C92" s="65"/>
      <c r="D92" s="65"/>
      <c r="E92" s="65"/>
      <c r="F92" s="65"/>
      <c r="G92" s="65"/>
      <c r="H92" s="65"/>
    </row>
  </sheetData>
  <sheetProtection algorithmName="SHA-512" hashValue="11rN3kV/YhRKNKbQ0UOm6/pFseqk51/nI0NyRJnEEau6REfRN+Q4aH/WZDEbgfq2APM9UGCJKsvnFeBN8s5RZA==" saltValue="1O2qgGjsXrh8InF1jKG1Og==" spinCount="100000" sheet="1" objects="1" scenarios="1"/>
  <phoneticPr fontId="0" type="noConversion"/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27"/>
  </sheetPr>
  <dimension ref="A1:H240"/>
  <sheetViews>
    <sheetView defaultGridColor="0" colorId="22" zoomScale="60" zoomScaleNormal="60" workbookViewId="0">
      <selection activeCell="B11" sqref="B11"/>
    </sheetView>
  </sheetViews>
  <sheetFormatPr defaultColWidth="9.69140625" defaultRowHeight="23.25"/>
  <cols>
    <col min="2" max="2" width="13.07421875" customWidth="1"/>
    <col min="3" max="3" width="10.61328125" customWidth="1"/>
    <col min="5" max="5" width="8.921875" customWidth="1"/>
    <col min="6" max="6" width="12.3046875" customWidth="1"/>
    <col min="8" max="8" width="14.921875" customWidth="1"/>
  </cols>
  <sheetData>
    <row r="1" spans="1:8">
      <c r="A1" s="77"/>
      <c r="B1" s="77"/>
      <c r="C1" s="77"/>
      <c r="D1" s="77"/>
      <c r="E1" s="77"/>
      <c r="F1" s="77"/>
      <c r="G1" s="77"/>
      <c r="H1" s="77"/>
    </row>
    <row r="2" spans="1:8" ht="24" customHeight="1">
      <c r="A2" s="35" t="s">
        <v>143</v>
      </c>
      <c r="B2" s="24"/>
      <c r="C2" s="83"/>
      <c r="D2" s="23"/>
      <c r="E2" s="35"/>
      <c r="F2" s="24"/>
      <c r="G2" s="24"/>
      <c r="H2" s="24"/>
    </row>
    <row r="3" spans="1:8" ht="24" customHeight="1">
      <c r="A3" s="77"/>
      <c r="B3" s="77"/>
      <c r="C3" s="81"/>
      <c r="D3" s="66"/>
      <c r="E3" s="66"/>
      <c r="F3" s="66"/>
      <c r="G3" s="71"/>
      <c r="H3" s="294" t="str">
        <f>"Application #: "&amp;IF(COSTS!$K$6="","",COSTS!$K$6)</f>
        <v xml:space="preserve">Application #: </v>
      </c>
    </row>
    <row r="4" spans="1:8" ht="12" customHeight="1">
      <c r="A4" s="25"/>
      <c r="B4" s="67"/>
      <c r="C4" s="67"/>
      <c r="D4" s="67"/>
      <c r="E4" s="67"/>
      <c r="F4" s="67"/>
      <c r="G4" s="67"/>
      <c r="H4" s="67"/>
    </row>
    <row r="5" spans="1:8" ht="24" customHeight="1">
      <c r="A5" s="25" t="s">
        <v>144</v>
      </c>
      <c r="B5" s="67"/>
      <c r="C5" s="67"/>
      <c r="D5" s="67"/>
      <c r="E5" s="67"/>
      <c r="F5" s="67"/>
      <c r="G5" s="67"/>
      <c r="H5" s="67"/>
    </row>
    <row r="6" spans="1:8" ht="24" customHeight="1">
      <c r="A6" s="25" t="s">
        <v>250</v>
      </c>
      <c r="B6" s="67"/>
      <c r="C6" s="67"/>
      <c r="D6" s="67"/>
      <c r="E6" s="67"/>
      <c r="F6" s="67"/>
      <c r="G6" s="67"/>
      <c r="H6" s="67"/>
    </row>
    <row r="7" spans="1:8" ht="24" customHeight="1">
      <c r="A7" s="25"/>
      <c r="B7" s="67"/>
      <c r="C7" s="67"/>
      <c r="D7" s="67"/>
      <c r="E7" s="67"/>
      <c r="F7" s="67"/>
      <c r="G7" s="67"/>
      <c r="H7" s="67"/>
    </row>
    <row r="8" spans="1:8" ht="24" customHeight="1">
      <c r="A8" s="25"/>
      <c r="B8" s="67"/>
      <c r="C8" s="67"/>
      <c r="D8" s="67"/>
      <c r="E8" s="67"/>
      <c r="F8" s="67"/>
      <c r="G8" s="67"/>
      <c r="H8" s="67"/>
    </row>
    <row r="9" spans="1:8" ht="24" customHeight="1">
      <c r="A9" s="25" t="s">
        <v>145</v>
      </c>
      <c r="B9" s="67"/>
      <c r="C9" s="67"/>
      <c r="D9" s="67"/>
      <c r="E9" s="67"/>
      <c r="F9" s="67"/>
      <c r="G9" s="67"/>
      <c r="H9" s="67"/>
    </row>
    <row r="10" spans="1:8" ht="12" customHeight="1">
      <c r="A10" s="25"/>
      <c r="B10" s="67"/>
      <c r="C10" s="67"/>
      <c r="D10" s="67"/>
      <c r="E10" s="67"/>
      <c r="F10" s="67"/>
      <c r="G10" s="67"/>
      <c r="H10" s="67"/>
    </row>
    <row r="11" spans="1:8" ht="24" customHeight="1" thickBot="1">
      <c r="A11" s="58" t="s">
        <v>146</v>
      </c>
      <c r="B11" s="150"/>
      <c r="C11" s="150"/>
      <c r="D11" s="150"/>
      <c r="E11" s="150"/>
      <c r="F11" s="150"/>
      <c r="G11" s="150"/>
      <c r="H11" s="150"/>
    </row>
    <row r="12" spans="1:8" ht="24" customHeight="1" thickBot="1">
      <c r="A12" s="58" t="s">
        <v>147</v>
      </c>
      <c r="B12" s="150"/>
      <c r="C12" s="150"/>
      <c r="D12" s="150"/>
      <c r="E12" s="150"/>
      <c r="F12" s="150"/>
      <c r="G12" s="150"/>
      <c r="H12" s="150"/>
    </row>
    <row r="13" spans="1:8" ht="24" customHeight="1" thickBot="1">
      <c r="A13" s="58" t="s">
        <v>148</v>
      </c>
      <c r="B13" s="58"/>
      <c r="C13" s="150"/>
      <c r="D13" s="150"/>
      <c r="E13" s="150"/>
      <c r="F13" s="150"/>
      <c r="G13" s="58" t="s">
        <v>149</v>
      </c>
      <c r="H13" s="150"/>
    </row>
    <row r="14" spans="1:8" ht="24" customHeight="1" thickBot="1">
      <c r="A14" s="58" t="s">
        <v>150</v>
      </c>
      <c r="B14" s="147" t="str">
        <f>IF(COSTS!H16="","",COSTS!H16)</f>
        <v/>
      </c>
      <c r="C14" s="59" t="s">
        <v>151</v>
      </c>
      <c r="D14" s="150"/>
      <c r="E14" s="150"/>
      <c r="F14" s="150"/>
      <c r="G14" s="150"/>
      <c r="H14" s="150"/>
    </row>
    <row r="15" spans="1:8" ht="24" customHeight="1" thickBot="1">
      <c r="A15" s="58" t="s">
        <v>152</v>
      </c>
      <c r="B15" s="58"/>
      <c r="C15" s="150"/>
      <c r="D15" s="150"/>
      <c r="E15" s="150"/>
      <c r="F15" s="150"/>
      <c r="G15" s="150"/>
      <c r="H15" s="150"/>
    </row>
    <row r="16" spans="1:8" ht="12" customHeight="1">
      <c r="A16" s="58"/>
      <c r="B16" s="58"/>
      <c r="C16" s="58"/>
      <c r="D16" s="58"/>
      <c r="E16" s="58"/>
      <c r="F16" s="58"/>
      <c r="G16" s="58"/>
      <c r="H16" s="58"/>
    </row>
    <row r="17" spans="1:8" ht="24" customHeight="1">
      <c r="A17" s="58" t="s">
        <v>153</v>
      </c>
      <c r="B17" s="58"/>
      <c r="C17" s="58"/>
      <c r="D17" s="58"/>
      <c r="E17" s="58"/>
      <c r="F17" s="58"/>
      <c r="G17" s="58"/>
      <c r="H17" s="58"/>
    </row>
    <row r="18" spans="1:8" ht="12" customHeight="1">
      <c r="A18" s="58"/>
      <c r="B18" s="58"/>
      <c r="C18" s="58"/>
      <c r="D18" s="58"/>
      <c r="E18" s="58"/>
      <c r="F18" s="58"/>
      <c r="G18" s="58"/>
      <c r="H18" s="58"/>
    </row>
    <row r="19" spans="1:8" ht="24" customHeight="1" thickBot="1">
      <c r="A19" s="58" t="s">
        <v>146</v>
      </c>
      <c r="B19" s="150"/>
      <c r="C19" s="150"/>
      <c r="D19" s="150"/>
      <c r="E19" s="150"/>
      <c r="F19" s="150"/>
      <c r="G19" s="150"/>
      <c r="H19" s="150"/>
    </row>
    <row r="20" spans="1:8" ht="24" customHeight="1" thickBot="1">
      <c r="A20" s="58" t="s">
        <v>147</v>
      </c>
      <c r="B20" s="150"/>
      <c r="C20" s="150"/>
      <c r="D20" s="150"/>
      <c r="E20" s="150"/>
      <c r="F20" s="150"/>
      <c r="G20" s="150"/>
      <c r="H20" s="150"/>
    </row>
    <row r="21" spans="1:8" ht="24" customHeight="1" thickBot="1">
      <c r="A21" s="58" t="s">
        <v>148</v>
      </c>
      <c r="B21" s="58"/>
      <c r="C21" s="150"/>
      <c r="D21" s="150"/>
      <c r="E21" s="150"/>
      <c r="F21" s="150"/>
      <c r="G21" s="58" t="s">
        <v>149</v>
      </c>
      <c r="H21" s="150"/>
    </row>
    <row r="22" spans="1:8" ht="24" customHeight="1" thickBot="1">
      <c r="A22" s="58" t="s">
        <v>150</v>
      </c>
      <c r="B22" s="147" t="str">
        <f>IF(COSTS!H17="","",COSTS!H17)</f>
        <v/>
      </c>
      <c r="C22" s="59" t="s">
        <v>151</v>
      </c>
      <c r="D22" s="150"/>
      <c r="E22" s="150"/>
      <c r="F22" s="150"/>
      <c r="G22" s="150"/>
      <c r="H22" s="150"/>
    </row>
    <row r="23" spans="1:8" ht="24" customHeight="1" thickBot="1">
      <c r="A23" s="58" t="s">
        <v>152</v>
      </c>
      <c r="B23" s="58"/>
      <c r="C23" s="150"/>
      <c r="D23" s="150"/>
      <c r="E23" s="150"/>
      <c r="F23" s="150"/>
      <c r="G23" s="150"/>
      <c r="H23" s="150"/>
    </row>
    <row r="24" spans="1:8" ht="12" customHeight="1">
      <c r="A24" s="58"/>
      <c r="B24" s="58"/>
      <c r="C24" s="58"/>
      <c r="D24" s="58"/>
      <c r="E24" s="58"/>
      <c r="F24" s="58"/>
      <c r="G24" s="58"/>
      <c r="H24" s="58"/>
    </row>
    <row r="25" spans="1:8" ht="24" customHeight="1">
      <c r="A25" s="58" t="s">
        <v>154</v>
      </c>
      <c r="B25" s="58"/>
      <c r="C25" s="58"/>
      <c r="D25" s="58"/>
      <c r="E25" s="58"/>
      <c r="F25" s="58"/>
      <c r="G25" s="58"/>
      <c r="H25" s="58"/>
    </row>
    <row r="26" spans="1:8" ht="12" customHeight="1">
      <c r="A26" s="58"/>
      <c r="B26" s="58"/>
      <c r="C26" s="58"/>
      <c r="D26" s="58"/>
      <c r="E26" s="58"/>
      <c r="F26" s="58"/>
      <c r="G26" s="58"/>
      <c r="H26" s="58"/>
    </row>
    <row r="27" spans="1:8" ht="24" customHeight="1" thickBot="1">
      <c r="A27" s="58" t="s">
        <v>146</v>
      </c>
      <c r="B27" s="150"/>
      <c r="C27" s="150"/>
      <c r="D27" s="150"/>
      <c r="E27" s="150"/>
      <c r="F27" s="150"/>
      <c r="G27" s="150"/>
      <c r="H27" s="150"/>
    </row>
    <row r="28" spans="1:8" ht="24" customHeight="1" thickBot="1">
      <c r="A28" s="58" t="s">
        <v>147</v>
      </c>
      <c r="B28" s="150"/>
      <c r="C28" s="150"/>
      <c r="D28" s="150"/>
      <c r="E28" s="150"/>
      <c r="F28" s="150"/>
      <c r="G28" s="150"/>
      <c r="H28" s="150"/>
    </row>
    <row r="29" spans="1:8" ht="24" customHeight="1" thickBot="1">
      <c r="A29" s="58" t="s">
        <v>148</v>
      </c>
      <c r="B29" s="58"/>
      <c r="C29" s="150"/>
      <c r="D29" s="150"/>
      <c r="E29" s="150"/>
      <c r="F29" s="150"/>
      <c r="G29" s="58" t="s">
        <v>149</v>
      </c>
      <c r="H29" s="150"/>
    </row>
    <row r="30" spans="1:8" ht="24" customHeight="1" thickBot="1">
      <c r="A30" s="58" t="s">
        <v>150</v>
      </c>
      <c r="B30" s="147" t="str">
        <f>IF(COSTS!H18="","",COSTS!H18)</f>
        <v/>
      </c>
      <c r="C30" s="59" t="s">
        <v>151</v>
      </c>
      <c r="D30" s="150"/>
      <c r="E30" s="150"/>
      <c r="F30" s="150"/>
      <c r="G30" s="150"/>
      <c r="H30" s="150"/>
    </row>
    <row r="31" spans="1:8" ht="24" customHeight="1" thickBot="1">
      <c r="A31" s="58" t="s">
        <v>152</v>
      </c>
      <c r="B31" s="58"/>
      <c r="C31" s="150"/>
      <c r="D31" s="150"/>
      <c r="E31" s="150"/>
      <c r="F31" s="150"/>
      <c r="G31" s="150"/>
      <c r="H31" s="150"/>
    </row>
    <row r="32" spans="1:8" ht="12" customHeight="1">
      <c r="A32" s="58"/>
      <c r="B32" s="58"/>
      <c r="C32" s="58"/>
      <c r="D32" s="58"/>
      <c r="E32" s="58"/>
      <c r="F32" s="58"/>
      <c r="G32" s="58"/>
      <c r="H32" s="58"/>
    </row>
    <row r="33" spans="1:8" ht="24" customHeight="1">
      <c r="A33" s="58" t="s">
        <v>155</v>
      </c>
      <c r="B33" s="58"/>
      <c r="C33" s="58"/>
      <c r="D33" s="58"/>
      <c r="E33" s="58"/>
      <c r="F33" s="58"/>
      <c r="G33" s="58"/>
      <c r="H33" s="58"/>
    </row>
    <row r="34" spans="1:8" ht="12" customHeight="1">
      <c r="A34" s="58"/>
      <c r="B34" s="58"/>
      <c r="C34" s="58"/>
      <c r="D34" s="58"/>
      <c r="E34" s="58"/>
      <c r="F34" s="58"/>
      <c r="G34" s="58"/>
      <c r="H34" s="58"/>
    </row>
    <row r="35" spans="1:8" ht="24" customHeight="1" thickBot="1">
      <c r="A35" s="58" t="s">
        <v>156</v>
      </c>
      <c r="B35" s="150"/>
      <c r="C35" s="150"/>
      <c r="D35" s="150"/>
      <c r="E35" s="150"/>
      <c r="F35" s="150"/>
      <c r="G35" s="150"/>
      <c r="H35" s="150"/>
    </row>
    <row r="36" spans="1:8" ht="24" customHeight="1" thickBot="1">
      <c r="A36" s="58" t="s">
        <v>147</v>
      </c>
      <c r="B36" s="150"/>
      <c r="C36" s="150"/>
      <c r="D36" s="150"/>
      <c r="E36" s="150"/>
      <c r="F36" s="150"/>
      <c r="G36" s="150"/>
      <c r="H36" s="150"/>
    </row>
    <row r="37" spans="1:8" ht="24" customHeight="1" thickBot="1">
      <c r="A37" s="58" t="s">
        <v>148</v>
      </c>
      <c r="B37" s="58"/>
      <c r="C37" s="150"/>
      <c r="D37" s="150"/>
      <c r="E37" s="150"/>
      <c r="F37" s="150"/>
      <c r="G37" s="58" t="s">
        <v>149</v>
      </c>
      <c r="H37" s="150"/>
    </row>
    <row r="38" spans="1:8" ht="24" customHeight="1" thickBot="1">
      <c r="A38" s="58" t="s">
        <v>157</v>
      </c>
      <c r="B38" s="58"/>
      <c r="C38" s="148" t="str">
        <f>IF(COSTS!H19="","",COSTS!H19)</f>
        <v/>
      </c>
      <c r="D38" s="58"/>
      <c r="E38" s="58"/>
      <c r="F38" s="58"/>
      <c r="G38" s="58"/>
      <c r="H38" s="58"/>
    </row>
    <row r="39" spans="1:8" ht="12" customHeight="1">
      <c r="A39" s="58"/>
      <c r="B39" s="58"/>
      <c r="C39" s="58"/>
      <c r="D39" s="58"/>
      <c r="E39" s="58"/>
      <c r="F39" s="58"/>
      <c r="G39" s="58"/>
      <c r="H39" s="58"/>
    </row>
    <row r="40" spans="1:8" ht="24" customHeight="1">
      <c r="A40" s="58" t="s">
        <v>158</v>
      </c>
      <c r="B40" s="58"/>
      <c r="C40" s="58"/>
      <c r="D40" s="58"/>
      <c r="E40" s="58"/>
      <c r="F40" s="58"/>
      <c r="G40" s="58"/>
      <c r="H40" s="58"/>
    </row>
    <row r="41" spans="1:8" ht="12" customHeight="1">
      <c r="A41" s="58"/>
      <c r="B41" s="58"/>
      <c r="C41" s="58"/>
      <c r="D41" s="58"/>
      <c r="E41" s="58"/>
      <c r="F41" s="58"/>
      <c r="G41" s="58"/>
      <c r="H41" s="58"/>
    </row>
    <row r="42" spans="1:8" ht="24" customHeight="1" thickBot="1">
      <c r="A42" s="58"/>
      <c r="B42" s="58" t="s">
        <v>159</v>
      </c>
      <c r="C42" s="58"/>
      <c r="D42" s="58"/>
      <c r="E42" s="58"/>
      <c r="F42" s="149" t="str">
        <f>IF(COSTS!H21="","",COSTS!H21)</f>
        <v/>
      </c>
      <c r="G42" s="58"/>
      <c r="H42" s="58"/>
    </row>
    <row r="43" spans="1:8" ht="24" customHeight="1" thickBot="1">
      <c r="A43" s="58"/>
      <c r="B43" s="58" t="s">
        <v>160</v>
      </c>
      <c r="C43" s="58"/>
      <c r="D43" s="58"/>
      <c r="E43" s="58"/>
      <c r="F43" s="148" t="str">
        <f>IF(COSTS!H22="","",COSTS!H22)</f>
        <v/>
      </c>
      <c r="G43" s="58"/>
      <c r="H43" s="58"/>
    </row>
    <row r="44" spans="1:8" ht="12" customHeight="1">
      <c r="A44" s="58"/>
      <c r="B44" s="58"/>
      <c r="C44" s="58"/>
      <c r="D44" s="58"/>
      <c r="E44" s="58"/>
      <c r="F44" s="58"/>
      <c r="G44" s="58"/>
      <c r="H44" s="58"/>
    </row>
    <row r="45" spans="1:8" ht="24" customHeight="1">
      <c r="A45" s="58" t="s">
        <v>161</v>
      </c>
      <c r="B45" s="58"/>
      <c r="C45" s="58"/>
      <c r="D45" s="58"/>
      <c r="E45" s="58"/>
      <c r="F45" s="58"/>
      <c r="G45" s="58"/>
      <c r="H45" s="58"/>
    </row>
    <row r="46" spans="1:8" ht="24" customHeight="1">
      <c r="A46" s="58" t="s">
        <v>162</v>
      </c>
      <c r="B46" s="58"/>
      <c r="C46" s="58"/>
      <c r="D46" s="58"/>
      <c r="E46" s="58"/>
      <c r="F46" s="58"/>
      <c r="G46" s="58"/>
      <c r="H46" s="58"/>
    </row>
    <row r="47" spans="1:8" ht="12" customHeight="1">
      <c r="A47" s="58"/>
      <c r="B47" s="58"/>
      <c r="C47" s="58"/>
      <c r="D47" s="58"/>
      <c r="E47" s="58"/>
      <c r="F47" s="58"/>
      <c r="G47" s="58"/>
      <c r="H47" s="58"/>
    </row>
    <row r="48" spans="1:8" ht="24" customHeight="1" thickBot="1">
      <c r="A48" s="150"/>
      <c r="B48" s="150"/>
      <c r="C48" s="150"/>
      <c r="D48" s="150"/>
      <c r="E48" s="150"/>
      <c r="F48" s="150"/>
      <c r="G48" s="150"/>
      <c r="H48" s="150"/>
    </row>
    <row r="49" spans="1:8" ht="24" customHeight="1" thickBot="1">
      <c r="A49" s="150" t="s">
        <v>139</v>
      </c>
      <c r="B49" s="150"/>
      <c r="C49" s="150"/>
      <c r="D49" s="150"/>
      <c r="E49" s="150"/>
      <c r="F49" s="150"/>
      <c r="G49" s="150"/>
      <c r="H49" s="150"/>
    </row>
    <row r="50" spans="1:8" ht="24" customHeight="1" thickBot="1">
      <c r="A50" s="150" t="s">
        <v>139</v>
      </c>
      <c r="B50" s="150"/>
      <c r="C50" s="150"/>
      <c r="D50" s="150"/>
      <c r="E50" s="150"/>
      <c r="F50" s="150"/>
      <c r="G50" s="150"/>
      <c r="H50" s="150"/>
    </row>
    <row r="51" spans="1:8" ht="24" customHeight="1" thickBot="1">
      <c r="A51" s="150" t="s">
        <v>139</v>
      </c>
      <c r="B51" s="150"/>
      <c r="C51" s="150"/>
      <c r="D51" s="150"/>
      <c r="E51" s="150"/>
      <c r="F51" s="150"/>
      <c r="G51" s="150"/>
      <c r="H51" s="150"/>
    </row>
    <row r="52" spans="1:8" ht="24" customHeight="1" thickBot="1">
      <c r="A52" s="150"/>
      <c r="B52" s="150"/>
      <c r="C52" s="150"/>
      <c r="D52" s="150"/>
      <c r="E52" s="150"/>
      <c r="F52" s="150"/>
      <c r="G52" s="150"/>
      <c r="H52" s="150"/>
    </row>
    <row r="53" spans="1:8" ht="24" customHeight="1" thickBot="1">
      <c r="A53" s="150" t="s">
        <v>139</v>
      </c>
      <c r="B53" s="150"/>
      <c r="C53" s="150"/>
      <c r="D53" s="150"/>
      <c r="E53" s="150"/>
      <c r="F53" s="150"/>
      <c r="G53" s="150"/>
      <c r="H53" s="150"/>
    </row>
    <row r="54" spans="1:8" ht="24" customHeight="1" thickBot="1">
      <c r="A54" s="151" t="s">
        <v>139</v>
      </c>
      <c r="B54" s="151"/>
      <c r="C54" s="151"/>
      <c r="D54" s="151"/>
      <c r="E54" s="151"/>
      <c r="F54" s="151"/>
      <c r="G54" s="151"/>
      <c r="H54" s="151"/>
    </row>
    <row r="55" spans="1:8">
      <c r="A55" s="60"/>
      <c r="B55" s="68"/>
      <c r="C55" s="68"/>
      <c r="D55" s="68"/>
      <c r="E55" s="68"/>
      <c r="F55" s="68"/>
      <c r="G55" s="68"/>
      <c r="H55" s="68"/>
    </row>
    <row r="56" spans="1:8">
      <c r="A56" s="3"/>
      <c r="B56" s="69"/>
      <c r="C56" s="69"/>
      <c r="D56" s="69"/>
      <c r="E56" s="69"/>
      <c r="F56" s="69"/>
      <c r="G56" s="69"/>
      <c r="H56" s="69"/>
    </row>
    <row r="57" spans="1:8">
      <c r="A57" s="3"/>
      <c r="B57" s="69"/>
      <c r="C57" s="69"/>
      <c r="D57" s="69"/>
      <c r="E57" s="69"/>
      <c r="F57" s="69"/>
      <c r="G57" s="69"/>
      <c r="H57" s="69"/>
    </row>
    <row r="58" spans="1:8">
      <c r="A58" s="3"/>
      <c r="B58" s="69"/>
      <c r="C58" s="69"/>
      <c r="D58" s="69"/>
      <c r="E58" s="69"/>
      <c r="F58" s="69"/>
      <c r="G58" s="69"/>
      <c r="H58" s="69"/>
    </row>
    <row r="59" spans="1:8">
      <c r="A59" s="3"/>
      <c r="B59" s="69"/>
      <c r="C59" s="69"/>
      <c r="D59" s="69"/>
      <c r="E59" s="69"/>
      <c r="F59" s="69"/>
      <c r="G59" s="69"/>
      <c r="H59" s="69"/>
    </row>
    <row r="60" spans="1:8">
      <c r="A60" s="3"/>
      <c r="B60" s="69"/>
      <c r="C60" s="69"/>
      <c r="D60" s="69"/>
      <c r="E60" s="69"/>
      <c r="F60" s="69"/>
      <c r="G60" s="69"/>
      <c r="H60" s="69"/>
    </row>
    <row r="61" spans="1:8">
      <c r="A61" s="3"/>
      <c r="B61" s="69"/>
      <c r="C61" s="69"/>
      <c r="D61" s="69"/>
      <c r="E61" s="69"/>
      <c r="F61" s="69"/>
      <c r="G61" s="69"/>
      <c r="H61" s="69"/>
    </row>
    <row r="62" spans="1:8">
      <c r="A62" s="3"/>
      <c r="B62" s="69"/>
      <c r="C62" s="69"/>
      <c r="D62" s="69"/>
      <c r="E62" s="69"/>
      <c r="F62" s="69"/>
      <c r="G62" s="69"/>
      <c r="H62" s="69"/>
    </row>
    <row r="63" spans="1:8">
      <c r="B63" s="70"/>
      <c r="C63" s="70"/>
      <c r="D63" s="70"/>
      <c r="E63" s="70"/>
      <c r="F63" s="70"/>
      <c r="G63" s="70"/>
      <c r="H63" s="70"/>
    </row>
    <row r="64" spans="1:8">
      <c r="B64" s="70"/>
      <c r="C64" s="70"/>
      <c r="D64" s="70"/>
      <c r="E64" s="70"/>
      <c r="F64" s="70"/>
      <c r="G64" s="70"/>
      <c r="H64" s="70"/>
    </row>
    <row r="65" spans="2:8">
      <c r="B65" s="70"/>
      <c r="C65" s="70"/>
      <c r="D65" s="70"/>
      <c r="E65" s="70"/>
      <c r="F65" s="70"/>
      <c r="G65" s="70"/>
      <c r="H65" s="70"/>
    </row>
    <row r="66" spans="2:8">
      <c r="B66" s="70"/>
      <c r="C66" s="70"/>
      <c r="D66" s="70"/>
      <c r="E66" s="70"/>
      <c r="F66" s="70"/>
      <c r="G66" s="70"/>
      <c r="H66" s="70"/>
    </row>
    <row r="67" spans="2:8">
      <c r="B67" s="70"/>
      <c r="C67" s="70"/>
      <c r="D67" s="70"/>
      <c r="E67" s="70"/>
      <c r="F67" s="70"/>
      <c r="G67" s="70"/>
      <c r="H67" s="70"/>
    </row>
    <row r="68" spans="2:8">
      <c r="B68" s="70"/>
      <c r="C68" s="70"/>
      <c r="D68" s="70"/>
      <c r="E68" s="70"/>
      <c r="F68" s="70"/>
      <c r="G68" s="70"/>
      <c r="H68" s="70"/>
    </row>
    <row r="69" spans="2:8">
      <c r="B69" s="70"/>
      <c r="C69" s="70"/>
      <c r="D69" s="70"/>
      <c r="E69" s="70"/>
      <c r="F69" s="70"/>
      <c r="G69" s="70"/>
      <c r="H69" s="70"/>
    </row>
    <row r="70" spans="2:8">
      <c r="B70" s="70"/>
      <c r="C70" s="70"/>
      <c r="D70" s="70"/>
      <c r="E70" s="70"/>
      <c r="F70" s="70"/>
      <c r="G70" s="70"/>
      <c r="H70" s="70"/>
    </row>
    <row r="71" spans="2:8">
      <c r="B71" s="70"/>
      <c r="C71" s="70"/>
      <c r="D71" s="70"/>
      <c r="E71" s="70"/>
      <c r="F71" s="70"/>
      <c r="G71" s="70"/>
      <c r="H71" s="70"/>
    </row>
    <row r="72" spans="2:8">
      <c r="B72" s="70"/>
      <c r="C72" s="70"/>
      <c r="D72" s="70"/>
      <c r="E72" s="70"/>
      <c r="F72" s="70"/>
      <c r="G72" s="70"/>
      <c r="H72" s="70"/>
    </row>
    <row r="73" spans="2:8">
      <c r="B73" s="70"/>
      <c r="C73" s="70"/>
      <c r="D73" s="70"/>
      <c r="E73" s="70"/>
      <c r="F73" s="70"/>
      <c r="G73" s="70"/>
      <c r="H73" s="70"/>
    </row>
    <row r="74" spans="2:8">
      <c r="B74" s="70"/>
      <c r="C74" s="70"/>
      <c r="D74" s="70"/>
      <c r="E74" s="70"/>
      <c r="F74" s="70"/>
      <c r="G74" s="70"/>
      <c r="H74" s="70"/>
    </row>
    <row r="75" spans="2:8">
      <c r="B75" s="70"/>
      <c r="C75" s="70"/>
      <c r="D75" s="70"/>
      <c r="E75" s="70"/>
      <c r="F75" s="70"/>
      <c r="G75" s="70"/>
      <c r="H75" s="70"/>
    </row>
    <row r="76" spans="2:8">
      <c r="B76" s="70"/>
      <c r="C76" s="70"/>
      <c r="D76" s="70"/>
      <c r="E76" s="70"/>
      <c r="F76" s="70"/>
      <c r="G76" s="70"/>
      <c r="H76" s="70"/>
    </row>
    <row r="77" spans="2:8">
      <c r="B77" s="70"/>
      <c r="C77" s="70"/>
      <c r="D77" s="70"/>
      <c r="E77" s="70"/>
      <c r="F77" s="70"/>
      <c r="G77" s="70"/>
      <c r="H77" s="70"/>
    </row>
    <row r="78" spans="2:8">
      <c r="B78" s="70"/>
      <c r="C78" s="70"/>
      <c r="D78" s="70"/>
      <c r="E78" s="70"/>
      <c r="F78" s="70"/>
      <c r="G78" s="70"/>
      <c r="H78" s="70"/>
    </row>
    <row r="79" spans="2:8">
      <c r="B79" s="70"/>
      <c r="C79" s="70"/>
      <c r="D79" s="70"/>
      <c r="E79" s="70"/>
      <c r="F79" s="70"/>
      <c r="G79" s="70"/>
      <c r="H79" s="70"/>
    </row>
    <row r="80" spans="2:8">
      <c r="B80" s="70"/>
      <c r="C80" s="70"/>
      <c r="D80" s="70"/>
      <c r="E80" s="70"/>
      <c r="F80" s="70"/>
      <c r="G80" s="70"/>
      <c r="H80" s="70"/>
    </row>
    <row r="81" spans="2:8">
      <c r="B81" s="70"/>
      <c r="C81" s="70"/>
      <c r="D81" s="70"/>
      <c r="E81" s="70"/>
      <c r="F81" s="70"/>
      <c r="G81" s="70"/>
      <c r="H81" s="70"/>
    </row>
    <row r="82" spans="2:8">
      <c r="B82" s="70"/>
      <c r="C82" s="70"/>
      <c r="D82" s="70"/>
      <c r="E82" s="70"/>
      <c r="F82" s="70"/>
      <c r="G82" s="70"/>
      <c r="H82" s="70"/>
    </row>
    <row r="83" spans="2:8">
      <c r="B83" s="70"/>
      <c r="C83" s="70"/>
      <c r="D83" s="70"/>
      <c r="E83" s="70"/>
      <c r="F83" s="70"/>
      <c r="G83" s="70"/>
      <c r="H83" s="70"/>
    </row>
    <row r="84" spans="2:8">
      <c r="B84" s="70"/>
      <c r="C84" s="70"/>
      <c r="D84" s="70"/>
      <c r="E84" s="70"/>
      <c r="F84" s="70"/>
      <c r="G84" s="70"/>
      <c r="H84" s="70"/>
    </row>
    <row r="85" spans="2:8">
      <c r="B85" s="70"/>
      <c r="C85" s="70"/>
      <c r="D85" s="70"/>
      <c r="E85" s="70"/>
      <c r="F85" s="70"/>
      <c r="G85" s="70"/>
      <c r="H85" s="70"/>
    </row>
    <row r="86" spans="2:8">
      <c r="B86" s="70"/>
      <c r="C86" s="70"/>
      <c r="D86" s="70"/>
      <c r="E86" s="70"/>
      <c r="F86" s="70"/>
      <c r="G86" s="70"/>
      <c r="H86" s="70"/>
    </row>
    <row r="87" spans="2:8">
      <c r="B87" s="70"/>
      <c r="C87" s="70"/>
      <c r="D87" s="70"/>
      <c r="E87" s="70"/>
      <c r="F87" s="70"/>
      <c r="G87" s="70"/>
      <c r="H87" s="70"/>
    </row>
    <row r="88" spans="2:8">
      <c r="B88" s="70"/>
      <c r="C88" s="70"/>
      <c r="D88" s="70"/>
      <c r="E88" s="70"/>
      <c r="F88" s="70"/>
      <c r="G88" s="70"/>
      <c r="H88" s="70"/>
    </row>
    <row r="89" spans="2:8">
      <c r="B89" s="70"/>
      <c r="C89" s="70"/>
      <c r="D89" s="70"/>
      <c r="E89" s="70"/>
      <c r="F89" s="70"/>
      <c r="G89" s="70"/>
      <c r="H89" s="70"/>
    </row>
    <row r="90" spans="2:8">
      <c r="B90" s="70"/>
      <c r="C90" s="70"/>
      <c r="D90" s="70"/>
      <c r="E90" s="70"/>
      <c r="F90" s="70"/>
      <c r="G90" s="70"/>
      <c r="H90" s="70"/>
    </row>
    <row r="91" spans="2:8">
      <c r="B91" s="70"/>
      <c r="C91" s="70"/>
      <c r="D91" s="70"/>
      <c r="E91" s="70"/>
      <c r="F91" s="70"/>
      <c r="G91" s="70"/>
      <c r="H91" s="70"/>
    </row>
    <row r="92" spans="2:8">
      <c r="B92" s="70"/>
      <c r="C92" s="70"/>
      <c r="D92" s="70"/>
      <c r="E92" s="70"/>
      <c r="F92" s="70"/>
      <c r="G92" s="70"/>
      <c r="H92" s="70"/>
    </row>
    <row r="93" spans="2:8">
      <c r="B93" s="70"/>
      <c r="C93" s="70"/>
      <c r="D93" s="70"/>
      <c r="E93" s="70"/>
      <c r="F93" s="70"/>
      <c r="G93" s="70"/>
      <c r="H93" s="70"/>
    </row>
    <row r="94" spans="2:8">
      <c r="B94" s="70"/>
      <c r="C94" s="70"/>
      <c r="D94" s="70"/>
      <c r="E94" s="70"/>
      <c r="F94" s="70"/>
      <c r="G94" s="70"/>
      <c r="H94" s="70"/>
    </row>
    <row r="95" spans="2:8">
      <c r="B95" s="70"/>
      <c r="C95" s="70"/>
      <c r="D95" s="70"/>
      <c r="E95" s="70"/>
      <c r="F95" s="70"/>
      <c r="G95" s="70"/>
      <c r="H95" s="70"/>
    </row>
    <row r="96" spans="2:8">
      <c r="B96" s="70"/>
      <c r="C96" s="70"/>
      <c r="D96" s="70"/>
      <c r="E96" s="70"/>
      <c r="F96" s="70"/>
      <c r="G96" s="70"/>
      <c r="H96" s="70"/>
    </row>
    <row r="97" spans="2:8">
      <c r="B97" s="70"/>
      <c r="C97" s="70"/>
      <c r="D97" s="70"/>
      <c r="E97" s="70"/>
      <c r="F97" s="70"/>
      <c r="G97" s="70"/>
      <c r="H97" s="70"/>
    </row>
    <row r="98" spans="2:8">
      <c r="B98" s="70"/>
      <c r="C98" s="70"/>
      <c r="D98" s="70"/>
      <c r="E98" s="70"/>
      <c r="F98" s="70"/>
      <c r="G98" s="70"/>
      <c r="H98" s="70"/>
    </row>
    <row r="99" spans="2:8">
      <c r="B99" s="70"/>
      <c r="C99" s="70"/>
      <c r="D99" s="70"/>
      <c r="E99" s="70"/>
      <c r="F99" s="70"/>
      <c r="G99" s="70"/>
      <c r="H99" s="70"/>
    </row>
    <row r="100" spans="2:8">
      <c r="B100" s="70"/>
      <c r="C100" s="70"/>
      <c r="D100" s="70"/>
      <c r="E100" s="70"/>
      <c r="F100" s="70"/>
      <c r="G100" s="70"/>
      <c r="H100" s="70"/>
    </row>
    <row r="101" spans="2:8">
      <c r="B101" s="70"/>
      <c r="C101" s="70"/>
      <c r="D101" s="70"/>
      <c r="E101" s="70"/>
      <c r="F101" s="70"/>
      <c r="G101" s="70"/>
      <c r="H101" s="70"/>
    </row>
    <row r="102" spans="2:8">
      <c r="B102" s="70"/>
      <c r="C102" s="70"/>
      <c r="D102" s="70"/>
      <c r="E102" s="70"/>
      <c r="F102" s="70"/>
      <c r="G102" s="70"/>
      <c r="H102" s="70"/>
    </row>
    <row r="103" spans="2:8">
      <c r="B103" s="70"/>
      <c r="C103" s="70"/>
      <c r="D103" s="70"/>
      <c r="E103" s="70"/>
      <c r="F103" s="70"/>
      <c r="G103" s="70"/>
      <c r="H103" s="70"/>
    </row>
    <row r="104" spans="2:8">
      <c r="B104" s="70"/>
      <c r="C104" s="70"/>
      <c r="D104" s="70"/>
      <c r="E104" s="70"/>
      <c r="F104" s="70"/>
      <c r="G104" s="70"/>
      <c r="H104" s="70"/>
    </row>
    <row r="105" spans="2:8">
      <c r="B105" s="70"/>
      <c r="C105" s="70"/>
      <c r="D105" s="70"/>
      <c r="E105" s="70"/>
      <c r="F105" s="70"/>
      <c r="G105" s="70"/>
      <c r="H105" s="70"/>
    </row>
    <row r="106" spans="2:8">
      <c r="B106" s="70"/>
      <c r="C106" s="70"/>
      <c r="D106" s="70"/>
      <c r="E106" s="70"/>
      <c r="F106" s="70"/>
      <c r="G106" s="70"/>
      <c r="H106" s="70"/>
    </row>
    <row r="107" spans="2:8">
      <c r="B107" s="70"/>
      <c r="C107" s="70"/>
      <c r="D107" s="70"/>
      <c r="E107" s="70"/>
      <c r="F107" s="70"/>
      <c r="G107" s="70"/>
      <c r="H107" s="70"/>
    </row>
    <row r="108" spans="2:8">
      <c r="B108" s="70"/>
      <c r="C108" s="70"/>
      <c r="D108" s="70"/>
      <c r="E108" s="70"/>
      <c r="F108" s="70"/>
      <c r="G108" s="70"/>
      <c r="H108" s="70"/>
    </row>
    <row r="109" spans="2:8">
      <c r="B109" s="70"/>
      <c r="C109" s="70"/>
      <c r="D109" s="70"/>
      <c r="E109" s="70"/>
      <c r="F109" s="70"/>
      <c r="G109" s="70"/>
      <c r="H109" s="70"/>
    </row>
    <row r="110" spans="2:8">
      <c r="B110" s="70"/>
      <c r="C110" s="70"/>
      <c r="D110" s="70"/>
      <c r="E110" s="70"/>
      <c r="F110" s="70"/>
      <c r="G110" s="70"/>
      <c r="H110" s="70"/>
    </row>
    <row r="111" spans="2:8">
      <c r="B111" s="70"/>
      <c r="C111" s="70"/>
      <c r="D111" s="70"/>
      <c r="E111" s="70"/>
      <c r="F111" s="70"/>
      <c r="G111" s="70"/>
      <c r="H111" s="70"/>
    </row>
    <row r="112" spans="2:8">
      <c r="B112" s="70"/>
      <c r="C112" s="70"/>
      <c r="D112" s="70"/>
      <c r="E112" s="70"/>
      <c r="F112" s="70"/>
      <c r="G112" s="70"/>
      <c r="H112" s="70"/>
    </row>
    <row r="113" spans="2:8">
      <c r="B113" s="70"/>
      <c r="C113" s="70"/>
      <c r="D113" s="70"/>
      <c r="E113" s="70"/>
      <c r="F113" s="70"/>
      <c r="G113" s="70"/>
      <c r="H113" s="70"/>
    </row>
    <row r="114" spans="2:8">
      <c r="B114" s="70"/>
      <c r="C114" s="70"/>
      <c r="D114" s="70"/>
      <c r="E114" s="70"/>
      <c r="F114" s="70"/>
      <c r="G114" s="70"/>
      <c r="H114" s="70"/>
    </row>
    <row r="115" spans="2:8">
      <c r="B115" s="70"/>
      <c r="C115" s="70"/>
      <c r="D115" s="70"/>
      <c r="E115" s="70"/>
      <c r="F115" s="70"/>
      <c r="G115" s="70"/>
      <c r="H115" s="70"/>
    </row>
    <row r="116" spans="2:8">
      <c r="B116" s="70"/>
      <c r="C116" s="70"/>
      <c r="D116" s="70"/>
      <c r="E116" s="70"/>
      <c r="F116" s="70"/>
      <c r="G116" s="70"/>
      <c r="H116" s="70"/>
    </row>
    <row r="117" spans="2:8">
      <c r="B117" s="70"/>
      <c r="C117" s="70"/>
      <c r="D117" s="70"/>
      <c r="E117" s="70"/>
      <c r="F117" s="70"/>
      <c r="G117" s="70"/>
      <c r="H117" s="70"/>
    </row>
    <row r="118" spans="2:8">
      <c r="B118" s="70"/>
      <c r="C118" s="70"/>
      <c r="D118" s="70"/>
      <c r="E118" s="70"/>
      <c r="F118" s="70"/>
      <c r="G118" s="70"/>
      <c r="H118" s="70"/>
    </row>
    <row r="119" spans="2:8">
      <c r="B119" s="70"/>
      <c r="C119" s="70"/>
      <c r="D119" s="70"/>
      <c r="E119" s="70"/>
      <c r="F119" s="70"/>
      <c r="G119" s="70"/>
      <c r="H119" s="70"/>
    </row>
    <row r="120" spans="2:8">
      <c r="B120" s="70"/>
      <c r="C120" s="70"/>
      <c r="D120" s="70"/>
      <c r="E120" s="70"/>
      <c r="F120" s="70"/>
      <c r="G120" s="70"/>
      <c r="H120" s="70"/>
    </row>
    <row r="121" spans="2:8">
      <c r="B121" s="70"/>
      <c r="C121" s="70"/>
      <c r="D121" s="70"/>
      <c r="E121" s="70"/>
      <c r="F121" s="70"/>
      <c r="G121" s="70"/>
      <c r="H121" s="70"/>
    </row>
    <row r="122" spans="2:8">
      <c r="B122" s="70"/>
      <c r="C122" s="70"/>
      <c r="D122" s="70"/>
      <c r="E122" s="70"/>
      <c r="F122" s="70"/>
      <c r="G122" s="70"/>
      <c r="H122" s="70"/>
    </row>
    <row r="123" spans="2:8">
      <c r="B123" s="70"/>
      <c r="C123" s="70"/>
      <c r="D123" s="70"/>
      <c r="E123" s="70"/>
      <c r="F123" s="70"/>
      <c r="G123" s="70"/>
      <c r="H123" s="70"/>
    </row>
    <row r="124" spans="2:8">
      <c r="B124" s="70"/>
      <c r="C124" s="70"/>
      <c r="D124" s="70"/>
      <c r="E124" s="70"/>
      <c r="F124" s="70"/>
      <c r="G124" s="70"/>
      <c r="H124" s="70"/>
    </row>
    <row r="125" spans="2:8">
      <c r="B125" s="70"/>
      <c r="C125" s="70"/>
      <c r="D125" s="70"/>
      <c r="E125" s="70"/>
      <c r="F125" s="70"/>
      <c r="G125" s="70"/>
      <c r="H125" s="70"/>
    </row>
    <row r="126" spans="2:8">
      <c r="B126" s="70"/>
      <c r="C126" s="70"/>
      <c r="D126" s="70"/>
      <c r="E126" s="70"/>
      <c r="F126" s="70"/>
      <c r="G126" s="70"/>
      <c r="H126" s="70"/>
    </row>
    <row r="127" spans="2:8">
      <c r="B127" s="70"/>
      <c r="C127" s="70"/>
      <c r="D127" s="70"/>
      <c r="E127" s="70"/>
      <c r="F127" s="70"/>
      <c r="G127" s="70"/>
      <c r="H127" s="70"/>
    </row>
    <row r="128" spans="2:8">
      <c r="B128" s="70"/>
      <c r="C128" s="70"/>
      <c r="D128" s="70"/>
      <c r="E128" s="70"/>
      <c r="F128" s="70"/>
      <c r="G128" s="70"/>
      <c r="H128" s="70"/>
    </row>
    <row r="129" spans="2:8">
      <c r="B129" s="70"/>
      <c r="C129" s="70"/>
      <c r="D129" s="70"/>
      <c r="E129" s="70"/>
      <c r="F129" s="70"/>
      <c r="G129" s="70"/>
      <c r="H129" s="70"/>
    </row>
    <row r="130" spans="2:8">
      <c r="B130" s="70"/>
      <c r="C130" s="70"/>
      <c r="D130" s="70"/>
      <c r="E130" s="70"/>
      <c r="F130" s="70"/>
      <c r="G130" s="70"/>
      <c r="H130" s="70"/>
    </row>
    <row r="131" spans="2:8">
      <c r="B131" s="70"/>
      <c r="C131" s="70"/>
      <c r="D131" s="70"/>
      <c r="E131" s="70"/>
      <c r="F131" s="70"/>
      <c r="G131" s="70"/>
      <c r="H131" s="70"/>
    </row>
    <row r="132" spans="2:8">
      <c r="B132" s="70"/>
      <c r="C132" s="70"/>
      <c r="D132" s="70"/>
      <c r="E132" s="70"/>
      <c r="F132" s="70"/>
      <c r="G132" s="70"/>
      <c r="H132" s="70"/>
    </row>
    <row r="133" spans="2:8">
      <c r="B133" s="70"/>
      <c r="C133" s="70"/>
      <c r="D133" s="70"/>
      <c r="E133" s="70"/>
      <c r="F133" s="70"/>
      <c r="G133" s="70"/>
      <c r="H133" s="70"/>
    </row>
    <row r="134" spans="2:8">
      <c r="B134" s="70"/>
      <c r="C134" s="70"/>
      <c r="D134" s="70"/>
      <c r="E134" s="70"/>
      <c r="F134" s="70"/>
      <c r="G134" s="70"/>
      <c r="H134" s="70"/>
    </row>
    <row r="135" spans="2:8">
      <c r="B135" s="70"/>
      <c r="C135" s="70"/>
      <c r="D135" s="70"/>
      <c r="E135" s="70"/>
      <c r="F135" s="70"/>
      <c r="G135" s="70"/>
      <c r="H135" s="70"/>
    </row>
    <row r="136" spans="2:8">
      <c r="B136" s="70"/>
      <c r="C136" s="70"/>
      <c r="D136" s="70"/>
      <c r="E136" s="70"/>
      <c r="F136" s="70"/>
      <c r="G136" s="70"/>
      <c r="H136" s="70"/>
    </row>
    <row r="137" spans="2:8">
      <c r="B137" s="70"/>
      <c r="C137" s="70"/>
      <c r="D137" s="70"/>
      <c r="E137" s="70"/>
      <c r="F137" s="70"/>
      <c r="G137" s="70"/>
      <c r="H137" s="70"/>
    </row>
    <row r="138" spans="2:8">
      <c r="B138" s="70"/>
      <c r="C138" s="70"/>
      <c r="D138" s="70"/>
      <c r="E138" s="70"/>
      <c r="F138" s="70"/>
      <c r="G138" s="70"/>
      <c r="H138" s="70"/>
    </row>
    <row r="139" spans="2:8">
      <c r="B139" s="70"/>
      <c r="C139" s="70"/>
      <c r="D139" s="70"/>
      <c r="E139" s="70"/>
      <c r="F139" s="70"/>
      <c r="G139" s="70"/>
      <c r="H139" s="70"/>
    </row>
    <row r="140" spans="2:8">
      <c r="B140" s="70"/>
      <c r="C140" s="70"/>
      <c r="D140" s="70"/>
      <c r="E140" s="70"/>
      <c r="F140" s="70"/>
      <c r="G140" s="70"/>
      <c r="H140" s="70"/>
    </row>
    <row r="141" spans="2:8">
      <c r="B141" s="70"/>
      <c r="C141" s="70"/>
      <c r="D141" s="70"/>
      <c r="E141" s="70"/>
      <c r="F141" s="70"/>
      <c r="G141" s="70"/>
      <c r="H141" s="70"/>
    </row>
    <row r="142" spans="2:8">
      <c r="B142" s="70"/>
      <c r="C142" s="70"/>
      <c r="D142" s="70"/>
      <c r="E142" s="70"/>
      <c r="F142" s="70"/>
      <c r="G142" s="70"/>
      <c r="H142" s="70"/>
    </row>
    <row r="143" spans="2:8">
      <c r="B143" s="70"/>
      <c r="C143" s="70"/>
      <c r="D143" s="70"/>
      <c r="E143" s="70"/>
      <c r="F143" s="70"/>
      <c r="G143" s="70"/>
      <c r="H143" s="70"/>
    </row>
    <row r="144" spans="2:8">
      <c r="B144" s="70"/>
      <c r="C144" s="70"/>
      <c r="D144" s="70"/>
      <c r="E144" s="70"/>
      <c r="F144" s="70"/>
      <c r="G144" s="70"/>
      <c r="H144" s="70"/>
    </row>
    <row r="145" spans="2:8">
      <c r="B145" s="70"/>
      <c r="C145" s="70"/>
      <c r="D145" s="70"/>
      <c r="E145" s="70"/>
      <c r="F145" s="70"/>
      <c r="G145" s="70"/>
      <c r="H145" s="70"/>
    </row>
    <row r="146" spans="2:8">
      <c r="B146" s="70"/>
      <c r="C146" s="70"/>
      <c r="D146" s="70"/>
      <c r="E146" s="70"/>
      <c r="F146" s="70"/>
      <c r="G146" s="70"/>
      <c r="H146" s="70"/>
    </row>
    <row r="147" spans="2:8">
      <c r="B147" s="70"/>
      <c r="C147" s="70"/>
      <c r="D147" s="70"/>
      <c r="E147" s="70"/>
      <c r="F147" s="70"/>
      <c r="G147" s="70"/>
      <c r="H147" s="70"/>
    </row>
    <row r="148" spans="2:8">
      <c r="B148" s="70"/>
      <c r="C148" s="70"/>
      <c r="D148" s="70"/>
      <c r="E148" s="70"/>
      <c r="F148" s="70"/>
      <c r="G148" s="70"/>
      <c r="H148" s="70"/>
    </row>
    <row r="149" spans="2:8">
      <c r="B149" s="70"/>
      <c r="C149" s="70"/>
      <c r="D149" s="70"/>
      <c r="E149" s="70"/>
      <c r="F149" s="70"/>
      <c r="G149" s="70"/>
      <c r="H149" s="70"/>
    </row>
    <row r="150" spans="2:8">
      <c r="B150" s="70"/>
      <c r="C150" s="70"/>
      <c r="D150" s="70"/>
      <c r="E150" s="70"/>
      <c r="F150" s="70"/>
      <c r="G150" s="70"/>
      <c r="H150" s="70"/>
    </row>
    <row r="151" spans="2:8">
      <c r="B151" s="70"/>
      <c r="C151" s="70"/>
      <c r="D151" s="70"/>
      <c r="E151" s="70"/>
      <c r="F151" s="70"/>
      <c r="G151" s="70"/>
      <c r="H151" s="70"/>
    </row>
    <row r="152" spans="2:8">
      <c r="B152" s="70"/>
      <c r="C152" s="70"/>
      <c r="D152" s="70"/>
      <c r="E152" s="70"/>
      <c r="F152" s="70"/>
      <c r="G152" s="70"/>
      <c r="H152" s="70"/>
    </row>
    <row r="153" spans="2:8">
      <c r="B153" s="70"/>
      <c r="C153" s="70"/>
      <c r="D153" s="70"/>
      <c r="E153" s="70"/>
      <c r="F153" s="70"/>
      <c r="G153" s="70"/>
      <c r="H153" s="70"/>
    </row>
    <row r="154" spans="2:8">
      <c r="B154" s="70"/>
      <c r="C154" s="70"/>
      <c r="D154" s="70"/>
      <c r="E154" s="70"/>
      <c r="F154" s="70"/>
      <c r="G154" s="70"/>
      <c r="H154" s="70"/>
    </row>
    <row r="155" spans="2:8">
      <c r="B155" s="70"/>
      <c r="C155" s="70"/>
      <c r="D155" s="70"/>
      <c r="E155" s="70"/>
      <c r="F155" s="70"/>
      <c r="G155" s="70"/>
      <c r="H155" s="70"/>
    </row>
    <row r="156" spans="2:8">
      <c r="B156" s="70"/>
      <c r="C156" s="70"/>
      <c r="D156" s="70"/>
      <c r="E156" s="70"/>
      <c r="F156" s="70"/>
      <c r="G156" s="70"/>
      <c r="H156" s="70"/>
    </row>
    <row r="157" spans="2:8">
      <c r="B157" s="70"/>
      <c r="C157" s="70"/>
      <c r="D157" s="70"/>
      <c r="E157" s="70"/>
      <c r="F157" s="70"/>
      <c r="G157" s="70"/>
      <c r="H157" s="70"/>
    </row>
    <row r="158" spans="2:8">
      <c r="B158" s="70"/>
      <c r="C158" s="70"/>
      <c r="D158" s="70"/>
      <c r="E158" s="70"/>
      <c r="F158" s="70"/>
      <c r="G158" s="70"/>
      <c r="H158" s="70"/>
    </row>
    <row r="159" spans="2:8">
      <c r="B159" s="70"/>
      <c r="C159" s="70"/>
      <c r="D159" s="70"/>
      <c r="E159" s="70"/>
      <c r="F159" s="70"/>
      <c r="G159" s="70"/>
      <c r="H159" s="70"/>
    </row>
    <row r="160" spans="2:8">
      <c r="B160" s="70"/>
      <c r="C160" s="70"/>
      <c r="D160" s="70"/>
      <c r="E160" s="70"/>
      <c r="F160" s="70"/>
      <c r="G160" s="70"/>
      <c r="H160" s="70"/>
    </row>
    <row r="161" spans="2:8">
      <c r="B161" s="70"/>
      <c r="C161" s="70"/>
      <c r="D161" s="70"/>
      <c r="E161" s="70"/>
      <c r="F161" s="70"/>
      <c r="G161" s="70"/>
      <c r="H161" s="70"/>
    </row>
    <row r="162" spans="2:8">
      <c r="B162" s="70"/>
      <c r="C162" s="70"/>
      <c r="D162" s="70"/>
      <c r="E162" s="70"/>
      <c r="F162" s="70"/>
      <c r="G162" s="70"/>
      <c r="H162" s="70"/>
    </row>
    <row r="163" spans="2:8">
      <c r="B163" s="70"/>
      <c r="C163" s="70"/>
      <c r="D163" s="70"/>
      <c r="E163" s="70"/>
      <c r="F163" s="70"/>
      <c r="G163" s="70"/>
      <c r="H163" s="70"/>
    </row>
    <row r="164" spans="2:8">
      <c r="B164" s="70"/>
      <c r="C164" s="70"/>
      <c r="D164" s="70"/>
      <c r="E164" s="70"/>
      <c r="F164" s="70"/>
      <c r="G164" s="70"/>
      <c r="H164" s="70"/>
    </row>
    <row r="165" spans="2:8">
      <c r="B165" s="70"/>
      <c r="C165" s="70"/>
      <c r="D165" s="70"/>
      <c r="E165" s="70"/>
      <c r="F165" s="70"/>
      <c r="G165" s="70"/>
      <c r="H165" s="70"/>
    </row>
    <row r="166" spans="2:8">
      <c r="B166" s="70"/>
      <c r="C166" s="70"/>
      <c r="D166" s="70"/>
      <c r="E166" s="70"/>
      <c r="F166" s="70"/>
      <c r="G166" s="70"/>
      <c r="H166" s="70"/>
    </row>
    <row r="167" spans="2:8">
      <c r="B167" s="70"/>
      <c r="C167" s="70"/>
      <c r="D167" s="70"/>
      <c r="E167" s="70"/>
      <c r="F167" s="70"/>
      <c r="G167" s="70"/>
      <c r="H167" s="70"/>
    </row>
    <row r="168" spans="2:8">
      <c r="B168" s="70"/>
      <c r="C168" s="70"/>
      <c r="D168" s="70"/>
      <c r="E168" s="70"/>
      <c r="F168" s="70"/>
      <c r="G168" s="70"/>
      <c r="H168" s="70"/>
    </row>
    <row r="169" spans="2:8">
      <c r="B169" s="70"/>
      <c r="C169" s="70"/>
      <c r="D169" s="70"/>
      <c r="E169" s="70"/>
      <c r="F169" s="70"/>
      <c r="G169" s="70"/>
      <c r="H169" s="70"/>
    </row>
    <row r="170" spans="2:8">
      <c r="B170" s="70"/>
      <c r="C170" s="70"/>
      <c r="D170" s="70"/>
      <c r="E170" s="70"/>
      <c r="F170" s="70"/>
      <c r="G170" s="70"/>
      <c r="H170" s="70"/>
    </row>
    <row r="171" spans="2:8">
      <c r="B171" s="70"/>
      <c r="C171" s="70"/>
      <c r="D171" s="70"/>
      <c r="E171" s="70"/>
      <c r="F171" s="70"/>
      <c r="G171" s="70"/>
      <c r="H171" s="70"/>
    </row>
    <row r="172" spans="2:8">
      <c r="B172" s="70"/>
      <c r="C172" s="70"/>
      <c r="D172" s="70"/>
      <c r="E172" s="70"/>
      <c r="F172" s="70"/>
      <c r="G172" s="70"/>
      <c r="H172" s="70"/>
    </row>
    <row r="173" spans="2:8">
      <c r="B173" s="70"/>
      <c r="C173" s="70"/>
      <c r="D173" s="70"/>
      <c r="E173" s="70"/>
      <c r="F173" s="70"/>
      <c r="G173" s="70"/>
      <c r="H173" s="70"/>
    </row>
    <row r="174" spans="2:8">
      <c r="B174" s="70"/>
      <c r="C174" s="70"/>
      <c r="D174" s="70"/>
      <c r="E174" s="70"/>
      <c r="F174" s="70"/>
      <c r="G174" s="70"/>
      <c r="H174" s="70"/>
    </row>
    <row r="175" spans="2:8">
      <c r="B175" s="70"/>
      <c r="C175" s="70"/>
      <c r="D175" s="70"/>
      <c r="E175" s="70"/>
      <c r="F175" s="70"/>
      <c r="G175" s="70"/>
      <c r="H175" s="70"/>
    </row>
    <row r="176" spans="2:8">
      <c r="B176" s="70"/>
      <c r="C176" s="70"/>
      <c r="D176" s="70"/>
      <c r="E176" s="70"/>
      <c r="F176" s="70"/>
      <c r="G176" s="70"/>
      <c r="H176" s="70"/>
    </row>
    <row r="177" spans="2:8">
      <c r="B177" s="70"/>
      <c r="C177" s="70"/>
      <c r="D177" s="70"/>
      <c r="E177" s="70"/>
      <c r="F177" s="70"/>
      <c r="G177" s="70"/>
      <c r="H177" s="70"/>
    </row>
    <row r="178" spans="2:8">
      <c r="B178" s="70"/>
      <c r="C178" s="70"/>
      <c r="D178" s="70"/>
      <c r="E178" s="70"/>
      <c r="F178" s="70"/>
      <c r="G178" s="70"/>
      <c r="H178" s="70"/>
    </row>
    <row r="179" spans="2:8">
      <c r="B179" s="70"/>
      <c r="C179" s="70"/>
      <c r="D179" s="70"/>
      <c r="E179" s="70"/>
      <c r="F179" s="70"/>
      <c r="G179" s="70"/>
      <c r="H179" s="70"/>
    </row>
    <row r="180" spans="2:8">
      <c r="B180" s="70"/>
      <c r="C180" s="70"/>
      <c r="D180" s="70"/>
      <c r="E180" s="70"/>
      <c r="F180" s="70"/>
      <c r="G180" s="70"/>
      <c r="H180" s="70"/>
    </row>
    <row r="181" spans="2:8">
      <c r="B181" s="70"/>
      <c r="C181" s="70"/>
      <c r="D181" s="70"/>
      <c r="E181" s="70"/>
      <c r="F181" s="70"/>
      <c r="G181" s="70"/>
      <c r="H181" s="70"/>
    </row>
    <row r="182" spans="2:8">
      <c r="B182" s="70"/>
      <c r="C182" s="70"/>
      <c r="D182" s="70"/>
      <c r="E182" s="70"/>
      <c r="F182" s="70"/>
      <c r="G182" s="70"/>
      <c r="H182" s="70"/>
    </row>
    <row r="183" spans="2:8">
      <c r="B183" s="70"/>
      <c r="C183" s="70"/>
      <c r="D183" s="70"/>
      <c r="E183" s="70"/>
      <c r="F183" s="70"/>
      <c r="G183" s="70"/>
      <c r="H183" s="70"/>
    </row>
    <row r="184" spans="2:8">
      <c r="B184" s="70"/>
      <c r="C184" s="70"/>
      <c r="D184" s="70"/>
      <c r="E184" s="70"/>
      <c r="F184" s="70"/>
      <c r="G184" s="70"/>
      <c r="H184" s="70"/>
    </row>
    <row r="185" spans="2:8">
      <c r="B185" s="70"/>
      <c r="C185" s="70"/>
      <c r="D185" s="70"/>
      <c r="E185" s="70"/>
      <c r="F185" s="70"/>
      <c r="G185" s="70"/>
      <c r="H185" s="70"/>
    </row>
    <row r="186" spans="2:8">
      <c r="B186" s="70"/>
      <c r="C186" s="70"/>
      <c r="D186" s="70"/>
      <c r="E186" s="70"/>
      <c r="F186" s="70"/>
      <c r="G186" s="70"/>
      <c r="H186" s="70"/>
    </row>
    <row r="187" spans="2:8">
      <c r="B187" s="70"/>
      <c r="C187" s="70"/>
      <c r="D187" s="70"/>
      <c r="E187" s="70"/>
      <c r="F187" s="70"/>
      <c r="G187" s="70"/>
      <c r="H187" s="70"/>
    </row>
    <row r="188" spans="2:8">
      <c r="B188" s="70"/>
      <c r="C188" s="70"/>
      <c r="D188" s="70"/>
      <c r="E188" s="70"/>
      <c r="F188" s="70"/>
      <c r="G188" s="70"/>
      <c r="H188" s="70"/>
    </row>
    <row r="189" spans="2:8">
      <c r="B189" s="70"/>
      <c r="C189" s="70"/>
      <c r="D189" s="70"/>
      <c r="E189" s="70"/>
      <c r="F189" s="70"/>
      <c r="G189" s="70"/>
      <c r="H189" s="70"/>
    </row>
    <row r="190" spans="2:8">
      <c r="B190" s="70"/>
      <c r="C190" s="70"/>
      <c r="D190" s="70"/>
      <c r="E190" s="70"/>
      <c r="F190" s="70"/>
      <c r="G190" s="70"/>
      <c r="H190" s="70"/>
    </row>
    <row r="191" spans="2:8">
      <c r="B191" s="70"/>
      <c r="C191" s="70"/>
      <c r="D191" s="70"/>
      <c r="E191" s="70"/>
      <c r="F191" s="70"/>
      <c r="G191" s="70"/>
      <c r="H191" s="70"/>
    </row>
    <row r="192" spans="2:8">
      <c r="B192" s="70"/>
      <c r="C192" s="70"/>
      <c r="D192" s="70"/>
      <c r="E192" s="70"/>
      <c r="F192" s="70"/>
      <c r="G192" s="70"/>
      <c r="H192" s="70"/>
    </row>
    <row r="193" spans="2:8">
      <c r="B193" s="70"/>
      <c r="C193" s="70"/>
      <c r="D193" s="70"/>
      <c r="E193" s="70"/>
      <c r="F193" s="70"/>
      <c r="G193" s="70"/>
      <c r="H193" s="70"/>
    </row>
    <row r="194" spans="2:8">
      <c r="B194" s="70"/>
      <c r="C194" s="70"/>
      <c r="D194" s="70"/>
      <c r="E194" s="70"/>
      <c r="F194" s="70"/>
      <c r="G194" s="70"/>
      <c r="H194" s="70"/>
    </row>
    <row r="195" spans="2:8">
      <c r="B195" s="70"/>
      <c r="C195" s="70"/>
      <c r="D195" s="70"/>
      <c r="E195" s="70"/>
      <c r="F195" s="70"/>
      <c r="G195" s="70"/>
      <c r="H195" s="70"/>
    </row>
    <row r="196" spans="2:8">
      <c r="B196" s="70"/>
      <c r="C196" s="70"/>
      <c r="D196" s="70"/>
      <c r="E196" s="70"/>
      <c r="F196" s="70"/>
      <c r="G196" s="70"/>
      <c r="H196" s="70"/>
    </row>
    <row r="197" spans="2:8">
      <c r="B197" s="70"/>
      <c r="C197" s="70"/>
      <c r="D197" s="70"/>
      <c r="E197" s="70"/>
      <c r="F197" s="70"/>
      <c r="G197" s="70"/>
      <c r="H197" s="70"/>
    </row>
    <row r="198" spans="2:8">
      <c r="B198" s="70"/>
      <c r="C198" s="70"/>
      <c r="D198" s="70"/>
      <c r="E198" s="70"/>
      <c r="F198" s="70"/>
      <c r="G198" s="70"/>
      <c r="H198" s="70"/>
    </row>
    <row r="199" spans="2:8">
      <c r="B199" s="70"/>
      <c r="C199" s="70"/>
      <c r="D199" s="70"/>
      <c r="E199" s="70"/>
      <c r="F199" s="70"/>
      <c r="G199" s="70"/>
      <c r="H199" s="70"/>
    </row>
    <row r="200" spans="2:8">
      <c r="B200" s="70"/>
      <c r="C200" s="70"/>
      <c r="D200" s="70"/>
      <c r="E200" s="70"/>
      <c r="F200" s="70"/>
      <c r="G200" s="70"/>
      <c r="H200" s="70"/>
    </row>
    <row r="201" spans="2:8">
      <c r="B201" s="70"/>
      <c r="C201" s="70"/>
      <c r="D201" s="70"/>
      <c r="E201" s="70"/>
      <c r="F201" s="70"/>
      <c r="G201" s="70"/>
      <c r="H201" s="70"/>
    </row>
    <row r="202" spans="2:8">
      <c r="B202" s="70"/>
      <c r="C202" s="70"/>
      <c r="D202" s="70"/>
      <c r="E202" s="70"/>
      <c r="F202" s="70"/>
      <c r="G202" s="70"/>
      <c r="H202" s="70"/>
    </row>
    <row r="203" spans="2:8">
      <c r="B203" s="70"/>
      <c r="C203" s="70"/>
      <c r="D203" s="70"/>
      <c r="E203" s="70"/>
      <c r="F203" s="70"/>
      <c r="G203" s="70"/>
      <c r="H203" s="70"/>
    </row>
    <row r="204" spans="2:8">
      <c r="B204" s="70"/>
      <c r="C204" s="70"/>
      <c r="D204" s="70"/>
      <c r="E204" s="70"/>
      <c r="F204" s="70"/>
      <c r="G204" s="70"/>
      <c r="H204" s="70"/>
    </row>
    <row r="205" spans="2:8">
      <c r="B205" s="70"/>
      <c r="C205" s="70"/>
      <c r="D205" s="70"/>
      <c r="E205" s="70"/>
      <c r="F205" s="70"/>
      <c r="G205" s="70"/>
      <c r="H205" s="70"/>
    </row>
    <row r="206" spans="2:8">
      <c r="B206" s="70"/>
      <c r="C206" s="70"/>
      <c r="D206" s="70"/>
      <c r="E206" s="70"/>
      <c r="F206" s="70"/>
      <c r="G206" s="70"/>
      <c r="H206" s="70"/>
    </row>
    <row r="207" spans="2:8">
      <c r="B207" s="70"/>
      <c r="C207" s="70"/>
      <c r="D207" s="70"/>
      <c r="E207" s="70"/>
      <c r="F207" s="70"/>
      <c r="G207" s="70"/>
      <c r="H207" s="70"/>
    </row>
    <row r="208" spans="2:8">
      <c r="B208" s="70"/>
      <c r="C208" s="70"/>
      <c r="D208" s="70"/>
      <c r="E208" s="70"/>
      <c r="F208" s="70"/>
      <c r="G208" s="70"/>
      <c r="H208" s="70"/>
    </row>
    <row r="209" spans="2:8">
      <c r="B209" s="70"/>
      <c r="C209" s="70"/>
      <c r="D209" s="70"/>
      <c r="E209" s="70"/>
      <c r="F209" s="70"/>
      <c r="G209" s="70"/>
      <c r="H209" s="70"/>
    </row>
    <row r="210" spans="2:8">
      <c r="B210" s="70"/>
      <c r="C210" s="70"/>
      <c r="D210" s="70"/>
      <c r="E210" s="70"/>
      <c r="F210" s="70"/>
      <c r="G210" s="70"/>
      <c r="H210" s="70"/>
    </row>
    <row r="211" spans="2:8">
      <c r="B211" s="70"/>
      <c r="C211" s="70"/>
      <c r="D211" s="70"/>
      <c r="E211" s="70"/>
      <c r="F211" s="70"/>
      <c r="G211" s="70"/>
      <c r="H211" s="70"/>
    </row>
    <row r="212" spans="2:8">
      <c r="B212" s="70"/>
      <c r="C212" s="70"/>
      <c r="D212" s="70"/>
      <c r="E212" s="70"/>
      <c r="F212" s="70"/>
      <c r="G212" s="70"/>
      <c r="H212" s="70"/>
    </row>
    <row r="213" spans="2:8">
      <c r="B213" s="70"/>
      <c r="C213" s="70"/>
      <c r="D213" s="70"/>
      <c r="E213" s="70"/>
      <c r="F213" s="70"/>
      <c r="G213" s="70"/>
      <c r="H213" s="70"/>
    </row>
    <row r="214" spans="2:8">
      <c r="B214" s="70"/>
      <c r="C214" s="70"/>
      <c r="D214" s="70"/>
      <c r="E214" s="70"/>
      <c r="F214" s="70"/>
      <c r="G214" s="70"/>
      <c r="H214" s="70"/>
    </row>
    <row r="215" spans="2:8">
      <c r="B215" s="70"/>
      <c r="C215" s="70"/>
      <c r="D215" s="70"/>
      <c r="E215" s="70"/>
      <c r="F215" s="70"/>
      <c r="G215" s="70"/>
      <c r="H215" s="70"/>
    </row>
    <row r="216" spans="2:8">
      <c r="B216" s="70"/>
      <c r="C216" s="70"/>
      <c r="D216" s="70"/>
      <c r="E216" s="70"/>
      <c r="F216" s="70"/>
      <c r="G216" s="70"/>
      <c r="H216" s="70"/>
    </row>
    <row r="217" spans="2:8">
      <c r="B217" s="70"/>
      <c r="C217" s="70"/>
      <c r="D217" s="70"/>
      <c r="E217" s="70"/>
      <c r="F217" s="70"/>
      <c r="G217" s="70"/>
      <c r="H217" s="70"/>
    </row>
    <row r="218" spans="2:8">
      <c r="B218" s="70"/>
      <c r="C218" s="70"/>
      <c r="D218" s="70"/>
      <c r="E218" s="70"/>
      <c r="F218" s="70"/>
      <c r="G218" s="70"/>
      <c r="H218" s="70"/>
    </row>
    <row r="219" spans="2:8">
      <c r="B219" s="70"/>
      <c r="C219" s="70"/>
      <c r="D219" s="70"/>
      <c r="E219" s="70"/>
      <c r="F219" s="70"/>
      <c r="G219" s="70"/>
      <c r="H219" s="70"/>
    </row>
    <row r="220" spans="2:8">
      <c r="B220" s="70"/>
      <c r="C220" s="70"/>
      <c r="D220" s="70"/>
      <c r="E220" s="70"/>
      <c r="F220" s="70"/>
      <c r="G220" s="70"/>
      <c r="H220" s="70"/>
    </row>
    <row r="221" spans="2:8">
      <c r="B221" s="70"/>
      <c r="C221" s="70"/>
      <c r="D221" s="70"/>
      <c r="E221" s="70"/>
      <c r="F221" s="70"/>
      <c r="G221" s="70"/>
      <c r="H221" s="70"/>
    </row>
    <row r="222" spans="2:8">
      <c r="B222" s="70"/>
      <c r="C222" s="70"/>
      <c r="D222" s="70"/>
      <c r="E222" s="70"/>
      <c r="F222" s="70"/>
      <c r="G222" s="70"/>
      <c r="H222" s="70"/>
    </row>
    <row r="223" spans="2:8">
      <c r="B223" s="70"/>
      <c r="C223" s="70"/>
      <c r="D223" s="70"/>
      <c r="E223" s="70"/>
      <c r="F223" s="70"/>
      <c r="G223" s="70"/>
      <c r="H223" s="70"/>
    </row>
    <row r="224" spans="2:8">
      <c r="B224" s="70"/>
      <c r="C224" s="70"/>
      <c r="D224" s="70"/>
      <c r="E224" s="70"/>
      <c r="F224" s="70"/>
      <c r="G224" s="70"/>
      <c r="H224" s="70"/>
    </row>
    <row r="225" spans="2:8">
      <c r="B225" s="70"/>
      <c r="C225" s="70"/>
      <c r="D225" s="70"/>
      <c r="E225" s="70"/>
      <c r="F225" s="70"/>
      <c r="G225" s="70"/>
      <c r="H225" s="70"/>
    </row>
    <row r="226" spans="2:8">
      <c r="B226" s="70"/>
      <c r="C226" s="70"/>
      <c r="D226" s="70"/>
      <c r="E226" s="70"/>
      <c r="F226" s="70"/>
      <c r="G226" s="70"/>
      <c r="H226" s="70"/>
    </row>
    <row r="227" spans="2:8">
      <c r="B227" s="70"/>
      <c r="C227" s="70"/>
      <c r="D227" s="70"/>
      <c r="E227" s="70"/>
      <c r="F227" s="70"/>
      <c r="G227" s="70"/>
      <c r="H227" s="70"/>
    </row>
    <row r="228" spans="2:8">
      <c r="B228" s="70"/>
      <c r="C228" s="70"/>
      <c r="D228" s="70"/>
      <c r="E228" s="70"/>
      <c r="F228" s="70"/>
      <c r="G228" s="70"/>
      <c r="H228" s="70"/>
    </row>
    <row r="229" spans="2:8">
      <c r="B229" s="70"/>
      <c r="C229" s="70"/>
      <c r="D229" s="70"/>
      <c r="E229" s="70"/>
      <c r="F229" s="70"/>
      <c r="G229" s="70"/>
      <c r="H229" s="70"/>
    </row>
    <row r="230" spans="2:8">
      <c r="B230" s="70"/>
      <c r="C230" s="70"/>
      <c r="D230" s="70"/>
      <c r="E230" s="70"/>
      <c r="F230" s="70"/>
      <c r="G230" s="70"/>
      <c r="H230" s="70"/>
    </row>
    <row r="231" spans="2:8">
      <c r="B231" s="70"/>
      <c r="C231" s="70"/>
      <c r="D231" s="70"/>
      <c r="E231" s="70"/>
      <c r="F231" s="70"/>
      <c r="G231" s="70"/>
      <c r="H231" s="70"/>
    </row>
    <row r="232" spans="2:8">
      <c r="B232" s="70"/>
      <c r="C232" s="70"/>
      <c r="D232" s="70"/>
      <c r="E232" s="70"/>
      <c r="F232" s="70"/>
      <c r="G232" s="70"/>
      <c r="H232" s="70"/>
    </row>
    <row r="233" spans="2:8">
      <c r="B233" s="70"/>
      <c r="C233" s="70"/>
      <c r="D233" s="70"/>
      <c r="E233" s="70"/>
      <c r="F233" s="70"/>
      <c r="G233" s="70"/>
      <c r="H233" s="70"/>
    </row>
    <row r="234" spans="2:8">
      <c r="B234" s="70"/>
      <c r="C234" s="70"/>
      <c r="D234" s="70"/>
      <c r="E234" s="70"/>
      <c r="F234" s="70"/>
      <c r="G234" s="70"/>
      <c r="H234" s="70"/>
    </row>
    <row r="235" spans="2:8">
      <c r="B235" s="70"/>
      <c r="C235" s="70"/>
      <c r="D235" s="70"/>
      <c r="E235" s="70"/>
      <c r="F235" s="70"/>
      <c r="G235" s="70"/>
      <c r="H235" s="70"/>
    </row>
    <row r="236" spans="2:8">
      <c r="B236" s="70"/>
      <c r="C236" s="70"/>
      <c r="D236" s="70"/>
      <c r="E236" s="70"/>
      <c r="F236" s="70"/>
      <c r="G236" s="70"/>
      <c r="H236" s="70"/>
    </row>
    <row r="237" spans="2:8">
      <c r="B237" s="70"/>
      <c r="C237" s="70"/>
      <c r="D237" s="70"/>
      <c r="E237" s="70"/>
      <c r="F237" s="70"/>
      <c r="G237" s="70"/>
      <c r="H237" s="70"/>
    </row>
    <row r="238" spans="2:8">
      <c r="B238" s="70"/>
      <c r="C238" s="70"/>
      <c r="D238" s="70"/>
      <c r="E238" s="70"/>
      <c r="F238" s="70"/>
      <c r="G238" s="70"/>
      <c r="H238" s="70"/>
    </row>
    <row r="239" spans="2:8">
      <c r="B239" s="70"/>
      <c r="C239" s="70"/>
      <c r="D239" s="70"/>
      <c r="E239" s="70"/>
      <c r="F239" s="70"/>
      <c r="G239" s="70"/>
      <c r="H239" s="70"/>
    </row>
    <row r="240" spans="2:8">
      <c r="B240" s="70"/>
      <c r="C240" s="70"/>
      <c r="D240" s="70"/>
      <c r="E240" s="70"/>
      <c r="F240" s="70"/>
      <c r="G240" s="70"/>
      <c r="H240" s="70"/>
    </row>
  </sheetData>
  <sheetProtection algorithmName="SHA-512" hashValue="TqrGyWbXS2R2TQGEuRRoV9/cqsuPVWc+4VBtQekjeF6L/Ry/arkX5awP/J6nS4+Nj4/GmDvQTQNW+/OokH05fw==" saltValue="ZnhW50Qz538EueexqAQhlg==" spinCount="100000" sheet="1" objects="1" scenarios="1"/>
  <phoneticPr fontId="0" type="noConversion"/>
  <dataValidations count="6">
    <dataValidation type="whole" operator="lessThan" allowBlank="1" showInputMessage="1" showErrorMessage="1" error="This comes from page 1 of the cost data sheet." prompt="This entry is from what was entered as the first mortgage on page 1 of the cost data sheet." sqref="B14">
      <formula1>0</formula1>
    </dataValidation>
    <dataValidation allowBlank="1" showInputMessage="1" showErrorMessage="1" prompt="This entry is from what was entered as the second mortgage on page 1 of the cost data sheet." sqref="B22"/>
    <dataValidation allowBlank="1" showInputMessage="1" showErrorMessage="1" prompt="This entry is from what was entered as the third mortgage on page 1 of the cost data sheet." sqref="B30"/>
    <dataValidation allowBlank="1" showInputMessage="1" showErrorMessage="1" prompt="This entry is from what was entered as grants on page 1 of the cost data sheet." sqref="C38"/>
    <dataValidation allowBlank="1" showInputMessage="1" showErrorMessage="1" prompt="This entry is from what was entered as equity from the sale of the credits on page 1 of the cost data sheet." sqref="F42"/>
    <dataValidation allowBlank="1" showInputMessage="1" showErrorMessage="1" prompt="This entry is from what was entered as a partner's contribution on page 1 of the cost data sheet." sqref="F43"/>
  </dataValidations>
  <printOptions horizontalCentered="1"/>
  <pageMargins left="0.5" right="0.5" top="0.5" bottom="0.5" header="0.5" footer="0.5"/>
  <pageSetup scale="59" orientation="portrait" horizontalDpi="300" verticalDpi="300" r:id="rId1"/>
  <headerFooter alignWithMargins="0">
    <oddFooter>&amp;LHC Development Final Cost Certification (DFCC)&amp;RPage 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24"/>
  </sheetPr>
  <dimension ref="A1:J45"/>
  <sheetViews>
    <sheetView defaultGridColor="0" colorId="22" zoomScale="60" zoomScaleNormal="60" workbookViewId="0">
      <selection activeCell="B6" sqref="B6"/>
    </sheetView>
  </sheetViews>
  <sheetFormatPr defaultColWidth="9.69140625" defaultRowHeight="23.25"/>
  <cols>
    <col min="1" max="1" width="9.84375" customWidth="1"/>
    <col min="2" max="2" width="32.23046875" customWidth="1"/>
    <col min="3" max="3" width="9.84375" customWidth="1"/>
    <col min="4" max="4" width="9.07421875" customWidth="1"/>
    <col min="5" max="5" width="12.69140625" customWidth="1"/>
    <col min="6" max="6" width="7" customWidth="1"/>
    <col min="7" max="7" width="8.69140625" customWidth="1"/>
    <col min="8" max="8" width="13.07421875" customWidth="1"/>
    <col min="9" max="9" width="9.69140625" customWidth="1"/>
    <col min="10" max="10" width="13.07421875" customWidth="1"/>
  </cols>
  <sheetData>
    <row r="1" spans="1:10">
      <c r="A1" s="315" t="s">
        <v>163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4" t="s">
        <v>164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4" t="s">
        <v>165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 thickBot="1">
      <c r="A5" s="36" t="s">
        <v>166</v>
      </c>
      <c r="B5" s="144" t="str">
        <f>IF(COSTS!C6="","",COSTS!C6)</f>
        <v/>
      </c>
      <c r="C5" s="12"/>
      <c r="D5" s="12"/>
      <c r="E5" s="12"/>
      <c r="F5" s="12"/>
      <c r="G5" s="12"/>
      <c r="H5" s="46"/>
      <c r="I5" s="294" t="str">
        <f>"Application #: "&amp;IF(COSTS!$K$6="","",COSTS!$K$6)</f>
        <v xml:space="preserve">Application #: </v>
      </c>
      <c r="J5" s="12"/>
    </row>
    <row r="6" spans="1:10" ht="24" thickBot="1">
      <c r="A6" s="36" t="s">
        <v>167</v>
      </c>
      <c r="B6" s="152"/>
      <c r="C6" s="37"/>
      <c r="D6" s="37"/>
      <c r="E6" s="12"/>
      <c r="F6" s="12"/>
      <c r="G6" s="12"/>
      <c r="H6" s="12"/>
      <c r="I6" s="12"/>
      <c r="J6" s="12"/>
    </row>
    <row r="7" spans="1:10" ht="24" thickBot="1">
      <c r="A7" s="36" t="s">
        <v>168</v>
      </c>
      <c r="B7" s="152"/>
      <c r="C7" s="12"/>
      <c r="D7" s="62" t="s">
        <v>169</v>
      </c>
      <c r="E7" s="152"/>
      <c r="F7" s="12"/>
      <c r="G7" s="12"/>
      <c r="H7" s="12"/>
      <c r="I7" s="12"/>
      <c r="J7" s="12"/>
    </row>
    <row r="8" spans="1:10" ht="24" thickBot="1">
      <c r="A8" s="12"/>
      <c r="B8" s="12" t="s">
        <v>170</v>
      </c>
      <c r="C8" s="12"/>
      <c r="D8" s="12"/>
      <c r="E8" s="12"/>
      <c r="F8" s="12"/>
      <c r="G8" s="12"/>
      <c r="H8" s="12"/>
      <c r="I8" s="12"/>
      <c r="J8" s="12"/>
    </row>
    <row r="9" spans="1:10">
      <c r="A9" s="38"/>
      <c r="B9" s="17"/>
      <c r="C9" s="39" t="s">
        <v>125</v>
      </c>
      <c r="D9" s="17" t="s">
        <v>189</v>
      </c>
      <c r="E9" s="39" t="s">
        <v>5</v>
      </c>
      <c r="F9" s="17" t="s">
        <v>171</v>
      </c>
      <c r="G9" s="39" t="s">
        <v>186</v>
      </c>
      <c r="H9" s="38" t="s">
        <v>172</v>
      </c>
      <c r="I9" s="17" t="s">
        <v>131</v>
      </c>
      <c r="J9" s="40" t="s">
        <v>131</v>
      </c>
    </row>
    <row r="10" spans="1:10">
      <c r="A10" s="41" t="s">
        <v>256</v>
      </c>
      <c r="B10" s="18" t="s">
        <v>128</v>
      </c>
      <c r="C10" s="19" t="s">
        <v>129</v>
      </c>
      <c r="D10" s="18" t="s">
        <v>190</v>
      </c>
      <c r="E10" s="19" t="s">
        <v>134</v>
      </c>
      <c r="F10" s="18" t="s">
        <v>173</v>
      </c>
      <c r="G10" s="19" t="s">
        <v>180</v>
      </c>
      <c r="H10" s="41" t="s">
        <v>134</v>
      </c>
      <c r="I10" s="18" t="s">
        <v>135</v>
      </c>
      <c r="J10" s="42" t="s">
        <v>136</v>
      </c>
    </row>
    <row r="11" spans="1:10" ht="24" thickBot="1">
      <c r="A11" s="43"/>
      <c r="B11" s="20"/>
      <c r="C11" s="44" t="s">
        <v>132</v>
      </c>
      <c r="D11" s="20" t="s">
        <v>133</v>
      </c>
      <c r="E11" s="44"/>
      <c r="F11" s="20">
        <v>1.3</v>
      </c>
      <c r="G11" s="44"/>
      <c r="H11" s="43"/>
      <c r="I11" s="20"/>
      <c r="J11" s="45"/>
    </row>
    <row r="12" spans="1:10">
      <c r="A12" s="298"/>
      <c r="B12" s="299" t="str">
        <f>IF('APPLIC. FRACT.'!A8="",IF('QUAL. CALC'!A8="","",'QUAL. CALC'!A8),'APPLIC. FRACT.'!A8)</f>
        <v/>
      </c>
      <c r="C12" s="154" t="str">
        <f>IF('QUAL. CALC'!B8="","",'QUAL. CALC'!B8)</f>
        <v/>
      </c>
      <c r="D12" s="123" t="str">
        <f>IF('APPLIC. FRACT.'!C8="",IF('QUAL. CALC'!C8="","",'QUAL. CALC'!C8),'APPLIC. FRACT.'!C8)</f>
        <v/>
      </c>
      <c r="E12" s="125" t="str">
        <f>IF(B12="","",IF('DEV.  DATA'!H$70&gt;0,IF('CREDIT CALC.'!H$40&lt;='CREDIT CALC.'!H$42,'QUAL. CALC'!D8,('CREDIT CALC.'!H$42/'CREDIT CALC.'!H$40)*'QUAL. CALC'!D8),IF('CREDIT CALC.'!H$36="","",IF(AND('CREDIT CALC.'!H$40&lt;='CREDIT CALC.'!H$36,'CREDIT CALC.'!H$40&lt;='CREDIT CALC.'!H$42),'QUAL. CALC'!D8,IF(AND('CREDIT CALC.'!H$36&lt;'CREDIT CALC.'!H$40,'CREDIT CALC.'!H$36&lt;'CREDIT CALC.'!H$42),('CREDIT CALC.'!H$36/'CREDIT CALC.'!H$40)*'QUAL. CALC'!D8,('CREDIT CALC.'!H$42/'CREDIT CALC.'!H$40)*'QUAL. CALC'!D8)))))</f>
        <v/>
      </c>
      <c r="F12" s="123" t="str">
        <f>IF(B12="","",IF('DEV.  DATA'!$D$57="","",1.3))</f>
        <v/>
      </c>
      <c r="G12" s="124" t="str">
        <f>IF(B12="","",IF('DEV.  DATA'!$G$49=100,1,'APPLIC. FRACT.'!$H8))</f>
        <v/>
      </c>
      <c r="H12" s="125" t="str">
        <f>IF(B12="","",IF(F12="",ROUND(E12*G12,0),ROUND(E12*F12*G12,0)))</f>
        <v/>
      </c>
      <c r="I12" s="153" t="str">
        <f>IF(B12="","",IF('DEV.  DATA'!$E$24="",'QUAL. CALC'!G8,IF('DEV.  DATA'!$E$26="",'DEV.  DATA'!$E$27,'DEV.  DATA'!$E$26)))</f>
        <v/>
      </c>
      <c r="J12" s="125" t="str">
        <f>IF(B12="","",ROUND(H12*(I12/100),0))</f>
        <v/>
      </c>
    </row>
    <row r="13" spans="1:10">
      <c r="A13" s="298"/>
      <c r="B13" s="299" t="str">
        <f>IF('APPLIC. FRACT.'!A9="",IF('QUAL. CALC'!A9="","",'QUAL. CALC'!A9),'APPLIC. FRACT.'!A9)</f>
        <v/>
      </c>
      <c r="C13" s="154" t="str">
        <f>IF('QUAL. CALC'!B9="","",'QUAL. CALC'!B9)</f>
        <v/>
      </c>
      <c r="D13" s="123" t="str">
        <f>IF('APPLIC. FRACT.'!C9="",IF('QUAL. CALC'!C9="","",'QUAL. CALC'!C9),'APPLIC. FRACT.'!C9)</f>
        <v/>
      </c>
      <c r="E13" s="125" t="str">
        <f>IF(B13="","",IF('DEV.  DATA'!H$70&gt;0,IF('CREDIT CALC.'!H$40&lt;='CREDIT CALC.'!H$42,'QUAL. CALC'!D9,('CREDIT CALC.'!H$42/'CREDIT CALC.'!H$40)*'QUAL. CALC'!D9),IF('CREDIT CALC.'!H$36="","",IF(AND('CREDIT CALC.'!H$40&lt;='CREDIT CALC.'!H$36,'CREDIT CALC.'!H$40&lt;='CREDIT CALC.'!H$42),'QUAL. CALC'!D9,IF(AND('CREDIT CALC.'!H$36&lt;'CREDIT CALC.'!H$40,'CREDIT CALC.'!H$36&lt;'CREDIT CALC.'!H$42),('CREDIT CALC.'!H$36/'CREDIT CALC.'!H$40)*'QUAL. CALC'!D9,('CREDIT CALC.'!H$42/'CREDIT CALC.'!H$40)*'QUAL. CALC'!D9)))))</f>
        <v/>
      </c>
      <c r="F13" s="123" t="str">
        <f>IF(B13="","",IF('DEV.  DATA'!$D$57="","",1.3))</f>
        <v/>
      </c>
      <c r="G13" s="124" t="str">
        <f>IF(B13="","",IF('DEV.  DATA'!$G$49=100,1,'APPLIC. FRACT.'!$H9))</f>
        <v/>
      </c>
      <c r="H13" s="125" t="str">
        <f t="shared" ref="H13:H42" si="0">IF(B13="","",IF(F13="",ROUND(E13*G13,0),ROUND(E13*F13*G13,0)))</f>
        <v/>
      </c>
      <c r="I13" s="153" t="str">
        <f>IF(B13="","",IF('DEV.  DATA'!$E$24="",'QUAL. CALC'!G9,IF('DEV.  DATA'!$E$26="",'DEV.  DATA'!$E$27,'DEV.  DATA'!$E$26)))</f>
        <v/>
      </c>
      <c r="J13" s="125" t="str">
        <f t="shared" ref="J13:J42" si="1">IF(B13="","",ROUND(H13*(I13/100),0))</f>
        <v/>
      </c>
    </row>
    <row r="14" spans="1:10">
      <c r="A14" s="298"/>
      <c r="B14" s="299" t="str">
        <f>IF('APPLIC. FRACT.'!A10="",IF('QUAL. CALC'!A10="","",'QUAL. CALC'!A10),'APPLIC. FRACT.'!A10)</f>
        <v/>
      </c>
      <c r="C14" s="154" t="str">
        <f>IF('QUAL. CALC'!B10="","",'QUAL. CALC'!B10)</f>
        <v/>
      </c>
      <c r="D14" s="123" t="str">
        <f>IF('APPLIC. FRACT.'!C10="",IF('QUAL. CALC'!C10="","",'QUAL. CALC'!C10),'APPLIC. FRACT.'!C10)</f>
        <v/>
      </c>
      <c r="E14" s="125" t="str">
        <f>IF(B14="","",IF('DEV.  DATA'!H$70&gt;0,IF('CREDIT CALC.'!H$40&lt;='CREDIT CALC.'!H$42,'QUAL. CALC'!D10,('CREDIT CALC.'!H$42/'CREDIT CALC.'!H$40)*'QUAL. CALC'!D10),IF('CREDIT CALC.'!H$36="","",IF(AND('CREDIT CALC.'!H$40&lt;='CREDIT CALC.'!H$36,'CREDIT CALC.'!H$40&lt;='CREDIT CALC.'!H$42),'QUAL. CALC'!D10,IF(AND('CREDIT CALC.'!H$36&lt;'CREDIT CALC.'!H$40,'CREDIT CALC.'!H$36&lt;'CREDIT CALC.'!H$42),('CREDIT CALC.'!H$36/'CREDIT CALC.'!H$40)*'QUAL. CALC'!D10,('CREDIT CALC.'!H$42/'CREDIT CALC.'!H$40)*'QUAL. CALC'!D10)))))</f>
        <v/>
      </c>
      <c r="F14" s="123" t="str">
        <f>IF(B14="","",IF('DEV.  DATA'!$D$57="","",1.3))</f>
        <v/>
      </c>
      <c r="G14" s="124" t="str">
        <f>IF(B14="","",IF('DEV.  DATA'!$G$49=100,1,'APPLIC. FRACT.'!$H10))</f>
        <v/>
      </c>
      <c r="H14" s="125" t="str">
        <f t="shared" si="0"/>
        <v/>
      </c>
      <c r="I14" s="153" t="str">
        <f>IF(B14="","",IF('DEV.  DATA'!$E$24="",'QUAL. CALC'!G10,IF('DEV.  DATA'!$E$26="",'DEV.  DATA'!$E$27,'DEV.  DATA'!$E$26)))</f>
        <v/>
      </c>
      <c r="J14" s="125" t="str">
        <f t="shared" si="1"/>
        <v/>
      </c>
    </row>
    <row r="15" spans="1:10">
      <c r="A15" s="298"/>
      <c r="B15" s="299" t="str">
        <f>IF('APPLIC. FRACT.'!A11="",IF('QUAL. CALC'!A11="","",'QUAL. CALC'!A11),'APPLIC. FRACT.'!A11)</f>
        <v/>
      </c>
      <c r="C15" s="154" t="str">
        <f>IF('QUAL. CALC'!B11="","",'QUAL. CALC'!B11)</f>
        <v/>
      </c>
      <c r="D15" s="123" t="str">
        <f>IF('APPLIC. FRACT.'!C11="",IF('QUAL. CALC'!C11="","",'QUAL. CALC'!C11),'APPLIC. FRACT.'!C11)</f>
        <v/>
      </c>
      <c r="E15" s="125" t="str">
        <f>IF(B15="","",IF('DEV.  DATA'!H$70&gt;0,IF('CREDIT CALC.'!H$40&lt;='CREDIT CALC.'!H$42,'QUAL. CALC'!D11,('CREDIT CALC.'!H$42/'CREDIT CALC.'!H$40)*'QUAL. CALC'!D11),IF('CREDIT CALC.'!H$36="","",IF(AND('CREDIT CALC.'!H$40&lt;='CREDIT CALC.'!H$36,'CREDIT CALC.'!H$40&lt;='CREDIT CALC.'!H$42),'QUAL. CALC'!D11,IF(AND('CREDIT CALC.'!H$36&lt;'CREDIT CALC.'!H$40,'CREDIT CALC.'!H$36&lt;'CREDIT CALC.'!H$42),('CREDIT CALC.'!H$36/'CREDIT CALC.'!H$40)*'QUAL. CALC'!D11,('CREDIT CALC.'!H$42/'CREDIT CALC.'!H$40)*'QUAL. CALC'!D11)))))</f>
        <v/>
      </c>
      <c r="F15" s="123" t="str">
        <f>IF(B15="","",IF('DEV.  DATA'!$D$57="","",1.3))</f>
        <v/>
      </c>
      <c r="G15" s="124" t="str">
        <f>IF(B15="","",IF('DEV.  DATA'!$G$49=100,1,'APPLIC. FRACT.'!$H11))</f>
        <v/>
      </c>
      <c r="H15" s="125" t="str">
        <f t="shared" si="0"/>
        <v/>
      </c>
      <c r="I15" s="153" t="str">
        <f>IF(B15="","",IF('DEV.  DATA'!$E$24="",'QUAL. CALC'!G11,IF('DEV.  DATA'!$E$26="",'DEV.  DATA'!$E$27,'DEV.  DATA'!$E$26)))</f>
        <v/>
      </c>
      <c r="J15" s="125" t="str">
        <f t="shared" si="1"/>
        <v/>
      </c>
    </row>
    <row r="16" spans="1:10">
      <c r="A16" s="298"/>
      <c r="B16" s="299" t="str">
        <f>IF('APPLIC. FRACT.'!A12="",IF('QUAL. CALC'!A12="","",'QUAL. CALC'!A12),'APPLIC. FRACT.'!A12)</f>
        <v/>
      </c>
      <c r="C16" s="154" t="str">
        <f>IF('QUAL. CALC'!B12="","",'QUAL. CALC'!B12)</f>
        <v/>
      </c>
      <c r="D16" s="123" t="str">
        <f>IF('APPLIC. FRACT.'!C12="",IF('QUAL. CALC'!C12="","",'QUAL. CALC'!C12),'APPLIC. FRACT.'!C12)</f>
        <v/>
      </c>
      <c r="E16" s="125" t="str">
        <f>IF(B16="","",IF('DEV.  DATA'!H$70&gt;0,IF('CREDIT CALC.'!H$40&lt;='CREDIT CALC.'!H$42,'QUAL. CALC'!D12,('CREDIT CALC.'!H$42/'CREDIT CALC.'!H$40)*'QUAL. CALC'!D12),IF('CREDIT CALC.'!H$36="","",IF(AND('CREDIT CALC.'!H$40&lt;='CREDIT CALC.'!H$36,'CREDIT CALC.'!H$40&lt;='CREDIT CALC.'!H$42),'QUAL. CALC'!D12,IF(AND('CREDIT CALC.'!H$36&lt;'CREDIT CALC.'!H$40,'CREDIT CALC.'!H$36&lt;'CREDIT CALC.'!H$42),('CREDIT CALC.'!H$36/'CREDIT CALC.'!H$40)*'QUAL. CALC'!D12,('CREDIT CALC.'!H$42/'CREDIT CALC.'!H$40)*'QUAL. CALC'!D12)))))</f>
        <v/>
      </c>
      <c r="F16" s="123" t="str">
        <f>IF(B16="","",IF('DEV.  DATA'!$D$57="","",1.3))</f>
        <v/>
      </c>
      <c r="G16" s="124" t="str">
        <f>IF(B16="","",IF('DEV.  DATA'!$G$49=100,1,'APPLIC. FRACT.'!$H12))</f>
        <v/>
      </c>
      <c r="H16" s="125" t="str">
        <f t="shared" si="0"/>
        <v/>
      </c>
      <c r="I16" s="153" t="str">
        <f>IF(B16="","",IF('DEV.  DATA'!$E$24="",'QUAL. CALC'!G12,IF('DEV.  DATA'!$E$26="",'DEV.  DATA'!$E$27,'DEV.  DATA'!$E$26)))</f>
        <v/>
      </c>
      <c r="J16" s="125" t="str">
        <f t="shared" si="1"/>
        <v/>
      </c>
    </row>
    <row r="17" spans="1:10">
      <c r="A17" s="298"/>
      <c r="B17" s="299" t="str">
        <f>IF('APPLIC. FRACT.'!A13="",IF('QUAL. CALC'!A13="","",'QUAL. CALC'!A13),'APPLIC. FRACT.'!A13)</f>
        <v/>
      </c>
      <c r="C17" s="154" t="str">
        <f>IF('QUAL. CALC'!B13="","",'QUAL. CALC'!B13)</f>
        <v/>
      </c>
      <c r="D17" s="123" t="str">
        <f>IF('APPLIC. FRACT.'!C13="",IF('QUAL. CALC'!C13="","",'QUAL. CALC'!C13),'APPLIC. FRACT.'!C13)</f>
        <v/>
      </c>
      <c r="E17" s="125" t="str">
        <f>IF(B17="","",IF('DEV.  DATA'!H$70&gt;0,IF('CREDIT CALC.'!H$40&lt;='CREDIT CALC.'!H$42,'QUAL. CALC'!D13,('CREDIT CALC.'!H$42/'CREDIT CALC.'!H$40)*'QUAL. CALC'!D13),IF('CREDIT CALC.'!H$36="","",IF(AND('CREDIT CALC.'!H$40&lt;='CREDIT CALC.'!H$36,'CREDIT CALC.'!H$40&lt;='CREDIT CALC.'!H$42),'QUAL. CALC'!D13,IF(AND('CREDIT CALC.'!H$36&lt;'CREDIT CALC.'!H$40,'CREDIT CALC.'!H$36&lt;'CREDIT CALC.'!H$42),('CREDIT CALC.'!H$36/'CREDIT CALC.'!H$40)*'QUAL. CALC'!D13,('CREDIT CALC.'!H$42/'CREDIT CALC.'!H$40)*'QUAL. CALC'!D13)))))</f>
        <v/>
      </c>
      <c r="F17" s="123" t="str">
        <f>IF(B17="","",IF('DEV.  DATA'!$D$57="","",1.3))</f>
        <v/>
      </c>
      <c r="G17" s="124" t="str">
        <f>IF(B17="","",IF('DEV.  DATA'!$G$49=100,1,'APPLIC. FRACT.'!$H13))</f>
        <v/>
      </c>
      <c r="H17" s="125" t="str">
        <f t="shared" si="0"/>
        <v/>
      </c>
      <c r="I17" s="153" t="str">
        <f>IF(B17="","",IF('DEV.  DATA'!$E$24="",'QUAL. CALC'!G13,IF('DEV.  DATA'!$E$26="",'DEV.  DATA'!$E$27,'DEV.  DATA'!$E$26)))</f>
        <v/>
      </c>
      <c r="J17" s="125" t="str">
        <f t="shared" si="1"/>
        <v/>
      </c>
    </row>
    <row r="18" spans="1:10" ht="22.9" customHeight="1">
      <c r="A18" s="298"/>
      <c r="B18" s="299" t="str">
        <f>IF('APPLIC. FRACT.'!A14="",IF('QUAL. CALC'!A14="","",'QUAL. CALC'!A14),'APPLIC. FRACT.'!A14)</f>
        <v/>
      </c>
      <c r="C18" s="154" t="str">
        <f>IF('QUAL. CALC'!B14="","",'QUAL. CALC'!B14)</f>
        <v/>
      </c>
      <c r="D18" s="123" t="str">
        <f>IF('APPLIC. FRACT.'!C14="",IF('QUAL. CALC'!C14="","",'QUAL. CALC'!C14),'APPLIC. FRACT.'!C14)</f>
        <v/>
      </c>
      <c r="E18" s="125" t="str">
        <f>IF(B18="","",IF('DEV.  DATA'!H$70&gt;0,IF('CREDIT CALC.'!H$40&lt;='CREDIT CALC.'!H$42,'QUAL. CALC'!D14,('CREDIT CALC.'!H$42/'CREDIT CALC.'!H$40)*'QUAL. CALC'!D14),IF('CREDIT CALC.'!H$36="","",IF(AND('CREDIT CALC.'!H$40&lt;='CREDIT CALC.'!H$36,'CREDIT CALC.'!H$40&lt;='CREDIT CALC.'!H$42),'QUAL. CALC'!D14,IF(AND('CREDIT CALC.'!H$36&lt;'CREDIT CALC.'!H$40,'CREDIT CALC.'!H$36&lt;'CREDIT CALC.'!H$42),('CREDIT CALC.'!H$36/'CREDIT CALC.'!H$40)*'QUAL. CALC'!D14,('CREDIT CALC.'!H$42/'CREDIT CALC.'!H$40)*'QUAL. CALC'!D14)))))</f>
        <v/>
      </c>
      <c r="F18" s="123" t="str">
        <f>IF(B18="","",IF('DEV.  DATA'!$D$57="","",1.3))</f>
        <v/>
      </c>
      <c r="G18" s="124" t="str">
        <f>IF(B18="","",IF('DEV.  DATA'!$G$49=100,1,'APPLIC. FRACT.'!$H14))</f>
        <v/>
      </c>
      <c r="H18" s="125" t="str">
        <f t="shared" si="0"/>
        <v/>
      </c>
      <c r="I18" s="153" t="str">
        <f>IF(B18="","",IF('DEV.  DATA'!$E$24="",'QUAL. CALC'!G14,IF('DEV.  DATA'!$E$26="",'DEV.  DATA'!$E$27,'DEV.  DATA'!$E$26)))</f>
        <v/>
      </c>
      <c r="J18" s="125" t="str">
        <f t="shared" si="1"/>
        <v/>
      </c>
    </row>
    <row r="19" spans="1:10">
      <c r="A19" s="298"/>
      <c r="B19" s="299" t="str">
        <f>IF('APPLIC. FRACT.'!A15="",IF('QUAL. CALC'!A15="","",'QUAL. CALC'!A15),'APPLIC. FRACT.'!A15)</f>
        <v/>
      </c>
      <c r="C19" s="154" t="str">
        <f>IF('QUAL. CALC'!B15="","",'QUAL. CALC'!B15)</f>
        <v/>
      </c>
      <c r="D19" s="123" t="str">
        <f>IF('APPLIC. FRACT.'!C15="",IF('QUAL. CALC'!C15="","",'QUAL. CALC'!C15),'APPLIC. FRACT.'!C15)</f>
        <v/>
      </c>
      <c r="E19" s="125" t="str">
        <f>IF(B19="","",IF('DEV.  DATA'!H$70&gt;0,IF('CREDIT CALC.'!H$40&lt;='CREDIT CALC.'!H$42,'QUAL. CALC'!D15,('CREDIT CALC.'!H$42/'CREDIT CALC.'!H$40)*'QUAL. CALC'!D15),IF('CREDIT CALC.'!H$36="","",IF(AND('CREDIT CALC.'!H$40&lt;='CREDIT CALC.'!H$36,'CREDIT CALC.'!H$40&lt;='CREDIT CALC.'!H$42),'QUAL. CALC'!D15,IF(AND('CREDIT CALC.'!H$36&lt;'CREDIT CALC.'!H$40,'CREDIT CALC.'!H$36&lt;'CREDIT CALC.'!H$42),('CREDIT CALC.'!H$36/'CREDIT CALC.'!H$40)*'QUAL. CALC'!D15,('CREDIT CALC.'!H$42/'CREDIT CALC.'!H$40)*'QUAL. CALC'!D15)))))</f>
        <v/>
      </c>
      <c r="F19" s="123" t="str">
        <f>IF(B19="","",IF('DEV.  DATA'!$D$57="","",1.3))</f>
        <v/>
      </c>
      <c r="G19" s="124" t="str">
        <f>IF(B19="","",IF('DEV.  DATA'!$G$49=100,1,'APPLIC. FRACT.'!$H15))</f>
        <v/>
      </c>
      <c r="H19" s="125" t="str">
        <f t="shared" si="0"/>
        <v/>
      </c>
      <c r="I19" s="153" t="str">
        <f>IF(B19="","",IF('DEV.  DATA'!$E$24="",'QUAL. CALC'!G15,IF('DEV.  DATA'!$E$26="",'DEV.  DATA'!$E$27,'DEV.  DATA'!$E$26)))</f>
        <v/>
      </c>
      <c r="J19" s="125" t="str">
        <f t="shared" si="1"/>
        <v/>
      </c>
    </row>
    <row r="20" spans="1:10">
      <c r="A20" s="298"/>
      <c r="B20" s="299" t="str">
        <f>IF('APPLIC. FRACT.'!A16="",IF('QUAL. CALC'!A16="","",'QUAL. CALC'!A16),'APPLIC. FRACT.'!A16)</f>
        <v/>
      </c>
      <c r="C20" s="154" t="str">
        <f>IF('QUAL. CALC'!B16="","",'QUAL. CALC'!B16)</f>
        <v/>
      </c>
      <c r="D20" s="123" t="str">
        <f>IF('APPLIC. FRACT.'!C16="",IF('QUAL. CALC'!C16="","",'QUAL. CALC'!C16),'APPLIC. FRACT.'!C16)</f>
        <v/>
      </c>
      <c r="E20" s="125" t="str">
        <f>IF(B20="","",IF('DEV.  DATA'!H$70&gt;0,IF('CREDIT CALC.'!H$40&lt;='CREDIT CALC.'!H$42,'QUAL. CALC'!D16,('CREDIT CALC.'!H$42/'CREDIT CALC.'!H$40)*'QUAL. CALC'!D16),IF('CREDIT CALC.'!H$36="","",IF(AND('CREDIT CALC.'!H$40&lt;='CREDIT CALC.'!H$36,'CREDIT CALC.'!H$40&lt;='CREDIT CALC.'!H$42),'QUAL. CALC'!D16,IF(AND('CREDIT CALC.'!H$36&lt;'CREDIT CALC.'!H$40,'CREDIT CALC.'!H$36&lt;'CREDIT CALC.'!H$42),('CREDIT CALC.'!H$36/'CREDIT CALC.'!H$40)*'QUAL. CALC'!D16,('CREDIT CALC.'!H$42/'CREDIT CALC.'!H$40)*'QUAL. CALC'!D16)))))</f>
        <v/>
      </c>
      <c r="F20" s="123" t="str">
        <f>IF(B20="","",IF('DEV.  DATA'!$D$57="","",1.3))</f>
        <v/>
      </c>
      <c r="G20" s="124" t="str">
        <f>IF(B20="","",IF('DEV.  DATA'!$G$49=100,1,'APPLIC. FRACT.'!$H16))</f>
        <v/>
      </c>
      <c r="H20" s="125" t="str">
        <f t="shared" si="0"/>
        <v/>
      </c>
      <c r="I20" s="153" t="str">
        <f>IF(B20="","",IF('DEV.  DATA'!$E$24="",'QUAL. CALC'!G16,IF('DEV.  DATA'!$E$26="",'DEV.  DATA'!$E$27,'DEV.  DATA'!$E$26)))</f>
        <v/>
      </c>
      <c r="J20" s="125" t="str">
        <f t="shared" si="1"/>
        <v/>
      </c>
    </row>
    <row r="21" spans="1:10">
      <c r="A21" s="298"/>
      <c r="B21" s="299" t="str">
        <f>IF('APPLIC. FRACT.'!A17="",IF('QUAL. CALC'!A17="","",'QUAL. CALC'!A17),'APPLIC. FRACT.'!A17)</f>
        <v/>
      </c>
      <c r="C21" s="154" t="str">
        <f>IF('QUAL. CALC'!B17="","",'QUAL. CALC'!B17)</f>
        <v/>
      </c>
      <c r="D21" s="123" t="str">
        <f>IF('APPLIC. FRACT.'!C17="",IF('QUAL. CALC'!C17="","",'QUAL. CALC'!C17),'APPLIC. FRACT.'!C17)</f>
        <v/>
      </c>
      <c r="E21" s="125" t="str">
        <f>IF(B21="","",IF('DEV.  DATA'!H$70&gt;0,IF('CREDIT CALC.'!H$40&lt;='CREDIT CALC.'!H$42,'QUAL. CALC'!D17,('CREDIT CALC.'!H$42/'CREDIT CALC.'!H$40)*'QUAL. CALC'!D17),IF('CREDIT CALC.'!H$36="","",IF(AND('CREDIT CALC.'!H$40&lt;='CREDIT CALC.'!H$36,'CREDIT CALC.'!H$40&lt;='CREDIT CALC.'!H$42),'QUAL. CALC'!D17,IF(AND('CREDIT CALC.'!H$36&lt;'CREDIT CALC.'!H$40,'CREDIT CALC.'!H$36&lt;'CREDIT CALC.'!H$42),('CREDIT CALC.'!H$36/'CREDIT CALC.'!H$40)*'QUAL. CALC'!D17,('CREDIT CALC.'!H$42/'CREDIT CALC.'!H$40)*'QUAL. CALC'!D17)))))</f>
        <v/>
      </c>
      <c r="F21" s="123" t="str">
        <f>IF(B21="","",IF('DEV.  DATA'!$D$57="","",1.3))</f>
        <v/>
      </c>
      <c r="G21" s="124" t="str">
        <f>IF(B21="","",IF('DEV.  DATA'!$G$49=100,1,'APPLIC. FRACT.'!$H17))</f>
        <v/>
      </c>
      <c r="H21" s="125" t="str">
        <f t="shared" si="0"/>
        <v/>
      </c>
      <c r="I21" s="153" t="str">
        <f>IF(B21="","",IF('DEV.  DATA'!$E$24="",'QUAL. CALC'!G17,IF('DEV.  DATA'!$E$26="",'DEV.  DATA'!$E$27,'DEV.  DATA'!$E$26)))</f>
        <v/>
      </c>
      <c r="J21" s="125" t="str">
        <f t="shared" si="1"/>
        <v/>
      </c>
    </row>
    <row r="22" spans="1:10">
      <c r="A22" s="298"/>
      <c r="B22" s="299" t="str">
        <f>IF('APPLIC. FRACT.'!A18="",IF('QUAL. CALC'!A18="","",'QUAL. CALC'!A18),'APPLIC. FRACT.'!A18)</f>
        <v/>
      </c>
      <c r="C22" s="154" t="str">
        <f>IF('QUAL. CALC'!B18="","",'QUAL. CALC'!B18)</f>
        <v/>
      </c>
      <c r="D22" s="123" t="str">
        <f>IF('APPLIC. FRACT.'!C18="",IF('QUAL. CALC'!C18="","",'QUAL. CALC'!C18),'APPLIC. FRACT.'!C18)</f>
        <v/>
      </c>
      <c r="E22" s="125" t="str">
        <f>IF(B22="","",IF('DEV.  DATA'!H$70&gt;0,IF('CREDIT CALC.'!H$40&lt;='CREDIT CALC.'!H$42,'QUAL. CALC'!D18,('CREDIT CALC.'!H$42/'CREDIT CALC.'!H$40)*'QUAL. CALC'!D18),IF('CREDIT CALC.'!H$36="","",IF(AND('CREDIT CALC.'!H$40&lt;='CREDIT CALC.'!H$36,'CREDIT CALC.'!H$40&lt;='CREDIT CALC.'!H$42),'QUAL. CALC'!D18,IF(AND('CREDIT CALC.'!H$36&lt;'CREDIT CALC.'!H$40,'CREDIT CALC.'!H$36&lt;'CREDIT CALC.'!H$42),('CREDIT CALC.'!H$36/'CREDIT CALC.'!H$40)*'QUAL. CALC'!D18,('CREDIT CALC.'!H$42/'CREDIT CALC.'!H$40)*'QUAL. CALC'!D18)))))</f>
        <v/>
      </c>
      <c r="F22" s="123" t="str">
        <f>IF(B22="","",IF('DEV.  DATA'!$D$57="","",1.3))</f>
        <v/>
      </c>
      <c r="G22" s="124" t="str">
        <f>IF(B22="","",IF('DEV.  DATA'!$G$49=100,1,'APPLIC. FRACT.'!$H18))</f>
        <v/>
      </c>
      <c r="H22" s="125" t="str">
        <f t="shared" si="0"/>
        <v/>
      </c>
      <c r="I22" s="153" t="str">
        <f>IF(B22="","",IF('DEV.  DATA'!$E$24="",'QUAL. CALC'!G18,IF('DEV.  DATA'!$E$26="",'DEV.  DATA'!$E$27,'DEV.  DATA'!$E$26)))</f>
        <v/>
      </c>
      <c r="J22" s="125" t="str">
        <f t="shared" si="1"/>
        <v/>
      </c>
    </row>
    <row r="23" spans="1:10">
      <c r="A23" s="298"/>
      <c r="B23" s="299" t="str">
        <f>IF('APPLIC. FRACT.'!A19="",IF('QUAL. CALC'!A19="","",'QUAL. CALC'!A19),'APPLIC. FRACT.'!A19)</f>
        <v/>
      </c>
      <c r="C23" s="154" t="str">
        <f>IF('QUAL. CALC'!B19="","",'QUAL. CALC'!B19)</f>
        <v/>
      </c>
      <c r="D23" s="123" t="str">
        <f>IF('APPLIC. FRACT.'!C19="",IF('QUAL. CALC'!C19="","",'QUAL. CALC'!C19),'APPLIC. FRACT.'!C19)</f>
        <v/>
      </c>
      <c r="E23" s="125" t="str">
        <f>IF(B23="","",IF('DEV.  DATA'!H$70&gt;0,IF('CREDIT CALC.'!H$40&lt;='CREDIT CALC.'!H$42,'QUAL. CALC'!D19,('CREDIT CALC.'!H$42/'CREDIT CALC.'!H$40)*'QUAL. CALC'!D19),IF('CREDIT CALC.'!H$36="","",IF(AND('CREDIT CALC.'!H$40&lt;='CREDIT CALC.'!H$36,'CREDIT CALC.'!H$40&lt;='CREDIT CALC.'!H$42),'QUAL. CALC'!D19,IF(AND('CREDIT CALC.'!H$36&lt;'CREDIT CALC.'!H$40,'CREDIT CALC.'!H$36&lt;'CREDIT CALC.'!H$42),('CREDIT CALC.'!H$36/'CREDIT CALC.'!H$40)*'QUAL. CALC'!D19,('CREDIT CALC.'!H$42/'CREDIT CALC.'!H$40)*'QUAL. CALC'!D19)))))</f>
        <v/>
      </c>
      <c r="F23" s="123" t="str">
        <f>IF(B23="","",IF('DEV.  DATA'!$D$57="","",1.3))</f>
        <v/>
      </c>
      <c r="G23" s="124" t="str">
        <f>IF(B23="","",IF('DEV.  DATA'!$G$49=100,1,'APPLIC. FRACT.'!$H19))</f>
        <v/>
      </c>
      <c r="H23" s="125" t="str">
        <f t="shared" si="0"/>
        <v/>
      </c>
      <c r="I23" s="153" t="str">
        <f>IF(B23="","",IF('DEV.  DATA'!$E$24="",'QUAL. CALC'!G19,IF('DEV.  DATA'!$E$26="",'DEV.  DATA'!$E$27,'DEV.  DATA'!$E$26)))</f>
        <v/>
      </c>
      <c r="J23" s="125" t="str">
        <f t="shared" si="1"/>
        <v/>
      </c>
    </row>
    <row r="24" spans="1:10">
      <c r="A24" s="298"/>
      <c r="B24" s="299" t="str">
        <f>IF('APPLIC. FRACT.'!A20="",IF('QUAL. CALC'!A20="","",'QUAL. CALC'!A20),'APPLIC. FRACT.'!A20)</f>
        <v/>
      </c>
      <c r="C24" s="154" t="str">
        <f>IF('QUAL. CALC'!B20="","",'QUAL. CALC'!B20)</f>
        <v/>
      </c>
      <c r="D24" s="123" t="str">
        <f>IF('APPLIC. FRACT.'!C20="",IF('QUAL. CALC'!C20="","",'QUAL. CALC'!C20),'APPLIC. FRACT.'!C20)</f>
        <v/>
      </c>
      <c r="E24" s="125" t="str">
        <f>IF(B24="","",IF('DEV.  DATA'!H$70&gt;0,IF('CREDIT CALC.'!H$40&lt;='CREDIT CALC.'!H$42,'QUAL. CALC'!D20,('CREDIT CALC.'!H$42/'CREDIT CALC.'!H$40)*'QUAL. CALC'!D20),IF('CREDIT CALC.'!H$36="","",IF(AND('CREDIT CALC.'!H$40&lt;='CREDIT CALC.'!H$36,'CREDIT CALC.'!H$40&lt;='CREDIT CALC.'!H$42),'QUAL. CALC'!D20,IF(AND('CREDIT CALC.'!H$36&lt;'CREDIT CALC.'!H$40,'CREDIT CALC.'!H$36&lt;'CREDIT CALC.'!H$42),('CREDIT CALC.'!H$36/'CREDIT CALC.'!H$40)*'QUAL. CALC'!D20,('CREDIT CALC.'!H$42/'CREDIT CALC.'!H$40)*'QUAL. CALC'!D20)))))</f>
        <v/>
      </c>
      <c r="F24" s="123" t="str">
        <f>IF(B24="","",IF('DEV.  DATA'!$D$57="","",1.3))</f>
        <v/>
      </c>
      <c r="G24" s="124" t="str">
        <f>IF(B24="","",IF('DEV.  DATA'!$G$49=100,1,'APPLIC. FRACT.'!$H20))</f>
        <v/>
      </c>
      <c r="H24" s="125" t="str">
        <f t="shared" si="0"/>
        <v/>
      </c>
      <c r="I24" s="153" t="str">
        <f>IF(B24="","",IF('DEV.  DATA'!$E$24="",'QUAL. CALC'!G20,IF('DEV.  DATA'!$E$26="",'DEV.  DATA'!$E$27,'DEV.  DATA'!$E$26)))</f>
        <v/>
      </c>
      <c r="J24" s="125" t="str">
        <f t="shared" si="1"/>
        <v/>
      </c>
    </row>
    <row r="25" spans="1:10">
      <c r="A25" s="298"/>
      <c r="B25" s="299" t="str">
        <f>IF('APPLIC. FRACT.'!A21="",IF('QUAL. CALC'!A21="","",'QUAL. CALC'!A21),'APPLIC. FRACT.'!A21)</f>
        <v/>
      </c>
      <c r="C25" s="154" t="str">
        <f>IF('QUAL. CALC'!B21="","",'QUAL. CALC'!B21)</f>
        <v/>
      </c>
      <c r="D25" s="123" t="str">
        <f>IF('APPLIC. FRACT.'!C21="",IF('QUAL. CALC'!C21="","",'QUAL. CALC'!C21),'APPLIC. FRACT.'!C21)</f>
        <v/>
      </c>
      <c r="E25" s="125" t="str">
        <f>IF(B25="","",IF('DEV.  DATA'!H$70&gt;0,IF('CREDIT CALC.'!H$40&lt;='CREDIT CALC.'!H$42,'QUAL. CALC'!D21,('CREDIT CALC.'!H$42/'CREDIT CALC.'!H$40)*'QUAL. CALC'!D21),IF('CREDIT CALC.'!H$36="","",IF(AND('CREDIT CALC.'!H$40&lt;='CREDIT CALC.'!H$36,'CREDIT CALC.'!H$40&lt;='CREDIT CALC.'!H$42),'QUAL. CALC'!D21,IF(AND('CREDIT CALC.'!H$36&lt;'CREDIT CALC.'!H$40,'CREDIT CALC.'!H$36&lt;'CREDIT CALC.'!H$42),('CREDIT CALC.'!H$36/'CREDIT CALC.'!H$40)*'QUAL. CALC'!D21,('CREDIT CALC.'!H$42/'CREDIT CALC.'!H$40)*'QUAL. CALC'!D21)))))</f>
        <v/>
      </c>
      <c r="F25" s="123" t="str">
        <f>IF(B25="","",IF('DEV.  DATA'!$D$57="","",1.3))</f>
        <v/>
      </c>
      <c r="G25" s="124" t="str">
        <f>IF(B25="","",IF('DEV.  DATA'!$G$49=100,1,'APPLIC. FRACT.'!$H21))</f>
        <v/>
      </c>
      <c r="H25" s="125" t="str">
        <f t="shared" si="0"/>
        <v/>
      </c>
      <c r="I25" s="153" t="str">
        <f>IF(B25="","",IF('DEV.  DATA'!$E$24="",'QUAL. CALC'!G21,IF('DEV.  DATA'!$E$26="",'DEV.  DATA'!$E$27,'DEV.  DATA'!$E$26)))</f>
        <v/>
      </c>
      <c r="J25" s="125" t="str">
        <f t="shared" si="1"/>
        <v/>
      </c>
    </row>
    <row r="26" spans="1:10">
      <c r="A26" s="298"/>
      <c r="B26" s="299" t="str">
        <f>IF('APPLIC. FRACT.'!A22="",IF('QUAL. CALC'!A22="","",'QUAL. CALC'!A22),'APPLIC. FRACT.'!A22)</f>
        <v/>
      </c>
      <c r="C26" s="154" t="str">
        <f>IF('QUAL. CALC'!B22="","",'QUAL. CALC'!B22)</f>
        <v/>
      </c>
      <c r="D26" s="123" t="str">
        <f>IF('APPLIC. FRACT.'!C22="",IF('QUAL. CALC'!C22="","",'QUAL. CALC'!C22),'APPLIC. FRACT.'!C22)</f>
        <v/>
      </c>
      <c r="E26" s="125" t="str">
        <f>IF(B26="","",IF('DEV.  DATA'!H$70&gt;0,IF('CREDIT CALC.'!H$40&lt;='CREDIT CALC.'!H$42,'QUAL. CALC'!D22,('CREDIT CALC.'!H$42/'CREDIT CALC.'!H$40)*'QUAL. CALC'!D22),IF('CREDIT CALC.'!H$36="","",IF(AND('CREDIT CALC.'!H$40&lt;='CREDIT CALC.'!H$36,'CREDIT CALC.'!H$40&lt;='CREDIT CALC.'!H$42),'QUAL. CALC'!D22,IF(AND('CREDIT CALC.'!H$36&lt;'CREDIT CALC.'!H$40,'CREDIT CALC.'!H$36&lt;'CREDIT CALC.'!H$42),('CREDIT CALC.'!H$36/'CREDIT CALC.'!H$40)*'QUAL. CALC'!D22,('CREDIT CALC.'!H$42/'CREDIT CALC.'!H$40)*'QUAL. CALC'!D22)))))</f>
        <v/>
      </c>
      <c r="F26" s="123" t="str">
        <f>IF(B26="","",IF('DEV.  DATA'!$D$57="","",1.3))</f>
        <v/>
      </c>
      <c r="G26" s="124" t="str">
        <f>IF(B26="","",IF('DEV.  DATA'!$G$49=100,1,'APPLIC. FRACT.'!$H22))</f>
        <v/>
      </c>
      <c r="H26" s="125" t="str">
        <f t="shared" si="0"/>
        <v/>
      </c>
      <c r="I26" s="153" t="str">
        <f>IF(B26="","",IF('DEV.  DATA'!$E$24="",'QUAL. CALC'!G22,IF('DEV.  DATA'!$E$26="",'DEV.  DATA'!$E$27,'DEV.  DATA'!$E$26)))</f>
        <v/>
      </c>
      <c r="J26" s="125" t="str">
        <f t="shared" si="1"/>
        <v/>
      </c>
    </row>
    <row r="27" spans="1:10">
      <c r="A27" s="298"/>
      <c r="B27" s="299" t="str">
        <f>IF('APPLIC. FRACT.'!A23="",IF('QUAL. CALC'!A23="","",'QUAL. CALC'!A23),'APPLIC. FRACT.'!A23)</f>
        <v/>
      </c>
      <c r="C27" s="154" t="str">
        <f>IF('QUAL. CALC'!B23="","",'QUAL. CALC'!B23)</f>
        <v/>
      </c>
      <c r="D27" s="123" t="str">
        <f>IF('APPLIC. FRACT.'!C23="",IF('QUAL. CALC'!C23="","",'QUAL. CALC'!C23),'APPLIC. FRACT.'!C23)</f>
        <v/>
      </c>
      <c r="E27" s="125" t="str">
        <f>IF(B27="","",IF('DEV.  DATA'!H$70&gt;0,IF('CREDIT CALC.'!H$40&lt;='CREDIT CALC.'!H$42,'QUAL. CALC'!D23,('CREDIT CALC.'!H$42/'CREDIT CALC.'!H$40)*'QUAL. CALC'!D23),IF('CREDIT CALC.'!H$36="","",IF(AND('CREDIT CALC.'!H$40&lt;='CREDIT CALC.'!H$36,'CREDIT CALC.'!H$40&lt;='CREDIT CALC.'!H$42),'QUAL. CALC'!D23,IF(AND('CREDIT CALC.'!H$36&lt;'CREDIT CALC.'!H$40,'CREDIT CALC.'!H$36&lt;'CREDIT CALC.'!H$42),('CREDIT CALC.'!H$36/'CREDIT CALC.'!H$40)*'QUAL. CALC'!D23,('CREDIT CALC.'!H$42/'CREDIT CALC.'!H$40)*'QUAL. CALC'!D23)))))</f>
        <v/>
      </c>
      <c r="F27" s="123" t="str">
        <f>IF(B27="","",IF('DEV.  DATA'!$D$57="","",1.3))</f>
        <v/>
      </c>
      <c r="G27" s="124" t="str">
        <f>IF(B27="","",IF('DEV.  DATA'!$G$49=100,1,'APPLIC. FRACT.'!$H23))</f>
        <v/>
      </c>
      <c r="H27" s="125" t="str">
        <f t="shared" si="0"/>
        <v/>
      </c>
      <c r="I27" s="153" t="str">
        <f>IF(B27="","",IF('DEV.  DATA'!$E$24="",'QUAL. CALC'!G23,IF('DEV.  DATA'!$E$26="",'DEV.  DATA'!$E$27,'DEV.  DATA'!$E$26)))</f>
        <v/>
      </c>
      <c r="J27" s="125" t="str">
        <f t="shared" si="1"/>
        <v/>
      </c>
    </row>
    <row r="28" spans="1:10">
      <c r="A28" s="298"/>
      <c r="B28" s="299" t="str">
        <f>IF('APPLIC. FRACT.'!A24="",IF('QUAL. CALC'!A24="","",'QUAL. CALC'!A24),'APPLIC. FRACT.'!A24)</f>
        <v/>
      </c>
      <c r="C28" s="154" t="str">
        <f>IF('QUAL. CALC'!B24="","",'QUAL. CALC'!B24)</f>
        <v/>
      </c>
      <c r="D28" s="123" t="str">
        <f>IF('APPLIC. FRACT.'!C24="",IF('QUAL. CALC'!C24="","",'QUAL. CALC'!C24),'APPLIC. FRACT.'!C24)</f>
        <v/>
      </c>
      <c r="E28" s="125" t="str">
        <f>IF(B28="","",IF('DEV.  DATA'!H$70&gt;0,IF('CREDIT CALC.'!H$40&lt;='CREDIT CALC.'!H$42,'QUAL. CALC'!D24,('CREDIT CALC.'!H$42/'CREDIT CALC.'!H$40)*'QUAL. CALC'!D24),IF('CREDIT CALC.'!H$36="","",IF(AND('CREDIT CALC.'!H$40&lt;='CREDIT CALC.'!H$36,'CREDIT CALC.'!H$40&lt;='CREDIT CALC.'!H$42),'QUAL. CALC'!D24,IF(AND('CREDIT CALC.'!H$36&lt;'CREDIT CALC.'!H$40,'CREDIT CALC.'!H$36&lt;'CREDIT CALC.'!H$42),('CREDIT CALC.'!H$36/'CREDIT CALC.'!H$40)*'QUAL. CALC'!D24,('CREDIT CALC.'!H$42/'CREDIT CALC.'!H$40)*'QUAL. CALC'!D24)))))</f>
        <v/>
      </c>
      <c r="F28" s="123" t="str">
        <f>IF(B28="","",IF('DEV.  DATA'!$D$57="","",1.3))</f>
        <v/>
      </c>
      <c r="G28" s="124" t="str">
        <f>IF(B28="","",IF('DEV.  DATA'!$G$49=100,1,'APPLIC. FRACT.'!$H24))</f>
        <v/>
      </c>
      <c r="H28" s="125" t="str">
        <f t="shared" si="0"/>
        <v/>
      </c>
      <c r="I28" s="153" t="str">
        <f>IF(B28="","",IF('DEV.  DATA'!$E$24="",'QUAL. CALC'!G24,IF('DEV.  DATA'!$E$26="",'DEV.  DATA'!$E$27,'DEV.  DATA'!$E$26)))</f>
        <v/>
      </c>
      <c r="J28" s="125" t="str">
        <f t="shared" si="1"/>
        <v/>
      </c>
    </row>
    <row r="29" spans="1:10">
      <c r="A29" s="298"/>
      <c r="B29" s="299" t="str">
        <f>IF('APPLIC. FRACT.'!A25="",IF('QUAL. CALC'!A25="","",'QUAL. CALC'!A25),'APPLIC. FRACT.'!A25)</f>
        <v/>
      </c>
      <c r="C29" s="154" t="str">
        <f>IF('QUAL. CALC'!B25="","",'QUAL. CALC'!B25)</f>
        <v/>
      </c>
      <c r="D29" s="123" t="str">
        <f>IF('APPLIC. FRACT.'!C25="",IF('QUAL. CALC'!C25="","",'QUAL. CALC'!C25),'APPLIC. FRACT.'!C25)</f>
        <v/>
      </c>
      <c r="E29" s="125" t="str">
        <f>IF(B29="","",IF('DEV.  DATA'!H$70&gt;0,IF('CREDIT CALC.'!H$40&lt;='CREDIT CALC.'!H$42,'QUAL. CALC'!D25,('CREDIT CALC.'!H$42/'CREDIT CALC.'!H$40)*'QUAL. CALC'!D25),IF('CREDIT CALC.'!H$36="","",IF(AND('CREDIT CALC.'!H$40&lt;='CREDIT CALC.'!H$36,'CREDIT CALC.'!H$40&lt;='CREDIT CALC.'!H$42),'QUAL. CALC'!D25,IF(AND('CREDIT CALC.'!H$36&lt;'CREDIT CALC.'!H$40,'CREDIT CALC.'!H$36&lt;'CREDIT CALC.'!H$42),('CREDIT CALC.'!H$36/'CREDIT CALC.'!H$40)*'QUAL. CALC'!D25,('CREDIT CALC.'!H$42/'CREDIT CALC.'!H$40)*'QUAL. CALC'!D25)))))</f>
        <v/>
      </c>
      <c r="F29" s="123" t="str">
        <f>IF(B29="","",IF('DEV.  DATA'!$D$57="","",1.3))</f>
        <v/>
      </c>
      <c r="G29" s="124" t="str">
        <f>IF(B29="","",IF('DEV.  DATA'!$G$49=100,1,'APPLIC. FRACT.'!$H25))</f>
        <v/>
      </c>
      <c r="H29" s="125" t="str">
        <f t="shared" si="0"/>
        <v/>
      </c>
      <c r="I29" s="153" t="str">
        <f>IF(B29="","",IF('DEV.  DATA'!$E$24="",'QUAL. CALC'!G25,IF('DEV.  DATA'!$E$26="",'DEV.  DATA'!$E$27,'DEV.  DATA'!$E$26)))</f>
        <v/>
      </c>
      <c r="J29" s="125" t="str">
        <f t="shared" si="1"/>
        <v/>
      </c>
    </row>
    <row r="30" spans="1:10">
      <c r="A30" s="298"/>
      <c r="B30" s="299" t="str">
        <f>IF('APPLIC. FRACT.'!A26="",IF('QUAL. CALC'!A26="","",'QUAL. CALC'!A26),'APPLIC. FRACT.'!A26)</f>
        <v/>
      </c>
      <c r="C30" s="154" t="str">
        <f>IF('QUAL. CALC'!B26="","",'QUAL. CALC'!B26)</f>
        <v/>
      </c>
      <c r="D30" s="123" t="str">
        <f>IF('APPLIC. FRACT.'!C26="",IF('QUAL. CALC'!C26="","",'QUAL. CALC'!C26),'APPLIC. FRACT.'!C26)</f>
        <v/>
      </c>
      <c r="E30" s="125" t="str">
        <f>IF(B30="","",IF('DEV.  DATA'!H$70&gt;0,IF('CREDIT CALC.'!H$40&lt;='CREDIT CALC.'!H$42,'QUAL. CALC'!D26,('CREDIT CALC.'!H$42/'CREDIT CALC.'!H$40)*'QUAL. CALC'!D26),IF('CREDIT CALC.'!H$36="","",IF(AND('CREDIT CALC.'!H$40&lt;='CREDIT CALC.'!H$36,'CREDIT CALC.'!H$40&lt;='CREDIT CALC.'!H$42),'QUAL. CALC'!D26,IF(AND('CREDIT CALC.'!H$36&lt;'CREDIT CALC.'!H$40,'CREDIT CALC.'!H$36&lt;'CREDIT CALC.'!H$42),('CREDIT CALC.'!H$36/'CREDIT CALC.'!H$40)*'QUAL. CALC'!D26,('CREDIT CALC.'!H$42/'CREDIT CALC.'!H$40)*'QUAL. CALC'!D26)))))</f>
        <v/>
      </c>
      <c r="F30" s="123" t="str">
        <f>IF(B30="","",IF('DEV.  DATA'!$D$57="","",1.3))</f>
        <v/>
      </c>
      <c r="G30" s="124" t="str">
        <f>IF(B30="","",IF('DEV.  DATA'!$G$49=100,1,'APPLIC. FRACT.'!$H26))</f>
        <v/>
      </c>
      <c r="H30" s="125" t="str">
        <f t="shared" si="0"/>
        <v/>
      </c>
      <c r="I30" s="153" t="str">
        <f>IF(B30="","",IF('DEV.  DATA'!$E$24="",'QUAL. CALC'!G26,IF('DEV.  DATA'!$E$26="",'DEV.  DATA'!$E$27,'DEV.  DATA'!$E$26)))</f>
        <v/>
      </c>
      <c r="J30" s="125" t="str">
        <f t="shared" si="1"/>
        <v/>
      </c>
    </row>
    <row r="31" spans="1:10">
      <c r="A31" s="298"/>
      <c r="B31" s="299" t="str">
        <f>IF('APPLIC. FRACT.'!A27="",IF('QUAL. CALC'!A27="","",'QUAL. CALC'!A27),'APPLIC. FRACT.'!A27)</f>
        <v/>
      </c>
      <c r="C31" s="154" t="str">
        <f>IF('QUAL. CALC'!B27="","",'QUAL. CALC'!B27)</f>
        <v/>
      </c>
      <c r="D31" s="123" t="str">
        <f>IF('APPLIC. FRACT.'!C27="",IF('QUAL. CALC'!C27="","",'QUAL. CALC'!C27),'APPLIC. FRACT.'!C27)</f>
        <v/>
      </c>
      <c r="E31" s="125" t="str">
        <f>IF(B31="","",IF('DEV.  DATA'!H$70&gt;0,IF('CREDIT CALC.'!H$40&lt;='CREDIT CALC.'!H$42,'QUAL. CALC'!D27,('CREDIT CALC.'!H$42/'CREDIT CALC.'!H$40)*'QUAL. CALC'!D27),IF('CREDIT CALC.'!H$36="","",IF(AND('CREDIT CALC.'!H$40&lt;='CREDIT CALC.'!H$36,'CREDIT CALC.'!H$40&lt;='CREDIT CALC.'!H$42),'QUAL. CALC'!D27,IF(AND('CREDIT CALC.'!H$36&lt;'CREDIT CALC.'!H$40,'CREDIT CALC.'!H$36&lt;'CREDIT CALC.'!H$42),('CREDIT CALC.'!H$36/'CREDIT CALC.'!H$40)*'QUAL. CALC'!D27,('CREDIT CALC.'!H$42/'CREDIT CALC.'!H$40)*'QUAL. CALC'!D27)))))</f>
        <v/>
      </c>
      <c r="F31" s="123" t="str">
        <f>IF(B31="","",IF('DEV.  DATA'!$D$57="","",1.3))</f>
        <v/>
      </c>
      <c r="G31" s="124" t="str">
        <f>IF(B31="","",IF('DEV.  DATA'!$G$49=100,1,'APPLIC. FRACT.'!$H27))</f>
        <v/>
      </c>
      <c r="H31" s="125" t="str">
        <f t="shared" si="0"/>
        <v/>
      </c>
      <c r="I31" s="153" t="str">
        <f>IF(B31="","",IF('DEV.  DATA'!$E$24="",'QUAL. CALC'!G27,IF('DEV.  DATA'!$E$26="",'DEV.  DATA'!$E$27,'DEV.  DATA'!$E$26)))</f>
        <v/>
      </c>
      <c r="J31" s="125" t="str">
        <f t="shared" si="1"/>
        <v/>
      </c>
    </row>
    <row r="32" spans="1:10">
      <c r="A32" s="298"/>
      <c r="B32" s="299" t="str">
        <f>IF('APPLIC. FRACT.'!A28="",IF('QUAL. CALC'!A28="","",'QUAL. CALC'!A28),'APPLIC. FRACT.'!A28)</f>
        <v/>
      </c>
      <c r="C32" s="154" t="str">
        <f>IF('QUAL. CALC'!B28="","",'QUAL. CALC'!B28)</f>
        <v/>
      </c>
      <c r="D32" s="123" t="str">
        <f>IF('APPLIC. FRACT.'!C28="",IF('QUAL. CALC'!C28="","",'QUAL. CALC'!C28),'APPLIC. FRACT.'!C28)</f>
        <v/>
      </c>
      <c r="E32" s="125" t="str">
        <f>IF(B32="","",IF('DEV.  DATA'!H$70&gt;0,IF('CREDIT CALC.'!H$40&lt;='CREDIT CALC.'!H$42,'QUAL. CALC'!D28,('CREDIT CALC.'!H$42/'CREDIT CALC.'!H$40)*'QUAL. CALC'!D28),IF('CREDIT CALC.'!H$36="","",IF(AND('CREDIT CALC.'!H$40&lt;='CREDIT CALC.'!H$36,'CREDIT CALC.'!H$40&lt;='CREDIT CALC.'!H$42),'QUAL. CALC'!D28,IF(AND('CREDIT CALC.'!H$36&lt;'CREDIT CALC.'!H$40,'CREDIT CALC.'!H$36&lt;'CREDIT CALC.'!H$42),('CREDIT CALC.'!H$36/'CREDIT CALC.'!H$40)*'QUAL. CALC'!D28,('CREDIT CALC.'!H$42/'CREDIT CALC.'!H$40)*'QUAL. CALC'!D28)))))</f>
        <v/>
      </c>
      <c r="F32" s="123" t="str">
        <f>IF(B32="","",IF('DEV.  DATA'!$D$57="","",1.3))</f>
        <v/>
      </c>
      <c r="G32" s="124" t="str">
        <f>IF(B32="","",IF('DEV.  DATA'!$G$49=100,1,'APPLIC. FRACT.'!$H28))</f>
        <v/>
      </c>
      <c r="H32" s="125" t="str">
        <f t="shared" si="0"/>
        <v/>
      </c>
      <c r="I32" s="153" t="str">
        <f>IF(B32="","",IF('DEV.  DATA'!$E$24="",'QUAL. CALC'!G28,IF('DEV.  DATA'!$E$26="",'DEV.  DATA'!$E$27,'DEV.  DATA'!$E$26)))</f>
        <v/>
      </c>
      <c r="J32" s="125" t="str">
        <f t="shared" si="1"/>
        <v/>
      </c>
    </row>
    <row r="33" spans="1:10">
      <c r="A33" s="298"/>
      <c r="B33" s="299" t="str">
        <f>IF('APPLIC. FRACT.'!A29="",IF('QUAL. CALC'!A29="","",'QUAL. CALC'!A29),'APPLIC. FRACT.'!A29)</f>
        <v/>
      </c>
      <c r="C33" s="154" t="str">
        <f>IF('QUAL. CALC'!B29="","",'QUAL. CALC'!B29)</f>
        <v/>
      </c>
      <c r="D33" s="123" t="str">
        <f>IF('APPLIC. FRACT.'!C29="",IF('QUAL. CALC'!C29="","",'QUAL. CALC'!C29),'APPLIC. FRACT.'!C29)</f>
        <v/>
      </c>
      <c r="E33" s="125" t="str">
        <f>IF(B33="","",IF('DEV.  DATA'!H$70&gt;0,IF('CREDIT CALC.'!H$40&lt;='CREDIT CALC.'!H$42,'QUAL. CALC'!D29,('CREDIT CALC.'!H$42/'CREDIT CALC.'!H$40)*'QUAL. CALC'!D29),IF('CREDIT CALC.'!H$36="","",IF(AND('CREDIT CALC.'!H$40&lt;='CREDIT CALC.'!H$36,'CREDIT CALC.'!H$40&lt;='CREDIT CALC.'!H$42),'QUAL. CALC'!D29,IF(AND('CREDIT CALC.'!H$36&lt;'CREDIT CALC.'!H$40,'CREDIT CALC.'!H$36&lt;'CREDIT CALC.'!H$42),('CREDIT CALC.'!H$36/'CREDIT CALC.'!H$40)*'QUAL. CALC'!D29,('CREDIT CALC.'!H$42/'CREDIT CALC.'!H$40)*'QUAL. CALC'!D29)))))</f>
        <v/>
      </c>
      <c r="F33" s="123" t="str">
        <f>IF(B33="","",IF('DEV.  DATA'!$D$57="","",1.3))</f>
        <v/>
      </c>
      <c r="G33" s="124" t="str">
        <f>IF(B33="","",IF('DEV.  DATA'!$G$49=100,1,'APPLIC. FRACT.'!$H29))</f>
        <v/>
      </c>
      <c r="H33" s="125" t="str">
        <f t="shared" si="0"/>
        <v/>
      </c>
      <c r="I33" s="153" t="str">
        <f>IF(B33="","",IF('DEV.  DATA'!$E$24="",'QUAL. CALC'!G29,IF('DEV.  DATA'!$E$26="",'DEV.  DATA'!$E$27,'DEV.  DATA'!$E$26)))</f>
        <v/>
      </c>
      <c r="J33" s="125" t="str">
        <f t="shared" si="1"/>
        <v/>
      </c>
    </row>
    <row r="34" spans="1:10">
      <c r="A34" s="298"/>
      <c r="B34" s="299" t="str">
        <f>IF('APPLIC. FRACT.'!A30="",IF('QUAL. CALC'!A30="","",'QUAL. CALC'!A30),'APPLIC. FRACT.'!A30)</f>
        <v/>
      </c>
      <c r="C34" s="154" t="str">
        <f>IF('QUAL. CALC'!B30="","",'QUAL. CALC'!B30)</f>
        <v/>
      </c>
      <c r="D34" s="123" t="str">
        <f>IF('APPLIC. FRACT.'!C30="",IF('QUAL. CALC'!C30="","",'QUAL. CALC'!C30),'APPLIC. FRACT.'!C30)</f>
        <v/>
      </c>
      <c r="E34" s="125" t="str">
        <f>IF(B34="","",IF('DEV.  DATA'!H$70&gt;0,IF('CREDIT CALC.'!H$40&lt;='CREDIT CALC.'!H$42,'QUAL. CALC'!D30,('CREDIT CALC.'!H$42/'CREDIT CALC.'!H$40)*'QUAL. CALC'!D30),IF('CREDIT CALC.'!H$36="","",IF(AND('CREDIT CALC.'!H$40&lt;='CREDIT CALC.'!H$36,'CREDIT CALC.'!H$40&lt;='CREDIT CALC.'!H$42),'QUAL. CALC'!D30,IF(AND('CREDIT CALC.'!H$36&lt;'CREDIT CALC.'!H$40,'CREDIT CALC.'!H$36&lt;'CREDIT CALC.'!H$42),('CREDIT CALC.'!H$36/'CREDIT CALC.'!H$40)*'QUAL. CALC'!D30,('CREDIT CALC.'!H$42/'CREDIT CALC.'!H$40)*'QUAL. CALC'!D30)))))</f>
        <v/>
      </c>
      <c r="F34" s="123" t="str">
        <f>IF(B34="","",IF('DEV.  DATA'!$D$57="","",1.3))</f>
        <v/>
      </c>
      <c r="G34" s="124" t="str">
        <f>IF(B34="","",IF('DEV.  DATA'!$G$49=100,1,'APPLIC. FRACT.'!$H30))</f>
        <v/>
      </c>
      <c r="H34" s="125" t="str">
        <f t="shared" si="0"/>
        <v/>
      </c>
      <c r="I34" s="153" t="str">
        <f>IF(B34="","",IF('DEV.  DATA'!$E$24="",'QUAL. CALC'!G30,IF('DEV.  DATA'!$E$26="",'DEV.  DATA'!$E$27,'DEV.  DATA'!$E$26)))</f>
        <v/>
      </c>
      <c r="J34" s="125" t="str">
        <f t="shared" si="1"/>
        <v/>
      </c>
    </row>
    <row r="35" spans="1:10">
      <c r="A35" s="298"/>
      <c r="B35" s="299" t="str">
        <f>IF('APPLIC. FRACT.'!A31="",IF('QUAL. CALC'!A31="","",'QUAL. CALC'!A31),'APPLIC. FRACT.'!A31)</f>
        <v/>
      </c>
      <c r="C35" s="154" t="str">
        <f>IF('QUAL. CALC'!B31="","",'QUAL. CALC'!B31)</f>
        <v/>
      </c>
      <c r="D35" s="123" t="str">
        <f>IF('APPLIC. FRACT.'!C31="",IF('QUAL. CALC'!C31="","",'QUAL. CALC'!C31),'APPLIC. FRACT.'!C31)</f>
        <v/>
      </c>
      <c r="E35" s="125" t="str">
        <f>IF(B35="","",IF('DEV.  DATA'!H$70&gt;0,IF('CREDIT CALC.'!H$40&lt;='CREDIT CALC.'!H$42,'QUAL. CALC'!D31,('CREDIT CALC.'!H$42/'CREDIT CALC.'!H$40)*'QUAL. CALC'!D31),IF('CREDIT CALC.'!H$36="","",IF(AND('CREDIT CALC.'!H$40&lt;='CREDIT CALC.'!H$36,'CREDIT CALC.'!H$40&lt;='CREDIT CALC.'!H$42),'QUAL. CALC'!D31,IF(AND('CREDIT CALC.'!H$36&lt;'CREDIT CALC.'!H$40,'CREDIT CALC.'!H$36&lt;'CREDIT CALC.'!H$42),('CREDIT CALC.'!H$36/'CREDIT CALC.'!H$40)*'QUAL. CALC'!D31,('CREDIT CALC.'!H$42/'CREDIT CALC.'!H$40)*'QUAL. CALC'!D31)))))</f>
        <v/>
      </c>
      <c r="F35" s="123" t="str">
        <f>IF(B35="","",IF('DEV.  DATA'!$D$57="","",1.3))</f>
        <v/>
      </c>
      <c r="G35" s="124" t="str">
        <f>IF(B35="","",IF('DEV.  DATA'!$G$49=100,1,'APPLIC. FRACT.'!$H31))</f>
        <v/>
      </c>
      <c r="H35" s="125" t="str">
        <f t="shared" si="0"/>
        <v/>
      </c>
      <c r="I35" s="153" t="str">
        <f>IF(B35="","",IF('DEV.  DATA'!$E$24="",'QUAL. CALC'!G31,IF('DEV.  DATA'!$E$26="",'DEV.  DATA'!$E$27,'DEV.  DATA'!$E$26)))</f>
        <v/>
      </c>
      <c r="J35" s="125" t="str">
        <f t="shared" si="1"/>
        <v/>
      </c>
    </row>
    <row r="36" spans="1:10">
      <c r="A36" s="298"/>
      <c r="B36" s="299" t="str">
        <f>IF('APPLIC. FRACT.'!A32="",IF('QUAL. CALC'!A32="","",'QUAL. CALC'!A32),'APPLIC. FRACT.'!A32)</f>
        <v/>
      </c>
      <c r="C36" s="154" t="str">
        <f>IF('QUAL. CALC'!B32="","",'QUAL. CALC'!B32)</f>
        <v/>
      </c>
      <c r="D36" s="123" t="str">
        <f>IF('APPLIC. FRACT.'!C32="",IF('QUAL. CALC'!C32="","",'QUAL. CALC'!C32),'APPLIC. FRACT.'!C32)</f>
        <v/>
      </c>
      <c r="E36" s="125" t="str">
        <f>IF(B36="","",IF('DEV.  DATA'!H$70&gt;0,IF('CREDIT CALC.'!H$40&lt;='CREDIT CALC.'!H$42,'QUAL. CALC'!D32,('CREDIT CALC.'!H$42/'CREDIT CALC.'!H$40)*'QUAL. CALC'!D32),IF('CREDIT CALC.'!H$36="","",IF(AND('CREDIT CALC.'!H$40&lt;='CREDIT CALC.'!H$36,'CREDIT CALC.'!H$40&lt;='CREDIT CALC.'!H$42),'QUAL. CALC'!D32,IF(AND('CREDIT CALC.'!H$36&lt;'CREDIT CALC.'!H$40,'CREDIT CALC.'!H$36&lt;'CREDIT CALC.'!H$42),('CREDIT CALC.'!H$36/'CREDIT CALC.'!H$40)*'QUAL. CALC'!D32,('CREDIT CALC.'!H$42/'CREDIT CALC.'!H$40)*'QUAL. CALC'!D32)))))</f>
        <v/>
      </c>
      <c r="F36" s="123" t="str">
        <f>IF(B36="","",IF('DEV.  DATA'!$D$57="","",1.3))</f>
        <v/>
      </c>
      <c r="G36" s="124" t="str">
        <f>IF(B36="","",IF('DEV.  DATA'!$G$49=100,1,'APPLIC. FRACT.'!$H32))</f>
        <v/>
      </c>
      <c r="H36" s="125" t="str">
        <f t="shared" si="0"/>
        <v/>
      </c>
      <c r="I36" s="153" t="str">
        <f>IF(B36="","",IF('DEV.  DATA'!$E$24="",'QUAL. CALC'!G32,IF('DEV.  DATA'!$E$26="",'DEV.  DATA'!$E$27,'DEV.  DATA'!$E$26)))</f>
        <v/>
      </c>
      <c r="J36" s="125" t="str">
        <f t="shared" si="1"/>
        <v/>
      </c>
    </row>
    <row r="37" spans="1:10">
      <c r="A37" s="298"/>
      <c r="B37" s="299" t="str">
        <f>IF('APPLIC. FRACT.'!A33="",IF('QUAL. CALC'!A33="","",'QUAL. CALC'!A33),'APPLIC. FRACT.'!A33)</f>
        <v/>
      </c>
      <c r="C37" s="154" t="str">
        <f>IF('QUAL. CALC'!B33="","",'QUAL. CALC'!B33)</f>
        <v/>
      </c>
      <c r="D37" s="123" t="str">
        <f>IF('APPLIC. FRACT.'!C33="",IF('QUAL. CALC'!C33="","",'QUAL. CALC'!C33),'APPLIC. FRACT.'!C33)</f>
        <v/>
      </c>
      <c r="E37" s="125" t="str">
        <f>IF(B37="","",IF('DEV.  DATA'!H$70&gt;0,IF('CREDIT CALC.'!H$40&lt;='CREDIT CALC.'!H$42,'QUAL. CALC'!D33,('CREDIT CALC.'!H$42/'CREDIT CALC.'!H$40)*'QUAL. CALC'!D33),IF('CREDIT CALC.'!H$36="","",IF(AND('CREDIT CALC.'!H$40&lt;='CREDIT CALC.'!H$36,'CREDIT CALC.'!H$40&lt;='CREDIT CALC.'!H$42),'QUAL. CALC'!D33,IF(AND('CREDIT CALC.'!H$36&lt;'CREDIT CALC.'!H$40,'CREDIT CALC.'!H$36&lt;'CREDIT CALC.'!H$42),('CREDIT CALC.'!H$36/'CREDIT CALC.'!H$40)*'QUAL. CALC'!D33,('CREDIT CALC.'!H$42/'CREDIT CALC.'!H$40)*'QUAL. CALC'!D33)))))</f>
        <v/>
      </c>
      <c r="F37" s="123" t="str">
        <f>IF(B37="","",IF('DEV.  DATA'!$D$57="","",1.3))</f>
        <v/>
      </c>
      <c r="G37" s="124" t="str">
        <f>IF(B37="","",IF('DEV.  DATA'!$G$49=100,1,'APPLIC. FRACT.'!$H33))</f>
        <v/>
      </c>
      <c r="H37" s="125" t="str">
        <f t="shared" si="0"/>
        <v/>
      </c>
      <c r="I37" s="153" t="str">
        <f>IF(B37="","",IF('DEV.  DATA'!$E$24="",'QUAL. CALC'!G33,IF('DEV.  DATA'!$E$26="",'DEV.  DATA'!$E$27,'DEV.  DATA'!$E$26)))</f>
        <v/>
      </c>
      <c r="J37" s="125" t="str">
        <f t="shared" si="1"/>
        <v/>
      </c>
    </row>
    <row r="38" spans="1:10">
      <c r="A38" s="298"/>
      <c r="B38" s="299" t="str">
        <f>IF('APPLIC. FRACT.'!A34="",IF('QUAL. CALC'!A34="","",'QUAL. CALC'!A34),'APPLIC. FRACT.'!A34)</f>
        <v/>
      </c>
      <c r="C38" s="154" t="str">
        <f>IF('QUAL. CALC'!B34="","",'QUAL. CALC'!B34)</f>
        <v/>
      </c>
      <c r="D38" s="123" t="str">
        <f>IF('APPLIC. FRACT.'!C34="",IF('QUAL. CALC'!C34="","",'QUAL. CALC'!C34),'APPLIC. FRACT.'!C34)</f>
        <v/>
      </c>
      <c r="E38" s="125" t="str">
        <f>IF(B38="","",IF('DEV.  DATA'!H$70&gt;0,IF('CREDIT CALC.'!H$40&lt;='CREDIT CALC.'!H$42,'QUAL. CALC'!D34,('CREDIT CALC.'!H$42/'CREDIT CALC.'!H$40)*'QUAL. CALC'!D34),IF('CREDIT CALC.'!H$36="","",IF(AND('CREDIT CALC.'!H$40&lt;='CREDIT CALC.'!H$36,'CREDIT CALC.'!H$40&lt;='CREDIT CALC.'!H$42),'QUAL. CALC'!D34,IF(AND('CREDIT CALC.'!H$36&lt;'CREDIT CALC.'!H$40,'CREDIT CALC.'!H$36&lt;'CREDIT CALC.'!H$42),('CREDIT CALC.'!H$36/'CREDIT CALC.'!H$40)*'QUAL. CALC'!D34,('CREDIT CALC.'!H$42/'CREDIT CALC.'!H$40)*'QUAL. CALC'!D34)))))</f>
        <v/>
      </c>
      <c r="F38" s="123" t="str">
        <f>IF(B38="","",IF('DEV.  DATA'!$D$57="","",1.3))</f>
        <v/>
      </c>
      <c r="G38" s="124" t="str">
        <f>IF(B38="","",IF('DEV.  DATA'!$G$49=100,1,'APPLIC. FRACT.'!$H34))</f>
        <v/>
      </c>
      <c r="H38" s="125" t="str">
        <f t="shared" si="0"/>
        <v/>
      </c>
      <c r="I38" s="153" t="str">
        <f>IF(B38="","",IF('DEV.  DATA'!$E$24="",'QUAL. CALC'!G34,IF('DEV.  DATA'!$E$26="",'DEV.  DATA'!$E$27,'DEV.  DATA'!$E$26)))</f>
        <v/>
      </c>
      <c r="J38" s="125" t="str">
        <f t="shared" si="1"/>
        <v/>
      </c>
    </row>
    <row r="39" spans="1:10">
      <c r="A39" s="298"/>
      <c r="B39" s="299" t="str">
        <f>IF('APPLIC. FRACT.'!A35="",IF('QUAL. CALC'!A35="","",'QUAL. CALC'!A35),'APPLIC. FRACT.'!A35)</f>
        <v/>
      </c>
      <c r="C39" s="154" t="str">
        <f>IF('QUAL. CALC'!B35="","",'QUAL. CALC'!B35)</f>
        <v/>
      </c>
      <c r="D39" s="123" t="str">
        <f>IF('APPLIC. FRACT.'!C35="",IF('QUAL. CALC'!C35="","",'QUAL. CALC'!C35),'APPLIC. FRACT.'!C35)</f>
        <v/>
      </c>
      <c r="E39" s="125" t="str">
        <f>IF(B39="","",IF('DEV.  DATA'!H$70&gt;0,IF('CREDIT CALC.'!H$40&lt;='CREDIT CALC.'!H$42,'QUAL. CALC'!D35,('CREDIT CALC.'!H$42/'CREDIT CALC.'!H$40)*'QUAL. CALC'!D35),IF('CREDIT CALC.'!H$36="","",IF(AND('CREDIT CALC.'!H$40&lt;='CREDIT CALC.'!H$36,'CREDIT CALC.'!H$40&lt;='CREDIT CALC.'!H$42),'QUAL. CALC'!D35,IF(AND('CREDIT CALC.'!H$36&lt;'CREDIT CALC.'!H$40,'CREDIT CALC.'!H$36&lt;'CREDIT CALC.'!H$42),('CREDIT CALC.'!H$36/'CREDIT CALC.'!H$40)*'QUAL. CALC'!D35,('CREDIT CALC.'!H$42/'CREDIT CALC.'!H$40)*'QUAL. CALC'!D35)))))</f>
        <v/>
      </c>
      <c r="F39" s="123" t="str">
        <f>IF(B39="","",IF('DEV.  DATA'!$D$57="","",1.3))</f>
        <v/>
      </c>
      <c r="G39" s="124" t="str">
        <f>IF(B39="","",IF('DEV.  DATA'!$G$49=100,1,'APPLIC. FRACT.'!$H35))</f>
        <v/>
      </c>
      <c r="H39" s="125" t="str">
        <f t="shared" si="0"/>
        <v/>
      </c>
      <c r="I39" s="153" t="str">
        <f>IF(B39="","",IF('DEV.  DATA'!$E$24="",'QUAL. CALC'!G35,IF('DEV.  DATA'!$E$26="",'DEV.  DATA'!$E$27,'DEV.  DATA'!$E$26)))</f>
        <v/>
      </c>
      <c r="J39" s="125" t="str">
        <f t="shared" si="1"/>
        <v/>
      </c>
    </row>
    <row r="40" spans="1:10">
      <c r="A40" s="298"/>
      <c r="B40" s="299" t="str">
        <f>IF('APPLIC. FRACT.'!A36="",IF('QUAL. CALC'!A36="","",'QUAL. CALC'!A36),'APPLIC. FRACT.'!A36)</f>
        <v/>
      </c>
      <c r="C40" s="154" t="str">
        <f>IF('QUAL. CALC'!B36="","",'QUAL. CALC'!B36)</f>
        <v/>
      </c>
      <c r="D40" s="123" t="str">
        <f>IF('APPLIC. FRACT.'!C36="",IF('QUAL. CALC'!C36="","",'QUAL. CALC'!C36),'APPLIC. FRACT.'!C36)</f>
        <v/>
      </c>
      <c r="E40" s="125" t="str">
        <f>IF(B40="","",IF('DEV.  DATA'!H$70&gt;0,IF('CREDIT CALC.'!H$40&lt;='CREDIT CALC.'!H$42,'QUAL. CALC'!D36,('CREDIT CALC.'!H$42/'CREDIT CALC.'!H$40)*'QUAL. CALC'!D36),IF('CREDIT CALC.'!H$36="","",IF(AND('CREDIT CALC.'!H$40&lt;='CREDIT CALC.'!H$36,'CREDIT CALC.'!H$40&lt;='CREDIT CALC.'!H$42),'QUAL. CALC'!D36,IF(AND('CREDIT CALC.'!H$36&lt;'CREDIT CALC.'!H$40,'CREDIT CALC.'!H$36&lt;'CREDIT CALC.'!H$42),('CREDIT CALC.'!H$36/'CREDIT CALC.'!H$40)*'QUAL. CALC'!D36,('CREDIT CALC.'!H$42/'CREDIT CALC.'!H$40)*'QUAL. CALC'!D36)))))</f>
        <v/>
      </c>
      <c r="F40" s="123" t="str">
        <f>IF(B40="","",IF('DEV.  DATA'!$D$57="","",1.3))</f>
        <v/>
      </c>
      <c r="G40" s="124" t="str">
        <f>IF(B40="","",IF('DEV.  DATA'!$G$49=100,1,'APPLIC. FRACT.'!$H36))</f>
        <v/>
      </c>
      <c r="H40" s="125" t="str">
        <f t="shared" si="0"/>
        <v/>
      </c>
      <c r="I40" s="153" t="str">
        <f>IF(B40="","",IF('DEV.  DATA'!$E$24="",'QUAL. CALC'!G36,IF('DEV.  DATA'!$E$26="",'DEV.  DATA'!$E$27,'DEV.  DATA'!$E$26)))</f>
        <v/>
      </c>
      <c r="J40" s="125" t="str">
        <f t="shared" si="1"/>
        <v/>
      </c>
    </row>
    <row r="41" spans="1:10">
      <c r="A41" s="298"/>
      <c r="B41" s="299" t="str">
        <f>IF('APPLIC. FRACT.'!A37="",IF('QUAL. CALC'!A37="","",'QUAL. CALC'!A37),'APPLIC. FRACT.'!A37)</f>
        <v/>
      </c>
      <c r="C41" s="154" t="str">
        <f>IF('QUAL. CALC'!B37="","",'QUAL. CALC'!B37)</f>
        <v/>
      </c>
      <c r="D41" s="123" t="str">
        <f>IF('APPLIC. FRACT.'!C37="",IF('QUAL. CALC'!C37="","",'QUAL. CALC'!C37),'APPLIC. FRACT.'!C37)</f>
        <v/>
      </c>
      <c r="E41" s="125" t="str">
        <f>IF(B41="","",IF('DEV.  DATA'!H$70&gt;0,IF('CREDIT CALC.'!H$40&lt;='CREDIT CALC.'!H$42,'QUAL. CALC'!D37,('CREDIT CALC.'!H$42/'CREDIT CALC.'!H$40)*'QUAL. CALC'!D37),IF('CREDIT CALC.'!H$36="","",IF(AND('CREDIT CALC.'!H$40&lt;='CREDIT CALC.'!H$36,'CREDIT CALC.'!H$40&lt;='CREDIT CALC.'!H$42),'QUAL. CALC'!D37,IF(AND('CREDIT CALC.'!H$36&lt;'CREDIT CALC.'!H$40,'CREDIT CALC.'!H$36&lt;'CREDIT CALC.'!H$42),('CREDIT CALC.'!H$36/'CREDIT CALC.'!H$40)*'QUAL. CALC'!D37,('CREDIT CALC.'!H$42/'CREDIT CALC.'!H$40)*'QUAL. CALC'!D37)))))</f>
        <v/>
      </c>
      <c r="F41" s="123" t="str">
        <f>IF(B41="","",IF('DEV.  DATA'!$D$57="","",1.3))</f>
        <v/>
      </c>
      <c r="G41" s="124" t="str">
        <f>IF(B41="","",IF('DEV.  DATA'!$G$49=100,1,'APPLIC. FRACT.'!$H37))</f>
        <v/>
      </c>
      <c r="H41" s="125" t="str">
        <f t="shared" si="0"/>
        <v/>
      </c>
      <c r="I41" s="153" t="str">
        <f>IF(B41="","",IF('DEV.  DATA'!$E$24="",'QUAL. CALC'!G37,IF('DEV.  DATA'!$E$26="",'DEV.  DATA'!$E$27,'DEV.  DATA'!$E$26)))</f>
        <v/>
      </c>
      <c r="J41" s="125" t="str">
        <f t="shared" si="1"/>
        <v/>
      </c>
    </row>
    <row r="42" spans="1:10" ht="24" thickBot="1">
      <c r="A42" s="298"/>
      <c r="B42" s="299" t="str">
        <f>IF('APPLIC. FRACT.'!A38="",IF('QUAL. CALC'!A38="","",'QUAL. CALC'!A38),'APPLIC. FRACT.'!A38)</f>
        <v/>
      </c>
      <c r="C42" s="154" t="str">
        <f>IF('QUAL. CALC'!B38="","",'QUAL. CALC'!B38)</f>
        <v/>
      </c>
      <c r="D42" s="123" t="str">
        <f>IF('APPLIC. FRACT.'!C38="",IF('QUAL. CALC'!C38="","",'QUAL. CALC'!C38),'APPLIC. FRACT.'!C38)</f>
        <v/>
      </c>
      <c r="E42" s="125" t="str">
        <f>IF(B42="","",IF('DEV.  DATA'!H$70&gt;0,IF('CREDIT CALC.'!H$40&lt;='CREDIT CALC.'!H$42,'QUAL. CALC'!D38,('CREDIT CALC.'!H$42/'CREDIT CALC.'!H$40)*'QUAL. CALC'!D38),IF('CREDIT CALC.'!H$36="","",IF(AND('CREDIT CALC.'!H$40&lt;='CREDIT CALC.'!H$36,'CREDIT CALC.'!H$40&lt;='CREDIT CALC.'!H$42),'QUAL. CALC'!D38,IF(AND('CREDIT CALC.'!H$36&lt;'CREDIT CALC.'!H$40,'CREDIT CALC.'!H$36&lt;'CREDIT CALC.'!H$42),('CREDIT CALC.'!H$36/'CREDIT CALC.'!H$40)*'QUAL. CALC'!D38,('CREDIT CALC.'!H$42/'CREDIT CALC.'!H$40)*'QUAL. CALC'!D38)))))</f>
        <v/>
      </c>
      <c r="F42" s="123" t="str">
        <f>IF(B42="","",IF('DEV.  DATA'!$D$57="","",1.3))</f>
        <v/>
      </c>
      <c r="G42" s="124" t="str">
        <f>IF(B42="","",IF('DEV.  DATA'!$G$49=100,1,'APPLIC. FRACT.'!$H38))</f>
        <v/>
      </c>
      <c r="H42" s="125" t="str">
        <f t="shared" si="0"/>
        <v/>
      </c>
      <c r="I42" s="153" t="str">
        <f>IF(B42="","",IF('DEV.  DATA'!$E$24="",'QUAL. CALC'!G38,IF('DEV.  DATA'!$E$26="",'DEV.  DATA'!$E$27,'DEV.  DATA'!$E$26)))</f>
        <v/>
      </c>
      <c r="J42" s="125" t="str">
        <f t="shared" si="1"/>
        <v/>
      </c>
    </row>
    <row r="43" spans="1:10" ht="24" thickBot="1">
      <c r="A43" s="53"/>
      <c r="B43" s="53"/>
      <c r="C43" s="61" t="s">
        <v>110</v>
      </c>
      <c r="D43" s="128" t="str">
        <f>IF(D12="","",SUM(D12:D42))</f>
        <v/>
      </c>
      <c r="E43" s="129" t="str">
        <f>IF(E12="","",SUM(E12:E42))</f>
        <v/>
      </c>
      <c r="F43" s="53"/>
      <c r="G43" s="55"/>
      <c r="H43" s="129" t="str">
        <f>IF(H12="","",SUM(H12:H42))</f>
        <v/>
      </c>
      <c r="I43" s="53"/>
      <c r="J43" s="129" t="str">
        <f>IF(J12="","",SUM(J12:J42))</f>
        <v/>
      </c>
    </row>
    <row r="44" spans="1:10" ht="9.9499999999999993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</row>
    <row r="45" spans="1:10">
      <c r="A45" s="167"/>
      <c r="B45" s="167"/>
      <c r="C45" s="167"/>
      <c r="D45" s="167"/>
      <c r="E45" s="167"/>
      <c r="F45" s="308" t="s">
        <v>257</v>
      </c>
      <c r="G45" s="167"/>
      <c r="H45" s="167"/>
      <c r="I45" s="167"/>
      <c r="J45" s="167"/>
    </row>
  </sheetData>
  <sheetProtection algorithmName="SHA-512" hashValue="SXOqX4W5clKyLtCzGjIka+T6h657Q6feTAKy56fSBBZyei0lLVFTgrre3w1O5lDqo/VYdXD5kjZ0cr29PEfqZQ==" saltValue="baM3ECiviLgIcSeDypOsoA==" spinCount="100000" sheet="1" objects="1" scenarios="1"/>
  <phoneticPr fontId="0" type="noConversion"/>
  <dataValidations xWindow="269" yWindow="95" count="9">
    <dataValidation allowBlank="1" showInputMessage="1" showErrorMessage="1" prompt="If this figure does not equal what was entered on the &quot;Qual. Calc&quot; worksheet, it is then a figure that represents the adjusted eligible basis based on what the Development qualified for in credits as shown on the &quot;Credit Calc&quot; worksheet." sqref="E12"/>
    <dataValidation allowBlank="1" showInputMessage="1" showErrorMessage="1" prompt="This entry is from what was entered on the &quot;Qual. Calc&quot; worksheet." sqref="C12"/>
    <dataValidation allowBlank="1" showInputMessage="1" showErrorMessage="1" prompt="This entry comes from what was entered on the &quot;Applic. Fract. worksheet." sqref="D12 B12"/>
    <dataValidation allowBlank="1" showInputMessage="1" showErrorMessage="1" prompt="This entry comes from the response to question 4 on the &quot;Dev. Data&quot; worksheet." sqref="F12"/>
    <dataValidation allowBlank="1" showInputMessage="1" showErrorMessage="1" prompt="This entry comes from the response to question 3 on the &quot;Dev. Data&quot; worksheet or if less than 100%, the last column of the &quot;Applic. Fract.&quot; worksheet." sqref="G12"/>
    <dataValidation allowBlank="1" showInputMessage="1" showErrorMessage="1" prompt="This entry is copied from the figure entered on the &quot;Qual. Calc&quot; workksheet." sqref="I12"/>
    <dataValidation allowBlank="1" showInputMessage="1" showErrorMessage="1" prompt="This figure is the product of the eligible basis, applicable fraction and if applicable, the DDA/QCT factor of 1.3." sqref="H12"/>
    <dataValidation allowBlank="1" showInputMessage="1" showErrorMessage="1" prompt="This figure is the product of the qualified basis and the credit rate." sqref="J12"/>
    <dataValidation allowBlank="1" showInputMessage="1" showErrorMessage="1" prompt="Enter the Development's address in the spaces provided." sqref="B6"/>
  </dataValidations>
  <printOptions horizontalCentered="1"/>
  <pageMargins left="0.5" right="0.5" top="0.5" bottom="0.5" header="0.5" footer="0.5"/>
  <pageSetup scale="56" orientation="landscape" horizontalDpi="300" verticalDpi="300" r:id="rId1"/>
  <headerFooter alignWithMargins="0">
    <oddFooter>&amp;LHC Development Final Cost Certification (DFCC)&amp;RPage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COSTS</vt:lpstr>
      <vt:lpstr>DEV.  DATA</vt:lpstr>
      <vt:lpstr>APPLIC. FRACT.</vt:lpstr>
      <vt:lpstr>QUAL. CALC</vt:lpstr>
      <vt:lpstr>QUAL. ACQU.</vt:lpstr>
      <vt:lpstr>CREDIT CALC.</vt:lpstr>
      <vt:lpstr>EXHIBIT A</vt:lpstr>
      <vt:lpstr>EXHIBIT B</vt:lpstr>
      <vt:lpstr>EXHIBIT C</vt:lpstr>
      <vt:lpstr>EX. C. ACQUI.</vt:lpstr>
      <vt:lpstr>CERTIFY</vt:lpstr>
      <vt:lpstr>'APPLIC. FRACT.'!Print_Area</vt:lpstr>
      <vt:lpstr>CERTIFY!Print_Area</vt:lpstr>
      <vt:lpstr>COSTS!Print_Area</vt:lpstr>
      <vt:lpstr>'CREDIT CALC.'!Print_Area</vt:lpstr>
      <vt:lpstr>'DEV.  DATA'!Print_Area</vt:lpstr>
      <vt:lpstr>'EX. C. ACQUI.'!Print_Area</vt:lpstr>
      <vt:lpstr>'EXHIBIT A'!Print_Area</vt:lpstr>
      <vt:lpstr>'EXHIBIT B'!Print_Area</vt:lpstr>
      <vt:lpstr>'EXHIBIT C'!Print_Area</vt:lpstr>
      <vt:lpstr>'QUAL. ACQU.'!Print_Area</vt:lpstr>
      <vt:lpstr>'QUAL. CALC'!Print_Area</vt:lpstr>
    </vt:vector>
  </TitlesOfParts>
  <Company>FHFC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FHFC</dc:creator>
  <cp:lastModifiedBy>sivasakthi</cp:lastModifiedBy>
  <cp:lastPrinted>2014-08-12T20:10:08Z</cp:lastPrinted>
  <dcterms:created xsi:type="dcterms:W3CDTF">1999-07-29T18:43:43Z</dcterms:created>
  <dcterms:modified xsi:type="dcterms:W3CDTF">2017-03-06T04:01:39Z</dcterms:modified>
</cp:coreProperties>
</file>