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USER\JSalmonsen\Board write-ups\2015 Board Meetings\6-19-15 Board Meeting - 2015-103 HC Revitalization and plan for 2016\for Board\posting after Board meeting\"/>
    </mc:Choice>
  </mc:AlternateContent>
  <bookViews>
    <workbookView xWindow="0" yWindow="0" windowWidth="12800" windowHeight="6790"/>
  </bookViews>
  <sheets>
    <sheet name="All Applications" sheetId="1" r:id="rId1"/>
  </sheets>
  <definedNames>
    <definedName name="AllApps">'All Applications'!$A$3:$Y$10</definedName>
    <definedName name="_xlnm.Print_Titles" localSheetId="0">'All Applications'!$A:$A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0" i="1" l="1"/>
  <c r="R10" i="1" s="1"/>
  <c r="M10" i="1"/>
  <c r="P9" i="1"/>
  <c r="R9" i="1" s="1"/>
  <c r="N9" i="1"/>
  <c r="M9" i="1"/>
  <c r="P6" i="1"/>
  <c r="R6" i="1" s="1"/>
  <c r="N6" i="1"/>
  <c r="M6" i="1"/>
  <c r="P5" i="1"/>
  <c r="R5" i="1" s="1"/>
  <c r="N5" i="1"/>
  <c r="P4" i="1"/>
  <c r="R4" i="1" s="1"/>
  <c r="M4" i="1"/>
  <c r="P3" i="1"/>
  <c r="R3" i="1" s="1"/>
  <c r="N3" i="1"/>
  <c r="M3" i="1"/>
  <c r="N10" i="1"/>
  <c r="N4" i="1" l="1"/>
  <c r="M5" i="1"/>
</calcChain>
</file>

<file path=xl/sharedStrings.xml><?xml version="1.0" encoding="utf-8"?>
<sst xmlns="http://schemas.openxmlformats.org/spreadsheetml/2006/main" count="111" uniqueCount="67">
  <si>
    <t>Application Number</t>
  </si>
  <si>
    <t>Name of Development</t>
  </si>
  <si>
    <t>County</t>
  </si>
  <si>
    <t>Name of Contact Person</t>
  </si>
  <si>
    <t>Name of Developers</t>
  </si>
  <si>
    <t>Dev Category</t>
  </si>
  <si>
    <t>Development Type</t>
  </si>
  <si>
    <t>Demo. Commitment</t>
  </si>
  <si>
    <t>Total Set Aside Units</t>
  </si>
  <si>
    <t>HC Request Amount</t>
  </si>
  <si>
    <t>SAIL Request Amount</t>
  </si>
  <si>
    <t>Eligible For Funding?</t>
  </si>
  <si>
    <t>Meets 100% Funding Test</t>
  </si>
  <si>
    <t>Meets 85% Funding Test</t>
  </si>
  <si>
    <t>Total Score</t>
  </si>
  <si>
    <t>Score Group 1 or 2?</t>
  </si>
  <si>
    <t>Non-PHA Applicant?</t>
  </si>
  <si>
    <t>Qualifies for Group 1 Non-PHA Goal?</t>
  </si>
  <si>
    <t>Per Unit Construction Funding Preference</t>
  </si>
  <si>
    <t>Development Category Funding Preference</t>
  </si>
  <si>
    <t>Corporation Funding Per Set-Aside $</t>
  </si>
  <si>
    <t>Corporation Funding Per Set-Aside Classification</t>
  </si>
  <si>
    <t>Qualifying Financial Assistance</t>
  </si>
  <si>
    <t>Florida Job Creation Preference</t>
  </si>
  <si>
    <t>Lottery Number</t>
  </si>
  <si>
    <t>2015-232CS</t>
  </si>
  <si>
    <t>The Villages at West Lakes</t>
  </si>
  <si>
    <t>Orange</t>
  </si>
  <si>
    <t>Clara I Trejos</t>
  </si>
  <si>
    <t>New Affordable Housing Partners, LLC; LIFT Orlando Community Development, LLC</t>
  </si>
  <si>
    <t>NC</t>
  </si>
  <si>
    <t>G</t>
  </si>
  <si>
    <t>F</t>
  </si>
  <si>
    <t>Y</t>
  </si>
  <si>
    <t>N</t>
  </si>
  <si>
    <t>A</t>
  </si>
  <si>
    <t>2015-231CS</t>
  </si>
  <si>
    <t>Casanas Village at Frenchtown Square</t>
  </si>
  <si>
    <t>Leon</t>
  </si>
  <si>
    <t>David O. Deutch</t>
  </si>
  <si>
    <t>Pinnacle Housing Group, LLC; Big Bend Community Development Corporation</t>
  </si>
  <si>
    <t>MR 5/6</t>
  </si>
  <si>
    <t>2015-234CS</t>
  </si>
  <si>
    <t>P Street Commons</t>
  </si>
  <si>
    <t>Escambia</t>
  </si>
  <si>
    <t>Renée Sandell</t>
  </si>
  <si>
    <t>The Paces Foundation, Inc.</t>
  </si>
  <si>
    <t>2015-233CS</t>
  </si>
  <si>
    <t>Lofts on Lemon</t>
  </si>
  <si>
    <t>Sarasota</t>
  </si>
  <si>
    <t>William O Russell, III</t>
  </si>
  <si>
    <t>SHA Affordable Development LLC</t>
  </si>
  <si>
    <t>2015-235CS</t>
  </si>
  <si>
    <t>Village of the Arts</t>
  </si>
  <si>
    <t>Broward</t>
  </si>
  <si>
    <t>Milton L. Jones</t>
  </si>
  <si>
    <t>Marvalette Hunter; Milton Jones Development Corporation</t>
  </si>
  <si>
    <t>HR</t>
  </si>
  <si>
    <t>2015-236CS</t>
  </si>
  <si>
    <t>Cassie Gardens</t>
  </si>
  <si>
    <t>Duval</t>
  </si>
  <si>
    <t>James R. Hoover</t>
  </si>
  <si>
    <t>TVC Development, Inc.</t>
  </si>
  <si>
    <t>Eligible Applications (in ranked order)</t>
  </si>
  <si>
    <t>Ineligible Applications (in Application number order)</t>
  </si>
  <si>
    <t>Any unsuccessful Applicant may file a notice of protest and a formal written protest in accordance with Section 120.57(3), Fla. Stat., Rule Chapter 28-110, F.A.C., and Rule 67-60.009, F.A.C.  Failure to file a protest within the time prescribed in Section 120.57(3), Fla. Stat., shall constitute a waiver of proceedings under Chapter 120, Fla. Stat.</t>
  </si>
  <si>
    <t>On June 19, 2015, the Board of Directors of Florida Housing Finance Corporation approved the Review Committee’s motion to adopt the scoring results above.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</si>
</sst>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12" x14ac:knownFonts="1">
    <font>
      <sz val="10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sz val="10"/>
      <color rgb="FF0000FF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rgb="FF0000FF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8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4" fontId="6" fillId="0" borderId="1" xfId="1" applyNumberFormat="1" applyFont="1" applyBorder="1" applyAlignment="1">
      <alignment vertical="center"/>
    </xf>
    <xf numFmtId="4" fontId="6" fillId="0" borderId="1" xfId="1" applyNumberFormat="1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7" fillId="0" borderId="1" xfId="0" applyNumberFormat="1" applyFont="1" applyBorder="1" applyAlignment="1" applyProtection="1">
      <alignment horizontal="center" vertical="center" wrapText="1" readingOrder="1"/>
      <protection locked="0"/>
    </xf>
    <xf numFmtId="0" fontId="9" fillId="0" borderId="0" xfId="0" applyFont="1" applyFill="1" applyBorder="1" applyAlignment="1" applyProtection="1">
      <alignment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8" fontId="9" fillId="0" borderId="0" xfId="0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7" fillId="0" borderId="0" xfId="0" applyNumberFormat="1" applyFont="1" applyBorder="1" applyAlignment="1" applyProtection="1">
      <alignment horizontal="center" vertical="center" wrapText="1" readingOrder="1"/>
      <protection locked="0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" fontId="6" fillId="0" borderId="0" xfId="1" applyNumberFormat="1" applyFont="1" applyBorder="1" applyAlignment="1">
      <alignment vertical="center"/>
    </xf>
    <xf numFmtId="4" fontId="6" fillId="0" borderId="0" xfId="1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44" fontId="6" fillId="0" borderId="1" xfId="2" applyFont="1" applyBorder="1" applyAlignment="1">
      <alignment horizontal="center" vertical="center"/>
    </xf>
    <xf numFmtId="44" fontId="6" fillId="0" borderId="0" xfId="2" applyFont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left"/>
      <protection locked="0"/>
    </xf>
    <xf numFmtId="44" fontId="6" fillId="0" borderId="1" xfId="2" applyFont="1" applyBorder="1" applyAlignment="1">
      <alignment vertical="center"/>
    </xf>
    <xf numFmtId="44" fontId="6" fillId="0" borderId="0" xfId="2" applyFont="1" applyBorder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 vertic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7"/>
  <sheetViews>
    <sheetView showGridLines="0" tabSelected="1" zoomScale="50" zoomScaleNormal="50" workbookViewId="0">
      <pane xSplit="1" ySplit="1" topLeftCell="C2" activePane="bottomRight" state="frozen"/>
      <selection pane="topRight" activeCell="B1" sqref="B1"/>
      <selection pane="bottomLeft" activeCell="A2" sqref="A2"/>
      <selection pane="bottomRight" activeCell="D6" sqref="D6"/>
    </sheetView>
  </sheetViews>
  <sheetFormatPr defaultColWidth="9.1796875" defaultRowHeight="13" x14ac:dyDescent="0.25"/>
  <cols>
    <col min="1" max="1" width="9.81640625" style="16" customWidth="1"/>
    <col min="2" max="2" width="14.54296875" style="24" hidden="1" customWidth="1"/>
    <col min="3" max="3" width="9.1796875" style="16" customWidth="1"/>
    <col min="4" max="4" width="15.26953125" style="16" customWidth="1"/>
    <col min="5" max="5" width="20.453125" style="16" customWidth="1"/>
    <col min="6" max="6" width="10.26953125" style="16" hidden="1" customWidth="1"/>
    <col min="7" max="7" width="6.81640625" style="16" hidden="1" customWidth="1"/>
    <col min="8" max="8" width="11.1796875" style="25" hidden="1" customWidth="1"/>
    <col min="9" max="9" width="8.26953125" style="16" hidden="1" customWidth="1"/>
    <col min="10" max="11" width="12.54296875" style="16" customWidth="1"/>
    <col min="12" max="12" width="10.453125" style="16" customWidth="1"/>
    <col min="13" max="14" width="10.453125" style="26" hidden="1" customWidth="1"/>
    <col min="15" max="16" width="10.453125" style="26" customWidth="1"/>
    <col min="17" max="17" width="11" style="16" customWidth="1"/>
    <col min="18" max="18" width="14.26953125" style="16" customWidth="1"/>
    <col min="19" max="19" width="13.7265625" style="26" customWidth="1"/>
    <col min="20" max="20" width="13.6328125" style="16" customWidth="1"/>
    <col min="21" max="21" width="13.453125" style="16" hidden="1" customWidth="1"/>
    <col min="22" max="23" width="13.453125" style="16" customWidth="1"/>
    <col min="24" max="24" width="13.26953125" style="16" customWidth="1"/>
    <col min="25" max="16384" width="9.1796875" style="16"/>
  </cols>
  <sheetData>
    <row r="1" spans="1:26" s="5" customFormat="1" ht="54" customHeight="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4" t="s">
        <v>20</v>
      </c>
      <c r="V1" s="4" t="s">
        <v>21</v>
      </c>
      <c r="W1" s="4" t="s">
        <v>22</v>
      </c>
      <c r="X1" s="3" t="s">
        <v>23</v>
      </c>
      <c r="Y1" s="3" t="s">
        <v>24</v>
      </c>
    </row>
    <row r="2" spans="1:26" s="5" customFormat="1" ht="35" customHeight="1" x14ac:dyDescent="0.3">
      <c r="A2" s="42" t="s">
        <v>63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8"/>
      <c r="V2" s="38"/>
      <c r="W2" s="38"/>
      <c r="X2" s="37"/>
      <c r="Y2" s="37"/>
      <c r="Z2" s="39"/>
    </row>
    <row r="3" spans="1:26" ht="50.15" customHeight="1" x14ac:dyDescent="0.25">
      <c r="A3" s="6" t="s">
        <v>25</v>
      </c>
      <c r="B3" s="7" t="s">
        <v>26</v>
      </c>
      <c r="C3" s="7" t="s">
        <v>27</v>
      </c>
      <c r="D3" s="7" t="s">
        <v>28</v>
      </c>
      <c r="E3" s="7" t="s">
        <v>29</v>
      </c>
      <c r="F3" s="8" t="s">
        <v>30</v>
      </c>
      <c r="G3" s="9" t="s">
        <v>31</v>
      </c>
      <c r="H3" s="9" t="s">
        <v>32</v>
      </c>
      <c r="I3" s="10">
        <v>160</v>
      </c>
      <c r="J3" s="43">
        <v>2110000</v>
      </c>
      <c r="K3" s="43">
        <v>2000000</v>
      </c>
      <c r="L3" s="11" t="s">
        <v>33</v>
      </c>
      <c r="M3" s="11" t="e">
        <f>IF(#REF!="Y","Funded",IF($J3&lt;=#REF!,"Y","N"))</f>
        <v>#REF!</v>
      </c>
      <c r="N3" s="11" t="e">
        <f>IF(#REF!="Y","Funded",IF($J3*85%&lt;=#REF!,"Y","N"))</f>
        <v>#REF!</v>
      </c>
      <c r="O3" s="12">
        <v>42</v>
      </c>
      <c r="P3" s="11">
        <f>IF(O3="","",IF(O3&gt;=32,1,2))</f>
        <v>1</v>
      </c>
      <c r="Q3" s="9" t="s">
        <v>34</v>
      </c>
      <c r="R3" s="11" t="str">
        <f>IF(P3="","",IF(AND(Q3="N",P3=1),"Y","N"))</f>
        <v>Y</v>
      </c>
      <c r="S3" s="13" t="s">
        <v>33</v>
      </c>
      <c r="T3" s="13" t="s">
        <v>33</v>
      </c>
      <c r="U3" s="14">
        <v>103798.07692307692</v>
      </c>
      <c r="V3" s="15" t="s">
        <v>35</v>
      </c>
      <c r="W3" s="40">
        <v>2500</v>
      </c>
      <c r="X3" s="13" t="s">
        <v>33</v>
      </c>
      <c r="Y3" s="9">
        <v>5</v>
      </c>
    </row>
    <row r="4" spans="1:26" ht="46" customHeight="1" x14ac:dyDescent="0.25">
      <c r="A4" s="6" t="s">
        <v>36</v>
      </c>
      <c r="B4" s="7" t="s">
        <v>37</v>
      </c>
      <c r="C4" s="7" t="s">
        <v>38</v>
      </c>
      <c r="D4" s="7" t="s">
        <v>39</v>
      </c>
      <c r="E4" s="7" t="s">
        <v>40</v>
      </c>
      <c r="F4" s="8" t="s">
        <v>30</v>
      </c>
      <c r="G4" s="9" t="s">
        <v>41</v>
      </c>
      <c r="H4" s="9" t="s">
        <v>32</v>
      </c>
      <c r="I4" s="10">
        <v>80</v>
      </c>
      <c r="J4" s="43">
        <v>1510000</v>
      </c>
      <c r="K4" s="43">
        <v>2000000</v>
      </c>
      <c r="L4" s="11" t="s">
        <v>33</v>
      </c>
      <c r="M4" s="11" t="e">
        <f>IF(#REF!="Y","Funded",IF($J4&lt;=#REF!,"Y","N"))</f>
        <v>#REF!</v>
      </c>
      <c r="N4" s="11" t="e">
        <f>IF(#REF!="Y","Funded",IF($J4*85%&lt;=#REF!,"Y","N"))</f>
        <v>#REF!</v>
      </c>
      <c r="O4" s="12">
        <v>35</v>
      </c>
      <c r="P4" s="11">
        <f>IF(O4="","",IF(O4&gt;=32,1,2))</f>
        <v>1</v>
      </c>
      <c r="Q4" s="9" t="s">
        <v>34</v>
      </c>
      <c r="R4" s="11" t="str">
        <f>IF(P4="","",IF(AND(Q4="N",P4=1),"Y","N"))</f>
        <v>Y</v>
      </c>
      <c r="S4" s="13" t="s">
        <v>33</v>
      </c>
      <c r="T4" s="13" t="s">
        <v>33</v>
      </c>
      <c r="U4" s="14">
        <v>122203.3653846154</v>
      </c>
      <c r="V4" s="15" t="s">
        <v>35</v>
      </c>
      <c r="W4" s="40">
        <v>3876.34</v>
      </c>
      <c r="X4" s="13" t="s">
        <v>33</v>
      </c>
      <c r="Y4" s="9">
        <v>6</v>
      </c>
    </row>
    <row r="5" spans="1:26" ht="46" customHeight="1" x14ac:dyDescent="0.25">
      <c r="A5" s="6" t="s">
        <v>42</v>
      </c>
      <c r="B5" s="7" t="s">
        <v>43</v>
      </c>
      <c r="C5" s="7" t="s">
        <v>44</v>
      </c>
      <c r="D5" s="7" t="s">
        <v>45</v>
      </c>
      <c r="E5" s="7" t="s">
        <v>46</v>
      </c>
      <c r="F5" s="8" t="s">
        <v>30</v>
      </c>
      <c r="G5" s="9" t="s">
        <v>31</v>
      </c>
      <c r="H5" s="9" t="s">
        <v>32</v>
      </c>
      <c r="I5" s="17">
        <v>62</v>
      </c>
      <c r="J5" s="43">
        <v>1186581</v>
      </c>
      <c r="K5" s="43">
        <v>1575000</v>
      </c>
      <c r="L5" s="11" t="s">
        <v>33</v>
      </c>
      <c r="M5" s="11" t="e">
        <f>IF(#REF!="Y","Funded",IF($J5&lt;=#REF!,"Y","N"))</f>
        <v>#REF!</v>
      </c>
      <c r="N5" s="11" t="e">
        <f>IF(#REF!="Y","Funded",IF($J5*85%&lt;=#REF!,"Y","N"))</f>
        <v>#REF!</v>
      </c>
      <c r="O5" s="12">
        <v>27</v>
      </c>
      <c r="P5" s="11">
        <f>IF(O5="","",IF(O5&gt;=32,1,2))</f>
        <v>2</v>
      </c>
      <c r="Q5" s="9" t="s">
        <v>34</v>
      </c>
      <c r="R5" s="11" t="str">
        <f>IF(P5="","",IF(AND(Q5="N",P5=1),"Y","N"))</f>
        <v>N</v>
      </c>
      <c r="S5" s="13" t="s">
        <v>33</v>
      </c>
      <c r="T5" s="13" t="s">
        <v>33</v>
      </c>
      <c r="U5" s="14">
        <v>136583.38194789083</v>
      </c>
      <c r="V5" s="15" t="s">
        <v>35</v>
      </c>
      <c r="W5" s="40">
        <v>520.83000000000004</v>
      </c>
      <c r="X5" s="13" t="s">
        <v>33</v>
      </c>
      <c r="Y5" s="9">
        <v>3</v>
      </c>
    </row>
    <row r="6" spans="1:26" ht="46" customHeight="1" x14ac:dyDescent="0.25">
      <c r="A6" s="6" t="s">
        <v>47</v>
      </c>
      <c r="B6" s="7" t="s">
        <v>48</v>
      </c>
      <c r="C6" s="7" t="s">
        <v>49</v>
      </c>
      <c r="D6" s="7" t="s">
        <v>50</v>
      </c>
      <c r="E6" s="7" t="s">
        <v>51</v>
      </c>
      <c r="F6" s="8" t="s">
        <v>30</v>
      </c>
      <c r="G6" s="9" t="s">
        <v>41</v>
      </c>
      <c r="H6" s="9" t="s">
        <v>32</v>
      </c>
      <c r="I6" s="17">
        <v>64</v>
      </c>
      <c r="J6" s="43">
        <v>1235020</v>
      </c>
      <c r="K6" s="43">
        <v>1400000</v>
      </c>
      <c r="L6" s="11" t="s">
        <v>33</v>
      </c>
      <c r="M6" s="11" t="e">
        <f>IF(#REF!="Y","Funded",IF($J6&lt;=#REF!,"Y","N"))</f>
        <v>#REF!</v>
      </c>
      <c r="N6" s="11" t="e">
        <f>IF(#REF!="Y","Funded",IF($J6*85%&lt;=#REF!,"Y","N"))</f>
        <v>#REF!</v>
      </c>
      <c r="O6" s="12">
        <v>26</v>
      </c>
      <c r="P6" s="11">
        <f>IF(O6="","",IF(O6&gt;=32,1,2))</f>
        <v>2</v>
      </c>
      <c r="Q6" s="9" t="s">
        <v>33</v>
      </c>
      <c r="R6" s="11" t="str">
        <f>IF(P6="","",IF(AND(Q6="N",P6=1),"Y","N"))</f>
        <v>N</v>
      </c>
      <c r="S6" s="13" t="s">
        <v>33</v>
      </c>
      <c r="T6" s="13" t="s">
        <v>33</v>
      </c>
      <c r="U6" s="14">
        <v>122044.6670673077</v>
      </c>
      <c r="V6" s="15" t="s">
        <v>35</v>
      </c>
      <c r="W6" s="40">
        <v>12500</v>
      </c>
      <c r="X6" s="13" t="s">
        <v>33</v>
      </c>
      <c r="Y6" s="9">
        <v>4</v>
      </c>
    </row>
    <row r="7" spans="1:26" s="2" customFormat="1" ht="46" customHeight="1" x14ac:dyDescent="0.25">
      <c r="A7" s="27"/>
      <c r="B7" s="28"/>
      <c r="C7" s="28"/>
      <c r="D7" s="28"/>
      <c r="E7" s="28"/>
      <c r="F7" s="29"/>
      <c r="G7" s="30"/>
      <c r="H7" s="30"/>
      <c r="I7" s="31"/>
      <c r="J7" s="44"/>
      <c r="K7" s="44"/>
      <c r="L7" s="32"/>
      <c r="M7" s="32"/>
      <c r="N7" s="32"/>
      <c r="O7" s="33"/>
      <c r="P7" s="32"/>
      <c r="Q7" s="30"/>
      <c r="R7" s="32"/>
      <c r="S7" s="19"/>
      <c r="T7" s="19"/>
      <c r="U7" s="34"/>
      <c r="V7" s="35"/>
      <c r="W7" s="41"/>
      <c r="X7" s="19"/>
      <c r="Y7" s="30"/>
    </row>
    <row r="8" spans="1:26" s="2" customFormat="1" x14ac:dyDescent="0.25">
      <c r="A8" s="36" t="s">
        <v>64</v>
      </c>
      <c r="B8" s="28"/>
      <c r="C8" s="28"/>
      <c r="D8" s="28"/>
      <c r="E8" s="28"/>
      <c r="F8" s="29"/>
      <c r="G8" s="30"/>
      <c r="H8" s="30"/>
      <c r="I8" s="31"/>
      <c r="J8" s="44"/>
      <c r="K8" s="44"/>
      <c r="L8" s="32"/>
      <c r="M8" s="32"/>
      <c r="N8" s="32"/>
      <c r="O8" s="33"/>
      <c r="P8" s="32"/>
      <c r="Q8" s="30"/>
      <c r="R8" s="32"/>
      <c r="S8" s="19"/>
      <c r="T8" s="19"/>
      <c r="U8" s="34"/>
      <c r="V8" s="35"/>
      <c r="W8" s="41"/>
      <c r="X8" s="19"/>
      <c r="Y8" s="30"/>
    </row>
    <row r="9" spans="1:26" s="2" customFormat="1" ht="37" customHeight="1" x14ac:dyDescent="0.25">
      <c r="A9" s="6" t="s">
        <v>52</v>
      </c>
      <c r="B9" s="7" t="s">
        <v>53</v>
      </c>
      <c r="C9" s="7" t="s">
        <v>54</v>
      </c>
      <c r="D9" s="7" t="s">
        <v>55</v>
      </c>
      <c r="E9" s="7" t="s">
        <v>56</v>
      </c>
      <c r="F9" s="8" t="s">
        <v>30</v>
      </c>
      <c r="G9" s="9" t="s">
        <v>57</v>
      </c>
      <c r="H9" s="9" t="s">
        <v>32</v>
      </c>
      <c r="I9" s="17">
        <v>84</v>
      </c>
      <c r="J9" s="43">
        <v>2300000</v>
      </c>
      <c r="K9" s="43">
        <v>2000000</v>
      </c>
      <c r="L9" s="11" t="s">
        <v>34</v>
      </c>
      <c r="M9" s="11" t="e">
        <f>IF(#REF!="Y","Funded",IF($J9&lt;=#REF!,"Y","N"))</f>
        <v>#REF!</v>
      </c>
      <c r="N9" s="11" t="e">
        <f>IF(#REF!="Y","Funded",IF($J9*85%&lt;=#REF!,"Y","N"))</f>
        <v>#REF!</v>
      </c>
      <c r="O9" s="12">
        <v>35</v>
      </c>
      <c r="P9" s="11">
        <f t="shared" ref="P9:P10" si="0">IF(O9="","",IF(O9&gt;=32,1,2))</f>
        <v>1</v>
      </c>
      <c r="Q9" s="9" t="s">
        <v>34</v>
      </c>
      <c r="R9" s="11" t="str">
        <f t="shared" ref="R9:R10" si="1">IF(P9="","",IF(AND(Q9="N",P9=1),"Y","N"))</f>
        <v>Y</v>
      </c>
      <c r="S9" s="13" t="s">
        <v>33</v>
      </c>
      <c r="T9" s="13" t="s">
        <v>33</v>
      </c>
      <c r="U9" s="14">
        <v>138690.47619047615</v>
      </c>
      <c r="V9" s="15"/>
      <c r="W9" s="40">
        <v>0</v>
      </c>
      <c r="X9" s="13" t="s">
        <v>33</v>
      </c>
      <c r="Y9" s="9">
        <v>2</v>
      </c>
    </row>
    <row r="10" spans="1:26" s="2" customFormat="1" ht="24.65" customHeight="1" x14ac:dyDescent="0.25">
      <c r="A10" s="6" t="s">
        <v>58</v>
      </c>
      <c r="B10" s="7" t="s">
        <v>59</v>
      </c>
      <c r="C10" s="7" t="s">
        <v>60</v>
      </c>
      <c r="D10" s="7" t="s">
        <v>61</v>
      </c>
      <c r="E10" s="7" t="s">
        <v>62</v>
      </c>
      <c r="F10" s="8" t="s">
        <v>30</v>
      </c>
      <c r="G10" s="9" t="s">
        <v>41</v>
      </c>
      <c r="H10" s="9" t="s">
        <v>32</v>
      </c>
      <c r="I10" s="17">
        <v>49</v>
      </c>
      <c r="J10" s="43">
        <v>820000</v>
      </c>
      <c r="K10" s="43">
        <v>2000000</v>
      </c>
      <c r="L10" s="11" t="s">
        <v>34</v>
      </c>
      <c r="M10" s="11" t="e">
        <f>IF(#REF!="Y","Funded",IF($J10&lt;=#REF!,"Y","N"))</f>
        <v>#REF!</v>
      </c>
      <c r="N10" s="11" t="e">
        <f>IF(#REF!="Y","Funded",IF($J10*85%&lt;=#REF!,"Y","N"))</f>
        <v>#REF!</v>
      </c>
      <c r="O10" s="12">
        <v>24</v>
      </c>
      <c r="P10" s="11">
        <f t="shared" si="0"/>
        <v>2</v>
      </c>
      <c r="Q10" s="9" t="s">
        <v>34</v>
      </c>
      <c r="R10" s="11" t="str">
        <f t="shared" si="1"/>
        <v>N</v>
      </c>
      <c r="S10" s="13" t="s">
        <v>33</v>
      </c>
      <c r="T10" s="13" t="s">
        <v>33</v>
      </c>
      <c r="U10" s="14">
        <v>122987.44113029829</v>
      </c>
      <c r="V10" s="15"/>
      <c r="W10" s="40">
        <v>0</v>
      </c>
      <c r="X10" s="13" t="s">
        <v>33</v>
      </c>
      <c r="Y10" s="9">
        <v>1</v>
      </c>
    </row>
    <row r="11" spans="1:26" s="2" customFormat="1" ht="24.65" customHeight="1" x14ac:dyDescent="0.25">
      <c r="A11" s="18"/>
      <c r="B11" s="18"/>
      <c r="C11" s="18"/>
      <c r="D11" s="18"/>
      <c r="E11" s="18"/>
      <c r="F11" s="19"/>
      <c r="G11" s="19"/>
      <c r="H11" s="19"/>
      <c r="I11" s="20"/>
      <c r="J11" s="21"/>
      <c r="K11" s="21"/>
      <c r="L11" s="19"/>
      <c r="M11" s="22"/>
      <c r="N11" s="22"/>
      <c r="O11" s="22"/>
      <c r="P11" s="22"/>
      <c r="Q11" s="19"/>
      <c r="R11" s="19"/>
      <c r="S11" s="22"/>
      <c r="T11" s="19"/>
      <c r="U11" s="19"/>
      <c r="V11" s="19"/>
      <c r="W11" s="19"/>
    </row>
    <row r="12" spans="1:26" s="2" customFormat="1" x14ac:dyDescent="0.25">
      <c r="A12" s="45" t="s">
        <v>66</v>
      </c>
      <c r="B12" s="46"/>
      <c r="C12" s="45"/>
      <c r="D12" s="47"/>
      <c r="E12" s="45"/>
      <c r="F12" s="45"/>
      <c r="G12" s="45"/>
      <c r="H12" s="47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19"/>
      <c r="W12" s="19"/>
    </row>
    <row r="13" spans="1:26" s="2" customFormat="1" x14ac:dyDescent="0.25">
      <c r="A13" s="45"/>
      <c r="B13" s="46"/>
      <c r="C13" s="45"/>
      <c r="D13" s="47"/>
      <c r="E13" s="45"/>
      <c r="F13" s="45"/>
      <c r="G13" s="45"/>
      <c r="H13" s="47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19"/>
      <c r="W13" s="19"/>
    </row>
    <row r="14" spans="1:26" s="2" customFormat="1" x14ac:dyDescent="0.25">
      <c r="A14" s="48" t="s">
        <v>65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19"/>
      <c r="W14" s="19"/>
    </row>
    <row r="15" spans="1:26" s="2" customFormat="1" ht="24.65" customHeight="1" x14ac:dyDescent="0.25">
      <c r="A15" s="48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19"/>
      <c r="W15" s="19"/>
    </row>
    <row r="16" spans="1:26" s="2" customFormat="1" ht="24.65" customHeight="1" x14ac:dyDescent="0.25">
      <c r="A16" s="18"/>
      <c r="B16" s="18"/>
      <c r="C16" s="18"/>
      <c r="D16" s="18"/>
      <c r="E16" s="18"/>
      <c r="F16" s="19"/>
      <c r="G16" s="19"/>
      <c r="H16" s="19"/>
      <c r="I16" s="20"/>
      <c r="J16" s="21"/>
      <c r="K16" s="21"/>
      <c r="L16" s="1"/>
      <c r="M16" s="23"/>
      <c r="N16" s="23"/>
      <c r="O16" s="23"/>
      <c r="P16" s="23"/>
      <c r="Q16" s="1"/>
      <c r="R16" s="1"/>
      <c r="S16" s="23"/>
      <c r="T16" s="1"/>
      <c r="U16" s="19"/>
      <c r="V16" s="19"/>
      <c r="W16" s="19"/>
    </row>
    <row r="17" spans="1:23" s="2" customFormat="1" ht="24.65" customHeight="1" x14ac:dyDescent="0.25">
      <c r="A17" s="18"/>
      <c r="B17" s="18"/>
      <c r="C17" s="18"/>
      <c r="D17" s="18"/>
      <c r="E17" s="18"/>
      <c r="F17" s="19"/>
      <c r="G17" s="19"/>
      <c r="H17" s="19"/>
      <c r="I17" s="20"/>
      <c r="J17" s="21"/>
      <c r="K17" s="21"/>
      <c r="L17" s="1"/>
      <c r="M17" s="23"/>
      <c r="N17" s="23"/>
      <c r="O17" s="23"/>
      <c r="P17" s="23"/>
      <c r="Q17" s="1"/>
      <c r="R17" s="1"/>
      <c r="S17" s="23"/>
      <c r="T17" s="1"/>
      <c r="U17" s="19"/>
      <c r="V17" s="19"/>
      <c r="W17" s="19"/>
    </row>
  </sheetData>
  <sortState ref="A3:Z6">
    <sortCondition descending="1" ref="O3:O6"/>
  </sortState>
  <mergeCells count="1">
    <mergeCell ref="A14:U15"/>
  </mergeCells>
  <pageMargins left="0.7" right="0.7" top="0.75" bottom="0.75" header="0.3" footer="0.3"/>
  <pageSetup paperSize="5" scale="73" fitToHeight="0" orientation="landscape" r:id="rId1"/>
  <headerFooter alignWithMargins="0">
    <oddHeader>&amp;C&amp;"Arial,Bold"&amp;14 2015-103 - Received Applications</oddHeader>
    <oddFooter>&amp;R6/19/2015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 Applications</vt:lpstr>
      <vt:lpstr>AllApps</vt:lpstr>
      <vt:lpstr>'All Applications'!Print_Titles</vt:lpstr>
    </vt:vector>
  </TitlesOfParts>
  <Company>FHFC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Salmonsen</dc:creator>
  <cp:lastModifiedBy>Jean Salmonsen</cp:lastModifiedBy>
  <cp:lastPrinted>2015-06-08T15:58:41Z</cp:lastPrinted>
  <dcterms:created xsi:type="dcterms:W3CDTF">2015-06-08T15:36:16Z</dcterms:created>
  <dcterms:modified xsi:type="dcterms:W3CDTF">2015-06-18T21:09:50Z</dcterms:modified>
</cp:coreProperties>
</file>