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2" yWindow="65440" windowWidth="12636" windowHeight="12252" tabRatio="884" activeTab="0"/>
  </bookViews>
  <sheets>
    <sheet name="COSTS" sheetId="1" r:id="rId1"/>
    <sheet name="DEV.  DATA" sheetId="2" r:id="rId2"/>
    <sheet name="APPLIC. FRACT." sheetId="3" r:id="rId3"/>
    <sheet name="QUAL. CALC" sheetId="4" r:id="rId4"/>
    <sheet name="QUAL. ACQU." sheetId="5" r:id="rId5"/>
    <sheet name="CREDIT CALC." sheetId="6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10">'CERTIFY'!$A$1:$W$51</definedName>
    <definedName name="_xlnm.Print_Area" localSheetId="0">'COSTS'!$A$1:$M$253</definedName>
    <definedName name="_xlnm.Print_Area" localSheetId="1">'DEV.  DATA'!$A$1:$I$102</definedName>
    <definedName name="_xlnm.Print_Area" localSheetId="9">'EX. C. ACQUI.'!$A$1:$I$43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ACQU.'!$A$1:$G$39</definedName>
    <definedName name="_xlnm.Print_Area" localSheetId="3">'QUAL. CALC'!$A$1:$H$39</definedName>
  </definedNames>
  <calcPr fullCalcOnLoad="1"/>
</workbook>
</file>

<file path=xl/sharedStrings.xml><?xml version="1.0" encoding="utf-8"?>
<sst xmlns="http://schemas.openxmlformats.org/spreadsheetml/2006/main" count="543" uniqueCount="373">
  <si>
    <t>FLORIDA HOUSING FINANCE CORPORATION</t>
  </si>
  <si>
    <t>HC FINAL COST CERTIFICATION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</si>
  <si>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</si>
  <si>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</si>
  <si>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</si>
  <si>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</si>
  <si>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</si>
  <si>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</si>
  <si>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</si>
  <si>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</si>
  <si>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</si>
  <si>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</si>
  <si>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</si>
  <si>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</si>
  <si>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</si>
  <si>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XXXXXX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</si>
  <si>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</si>
  <si>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</si>
  <si>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</si>
  <si>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</si>
  <si>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</si>
  <si>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</si>
  <si>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</si>
  <si>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</si>
  <si>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</si>
  <si>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</si>
  <si>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B.1</t>
  </si>
  <si>
    <t>ACTUAL CONSTRUCTION COST</t>
  </si>
  <si>
    <t>Note:  The total for Building Contractor's Costs cannot exceed 14 percent of the Building Cost</t>
  </si>
  <si>
    <t>Total in Column 3.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</si>
  <si>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</si>
  <si>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</si>
  <si>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</si>
  <si>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</si>
  <si>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</si>
  <si>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(3)  Buiding Contractor's Overhead</t>
  </si>
  <si>
    <t>(4)  Total</t>
  </si>
  <si>
    <t>(c)  Total Actual Construction Cost</t>
  </si>
  <si>
    <t>Use Page 4 for explanation of these items.  Attach additional sheets if needed.</t>
  </si>
  <si>
    <t>B.2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</si>
  <si>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</si>
  <si>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</si>
  <si>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</si>
  <si>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</si>
  <si>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</si>
  <si>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</si>
  <si>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</si>
  <si>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</si>
  <si>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</si>
  <si>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(p)  Impact Fees (List in detail)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</si>
  <si>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</si>
  <si>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</si>
  <si>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</si>
  <si>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</si>
  <si>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</si>
  <si>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</si>
  <si>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</si>
  <si>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</si>
  <si>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</si>
  <si>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</si>
  <si>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</si>
  <si>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</si>
  <si>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B.3</t>
  </si>
  <si>
    <t>FINANCIAL COSTS</t>
  </si>
  <si>
    <t>(f)  Permanent Loan Credit Enhancement</t>
  </si>
  <si>
    <t>B.4</t>
  </si>
  <si>
    <t>DEVELOPMENT COST SUBTOTAL</t>
  </si>
  <si>
    <t>B.5</t>
  </si>
  <si>
    <t>(a)  Developer's Administrative Overhead</t>
  </si>
  <si>
    <t>(b)  Developer's Profit</t>
  </si>
  <si>
    <t>(c)  Other (Explain in detail)</t>
  </si>
  <si>
    <t>(d)  Total Developer Fees</t>
  </si>
  <si>
    <t>B.6</t>
  </si>
  <si>
    <t>(a)  Existing Building(s), owned</t>
  </si>
  <si>
    <t xml:space="preserve">       land.</t>
  </si>
  <si>
    <t>B.7</t>
  </si>
  <si>
    <t>(a)  Land, owned</t>
  </si>
  <si>
    <t>(d) Total Land Cost</t>
  </si>
  <si>
    <t>B.8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</si>
  <si>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</si>
  <si>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</si>
  <si>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</si>
  <si>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</si>
  <si>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</si>
  <si>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</si>
  <si>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</si>
  <si>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</si>
  <si>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</si>
  <si>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</si>
  <si>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</si>
  <si>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</si>
  <si>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</si>
  <si>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</si>
  <si>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</si>
  <si>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</si>
  <si>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</si>
  <si>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</si>
  <si>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Are you using Florida Housing's rate?</t>
  </si>
  <si>
    <t>Yes,</t>
  </si>
  <si>
    <t>No</t>
  </si>
  <si>
    <t>NOTE:  A COPY OF THE EXECUTED SYNDICATION AGREEMENT IS REQUIRED TO BE SUBMITTED</t>
  </si>
  <si>
    <t>WITH THIS FINAL COST CERTIFICATION.</t>
  </si>
  <si>
    <t xml:space="preserve">1.  </t>
  </si>
  <si>
    <t>If yes, what was the rate?</t>
  </si>
  <si>
    <t>%  (70%)</t>
  </si>
  <si>
    <t>%  (30%), if applicable</t>
  </si>
  <si>
    <t xml:space="preserve">2.  </t>
  </si>
  <si>
    <t>Percentage set-aside is</t>
  </si>
  <si>
    <t xml:space="preserve">%  </t>
  </si>
  <si>
    <t xml:space="preserve">3.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</si>
  <si>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</si>
  <si>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</si>
  <si>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</si>
  <si>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</si>
  <si>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</si>
  <si>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</si>
  <si>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</si>
  <si>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</si>
  <si>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</si>
  <si>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</si>
  <si>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</si>
  <si>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</si>
  <si>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</si>
  <si>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</si>
  <si>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</si>
  <si>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</si>
  <si>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</si>
  <si>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Other</t>
  </si>
  <si>
    <t>TOTAL</t>
  </si>
  <si>
    <t xml:space="preserve">minus  </t>
  </si>
  <si>
    <t>3.  GAP (Line 1 less TOTAL,  Line 2)</t>
  </si>
  <si>
    <t>4.  10- Year Allocation  (Line 3 divided by rate of syndication,</t>
  </si>
  <si>
    <t>and divided again by the percentage of the credits to be sold</t>
  </si>
  <si>
    <t>5.  Annual Allocation (Line 4 divided by 10 years)</t>
  </si>
  <si>
    <t>SUMMARY:</t>
  </si>
  <si>
    <t>1.   Enter the amount of Reservation on the Preliminary</t>
  </si>
  <si>
    <t>Allocation Certificate (most current).</t>
  </si>
  <si>
    <t>2.  Qualified Basis Calculation</t>
  </si>
  <si>
    <t>3.  Gap Calculation</t>
  </si>
  <si>
    <t>Applicable Fraction</t>
  </si>
  <si>
    <t>Application Number:</t>
  </si>
  <si>
    <t>Individual Building Address</t>
  </si>
  <si>
    <t>Total Residential</t>
  </si>
  <si>
    <t>Total Set-Aside</t>
  </si>
  <si>
    <t>Unit</t>
  </si>
  <si>
    <t>Floor Space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</si>
  <si>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</si>
  <si>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</si>
  <si>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</si>
  <si>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</si>
  <si>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</si>
  <si>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</si>
  <si>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</si>
  <si>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</si>
  <si>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</si>
  <si>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</si>
  <si>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</si>
  <si>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</si>
  <si>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</si>
  <si>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</si>
  <si>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</si>
  <si>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</si>
  <si>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</si>
  <si>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</si>
  <si>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</si>
  <si>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</si>
  <si>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</si>
  <si>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</si>
  <si>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</si>
  <si>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Please use this page to explain any differances in eligible basis and qualified basis as a result of limiting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</si>
  <si>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</si>
  <si>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</si>
  <si>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</si>
  <si>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</si>
  <si>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</si>
  <si>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</si>
  <si>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</si>
  <si>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</si>
  <si>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</si>
  <si>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</si>
  <si>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</si>
  <si>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</si>
  <si>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</si>
  <si>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</si>
  <si>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</si>
  <si>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</si>
  <si>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</si>
  <si>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</si>
  <si>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</si>
  <si>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</si>
  <si>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</si>
  <si>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</si>
  <si>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</si>
  <si>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</si>
  <si>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</si>
  <si>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</si>
  <si>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</si>
  <si>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</si>
  <si>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</si>
  <si>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</si>
  <si>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</si>
  <si>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</si>
  <si>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</si>
  <si>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</si>
  <si>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</si>
  <si>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</si>
  <si>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</si>
  <si>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</si>
  <si>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</si>
  <si>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</si>
  <si>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</si>
  <si>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the percent sold.</t>
  </si>
  <si>
    <t>If you did not syndicate, call Florida Housing to get the rate to put in the space provided and enter 99 for</t>
  </si>
  <si>
    <t xml:space="preserve">Note:  If the percentage is less than 100%, complete the "Applic. Fract." worksheet </t>
  </si>
  <si>
    <t xml:space="preserve">using the automated FCCA.  </t>
  </si>
  <si>
    <t xml:space="preserve">before proceeding, the percentage will be automatically entered for you if you are </t>
  </si>
  <si>
    <t xml:space="preserve">NOTE:  IF THE DEVELOPMENT RECEIVED A HOME LOAN BELOW THE APPLICABLE </t>
  </si>
  <si>
    <t>RATE, THE DEVELOPMENT DOES NOT QUALIFY FOR THE ADDITIONAL 30% IN ELIGIBLE</t>
  </si>
  <si>
    <t>DDA/QCT?</t>
  </si>
  <si>
    <t xml:space="preserve">BASIS BECAUSE IT IS LOCATED IN A DDA/QCT UNLESS IT DEDUCTS THE AMOUNT OF </t>
  </si>
  <si>
    <t>THE LOAN FROM BASIS.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</si>
  <si>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</si>
  <si>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</si>
  <si>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</si>
  <si>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</si>
  <si>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</si>
  <si>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</si>
  <si>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</si>
  <si>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</si>
  <si>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>Other:  (NOTE:  Cost such as syndication fees, and brokerage fees cannot be included in</t>
  </si>
  <si>
    <t>Eligible Basis.)</t>
  </si>
  <si>
    <t xml:space="preserve">corporation, or a corporation duly organized, legally existing under the laws of the State of </t>
  </si>
  <si>
    <t>The undersigned inidividual or authorized officer of</t>
  </si>
  <si>
    <t>from the State's housing credit allocation apportionment for Development Number</t>
  </si>
  <si>
    <t xml:space="preserve"> in the</t>
  </si>
  <si>
    <t>amount of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</si>
  <si>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</si>
  <si>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</si>
  <si>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</si>
  <si>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</si>
  <si>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</si>
  <si>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</si>
  <si>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</si>
  <si>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</si>
  <si>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</si>
  <si>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>operate Development Number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</si>
  <si>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</si>
  <si>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</si>
  <si>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</si>
  <si>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</si>
  <si>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</si>
  <si>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</si>
  <si>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</si>
  <si>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</si>
  <si>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</si>
  <si>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</si>
  <si>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</si>
  <si>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</si>
  <si>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</si>
  <si>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</si>
  <si>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</si>
  <si>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</si>
  <si>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</si>
  <si>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</si>
  <si>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</si>
  <si>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</si>
  <si>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</si>
  <si>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</si>
  <si>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</si>
  <si>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</si>
  <si>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</si>
  <si>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</si>
  <si>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</si>
  <si>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</si>
  <si>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</si>
  <si>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</si>
  <si>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</si>
  <si>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</si>
  <si>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 xml:space="preserve"> (the "Applicant"), in</t>
  </si>
  <si>
    <t>connection with the allocation by the Florida Housing Finance Corporation ("Florida Housing") of housing credit</t>
  </si>
  <si>
    <t>Allocation Certificate or amount of allocation on the Carryover</t>
  </si>
  <si>
    <t>b.</t>
  </si>
  <si>
    <t>for</t>
  </si>
  <si>
    <t>If yes, list the amount of each adjustment, what the amount is listed for and source.  For example:  $150,000 for federal grant from Bradenton HFA.</t>
  </si>
  <si>
    <t>Has the eligible basis shown on the "Qualified Basis Calculation" spreadsheet(s) been adjusted because the Development received a federal grant, below market interest rate federal loan and/or historic credits?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</si>
  <si>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</si>
  <si>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</si>
  <si>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</si>
  <si>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</si>
  <si>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</si>
  <si>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</si>
  <si>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</si>
  <si>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</si>
  <si>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</si>
  <si>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 xml:space="preserve">Does the Development qualify for an additional 30% in eligible basis because it is located in a 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</si>
  <si>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</si>
  <si>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</si>
  <si>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</si>
  <si>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</si>
  <si>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>Complete the Exhibit C Spreadsheet by using the LOWER of 1, 2 or 3 above for Competive Credits.</t>
  </si>
  <si>
    <t>Complete the Exhibit C Spreadsheet by using the LOWER of 1or 2 above for Developments financed</t>
  </si>
  <si>
    <t>with tax-exempt bonds.  If the figure at 1 or at 3 is lower than the figure at 2, the eligible basis for</t>
  </si>
  <si>
    <t>each building will need to be adjusted downward on a pro rata basis in order for the correct credit</t>
  </si>
  <si>
    <t>amount to be calculated.</t>
  </si>
  <si>
    <t>The Development's final total allocation amount is the lower of 1, 2 or 3.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</si>
  <si>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</si>
  <si>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</si>
  <si>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</si>
  <si>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</si>
  <si>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</si>
  <si>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(c)  Total Building Acquisition Cost excluding</t>
  </si>
  <si>
    <t>applying for the credits addressed in this final cost certification are limited to 10%.</t>
  </si>
  <si>
    <t>B.I.N.*</t>
  </si>
  <si>
    <t>* This number is based on the project number provided by FHFC.</t>
  </si>
  <si>
    <t>*This number is based on the project number provided by FHFC.</t>
  </si>
  <si>
    <t>Wilma Go Zone DDA and placed in service prior to December 31, 2008?</t>
  </si>
  <si>
    <t xml:space="preserve">If yes, does the Development qualify for an additional 30% in eligible basis because it is located in a </t>
  </si>
  <si>
    <t xml:space="preserve">Post-2006 Developments Developer Profit/Fee is limited to 16% of total building acquisition excluding land (18% for </t>
  </si>
  <si>
    <t xml:space="preserve">tax-exempt bond financed Developments.) </t>
  </si>
  <si>
    <t>(a)  Construction Loan Origination Fee</t>
  </si>
  <si>
    <t>(b)  Construction Loan Credit Enhancement</t>
  </si>
  <si>
    <t>(c)  Construction Loan Interest</t>
  </si>
  <si>
    <t>(e)  Permanent Loan Orgination Fee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</si>
  <si>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</si>
  <si>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</si>
  <si>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</si>
  <si>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</si>
  <si>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</si>
  <si>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</si>
  <si>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</si>
  <si>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</si>
  <si>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</si>
  <si>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</si>
  <si>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</si>
  <si>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Developer fees are limited to 10%, 16%, 18%, or 21% of the figure entered in item B.4. Column 3.  See Rule 67-48.0072</t>
  </si>
  <si>
    <t>to determine what the limits are for this Development. Developments that received an allocation of Competive Housing</t>
  </si>
  <si>
    <t>Credits (9% credits) are limited to either 16% or 21%. Developments funded with tax-exempt bonds applying for 4% credits</t>
  </si>
  <si>
    <t xml:space="preserve">are limited to 18%. Rehabilitation Developments that have received FHFC funding for other work within 14 years of </t>
  </si>
  <si>
    <t>Enter in the space below either "10", "16", "18", or "21".</t>
  </si>
  <si>
    <t>B.9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</si>
  <si>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</si>
  <si>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</si>
  <si>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</si>
  <si>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</si>
  <si>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</si>
  <si>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</si>
  <si>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</si>
  <si>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</si>
  <si>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</si>
  <si>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</si>
  <si>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</si>
  <si>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</si>
  <si>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</si>
  <si>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B1(c) + B2(ab) + B3(j)</t>
  </si>
  <si>
    <t>B.4 + B.5(c) + B.6(d) + B.7(c) + B.8(d)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</si>
  <si>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</si>
  <si>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</si>
  <si>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</si>
  <si>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</si>
  <si>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</si>
  <si>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appraised value must be paid out of the Developer Fee limit.)</t>
  </si>
  <si>
    <t>ACQUISITION COST OF LAND</t>
  </si>
  <si>
    <t>Other:  (NOTE:  Consulting fees, construction management fees, and acquisition costs of the site in excess of</t>
  </si>
  <si>
    <t>(h) Capital Needs Assessment</t>
  </si>
  <si>
    <t>(b)  Land Lease Costs</t>
  </si>
  <si>
    <t xml:space="preserve">**  </t>
  </si>
  <si>
    <t xml:space="preserve">B.8  </t>
  </si>
  <si>
    <t>Acquisition of Land Costs</t>
  </si>
  <si>
    <t>inclusive of title work, recording fees, legal fees, etc.  Items not allowed include real estate taxes or other</t>
  </si>
  <si>
    <t>carrying expenses, escrows, etc.)</t>
  </si>
  <si>
    <t>Other: (NOTE: Cost items permitted in this category are closing costs related to the acquisition of the land,</t>
  </si>
  <si>
    <t>Only input actual costs, up to appraised value (as stated in the Credit Underwriting Report).  Any costs in excess of appraised value shall be listed as a sub-set of Developer Fee (Other).</t>
  </si>
  <si>
    <t>(d)  Construction Loan Closing Costs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</si>
</sst>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/d"/>
    <numFmt numFmtId="166" formatCode="&quot;$&quot;#,##0.00"/>
    <numFmt numFmtId="167" formatCode="00000"/>
    <numFmt numFmtId="168" formatCode="[$-409]dddd\,\ mmmm\ dd\,\ yyyy"/>
    <numFmt numFmtId="169" formatCode="[$-409]h:mm:ss\ AM/PM"/>
    <numFmt numFmtId="170" formatCode="&quot;$&quot;#,##0"/>
  </numFmts>
  <fonts count="89">
    <font>
      <sz val="18"/>
      <name val="Arial MT"/>
      <family val="0"/>
    </font>
    <font>
      <sz val="10"/>
      <name val="Arial"/>
      <family val="0"/>
    </font>
    <font>
      <sz val="14"/>
      <name val="Arial MT"/>
      <family val="2"/>
    </font>
    <font>
      <b/>
      <sz val="18"/>
      <name val="Arial MT"/>
      <family val="2"/>
    </font>
    <font>
      <b/>
      <u val="single"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b/>
      <sz val="22"/>
      <name val="Arial MT"/>
      <family val="2"/>
    </font>
    <font>
      <b/>
      <u val="single"/>
      <sz val="22"/>
      <name val="Arial MT"/>
      <family val="2"/>
    </font>
    <font>
      <sz val="22"/>
      <color indexed="12"/>
      <name val="Arial MT"/>
      <family val="2"/>
    </font>
    <font>
      <u val="single"/>
      <sz val="22"/>
      <name val="Arial MT"/>
      <family val="2"/>
    </font>
    <font>
      <b/>
      <sz val="22"/>
      <color indexed="10"/>
      <name val="Arial MT"/>
      <family val="0"/>
    </font>
    <font>
      <b/>
      <sz val="22"/>
      <name val="Arial"/>
      <family val="2"/>
    </font>
    <font>
      <sz val="22"/>
      <color indexed="12"/>
      <name val="Courier"/>
      <family val="3"/>
    </font>
    <font>
      <sz val="16"/>
      <name val="Arial MT"/>
      <family val="2"/>
    </font>
    <font>
      <sz val="16"/>
      <name val="Arial"/>
      <family val="2"/>
    </font>
    <font>
      <sz val="18"/>
      <color indexed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8"/>
      <color indexed="10"/>
      <name val="Arial MT"/>
      <family val="0"/>
    </font>
    <font>
      <b/>
      <sz val="18"/>
      <color indexed="10"/>
      <name val="Arial"/>
      <family val="2"/>
    </font>
    <font>
      <sz val="10"/>
      <name val="Courier"/>
      <family val="3"/>
    </font>
    <font>
      <b/>
      <sz val="24"/>
      <name val="Arial"/>
      <family val="2"/>
    </font>
    <font>
      <b/>
      <sz val="28"/>
      <name val="Arial MT"/>
      <family val="0"/>
    </font>
    <font>
      <sz val="20"/>
      <name val="Arial MT"/>
      <family val="0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16"/>
      <color indexed="18"/>
      <name val="Arial MT"/>
      <family val="0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sz val="18"/>
      <color indexed="9"/>
      <name val="Arial MT"/>
      <family val="0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  <family val="0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16"/>
      <color indexed="18"/>
      <name val="Arial"/>
      <family val="2"/>
    </font>
    <font>
      <u val="single"/>
      <sz val="12.6"/>
      <color indexed="12"/>
      <name val="Arial MT"/>
      <family val="0"/>
    </font>
    <font>
      <u val="single"/>
      <sz val="12.6"/>
      <color indexed="36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3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11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39" fontId="3" fillId="33" borderId="13" xfId="0" applyNumberFormat="1" applyFont="1" applyFill="1" applyBorder="1" applyAlignment="1" applyProtection="1">
      <alignment horizontal="center"/>
      <protection/>
    </xf>
    <xf numFmtId="10" fontId="0" fillId="33" borderId="0" xfId="0" applyNumberFormat="1" applyFill="1" applyAlignment="1" applyProtection="1">
      <alignment/>
      <protection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4" fillId="33" borderId="0" xfId="0" applyFont="1" applyFill="1" applyAlignment="1" applyProtection="1">
      <alignment horizontal="centerContinuous" wrapText="1"/>
      <protection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Continuous"/>
    </xf>
    <xf numFmtId="37" fontId="0" fillId="33" borderId="0" xfId="0" applyNumberFormat="1" applyFont="1" applyFill="1" applyBorder="1" applyAlignment="1" applyProtection="1">
      <alignment/>
      <protection/>
    </xf>
    <xf numFmtId="10" fontId="0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22" fillId="33" borderId="14" xfId="0" applyFont="1" applyFill="1" applyBorder="1" applyAlignment="1" applyProtection="1">
      <alignment/>
      <protection/>
    </xf>
    <xf numFmtId="10" fontId="8" fillId="33" borderId="0" xfId="0" applyNumberFormat="1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21" fillId="0" borderId="0" xfId="0" applyFont="1" applyAlignment="1" applyProtection="1">
      <alignment/>
      <protection locked="0"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8" fillId="33" borderId="22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right"/>
    </xf>
    <xf numFmtId="0" fontId="6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 quotePrefix="1">
      <alignment horizontal="right"/>
    </xf>
    <xf numFmtId="0" fontId="4" fillId="34" borderId="0" xfId="0" applyFont="1" applyFill="1" applyAlignment="1">
      <alignment/>
    </xf>
    <xf numFmtId="0" fontId="6" fillId="34" borderId="0" xfId="0" applyFont="1" applyFill="1" applyAlignment="1" applyProtection="1">
      <alignment/>
      <protection locked="0"/>
    </xf>
    <xf numFmtId="0" fontId="0" fillId="34" borderId="0" xfId="0" applyFont="1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>
      <alignment horizontal="right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Continuous"/>
    </xf>
    <xf numFmtId="0" fontId="0" fillId="34" borderId="0" xfId="0" applyNumberFormat="1" applyFont="1" applyFill="1" applyAlignment="1" quotePrefix="1">
      <alignment horizontal="right" indent="1"/>
    </xf>
    <xf numFmtId="0" fontId="0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Continuous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right" vertical="top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right" wrapText="1"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Border="1" applyAlignment="1">
      <alignment wrapText="1"/>
    </xf>
    <xf numFmtId="0" fontId="23" fillId="34" borderId="0" xfId="0" applyFont="1" applyFill="1" applyAlignment="1" applyProtection="1">
      <alignment/>
      <protection locked="0"/>
    </xf>
    <xf numFmtId="0" fontId="27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Continuous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 quotePrefix="1">
      <alignment/>
    </xf>
    <xf numFmtId="0" fontId="20" fillId="34" borderId="10" xfId="0" applyFont="1" applyFill="1" applyBorder="1" applyAlignment="1" applyProtection="1">
      <alignment/>
      <protection locked="0"/>
    </xf>
    <xf numFmtId="0" fontId="20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0" xfId="0" applyFont="1" applyFill="1" applyAlignment="1" applyProtection="1">
      <alignment horizontal="centerContinuous"/>
      <protection/>
    </xf>
    <xf numFmtId="39" fontId="0" fillId="34" borderId="0" xfId="0" applyNumberFormat="1" applyFont="1" applyFill="1" applyAlignment="1" applyProtection="1">
      <alignment/>
      <protection/>
    </xf>
    <xf numFmtId="39" fontId="0" fillId="34" borderId="0" xfId="0" applyNumberForma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ont="1" applyFill="1" applyAlignment="1" quotePrefix="1">
      <alignment horizontal="right" vertical="top"/>
    </xf>
    <xf numFmtId="49" fontId="0" fillId="34" borderId="0" xfId="0" applyNumberFormat="1" applyFont="1" applyFill="1" applyAlignment="1">
      <alignment horizontal="center" vertical="top"/>
    </xf>
    <xf numFmtId="0" fontId="0" fillId="34" borderId="0" xfId="0" applyFill="1" applyBorder="1" applyAlignment="1" applyProtection="1">
      <alignment/>
      <protection locked="0"/>
    </xf>
    <xf numFmtId="0" fontId="3" fillId="34" borderId="0" xfId="0" applyFont="1" applyFill="1" applyAlignment="1">
      <alignment horizontal="centerContinuous"/>
    </xf>
    <xf numFmtId="0" fontId="0" fillId="34" borderId="0" xfId="0" applyFill="1" applyAlignment="1">
      <alignment horizontal="right"/>
    </xf>
    <xf numFmtId="0" fontId="0" fillId="34" borderId="11" xfId="0" applyFont="1" applyFill="1" applyBorder="1" applyAlignment="1">
      <alignment horizontal="centerContinuous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25" fillId="33" borderId="0" xfId="0" applyFont="1" applyFill="1" applyAlignment="1" applyProtection="1">
      <alignment/>
      <protection/>
    </xf>
    <xf numFmtId="0" fontId="24" fillId="33" borderId="0" xfId="0" applyFont="1" applyFill="1" applyAlignment="1">
      <alignment/>
    </xf>
    <xf numFmtId="0" fontId="0" fillId="34" borderId="0" xfId="0" applyNumberFormat="1" applyFill="1" applyAlignment="1">
      <alignment wrapText="1" readingOrder="1"/>
    </xf>
    <xf numFmtId="0" fontId="24" fillId="34" borderId="0" xfId="0" applyFont="1" applyFill="1" applyAlignment="1">
      <alignment/>
    </xf>
    <xf numFmtId="0" fontId="35" fillId="34" borderId="23" xfId="0" applyNumberFormat="1" applyFont="1" applyFill="1" applyBorder="1" applyAlignment="1">
      <alignment/>
    </xf>
    <xf numFmtId="0" fontId="41" fillId="34" borderId="10" xfId="0" applyFont="1" applyFill="1" applyBorder="1" applyAlignment="1" applyProtection="1">
      <alignment/>
      <protection locked="0"/>
    </xf>
    <xf numFmtId="0" fontId="43" fillId="34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 applyProtection="1">
      <alignment/>
      <protection locked="0"/>
    </xf>
    <xf numFmtId="0" fontId="43" fillId="34" borderId="10" xfId="0" applyFont="1" applyFill="1" applyBorder="1" applyAlignment="1" applyProtection="1">
      <alignment horizontal="center"/>
      <protection locked="0"/>
    </xf>
    <xf numFmtId="2" fontId="43" fillId="34" borderId="0" xfId="0" applyNumberFormat="1" applyFont="1" applyFill="1" applyBorder="1" applyAlignment="1" applyProtection="1">
      <alignment/>
      <protection locked="0"/>
    </xf>
    <xf numFmtId="2" fontId="43" fillId="34" borderId="24" xfId="0" applyNumberFormat="1" applyFont="1" applyFill="1" applyBorder="1" applyAlignment="1" applyProtection="1">
      <alignment/>
      <protection locked="0"/>
    </xf>
    <xf numFmtId="0" fontId="34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 applyProtection="1">
      <alignment wrapText="1"/>
      <protection locked="0"/>
    </xf>
    <xf numFmtId="0" fontId="43" fillId="34" borderId="10" xfId="0" applyFont="1" applyFill="1" applyBorder="1" applyAlignment="1" applyProtection="1">
      <alignment wrapText="1"/>
      <protection locked="0"/>
    </xf>
    <xf numFmtId="0" fontId="43" fillId="34" borderId="24" xfId="0" applyFont="1" applyFill="1" applyBorder="1" applyAlignment="1" applyProtection="1">
      <alignment wrapText="1"/>
      <protection locked="0"/>
    </xf>
    <xf numFmtId="0" fontId="41" fillId="34" borderId="10" xfId="0" applyFont="1" applyFill="1" applyBorder="1" applyAlignment="1" applyProtection="1">
      <alignment/>
      <protection locked="0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wrapText="1"/>
    </xf>
    <xf numFmtId="0" fontId="41" fillId="34" borderId="24" xfId="0" applyFont="1" applyFill="1" applyBorder="1" applyAlignment="1" applyProtection="1">
      <alignment/>
      <protection locked="0"/>
    </xf>
    <xf numFmtId="0" fontId="41" fillId="34" borderId="24" xfId="0" applyFont="1" applyFill="1" applyBorder="1" applyAlignment="1">
      <alignment/>
    </xf>
    <xf numFmtId="0" fontId="41" fillId="34" borderId="24" xfId="0" applyFont="1" applyFill="1" applyBorder="1" applyAlignment="1">
      <alignment wrapText="1"/>
    </xf>
    <xf numFmtId="3" fontId="34" fillId="34" borderId="25" xfId="0" applyNumberFormat="1" applyFont="1" applyFill="1" applyBorder="1" applyAlignment="1" applyProtection="1">
      <alignment wrapText="1"/>
      <protection/>
    </xf>
    <xf numFmtId="0" fontId="41" fillId="34" borderId="0" xfId="0" applyFont="1" applyFill="1" applyAlignment="1">
      <alignment/>
    </xf>
    <xf numFmtId="0" fontId="41" fillId="34" borderId="0" xfId="0" applyFont="1" applyFill="1" applyAlignment="1" applyProtection="1">
      <alignment/>
      <protection locked="0"/>
    </xf>
    <xf numFmtId="4" fontId="43" fillId="34" borderId="10" xfId="0" applyNumberFormat="1" applyFont="1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 applyProtection="1">
      <alignment horizontal="center"/>
      <protection locked="0"/>
    </xf>
    <xf numFmtId="0" fontId="34" fillId="33" borderId="10" xfId="0" applyFont="1" applyFill="1" applyBorder="1" applyAlignment="1">
      <alignment/>
    </xf>
    <xf numFmtId="10" fontId="45" fillId="33" borderId="26" xfId="0" applyNumberFormat="1" applyFont="1" applyFill="1" applyBorder="1" applyAlignment="1" applyProtection="1">
      <alignment horizontal="center"/>
      <protection/>
    </xf>
    <xf numFmtId="10" fontId="45" fillId="33" borderId="14" xfId="0" applyNumberFormat="1" applyFont="1" applyFill="1" applyBorder="1" applyAlignment="1" applyProtection="1">
      <alignment horizontal="center"/>
      <protection/>
    </xf>
    <xf numFmtId="10" fontId="45" fillId="33" borderId="22" xfId="0" applyNumberFormat="1" applyFont="1" applyFill="1" applyBorder="1" applyAlignment="1" applyProtection="1">
      <alignment horizontal="center"/>
      <protection/>
    </xf>
    <xf numFmtId="10" fontId="34" fillId="33" borderId="22" xfId="0" applyNumberFormat="1" applyFont="1" applyFill="1" applyBorder="1" applyAlignment="1" applyProtection="1">
      <alignment horizontal="center"/>
      <protection/>
    </xf>
    <xf numFmtId="0" fontId="42" fillId="34" borderId="26" xfId="0" applyFont="1" applyFill="1" applyBorder="1" applyAlignment="1" applyProtection="1">
      <alignment horizontal="left"/>
      <protection locked="0"/>
    </xf>
    <xf numFmtId="0" fontId="34" fillId="33" borderId="14" xfId="0" applyFont="1" applyFill="1" applyBorder="1" applyAlignment="1">
      <alignment/>
    </xf>
    <xf numFmtId="0" fontId="34" fillId="33" borderId="27" xfId="0" applyFont="1" applyFill="1" applyBorder="1" applyAlignment="1">
      <alignment/>
    </xf>
    <xf numFmtId="0" fontId="44" fillId="34" borderId="14" xfId="0" applyFont="1" applyFill="1" applyBorder="1" applyAlignment="1" applyProtection="1">
      <alignment horizontal="center"/>
      <protection locked="0"/>
    </xf>
    <xf numFmtId="0" fontId="44" fillId="34" borderId="28" xfId="0" applyFont="1" applyFill="1" applyBorder="1" applyAlignment="1" applyProtection="1">
      <alignment horizontal="center"/>
      <protection locked="0"/>
    </xf>
    <xf numFmtId="0" fontId="45" fillId="33" borderId="22" xfId="0" applyFont="1" applyFill="1" applyBorder="1" applyAlignment="1" applyProtection="1">
      <alignment/>
      <protection/>
    </xf>
    <xf numFmtId="10" fontId="45" fillId="33" borderId="22" xfId="0" applyNumberFormat="1" applyFont="1" applyFill="1" applyBorder="1" applyAlignment="1" applyProtection="1">
      <alignment/>
      <protection/>
    </xf>
    <xf numFmtId="5" fontId="45" fillId="33" borderId="22" xfId="0" applyNumberFormat="1" applyFont="1" applyFill="1" applyBorder="1" applyAlignment="1" applyProtection="1">
      <alignment/>
      <protection/>
    </xf>
    <xf numFmtId="5" fontId="44" fillId="33" borderId="22" xfId="0" applyNumberFormat="1" applyFont="1" applyFill="1" applyBorder="1" applyAlignment="1" applyProtection="1">
      <alignment/>
      <protection locked="0"/>
    </xf>
    <xf numFmtId="14" fontId="44" fillId="33" borderId="22" xfId="0" applyNumberFormat="1" applyFont="1" applyFill="1" applyBorder="1" applyAlignment="1" applyProtection="1">
      <alignment/>
      <protection locked="0"/>
    </xf>
    <xf numFmtId="0" fontId="45" fillId="33" borderId="14" xfId="0" applyFont="1" applyFill="1" applyBorder="1" applyAlignment="1" applyProtection="1">
      <alignment/>
      <protection/>
    </xf>
    <xf numFmtId="5" fontId="45" fillId="33" borderId="14" xfId="0" applyNumberFormat="1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2" fontId="47" fillId="33" borderId="22" xfId="0" applyNumberFormat="1" applyFont="1" applyFill="1" applyBorder="1" applyAlignment="1" applyProtection="1">
      <alignment/>
      <protection locked="0"/>
    </xf>
    <xf numFmtId="0" fontId="34" fillId="33" borderId="22" xfId="0" applyFont="1" applyFill="1" applyBorder="1" applyAlignment="1">
      <alignment horizontal="right"/>
    </xf>
    <xf numFmtId="0" fontId="48" fillId="33" borderId="22" xfId="0" applyFont="1" applyFill="1" applyBorder="1" applyAlignment="1" applyProtection="1">
      <alignment horizontal="left"/>
      <protection/>
    </xf>
    <xf numFmtId="0" fontId="49" fillId="33" borderId="22" xfId="0" applyFont="1" applyFill="1" applyBorder="1" applyAlignment="1">
      <alignment horizontal="left"/>
    </xf>
    <xf numFmtId="5" fontId="34" fillId="33" borderId="14" xfId="0" applyNumberFormat="1" applyFont="1" applyFill="1" applyBorder="1" applyAlignment="1" applyProtection="1">
      <alignment/>
      <protection/>
    </xf>
    <xf numFmtId="5" fontId="34" fillId="33" borderId="22" xfId="0" applyNumberFormat="1" applyFont="1" applyFill="1" applyBorder="1" applyAlignment="1" applyProtection="1">
      <alignment/>
      <protection/>
    </xf>
    <xf numFmtId="0" fontId="46" fillId="33" borderId="0" xfId="0" applyFont="1" applyFill="1" applyAlignment="1">
      <alignment/>
    </xf>
    <xf numFmtId="5" fontId="34" fillId="34" borderId="23" xfId="0" applyNumberFormat="1" applyFont="1" applyFill="1" applyBorder="1" applyAlignment="1" applyProtection="1">
      <alignment/>
      <protection/>
    </xf>
    <xf numFmtId="0" fontId="34" fillId="34" borderId="23" xfId="0" applyFont="1" applyFill="1" applyBorder="1" applyAlignment="1" applyProtection="1">
      <alignment horizontal="left"/>
      <protection/>
    </xf>
    <xf numFmtId="0" fontId="34" fillId="34" borderId="0" xfId="0" applyFont="1" applyFill="1" applyAlignment="1" applyProtection="1">
      <alignment/>
      <protection/>
    </xf>
    <xf numFmtId="39" fontId="34" fillId="34" borderId="0" xfId="0" applyNumberFormat="1" applyFont="1" applyFill="1" applyAlignment="1" applyProtection="1">
      <alignment/>
      <protection/>
    </xf>
    <xf numFmtId="7" fontId="43" fillId="34" borderId="23" xfId="0" applyNumberFormat="1" applyFont="1" applyFill="1" applyBorder="1" applyAlignment="1" applyProtection="1">
      <alignment/>
      <protection locked="0"/>
    </xf>
    <xf numFmtId="7" fontId="34" fillId="34" borderId="23" xfId="0" applyNumberFormat="1" applyFont="1" applyFill="1" applyBorder="1" applyAlignment="1" applyProtection="1">
      <alignment/>
      <protection/>
    </xf>
    <xf numFmtId="0" fontId="44" fillId="34" borderId="29" xfId="0" applyFont="1" applyFill="1" applyBorder="1" applyAlignment="1" applyProtection="1">
      <alignment horizontal="center"/>
      <protection locked="0"/>
    </xf>
    <xf numFmtId="5" fontId="34" fillId="34" borderId="23" xfId="0" applyNumberFormat="1" applyFont="1" applyFill="1" applyBorder="1" applyAlignment="1" applyProtection="1">
      <alignment/>
      <protection locked="0"/>
    </xf>
    <xf numFmtId="0" fontId="34" fillId="33" borderId="10" xfId="0" applyFont="1" applyFill="1" applyBorder="1" applyAlignment="1" applyProtection="1">
      <alignment/>
      <protection/>
    </xf>
    <xf numFmtId="0" fontId="50" fillId="34" borderId="23" xfId="0" applyFont="1" applyFill="1" applyBorder="1" applyAlignment="1" applyProtection="1">
      <alignment/>
      <protection locked="0"/>
    </xf>
    <xf numFmtId="0" fontId="51" fillId="34" borderId="23" xfId="0" applyFont="1" applyFill="1" applyBorder="1" applyAlignment="1" applyProtection="1">
      <alignment/>
      <protection locked="0"/>
    </xf>
    <xf numFmtId="0" fontId="34" fillId="33" borderId="10" xfId="0" applyFont="1" applyFill="1" applyBorder="1" applyAlignment="1">
      <alignment horizontal="left"/>
    </xf>
    <xf numFmtId="5" fontId="45" fillId="33" borderId="10" xfId="0" applyNumberFormat="1" applyFont="1" applyFill="1" applyBorder="1" applyAlignment="1" applyProtection="1">
      <alignment horizontal="centerContinuous"/>
      <protection/>
    </xf>
    <xf numFmtId="5" fontId="45" fillId="33" borderId="10" xfId="0" applyNumberFormat="1" applyFont="1" applyFill="1" applyBorder="1" applyAlignment="1" applyProtection="1">
      <alignment/>
      <protection/>
    </xf>
    <xf numFmtId="5" fontId="45" fillId="33" borderId="10" xfId="0" applyNumberFormat="1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 locked="0"/>
    </xf>
    <xf numFmtId="2" fontId="45" fillId="33" borderId="22" xfId="0" applyNumberFormat="1" applyFont="1" applyFill="1" applyBorder="1" applyAlignment="1" applyProtection="1">
      <alignment/>
      <protection/>
    </xf>
    <xf numFmtId="164" fontId="45" fillId="33" borderId="22" xfId="0" applyNumberFormat="1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50" fillId="34" borderId="10" xfId="0" applyFont="1" applyFill="1" applyBorder="1" applyAlignment="1" applyProtection="1">
      <alignment/>
      <protection locked="0"/>
    </xf>
    <xf numFmtId="0" fontId="50" fillId="34" borderId="10" xfId="0" applyFont="1" applyFill="1" applyBorder="1" applyAlignment="1">
      <alignment/>
    </xf>
    <xf numFmtId="0" fontId="48" fillId="33" borderId="22" xfId="0" applyFont="1" applyFill="1" applyBorder="1" applyAlignment="1" applyProtection="1">
      <alignment/>
      <protection/>
    </xf>
    <xf numFmtId="14" fontId="43" fillId="33" borderId="22" xfId="0" applyNumberFormat="1" applyFont="1" applyFill="1" applyBorder="1" applyAlignment="1" applyProtection="1">
      <alignment horizontal="right"/>
      <protection locked="0"/>
    </xf>
    <xf numFmtId="14" fontId="34" fillId="33" borderId="22" xfId="0" applyNumberFormat="1" applyFont="1" applyFill="1" applyBorder="1" applyAlignment="1" applyProtection="1">
      <alignment horizontal="right"/>
      <protection locked="0"/>
    </xf>
    <xf numFmtId="0" fontId="45" fillId="33" borderId="0" xfId="0" applyFont="1" applyFill="1" applyBorder="1" applyAlignment="1" applyProtection="1">
      <alignment/>
      <protection/>
    </xf>
    <xf numFmtId="5" fontId="45" fillId="33" borderId="0" xfId="0" applyNumberFormat="1" applyFont="1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5" fontId="30" fillId="35" borderId="10" xfId="0" applyNumberFormat="1" applyFont="1" applyFill="1" applyBorder="1" applyAlignment="1" applyProtection="1">
      <alignment horizontal="center"/>
      <protection/>
    </xf>
    <xf numFmtId="5" fontId="30" fillId="35" borderId="0" xfId="0" applyNumberFormat="1" applyFont="1" applyFill="1" applyAlignment="1" applyProtection="1">
      <alignment/>
      <protection/>
    </xf>
    <xf numFmtId="5" fontId="36" fillId="35" borderId="10" xfId="0" applyNumberFormat="1" applyFont="1" applyFill="1" applyBorder="1" applyAlignment="1" applyProtection="1">
      <alignment/>
      <protection locked="0"/>
    </xf>
    <xf numFmtId="5" fontId="11" fillId="35" borderId="0" xfId="0" applyNumberFormat="1" applyFont="1" applyFill="1" applyAlignment="1" applyProtection="1">
      <alignment/>
      <protection/>
    </xf>
    <xf numFmtId="5" fontId="32" fillId="35" borderId="10" xfId="0" applyNumberFormat="1" applyFont="1" applyFill="1" applyBorder="1" applyAlignment="1" applyProtection="1">
      <alignment/>
      <protection/>
    </xf>
    <xf numFmtId="5" fontId="30" fillId="35" borderId="10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28" fillId="35" borderId="0" xfId="0" applyFont="1" applyFill="1" applyAlignment="1" applyProtection="1">
      <alignment horizontal="centerContinuous"/>
      <protection/>
    </xf>
    <xf numFmtId="0" fontId="11" fillId="35" borderId="0" xfId="0" applyFont="1" applyFill="1" applyAlignment="1" applyProtection="1">
      <alignment horizontal="centerContinuous"/>
      <protection/>
    </xf>
    <xf numFmtId="0" fontId="2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 horizontal="centerContinuous"/>
      <protection/>
    </xf>
    <xf numFmtId="0" fontId="2" fillId="35" borderId="0" xfId="0" applyFont="1" applyFill="1" applyAlignment="1" applyProtection="1">
      <alignment horizontal="centerContinuous"/>
      <protection/>
    </xf>
    <xf numFmtId="0" fontId="29" fillId="35" borderId="0" xfId="0" applyFont="1" applyFill="1" applyAlignment="1" applyProtection="1">
      <alignment/>
      <protection/>
    </xf>
    <xf numFmtId="0" fontId="36" fillId="35" borderId="10" xfId="0" applyFont="1" applyFill="1" applyBorder="1" applyAlignment="1" applyProtection="1">
      <alignment/>
      <protection locked="0"/>
    </xf>
    <xf numFmtId="0" fontId="32" fillId="35" borderId="10" xfId="0" applyFont="1" applyFill="1" applyBorder="1" applyAlignment="1" applyProtection="1">
      <alignment/>
      <protection/>
    </xf>
    <xf numFmtId="0" fontId="29" fillId="35" borderId="0" xfId="0" applyFont="1" applyFill="1" applyAlignment="1">
      <alignment/>
    </xf>
    <xf numFmtId="0" fontId="29" fillId="35" borderId="0" xfId="0" applyFont="1" applyFill="1" applyAlignment="1" applyProtection="1">
      <alignment horizontal="right"/>
      <protection/>
    </xf>
    <xf numFmtId="0" fontId="32" fillId="35" borderId="10" xfId="0" applyFont="1" applyFill="1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 horizontal="center"/>
      <protection/>
    </xf>
    <xf numFmtId="0" fontId="11" fillId="35" borderId="0" xfId="0" applyFont="1" applyFill="1" applyAlignment="1">
      <alignment/>
    </xf>
    <xf numFmtId="0" fontId="13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 horizontal="right"/>
      <protection/>
    </xf>
    <xf numFmtId="0" fontId="30" fillId="35" borderId="0" xfId="0" applyFont="1" applyFill="1" applyAlignment="1" applyProtection="1">
      <alignment/>
      <protection/>
    </xf>
    <xf numFmtId="0" fontId="31" fillId="35" borderId="0" xfId="0" applyFont="1" applyFill="1" applyAlignment="1" applyProtection="1">
      <alignment/>
      <protection/>
    </xf>
    <xf numFmtId="170" fontId="36" fillId="35" borderId="10" xfId="0" applyNumberFormat="1" applyFont="1" applyFill="1" applyBorder="1" applyAlignment="1" applyProtection="1">
      <alignment horizontal="right"/>
      <protection locked="0"/>
    </xf>
    <xf numFmtId="170" fontId="30" fillId="35" borderId="0" xfId="0" applyNumberFormat="1" applyFont="1" applyFill="1" applyAlignment="1" applyProtection="1">
      <alignment/>
      <protection/>
    </xf>
    <xf numFmtId="170" fontId="32" fillId="35" borderId="10" xfId="0" applyNumberFormat="1" applyFont="1" applyFill="1" applyBorder="1" applyAlignment="1" applyProtection="1">
      <alignment horizontal="right"/>
      <protection/>
    </xf>
    <xf numFmtId="170" fontId="11" fillId="35" borderId="0" xfId="0" applyNumberFormat="1" applyFont="1" applyFill="1" applyAlignment="1" applyProtection="1">
      <alignment/>
      <protection/>
    </xf>
    <xf numFmtId="170" fontId="36" fillId="35" borderId="10" xfId="0" applyNumberFormat="1" applyFont="1" applyFill="1" applyBorder="1" applyAlignment="1" applyProtection="1">
      <alignment/>
      <protection locked="0"/>
    </xf>
    <xf numFmtId="170" fontId="37" fillId="35" borderId="0" xfId="0" applyNumberFormat="1" applyFont="1" applyFill="1" applyAlignment="1" applyProtection="1">
      <alignment/>
      <protection/>
    </xf>
    <xf numFmtId="170" fontId="11" fillId="35" borderId="0" xfId="0" applyNumberFormat="1" applyFont="1" applyFill="1" applyAlignment="1" applyProtection="1">
      <alignment horizontal="right"/>
      <protection/>
    </xf>
    <xf numFmtId="170" fontId="11" fillId="35" borderId="0" xfId="0" applyNumberFormat="1" applyFont="1" applyFill="1" applyAlignment="1" applyProtection="1">
      <alignment horizontal="center"/>
      <protection/>
    </xf>
    <xf numFmtId="170" fontId="32" fillId="35" borderId="0" xfId="0" applyNumberFormat="1" applyFont="1" applyFill="1" applyAlignment="1" applyProtection="1">
      <alignment horizontal="right"/>
      <protection/>
    </xf>
    <xf numFmtId="0" fontId="12" fillId="35" borderId="0" xfId="0" applyFont="1" applyFill="1" applyAlignment="1" applyProtection="1">
      <alignment/>
      <protection/>
    </xf>
    <xf numFmtId="170" fontId="32" fillId="35" borderId="0" xfId="0" applyNumberFormat="1" applyFont="1" applyFill="1" applyAlignment="1" applyProtection="1">
      <alignment/>
      <protection/>
    </xf>
    <xf numFmtId="170" fontId="32" fillId="36" borderId="10" xfId="0" applyNumberFormat="1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170" fontId="36" fillId="35" borderId="0" xfId="0" applyNumberFormat="1" applyFont="1" applyFill="1" applyAlignment="1" applyProtection="1">
      <alignment/>
      <protection/>
    </xf>
    <xf numFmtId="170" fontId="32" fillId="35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right"/>
      <protection/>
    </xf>
    <xf numFmtId="170" fontId="33" fillId="35" borderId="10" xfId="0" applyNumberFormat="1" applyFont="1" applyFill="1" applyBorder="1" applyAlignment="1" applyProtection="1">
      <alignment/>
      <protection/>
    </xf>
    <xf numFmtId="170" fontId="33" fillId="35" borderId="0" xfId="0" applyNumberFormat="1" applyFont="1" applyFill="1" applyAlignment="1" applyProtection="1">
      <alignment/>
      <protection/>
    </xf>
    <xf numFmtId="170" fontId="34" fillId="35" borderId="0" xfId="0" applyNumberFormat="1" applyFont="1" applyFill="1" applyAlignment="1">
      <alignment/>
    </xf>
    <xf numFmtId="170" fontId="33" fillId="35" borderId="16" xfId="0" applyNumberFormat="1" applyFont="1" applyFill="1" applyBorder="1" applyAlignment="1" applyProtection="1">
      <alignment horizontal="right"/>
      <protection/>
    </xf>
    <xf numFmtId="170" fontId="33" fillId="35" borderId="10" xfId="0" applyNumberFormat="1" applyFont="1" applyFill="1" applyBorder="1" applyAlignment="1" applyProtection="1">
      <alignment horizontal="right"/>
      <protection/>
    </xf>
    <xf numFmtId="0" fontId="16" fillId="35" borderId="0" xfId="0" applyFont="1" applyFill="1" applyAlignment="1" applyProtection="1">
      <alignment/>
      <protection/>
    </xf>
    <xf numFmtId="0" fontId="11" fillId="35" borderId="0" xfId="0" applyFont="1" applyFill="1" applyAlignment="1">
      <alignment/>
    </xf>
    <xf numFmtId="49" fontId="11" fillId="35" borderId="0" xfId="0" applyNumberFormat="1" applyFont="1" applyFill="1" applyAlignment="1" applyProtection="1">
      <alignment horizontal="right"/>
      <protection/>
    </xf>
    <xf numFmtId="5" fontId="36" fillId="35" borderId="0" xfId="0" applyNumberFormat="1" applyFont="1" applyFill="1" applyAlignment="1" applyProtection="1">
      <alignment/>
      <protection/>
    </xf>
    <xf numFmtId="5" fontId="36" fillId="37" borderId="10" xfId="0" applyNumberFormat="1" applyFont="1" applyFill="1" applyBorder="1" applyAlignment="1" applyProtection="1">
      <alignment/>
      <protection locked="0"/>
    </xf>
    <xf numFmtId="5" fontId="11" fillId="37" borderId="0" xfId="0" applyNumberFormat="1" applyFont="1" applyFill="1" applyAlignment="1" applyProtection="1">
      <alignment/>
      <protection/>
    </xf>
    <xf numFmtId="5" fontId="32" fillId="37" borderId="10" xfId="0" applyNumberFormat="1" applyFont="1" applyFill="1" applyBorder="1" applyAlignment="1" applyProtection="1">
      <alignment/>
      <protection/>
    </xf>
    <xf numFmtId="5" fontId="30" fillId="36" borderId="10" xfId="0" applyNumberFormat="1" applyFont="1" applyFill="1" applyBorder="1" applyAlignment="1" applyProtection="1">
      <alignment horizontal="center"/>
      <protection/>
    </xf>
    <xf numFmtId="49" fontId="12" fillId="35" borderId="0" xfId="0" applyNumberFormat="1" applyFont="1" applyFill="1" applyAlignment="1" applyProtection="1">
      <alignment horizontal="right"/>
      <protection/>
    </xf>
    <xf numFmtId="5" fontId="36" fillId="35" borderId="10" xfId="0" applyNumberFormat="1" applyFont="1" applyFill="1" applyBorder="1" applyAlignment="1" applyProtection="1">
      <alignment horizontal="right"/>
      <protection locked="0"/>
    </xf>
    <xf numFmtId="5" fontId="32" fillId="35" borderId="0" xfId="0" applyNumberFormat="1" applyFont="1" applyFill="1" applyAlignment="1" applyProtection="1">
      <alignment/>
      <protection/>
    </xf>
    <xf numFmtId="37" fontId="11" fillId="35" borderId="0" xfId="0" applyNumberFormat="1" applyFont="1" applyFill="1" applyAlignment="1" applyProtection="1">
      <alignment/>
      <protection/>
    </xf>
    <xf numFmtId="5" fontId="36" fillId="37" borderId="10" xfId="0" applyNumberFormat="1" applyFont="1" applyFill="1" applyBorder="1" applyAlignment="1" applyProtection="1">
      <alignment horizontal="right"/>
      <protection locked="0"/>
    </xf>
    <xf numFmtId="5" fontId="36" fillId="35" borderId="10" xfId="0" applyNumberFormat="1" applyFont="1" applyFill="1" applyBorder="1" applyAlignment="1" applyProtection="1">
      <alignment/>
      <protection locked="0"/>
    </xf>
    <xf numFmtId="5" fontId="36" fillId="35" borderId="0" xfId="0" applyNumberFormat="1" applyFont="1" applyFill="1" applyAlignment="1" applyProtection="1">
      <alignment/>
      <protection/>
    </xf>
    <xf numFmtId="5" fontId="11" fillId="35" borderId="0" xfId="0" applyNumberFormat="1" applyFont="1" applyFill="1" applyAlignment="1" applyProtection="1">
      <alignment/>
      <protection/>
    </xf>
    <xf numFmtId="5" fontId="32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36" fillId="35" borderId="10" xfId="0" applyFont="1" applyFill="1" applyBorder="1" applyAlignment="1" applyProtection="1">
      <alignment/>
      <protection locked="0"/>
    </xf>
    <xf numFmtId="0" fontId="11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vertical="top"/>
      <protection/>
    </xf>
    <xf numFmtId="5" fontId="32" fillId="35" borderId="16" xfId="0" applyNumberFormat="1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/>
      <protection/>
    </xf>
    <xf numFmtId="37" fontId="11" fillId="36" borderId="0" xfId="0" applyNumberFormat="1" applyFont="1" applyFill="1" applyAlignment="1" applyProtection="1">
      <alignment/>
      <protection/>
    </xf>
    <xf numFmtId="37" fontId="11" fillId="36" borderId="0" xfId="0" applyNumberFormat="1" applyFont="1" applyFill="1" applyBorder="1" applyAlignment="1" applyProtection="1">
      <alignment/>
      <protection/>
    </xf>
    <xf numFmtId="5" fontId="32" fillId="35" borderId="10" xfId="0" applyNumberFormat="1" applyFont="1" applyFill="1" applyBorder="1" applyAlignment="1" applyProtection="1">
      <alignment/>
      <protection/>
    </xf>
    <xf numFmtId="37" fontId="11" fillId="35" borderId="0" xfId="0" applyNumberFormat="1" applyFont="1" applyFill="1" applyBorder="1" applyAlignment="1" applyProtection="1">
      <alignment/>
      <protection/>
    </xf>
    <xf numFmtId="37" fontId="11" fillId="35" borderId="0" xfId="0" applyNumberFormat="1" applyFont="1" applyFill="1" applyBorder="1" applyAlignment="1" applyProtection="1">
      <alignment/>
      <protection/>
    </xf>
    <xf numFmtId="37" fontId="11" fillId="35" borderId="0" xfId="0" applyNumberFormat="1" applyFont="1" applyFill="1" applyAlignment="1" applyProtection="1">
      <alignment/>
      <protection/>
    </xf>
    <xf numFmtId="5" fontId="32" fillId="35" borderId="30" xfId="0" applyNumberFormat="1" applyFont="1" applyFill="1" applyBorder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0" fontId="38" fillId="35" borderId="10" xfId="0" applyFont="1" applyFill="1" applyBorder="1" applyAlignment="1" applyProtection="1">
      <alignment/>
      <protection locked="0"/>
    </xf>
    <xf numFmtId="0" fontId="14" fillId="35" borderId="0" xfId="0" applyFont="1" applyFill="1" applyAlignment="1" applyProtection="1">
      <alignment/>
      <protection locked="0"/>
    </xf>
    <xf numFmtId="0" fontId="38" fillId="35" borderId="0" xfId="0" applyFont="1" applyFill="1" applyAlignment="1" applyProtection="1">
      <alignment/>
      <protection locked="0"/>
    </xf>
    <xf numFmtId="0" fontId="40" fillId="35" borderId="10" xfId="0" applyFont="1" applyFill="1" applyBorder="1" applyAlignment="1" applyProtection="1">
      <alignment/>
      <protection locked="0"/>
    </xf>
    <xf numFmtId="0" fontId="39" fillId="35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170" fontId="30" fillId="36" borderId="10" xfId="0" applyNumberFormat="1" applyFont="1" applyFill="1" applyBorder="1" applyAlignment="1" applyProtection="1">
      <alignment horizontal="center"/>
      <protection/>
    </xf>
    <xf numFmtId="170" fontId="30" fillId="36" borderId="24" xfId="0" applyNumberFormat="1" applyFont="1" applyFill="1" applyBorder="1" applyAlignment="1" applyProtection="1">
      <alignment horizontal="center"/>
      <protection/>
    </xf>
    <xf numFmtId="170" fontId="36" fillId="36" borderId="24" xfId="0" applyNumberFormat="1" applyFont="1" applyFill="1" applyBorder="1" applyAlignment="1" applyProtection="1">
      <alignment/>
      <protection locked="0"/>
    </xf>
    <xf numFmtId="170" fontId="30" fillId="36" borderId="24" xfId="0" applyNumberFormat="1" applyFont="1" applyFill="1" applyBorder="1" applyAlignment="1" applyProtection="1">
      <alignment horizontal="center"/>
      <protection locked="0"/>
    </xf>
    <xf numFmtId="0" fontId="12" fillId="35" borderId="0" xfId="0" applyFont="1" applyFill="1" applyAlignment="1" applyProtection="1">
      <alignment horizontal="right" vertical="top"/>
      <protection/>
    </xf>
    <xf numFmtId="0" fontId="28" fillId="35" borderId="0" xfId="0" applyFont="1" applyFill="1" applyAlignment="1" applyProtection="1">
      <alignment horizontal="center"/>
      <protection/>
    </xf>
    <xf numFmtId="0" fontId="11" fillId="35" borderId="0" xfId="0" applyFont="1" applyFill="1" applyAlignment="1" applyProtection="1">
      <alignment horizontal="left" wrapText="1"/>
      <protection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left" vertical="distributed" wrapText="1"/>
    </xf>
    <xf numFmtId="0" fontId="0" fillId="0" borderId="0" xfId="0" applyAlignment="1">
      <alignment vertical="distributed" wrapText="1"/>
    </xf>
    <xf numFmtId="0" fontId="0" fillId="0" borderId="0" xfId="0" applyNumberFormat="1" applyAlignment="1">
      <alignment wrapText="1" readingOrder="1"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4" fontId="43" fillId="3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 applyProtection="1">
      <alignment horizontal="right"/>
      <protection/>
    </xf>
    <xf numFmtId="0" fontId="52" fillId="34" borderId="10" xfId="0" applyFont="1" applyFill="1" applyBorder="1" applyAlignment="1" applyProtection="1">
      <alignment horizontal="center"/>
      <protection/>
    </xf>
    <xf numFmtId="0" fontId="34" fillId="0" borderId="10" xfId="0" applyFont="1" applyBorder="1" applyAlignment="1">
      <alignment horizontal="center"/>
    </xf>
    <xf numFmtId="0" fontId="50" fillId="34" borderId="10" xfId="0" applyFont="1" applyFill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/>
      <protection locked="0"/>
    </xf>
    <xf numFmtId="166" fontId="50" fillId="34" borderId="10" xfId="0" applyNumberFormat="1" applyFont="1" applyFill="1" applyBorder="1" applyAlignment="1" applyProtection="1">
      <alignment horizontal="center"/>
      <protection locked="0"/>
    </xf>
    <xf numFmtId="166" fontId="41" fillId="0" borderId="10" xfId="0" applyNumberFormat="1" applyFont="1" applyBorder="1" applyAlignment="1" applyProtection="1">
      <alignment horizontal="center"/>
      <protection locked="0"/>
    </xf>
    <xf numFmtId="15" fontId="50" fillId="34" borderId="10" xfId="0" applyNumberFormat="1" applyFont="1" applyFill="1" applyBorder="1" applyAlignment="1" applyProtection="1">
      <alignment horizontal="center"/>
      <protection locked="0"/>
    </xf>
    <xf numFmtId="0" fontId="50" fillId="34" borderId="10" xfId="0" applyFont="1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2" fillId="34" borderId="10" xfId="0" applyFont="1" applyFill="1" applyBorder="1" applyAlignment="1" applyProtection="1">
      <alignment/>
      <protection locked="0"/>
    </xf>
    <xf numFmtId="14" fontId="50" fillId="34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7"/>
  </sheetPr>
  <dimension ref="A1:IU253"/>
  <sheetViews>
    <sheetView tabSelected="1" defaultGridColor="0" zoomScale="60" zoomScaleNormal="60" zoomScaleSheetLayoutView="50" zoomScalePageLayoutView="0" colorId="22" workbookViewId="0" topLeftCell="A1">
      <selection activeCell="C6" sqref="C6"/>
    </sheetView>
  </sheetViews>
  <sheetFormatPr defaultColWidth="6" defaultRowHeight="23.25"/>
  <cols>
    <col min="1" max="1" width="9.4609375" style="0" customWidth="1"/>
    <col min="2" max="2" width="10" style="0" customWidth="1"/>
    <col min="3" max="3" width="5.76953125" style="0" customWidth="1"/>
    <col min="4" max="7" width="9.69140625" style="0" customWidth="1"/>
    <col min="8" max="8" width="14.69140625" style="0" customWidth="1"/>
    <col min="9" max="9" width="5.69140625" style="0" customWidth="1"/>
    <col min="10" max="10" width="14.69140625" style="0" customWidth="1"/>
    <col min="11" max="11" width="5.69140625" style="0" customWidth="1"/>
    <col min="12" max="12" width="14.69140625" style="0" customWidth="1"/>
  </cols>
  <sheetData>
    <row r="1" spans="1:13" ht="22.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35.2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35.2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35.25">
      <c r="A4" s="231"/>
      <c r="B4" s="232"/>
      <c r="C4" s="232"/>
      <c r="D4" s="232"/>
      <c r="E4" s="232"/>
      <c r="F4" s="234"/>
      <c r="G4" s="232"/>
      <c r="H4" s="232"/>
      <c r="I4" s="232"/>
      <c r="J4" s="232"/>
      <c r="K4" s="232"/>
      <c r="L4" s="232"/>
      <c r="M4" s="235"/>
    </row>
    <row r="5" spans="1:13" ht="27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33"/>
    </row>
    <row r="6" spans="1:13" ht="27" customHeight="1" thickBot="1">
      <c r="A6" s="236" t="s">
        <v>272</v>
      </c>
      <c r="B6" s="236"/>
      <c r="C6" s="237"/>
      <c r="D6" s="238"/>
      <c r="E6" s="238"/>
      <c r="F6" s="238"/>
      <c r="G6" s="238"/>
      <c r="H6" s="238"/>
      <c r="I6" s="239"/>
      <c r="J6" s="240" t="s">
        <v>140</v>
      </c>
      <c r="K6" s="237"/>
      <c r="L6" s="241"/>
      <c r="M6" s="233"/>
    </row>
    <row r="7" spans="1:13" ht="27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42"/>
    </row>
    <row r="8" spans="1:13" ht="27" customHeight="1">
      <c r="A8" s="243"/>
      <c r="B8" s="223"/>
      <c r="C8" s="223"/>
      <c r="D8" s="223"/>
      <c r="E8" s="223"/>
      <c r="F8" s="223"/>
      <c r="G8" s="223"/>
      <c r="H8" s="244" t="s">
        <v>2</v>
      </c>
      <c r="I8" s="223"/>
      <c r="J8" s="244" t="s">
        <v>2</v>
      </c>
      <c r="K8" s="223"/>
      <c r="L8" s="244" t="s">
        <v>2</v>
      </c>
      <c r="M8" s="242"/>
    </row>
    <row r="9" spans="1:13" ht="27" customHeight="1">
      <c r="A9" s="223"/>
      <c r="B9" s="223"/>
      <c r="C9" s="223"/>
      <c r="D9" s="223"/>
      <c r="E9" s="223"/>
      <c r="F9" s="223"/>
      <c r="G9" s="223"/>
      <c r="H9" s="244" t="s">
        <v>3</v>
      </c>
      <c r="I9" s="223"/>
      <c r="J9" s="244" t="s">
        <v>4</v>
      </c>
      <c r="K9" s="223"/>
      <c r="L9" s="244" t="s">
        <v>5</v>
      </c>
      <c r="M9" s="242"/>
    </row>
    <row r="10" spans="1:13" ht="27" customHeight="1">
      <c r="A10" s="223"/>
      <c r="B10" s="223"/>
      <c r="C10" s="223"/>
      <c r="D10" s="223"/>
      <c r="E10" s="223"/>
      <c r="F10" s="223"/>
      <c r="G10" s="223"/>
      <c r="H10" s="244" t="s">
        <v>6</v>
      </c>
      <c r="I10" s="223"/>
      <c r="J10" s="244" t="s">
        <v>7</v>
      </c>
      <c r="K10" s="223"/>
      <c r="L10" s="244" t="s">
        <v>8</v>
      </c>
      <c r="M10" s="242"/>
    </row>
    <row r="11" spans="1:13" ht="27" customHeight="1">
      <c r="A11" s="223"/>
      <c r="B11" s="223"/>
      <c r="C11" s="223"/>
      <c r="D11" s="223"/>
      <c r="E11" s="223"/>
      <c r="F11" s="223"/>
      <c r="G11" s="223"/>
      <c r="H11" s="244" t="s">
        <v>9</v>
      </c>
      <c r="I11" s="223"/>
      <c r="J11" s="244" t="s">
        <v>9</v>
      </c>
      <c r="K11" s="223"/>
      <c r="L11" s="244" t="s">
        <v>9</v>
      </c>
      <c r="M11" s="242"/>
    </row>
    <row r="12" spans="1:13" ht="27" customHeight="1">
      <c r="A12" s="245" t="s">
        <v>10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42"/>
    </row>
    <row r="13" spans="1:13" ht="27" customHeight="1">
      <c r="A13" s="246" t="s">
        <v>11</v>
      </c>
      <c r="B13" s="223"/>
      <c r="C13" s="223" t="s">
        <v>12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42"/>
    </row>
    <row r="14" spans="1:13" ht="27" customHeight="1">
      <c r="A14" s="223"/>
      <c r="B14" s="223"/>
      <c r="C14" s="223" t="s">
        <v>13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42"/>
    </row>
    <row r="15" spans="1:13" ht="27" customHeight="1">
      <c r="A15" s="223"/>
      <c r="B15" s="223"/>
      <c r="C15" s="223"/>
      <c r="D15" s="223"/>
      <c r="E15" s="223"/>
      <c r="F15" s="223"/>
      <c r="G15" s="223"/>
      <c r="H15" s="223"/>
      <c r="I15" s="223"/>
      <c r="J15" s="247"/>
      <c r="K15" s="223"/>
      <c r="L15" s="248"/>
      <c r="M15" s="242"/>
    </row>
    <row r="16" spans="1:13" ht="27" customHeight="1" thickBot="1">
      <c r="A16" s="223"/>
      <c r="B16" s="249" t="s">
        <v>14</v>
      </c>
      <c r="C16" s="249"/>
      <c r="D16" s="249"/>
      <c r="E16" s="249"/>
      <c r="F16" s="250"/>
      <c r="G16" s="250"/>
      <c r="H16" s="251"/>
      <c r="I16" s="252"/>
      <c r="J16" s="310" t="s">
        <v>15</v>
      </c>
      <c r="K16" s="252"/>
      <c r="L16" s="253">
        <f aca="true" t="shared" si="0" ref="L16:L24">IF(H16="","",H16)</f>
      </c>
      <c r="M16" s="233"/>
    </row>
    <row r="17" spans="1:13" ht="27" customHeight="1" thickBot="1">
      <c r="A17" s="223"/>
      <c r="B17" s="223" t="s">
        <v>16</v>
      </c>
      <c r="C17" s="223"/>
      <c r="D17" s="223"/>
      <c r="E17" s="223"/>
      <c r="F17" s="223"/>
      <c r="G17" s="223"/>
      <c r="H17" s="251"/>
      <c r="I17" s="252"/>
      <c r="J17" s="311" t="s">
        <v>15</v>
      </c>
      <c r="K17" s="254"/>
      <c r="L17" s="253">
        <f t="shared" si="0"/>
      </c>
      <c r="M17" s="233"/>
    </row>
    <row r="18" spans="1:13" ht="27" customHeight="1" thickBot="1">
      <c r="A18" s="223"/>
      <c r="B18" s="223" t="s">
        <v>17</v>
      </c>
      <c r="C18" s="223"/>
      <c r="D18" s="223"/>
      <c r="E18" s="223"/>
      <c r="F18" s="223"/>
      <c r="G18" s="223"/>
      <c r="H18" s="251"/>
      <c r="I18" s="252"/>
      <c r="J18" s="311" t="s">
        <v>15</v>
      </c>
      <c r="K18" s="254"/>
      <c r="L18" s="253">
        <f t="shared" si="0"/>
      </c>
      <c r="M18" s="233"/>
    </row>
    <row r="19" spans="1:13" ht="27" customHeight="1" thickBot="1">
      <c r="A19" s="223"/>
      <c r="B19" s="223" t="s">
        <v>18</v>
      </c>
      <c r="C19" s="223"/>
      <c r="D19" s="223"/>
      <c r="E19" s="223"/>
      <c r="F19" s="223"/>
      <c r="G19" s="223"/>
      <c r="H19" s="255"/>
      <c r="I19" s="252"/>
      <c r="J19" s="311" t="s">
        <v>15</v>
      </c>
      <c r="K19" s="254"/>
      <c r="L19" s="253">
        <f t="shared" si="0"/>
      </c>
      <c r="M19" s="233"/>
    </row>
    <row r="20" spans="1:13" ht="27" customHeight="1" thickBot="1">
      <c r="A20" s="223"/>
      <c r="B20" s="223" t="s">
        <v>19</v>
      </c>
      <c r="C20" s="223"/>
      <c r="D20" s="223"/>
      <c r="E20" s="223"/>
      <c r="F20" s="223"/>
      <c r="G20" s="223"/>
      <c r="H20" s="255"/>
      <c r="I20" s="256"/>
      <c r="J20" s="312"/>
      <c r="K20" s="254"/>
      <c r="L20" s="253">
        <f>IF(AND(H20="",J20=""),"",H20+J20)</f>
      </c>
      <c r="M20" s="233"/>
    </row>
    <row r="21" spans="1:13" ht="27" customHeight="1" thickBot="1">
      <c r="A21" s="223"/>
      <c r="B21" s="223" t="s">
        <v>20</v>
      </c>
      <c r="C21" s="223"/>
      <c r="D21" s="223"/>
      <c r="E21" s="223"/>
      <c r="F21" s="223"/>
      <c r="G21" s="223"/>
      <c r="H21" s="251"/>
      <c r="I21" s="252"/>
      <c r="J21" s="311" t="s">
        <v>15</v>
      </c>
      <c r="K21" s="254"/>
      <c r="L21" s="253">
        <f t="shared" si="0"/>
      </c>
      <c r="M21" s="233"/>
    </row>
    <row r="22" spans="1:13" ht="27" customHeight="1" thickBot="1">
      <c r="A22" s="223"/>
      <c r="B22" s="223" t="s">
        <v>21</v>
      </c>
      <c r="C22" s="223"/>
      <c r="D22" s="223"/>
      <c r="E22" s="223"/>
      <c r="F22" s="223"/>
      <c r="G22" s="223"/>
      <c r="H22" s="251"/>
      <c r="I22" s="252"/>
      <c r="J22" s="311" t="s">
        <v>15</v>
      </c>
      <c r="K22" s="254"/>
      <c r="L22" s="253">
        <f t="shared" si="0"/>
      </c>
      <c r="M22" s="233"/>
    </row>
    <row r="23" spans="1:13" ht="27" customHeight="1" thickBot="1">
      <c r="A23" s="223"/>
      <c r="B23" s="223" t="s">
        <v>306</v>
      </c>
      <c r="C23" s="223"/>
      <c r="D23" s="223"/>
      <c r="E23" s="223"/>
      <c r="F23" s="223"/>
      <c r="G23" s="223"/>
      <c r="H23" s="251"/>
      <c r="I23" s="252"/>
      <c r="J23" s="313"/>
      <c r="K23" s="254"/>
      <c r="L23" s="253">
        <f>IF(AND(H23="",J23=""),"",H23+J23)</f>
      </c>
      <c r="M23" s="233"/>
    </row>
    <row r="24" spans="1:13" ht="27" customHeight="1" thickBot="1">
      <c r="A24" s="223"/>
      <c r="B24" s="223" t="s">
        <v>307</v>
      </c>
      <c r="C24" s="223"/>
      <c r="D24" s="223"/>
      <c r="E24" s="223"/>
      <c r="F24" s="223"/>
      <c r="G24" s="223"/>
      <c r="H24" s="251"/>
      <c r="I24" s="252"/>
      <c r="J24" s="311" t="s">
        <v>15</v>
      </c>
      <c r="K24" s="254"/>
      <c r="L24" s="253">
        <f t="shared" si="0"/>
      </c>
      <c r="M24" s="233"/>
    </row>
    <row r="25" spans="1:13" ht="27" customHeight="1">
      <c r="A25" s="223"/>
      <c r="B25" s="223"/>
      <c r="C25" s="223"/>
      <c r="D25" s="223"/>
      <c r="E25" s="223"/>
      <c r="F25" s="223"/>
      <c r="G25" s="223"/>
      <c r="H25" s="257"/>
      <c r="I25" s="254"/>
      <c r="J25" s="258"/>
      <c r="K25" s="254"/>
      <c r="L25" s="259"/>
      <c r="M25" s="233"/>
    </row>
    <row r="26" spans="1:13" ht="27" customHeight="1" thickBot="1">
      <c r="A26" s="223"/>
      <c r="B26" s="260" t="s">
        <v>308</v>
      </c>
      <c r="C26" s="223"/>
      <c r="D26" s="223"/>
      <c r="E26" s="223"/>
      <c r="F26" s="223"/>
      <c r="G26" s="223"/>
      <c r="H26" s="253">
        <f>IF(SUM(H16:H24)=0,"",SUM(H16:H24))</f>
      </c>
      <c r="I26" s="261"/>
      <c r="J26" s="262">
        <f>IF(J20="","",J20)</f>
      </c>
      <c r="K26" s="254"/>
      <c r="L26" s="253">
        <f>IF(SUM(L16:L24)=0,"",SUM(L16:L24))</f>
      </c>
      <c r="M26" s="233"/>
    </row>
    <row r="27" spans="1:13" ht="27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33"/>
    </row>
    <row r="28" spans="1:16" ht="27" customHeight="1">
      <c r="A28" s="223" t="s">
        <v>22</v>
      </c>
      <c r="B28" s="223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3"/>
      <c r="N28" s="6"/>
      <c r="O28" s="6"/>
      <c r="P28" s="6"/>
    </row>
    <row r="29" spans="1:16" ht="27" customHeight="1">
      <c r="A29" s="246" t="s">
        <v>23</v>
      </c>
      <c r="B29" s="223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3"/>
      <c r="N29" s="6"/>
      <c r="O29" s="6"/>
      <c r="P29" s="6"/>
    </row>
    <row r="30" spans="1:13" ht="27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33"/>
    </row>
    <row r="31" spans="1:13" ht="27" customHeight="1">
      <c r="A31" s="223"/>
      <c r="B31" s="260" t="s">
        <v>24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33"/>
    </row>
    <row r="32" spans="1:13" ht="27" customHeight="1">
      <c r="A32" s="223"/>
      <c r="B32" s="260" t="s">
        <v>25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33"/>
    </row>
    <row r="33" spans="1:13" ht="27" customHeight="1">
      <c r="A33" s="223" t="s">
        <v>26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33"/>
    </row>
    <row r="34" spans="1:13" ht="27" customHeight="1">
      <c r="A34" s="246" t="s">
        <v>27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33"/>
    </row>
    <row r="35" spans="1:13" ht="27" customHeight="1">
      <c r="A35" s="247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33"/>
    </row>
    <row r="36" spans="1:13" ht="27" customHeight="1">
      <c r="A36" s="223"/>
      <c r="B36" s="260" t="s">
        <v>28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33"/>
    </row>
    <row r="37" spans="1:13" ht="27" customHeight="1">
      <c r="A37" s="223"/>
      <c r="B37" s="260" t="s">
        <v>29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33"/>
    </row>
    <row r="38" spans="1:13" ht="27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33"/>
    </row>
    <row r="39" spans="1:13" ht="27" customHeight="1">
      <c r="A39" s="223"/>
      <c r="B39" s="246" t="s">
        <v>30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33"/>
    </row>
    <row r="40" spans="1:13" ht="27" customHeight="1">
      <c r="A40" s="223"/>
      <c r="B40" s="246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33"/>
    </row>
    <row r="41" spans="1:13" ht="27" customHeight="1" thickBot="1">
      <c r="A41" s="223"/>
      <c r="B41" s="223" t="s">
        <v>344</v>
      </c>
      <c r="C41" s="223"/>
      <c r="D41" s="223"/>
      <c r="E41" s="223"/>
      <c r="F41" s="223"/>
      <c r="G41" s="247"/>
      <c r="H41" s="251"/>
      <c r="I41" s="264"/>
      <c r="J41" s="251"/>
      <c r="K41" s="254"/>
      <c r="L41" s="265">
        <f aca="true" t="shared" si="1" ref="L41:L49">IF(AND(H41="",J41=""),"",+H41+J41)</f>
      </c>
      <c r="M41" s="233"/>
    </row>
    <row r="42" spans="1:13" ht="27" customHeight="1" thickBot="1">
      <c r="A42" s="223"/>
      <c r="B42" s="223" t="s">
        <v>345</v>
      </c>
      <c r="C42" s="223"/>
      <c r="D42" s="223"/>
      <c r="E42" s="223"/>
      <c r="F42" s="223"/>
      <c r="G42" s="247"/>
      <c r="H42" s="251"/>
      <c r="I42" s="264"/>
      <c r="J42" s="251"/>
      <c r="K42" s="254"/>
      <c r="L42" s="265">
        <f t="shared" si="1"/>
      </c>
      <c r="M42" s="233"/>
    </row>
    <row r="43" spans="1:13" ht="27" customHeight="1" thickBot="1">
      <c r="A43" s="223"/>
      <c r="B43" s="223" t="s">
        <v>32</v>
      </c>
      <c r="C43" s="223"/>
      <c r="D43" s="223"/>
      <c r="E43" s="223"/>
      <c r="F43" s="223"/>
      <c r="G43" s="247"/>
      <c r="H43" s="251"/>
      <c r="I43" s="264"/>
      <c r="J43" s="251"/>
      <c r="K43" s="254"/>
      <c r="L43" s="265">
        <f t="shared" si="1"/>
      </c>
      <c r="M43" s="233"/>
    </row>
    <row r="44" spans="1:13" ht="27" customHeight="1" thickBot="1">
      <c r="A44" s="266" t="s">
        <v>31</v>
      </c>
      <c r="B44" s="223" t="s">
        <v>346</v>
      </c>
      <c r="C44" s="223"/>
      <c r="D44" s="223"/>
      <c r="E44" s="223"/>
      <c r="F44" s="223"/>
      <c r="G44" s="247"/>
      <c r="H44" s="251"/>
      <c r="I44" s="264"/>
      <c r="J44" s="251"/>
      <c r="K44" s="254"/>
      <c r="L44" s="265">
        <f t="shared" si="1"/>
      </c>
      <c r="M44" s="233"/>
    </row>
    <row r="45" spans="1:13" ht="27" customHeight="1" thickBot="1">
      <c r="A45" s="223"/>
      <c r="B45" s="223" t="s">
        <v>347</v>
      </c>
      <c r="C45" s="223"/>
      <c r="D45" s="223"/>
      <c r="E45" s="223"/>
      <c r="F45" s="223"/>
      <c r="G45" s="247"/>
      <c r="H45" s="251"/>
      <c r="I45" s="264"/>
      <c r="J45" s="251"/>
      <c r="K45" s="254"/>
      <c r="L45" s="265">
        <f t="shared" si="1"/>
      </c>
      <c r="M45" s="233"/>
    </row>
    <row r="46" spans="1:13" ht="27" customHeight="1" thickBot="1">
      <c r="A46" s="223"/>
      <c r="B46" s="223" t="s">
        <v>348</v>
      </c>
      <c r="C46" s="223"/>
      <c r="D46" s="223"/>
      <c r="E46" s="223"/>
      <c r="F46" s="223"/>
      <c r="G46" s="247"/>
      <c r="H46" s="251"/>
      <c r="I46" s="264"/>
      <c r="J46" s="251"/>
      <c r="K46" s="254"/>
      <c r="L46" s="265">
        <f t="shared" si="1"/>
      </c>
      <c r="M46" s="233"/>
    </row>
    <row r="47" spans="1:13" ht="27" customHeight="1" thickBot="1">
      <c r="A47" s="223"/>
      <c r="B47" s="223" t="s">
        <v>349</v>
      </c>
      <c r="C47" s="223"/>
      <c r="D47" s="223"/>
      <c r="E47" s="223"/>
      <c r="F47" s="223"/>
      <c r="G47" s="247"/>
      <c r="H47" s="251"/>
      <c r="I47" s="264"/>
      <c r="J47" s="251"/>
      <c r="K47" s="254"/>
      <c r="L47" s="265">
        <f t="shared" si="1"/>
      </c>
      <c r="M47" s="233"/>
    </row>
    <row r="48" spans="1:13" ht="27" customHeight="1" thickBot="1">
      <c r="A48" s="223"/>
      <c r="B48" s="223" t="s">
        <v>350</v>
      </c>
      <c r="C48" s="223"/>
      <c r="D48" s="223"/>
      <c r="E48" s="223"/>
      <c r="F48" s="223"/>
      <c r="G48" s="247"/>
      <c r="H48" s="251"/>
      <c r="I48" s="264"/>
      <c r="J48" s="251"/>
      <c r="K48" s="254"/>
      <c r="L48" s="265">
        <f t="shared" si="1"/>
      </c>
      <c r="M48" s="233"/>
    </row>
    <row r="49" spans="1:13" ht="27" customHeight="1" thickBot="1">
      <c r="A49" s="266" t="s">
        <v>31</v>
      </c>
      <c r="B49" s="223" t="s">
        <v>351</v>
      </c>
      <c r="C49" s="223"/>
      <c r="D49" s="223"/>
      <c r="E49" s="223"/>
      <c r="F49" s="223"/>
      <c r="G49" s="247"/>
      <c r="H49" s="251"/>
      <c r="I49" s="264"/>
      <c r="J49" s="251"/>
      <c r="K49" s="254"/>
      <c r="L49" s="265">
        <f t="shared" si="1"/>
      </c>
      <c r="M49" s="233"/>
    </row>
    <row r="50" spans="1:13" ht="27" customHeight="1">
      <c r="A50" s="223"/>
      <c r="B50" s="223"/>
      <c r="C50" s="223"/>
      <c r="D50" s="223"/>
      <c r="E50" s="223"/>
      <c r="F50" s="223"/>
      <c r="G50" s="247"/>
      <c r="H50" s="257"/>
      <c r="I50" s="254"/>
      <c r="J50" s="257"/>
      <c r="K50" s="254"/>
      <c r="L50" s="261"/>
      <c r="M50" s="233"/>
    </row>
    <row r="51" spans="1:13" ht="27" customHeight="1" thickBot="1">
      <c r="A51" s="223"/>
      <c r="B51" s="223" t="s">
        <v>352</v>
      </c>
      <c r="C51" s="223"/>
      <c r="D51" s="223"/>
      <c r="E51" s="223"/>
      <c r="F51" s="223"/>
      <c r="G51" s="247"/>
      <c r="H51" s="253">
        <f>IF(SUM(H41:H49)=0,"",SUM(H41:H49))</f>
      </c>
      <c r="I51" s="261"/>
      <c r="J51" s="253">
        <f>IF(SUM(J41:J49)=0,"",SUM(J41:J49))</f>
      </c>
      <c r="K51" s="254"/>
      <c r="L51" s="253">
        <f>IF(SUM(L41:L49)=0,"",SUM(L41:L49))</f>
      </c>
      <c r="M51" s="233"/>
    </row>
    <row r="52" spans="1:13" ht="27" customHeight="1">
      <c r="A52" s="223"/>
      <c r="B52" s="223"/>
      <c r="C52" s="223"/>
      <c r="D52" s="223"/>
      <c r="E52" s="223"/>
      <c r="F52" s="223"/>
      <c r="G52" s="223"/>
      <c r="H52" s="257"/>
      <c r="I52" s="254"/>
      <c r="J52" s="257"/>
      <c r="K52" s="254"/>
      <c r="L52" s="254"/>
      <c r="M52" s="233"/>
    </row>
    <row r="53" spans="1:13" ht="27" customHeight="1">
      <c r="A53" s="223"/>
      <c r="B53" s="246" t="s">
        <v>297</v>
      </c>
      <c r="C53" s="223"/>
      <c r="D53" s="223"/>
      <c r="E53" s="223"/>
      <c r="F53" s="223"/>
      <c r="G53" s="223"/>
      <c r="H53" s="257"/>
      <c r="I53" s="254"/>
      <c r="J53" s="257"/>
      <c r="K53" s="254"/>
      <c r="L53" s="254"/>
      <c r="M53" s="233"/>
    </row>
    <row r="54" spans="1:13" ht="27" customHeight="1">
      <c r="A54" s="223"/>
      <c r="B54" s="223"/>
      <c r="C54" s="223"/>
      <c r="D54" s="223"/>
      <c r="E54" s="223"/>
      <c r="F54" s="223"/>
      <c r="G54" s="223"/>
      <c r="H54" s="257"/>
      <c r="I54" s="254"/>
      <c r="J54" s="257"/>
      <c r="K54" s="254"/>
      <c r="L54" s="254"/>
      <c r="M54" s="233"/>
    </row>
    <row r="55" spans="1:13" ht="27" customHeight="1" thickBot="1">
      <c r="A55" s="223"/>
      <c r="B55" s="223" t="s">
        <v>33</v>
      </c>
      <c r="C55" s="223"/>
      <c r="D55" s="223"/>
      <c r="E55" s="223"/>
      <c r="F55" s="247"/>
      <c r="G55" s="223"/>
      <c r="H55" s="251"/>
      <c r="I55" s="264"/>
      <c r="J55" s="251"/>
      <c r="K55" s="254"/>
      <c r="L55" s="267">
        <f>IF(AND(H55="",J55=""),"",+H55+J55)</f>
      </c>
      <c r="M55" s="233"/>
    </row>
    <row r="56" spans="1:13" ht="27" customHeight="1" thickBot="1">
      <c r="A56" s="223"/>
      <c r="B56" s="223" t="s">
        <v>34</v>
      </c>
      <c r="C56" s="223"/>
      <c r="D56" s="223"/>
      <c r="E56" s="223"/>
      <c r="F56" s="247"/>
      <c r="G56" s="223"/>
      <c r="H56" s="251"/>
      <c r="I56" s="264"/>
      <c r="J56" s="251"/>
      <c r="K56" s="254"/>
      <c r="L56" s="267">
        <f>IF(AND(H56="",J56=""),"",+H56+J56)</f>
      </c>
      <c r="M56" s="233"/>
    </row>
    <row r="57" spans="1:13" ht="27" customHeight="1" thickBot="1">
      <c r="A57" s="223"/>
      <c r="B57" s="223" t="s">
        <v>35</v>
      </c>
      <c r="C57" s="223"/>
      <c r="D57" s="223"/>
      <c r="E57" s="223"/>
      <c r="F57" s="247"/>
      <c r="G57" s="223"/>
      <c r="H57" s="251"/>
      <c r="I57" s="264"/>
      <c r="J57" s="251"/>
      <c r="K57" s="254"/>
      <c r="L57" s="267">
        <f>IF(AND(H57="",J57=""),"",+H57+J57)</f>
      </c>
      <c r="M57" s="233"/>
    </row>
    <row r="58" spans="1:13" ht="27" customHeight="1">
      <c r="A58" s="223"/>
      <c r="B58" s="223"/>
      <c r="C58" s="223"/>
      <c r="D58" s="223"/>
      <c r="E58" s="223"/>
      <c r="F58" s="247"/>
      <c r="G58" s="223"/>
      <c r="H58" s="257"/>
      <c r="I58" s="254"/>
      <c r="J58" s="257"/>
      <c r="K58" s="254"/>
      <c r="L58" s="268"/>
      <c r="M58" s="233"/>
    </row>
    <row r="59" spans="1:13" ht="27" customHeight="1" thickBot="1">
      <c r="A59" s="223"/>
      <c r="B59" s="223" t="s">
        <v>36</v>
      </c>
      <c r="C59" s="223"/>
      <c r="D59" s="223"/>
      <c r="E59" s="223"/>
      <c r="F59" s="247"/>
      <c r="G59" s="223"/>
      <c r="H59" s="253">
        <f>IF(SUM(H55:H57)=0,"",SUM(H55:H57))</f>
      </c>
      <c r="I59" s="261"/>
      <c r="J59" s="253">
        <f>IF(SUM(J55:J57)=0,"",SUM(J55:J57))</f>
      </c>
      <c r="K59" s="254"/>
      <c r="L59" s="267">
        <f>IF(AND(H59="",J59=""),"",+H59+J59)</f>
      </c>
      <c r="M59" s="233"/>
    </row>
    <row r="60" spans="1:13" ht="27" customHeight="1">
      <c r="A60" s="223"/>
      <c r="B60" s="223"/>
      <c r="C60" s="223"/>
      <c r="D60" s="223"/>
      <c r="E60" s="223"/>
      <c r="F60" s="223"/>
      <c r="G60" s="230"/>
      <c r="H60" s="259"/>
      <c r="I60" s="261"/>
      <c r="J60" s="269"/>
      <c r="K60" s="254"/>
      <c r="L60" s="270">
        <f>IF(SUM(L55:L57)=0,"",IF(SUM(L55:L57)&gt;0.14*L51,"ERROR&gt;14%",""))</f>
      </c>
      <c r="M60" s="233"/>
    </row>
    <row r="61" spans="1:13" ht="27" customHeight="1" thickBot="1">
      <c r="A61" s="223"/>
      <c r="B61" s="246" t="s">
        <v>37</v>
      </c>
      <c r="C61" s="223"/>
      <c r="D61" s="223"/>
      <c r="E61" s="223"/>
      <c r="F61" s="223"/>
      <c r="G61" s="223"/>
      <c r="H61" s="253">
        <f>IF((H51+H59)=0,"",H51+H59)</f>
      </c>
      <c r="I61" s="261"/>
      <c r="J61" s="253">
        <f>IF((J51+J59)=0,"",J51+J59)</f>
      </c>
      <c r="K61" s="254"/>
      <c r="L61" s="271">
        <f>IF((L51+L60)=0,"",L51+L59)</f>
      </c>
      <c r="M61" s="233"/>
    </row>
    <row r="62" spans="1:13" ht="27" customHeight="1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33"/>
    </row>
    <row r="63" spans="1:13" ht="27" customHeight="1">
      <c r="A63" s="266" t="s">
        <v>31</v>
      </c>
      <c r="B63" s="223" t="s">
        <v>38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33"/>
    </row>
    <row r="64" spans="1:13" ht="27" customHeight="1">
      <c r="A64" s="266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33"/>
    </row>
    <row r="65" spans="1:13" ht="27" customHeight="1">
      <c r="A65" s="243"/>
      <c r="B65" s="223"/>
      <c r="C65" s="223"/>
      <c r="D65" s="223"/>
      <c r="E65" s="223"/>
      <c r="F65" s="223"/>
      <c r="G65" s="223"/>
      <c r="H65" s="244" t="s">
        <v>2</v>
      </c>
      <c r="I65" s="223"/>
      <c r="J65" s="244" t="s">
        <v>2</v>
      </c>
      <c r="K65" s="223"/>
      <c r="L65" s="244" t="s">
        <v>2</v>
      </c>
      <c r="M65" s="233"/>
    </row>
    <row r="66" spans="1:13" ht="27" customHeight="1">
      <c r="A66" s="223"/>
      <c r="B66" s="223"/>
      <c r="C66" s="223"/>
      <c r="D66" s="223"/>
      <c r="E66" s="223"/>
      <c r="F66" s="223"/>
      <c r="G66" s="223"/>
      <c r="H66" s="244" t="s">
        <v>3</v>
      </c>
      <c r="I66" s="223"/>
      <c r="J66" s="244" t="s">
        <v>4</v>
      </c>
      <c r="K66" s="223"/>
      <c r="L66" s="244" t="s">
        <v>5</v>
      </c>
      <c r="M66" s="233"/>
    </row>
    <row r="67" spans="1:13" ht="27" customHeight="1">
      <c r="A67" s="223"/>
      <c r="B67" s="223"/>
      <c r="C67" s="223"/>
      <c r="D67" s="223"/>
      <c r="E67" s="223"/>
      <c r="F67" s="223"/>
      <c r="G67" s="223"/>
      <c r="H67" s="244" t="s">
        <v>6</v>
      </c>
      <c r="I67" s="223"/>
      <c r="J67" s="244" t="s">
        <v>7</v>
      </c>
      <c r="K67" s="223"/>
      <c r="L67" s="244" t="s">
        <v>8</v>
      </c>
      <c r="M67" s="233"/>
    </row>
    <row r="68" spans="1:13" ht="27" customHeight="1">
      <c r="A68" s="223"/>
      <c r="B68" s="223"/>
      <c r="C68" s="223"/>
      <c r="D68" s="223"/>
      <c r="E68" s="223"/>
      <c r="F68" s="223"/>
      <c r="G68" s="223"/>
      <c r="H68" s="244" t="s">
        <v>9</v>
      </c>
      <c r="I68" s="223"/>
      <c r="J68" s="244" t="s">
        <v>9</v>
      </c>
      <c r="K68" s="223"/>
      <c r="L68" s="244" t="s">
        <v>9</v>
      </c>
      <c r="M68" s="233"/>
    </row>
    <row r="69" spans="1:13" ht="27" customHeight="1">
      <c r="A69" s="223" t="s">
        <v>39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33"/>
    </row>
    <row r="70" spans="1:13" ht="27" customHeight="1">
      <c r="A70" s="246" t="s">
        <v>40</v>
      </c>
      <c r="B70" s="223"/>
      <c r="C70" s="223"/>
      <c r="D70" s="223"/>
      <c r="E70" s="247"/>
      <c r="F70" s="247"/>
      <c r="G70" s="223"/>
      <c r="H70" s="223"/>
      <c r="I70" s="223"/>
      <c r="J70" s="223"/>
      <c r="K70" s="223"/>
      <c r="L70" s="223"/>
      <c r="M70" s="233"/>
    </row>
    <row r="71" spans="1:13" ht="27" customHeight="1">
      <c r="A71" s="223"/>
      <c r="B71" s="223"/>
      <c r="C71" s="272">
        <f>IF(L60="ERROR&gt;14%","BEFORE PROCEEDING YOU NEED TO REDUCE THE CONTRACTOR COSTS","")</f>
      </c>
      <c r="D71" s="273"/>
      <c r="E71" s="247"/>
      <c r="F71" s="273"/>
      <c r="G71" s="223"/>
      <c r="H71" s="223"/>
      <c r="I71" s="223"/>
      <c r="J71" s="223"/>
      <c r="K71" s="223"/>
      <c r="L71" s="223"/>
      <c r="M71" s="233"/>
    </row>
    <row r="72" spans="1:13" ht="27" customHeight="1" thickBot="1">
      <c r="A72" s="274"/>
      <c r="B72" s="223" t="s">
        <v>41</v>
      </c>
      <c r="C72" s="223"/>
      <c r="D72" s="223"/>
      <c r="E72" s="223"/>
      <c r="F72" s="223"/>
      <c r="G72" s="223"/>
      <c r="H72" s="226"/>
      <c r="I72" s="275"/>
      <c r="J72" s="226"/>
      <c r="K72" s="227"/>
      <c r="L72" s="228">
        <f aca="true" t="shared" si="2" ref="L72:L79">IF(AND(H72="",J72=""),"",+H72+J72)</f>
      </c>
      <c r="M72" s="233"/>
    </row>
    <row r="73" spans="1:13" ht="27" customHeight="1" thickBot="1">
      <c r="A73" s="274"/>
      <c r="B73" s="223" t="s">
        <v>42</v>
      </c>
      <c r="C73" s="223"/>
      <c r="D73" s="223"/>
      <c r="E73" s="223"/>
      <c r="F73" s="223"/>
      <c r="G73" s="223"/>
      <c r="H73" s="226"/>
      <c r="I73" s="275"/>
      <c r="J73" s="226"/>
      <c r="K73" s="227"/>
      <c r="L73" s="228">
        <f t="shared" si="2"/>
      </c>
      <c r="M73" s="233"/>
    </row>
    <row r="74" spans="1:13" ht="27" customHeight="1" thickBot="1">
      <c r="A74" s="274"/>
      <c r="B74" s="223" t="s">
        <v>43</v>
      </c>
      <c r="C74" s="223"/>
      <c r="D74" s="223"/>
      <c r="E74" s="223"/>
      <c r="F74" s="223"/>
      <c r="G74" s="223"/>
      <c r="H74" s="226"/>
      <c r="I74" s="275"/>
      <c r="J74" s="226"/>
      <c r="K74" s="227"/>
      <c r="L74" s="228">
        <f t="shared" si="2"/>
      </c>
      <c r="M74" s="233"/>
    </row>
    <row r="75" spans="1:13" ht="27" customHeight="1" thickBot="1">
      <c r="A75" s="274"/>
      <c r="B75" s="223" t="s">
        <v>44</v>
      </c>
      <c r="C75" s="223"/>
      <c r="D75" s="223"/>
      <c r="E75" s="223"/>
      <c r="F75" s="223"/>
      <c r="G75" s="223"/>
      <c r="H75" s="226"/>
      <c r="I75" s="275"/>
      <c r="J75" s="226"/>
      <c r="K75" s="227"/>
      <c r="L75" s="228">
        <f t="shared" si="2"/>
      </c>
      <c r="M75" s="233"/>
    </row>
    <row r="76" spans="1:13" ht="27" customHeight="1" thickBot="1">
      <c r="A76" s="274"/>
      <c r="B76" s="223" t="s">
        <v>45</v>
      </c>
      <c r="C76" s="223"/>
      <c r="D76" s="223"/>
      <c r="E76" s="223"/>
      <c r="F76" s="223"/>
      <c r="G76" s="223"/>
      <c r="H76" s="226"/>
      <c r="I76" s="275"/>
      <c r="J76" s="226"/>
      <c r="K76" s="227"/>
      <c r="L76" s="228">
        <f t="shared" si="2"/>
      </c>
      <c r="M76" s="233"/>
    </row>
    <row r="77" spans="1:13" ht="27" customHeight="1" thickBot="1">
      <c r="A77" s="274"/>
      <c r="B77" s="223" t="s">
        <v>46</v>
      </c>
      <c r="C77" s="223"/>
      <c r="D77" s="223"/>
      <c r="E77" s="223"/>
      <c r="F77" s="223"/>
      <c r="G77" s="223"/>
      <c r="H77" s="226"/>
      <c r="I77" s="275"/>
      <c r="J77" s="276"/>
      <c r="K77" s="277"/>
      <c r="L77" s="278">
        <f t="shared" si="2"/>
      </c>
      <c r="M77" s="233"/>
    </row>
    <row r="78" spans="1:13" ht="27" customHeight="1" thickBot="1">
      <c r="A78" s="274"/>
      <c r="B78" s="223" t="s">
        <v>47</v>
      </c>
      <c r="C78" s="223"/>
      <c r="D78" s="223"/>
      <c r="E78" s="223"/>
      <c r="F78" s="223"/>
      <c r="G78" s="223"/>
      <c r="H78" s="279" t="s">
        <v>48</v>
      </c>
      <c r="I78" s="225"/>
      <c r="J78" s="226"/>
      <c r="K78" s="227"/>
      <c r="L78" s="228">
        <f>IF(J78="","",J78)</f>
      </c>
      <c r="M78" s="233"/>
    </row>
    <row r="79" spans="1:13" ht="27" customHeight="1" thickBot="1">
      <c r="A79" s="274"/>
      <c r="B79" s="223" t="s">
        <v>363</v>
      </c>
      <c r="C79" s="223"/>
      <c r="D79" s="223"/>
      <c r="E79" s="223"/>
      <c r="F79" s="223"/>
      <c r="G79" s="223"/>
      <c r="H79" s="224"/>
      <c r="I79" s="225"/>
      <c r="J79" s="226"/>
      <c r="K79" s="227"/>
      <c r="L79" s="228">
        <f t="shared" si="2"/>
      </c>
      <c r="M79" s="233"/>
    </row>
    <row r="80" spans="1:13" ht="27" customHeight="1" thickBot="1">
      <c r="A80" s="274"/>
      <c r="B80" s="223" t="s">
        <v>327</v>
      </c>
      <c r="C80" s="223"/>
      <c r="D80" s="223"/>
      <c r="E80" s="223"/>
      <c r="F80" s="223"/>
      <c r="G80" s="223"/>
      <c r="H80" s="226"/>
      <c r="I80" s="225"/>
      <c r="J80" s="226"/>
      <c r="K80" s="227"/>
      <c r="L80" s="228">
        <f>IF(AND(H80="",J80=""),"",+H80+J80)</f>
      </c>
      <c r="M80" s="233"/>
    </row>
    <row r="81" spans="1:13" ht="27" customHeight="1" thickBot="1">
      <c r="A81" s="274"/>
      <c r="B81" s="223" t="s">
        <v>328</v>
      </c>
      <c r="C81" s="223"/>
      <c r="D81" s="223"/>
      <c r="E81" s="223"/>
      <c r="F81" s="223"/>
      <c r="G81" s="223"/>
      <c r="H81" s="226"/>
      <c r="I81" s="225"/>
      <c r="J81" s="226"/>
      <c r="K81" s="227"/>
      <c r="L81" s="228">
        <f>IF(AND(H81="",J81=""),"",+H81+J81)</f>
      </c>
      <c r="M81" s="233"/>
    </row>
    <row r="82" spans="1:13" ht="27" customHeight="1" thickBot="1">
      <c r="A82" s="274"/>
      <c r="B82" s="223" t="s">
        <v>329</v>
      </c>
      <c r="C82" s="223"/>
      <c r="D82" s="223"/>
      <c r="E82" s="223"/>
      <c r="F82" s="223"/>
      <c r="G82" s="223"/>
      <c r="H82" s="229" t="s">
        <v>48</v>
      </c>
      <c r="I82" s="225"/>
      <c r="J82" s="226"/>
      <c r="K82" s="227"/>
      <c r="L82" s="228">
        <f>IF(J82="","",J82)</f>
      </c>
      <c r="M82" s="233"/>
    </row>
    <row r="83" spans="1:13" ht="27" customHeight="1" thickBot="1">
      <c r="A83" s="274"/>
      <c r="B83" s="223" t="s">
        <v>330</v>
      </c>
      <c r="C83" s="223"/>
      <c r="D83" s="223"/>
      <c r="E83" s="223"/>
      <c r="F83" s="223"/>
      <c r="G83" s="223"/>
      <c r="H83" s="229" t="s">
        <v>48</v>
      </c>
      <c r="I83" s="225"/>
      <c r="J83" s="226"/>
      <c r="K83" s="227"/>
      <c r="L83" s="228">
        <f>IF(J83="","",J83)</f>
      </c>
      <c r="M83" s="233"/>
    </row>
    <row r="84" spans="1:13" ht="27" customHeight="1" thickBot="1">
      <c r="A84" s="274"/>
      <c r="B84" s="223" t="s">
        <v>331</v>
      </c>
      <c r="C84" s="223"/>
      <c r="D84" s="223"/>
      <c r="E84" s="223"/>
      <c r="F84" s="223"/>
      <c r="G84" s="223"/>
      <c r="H84" s="224" t="s">
        <v>48</v>
      </c>
      <c r="I84" s="225"/>
      <c r="J84" s="226"/>
      <c r="K84" s="227"/>
      <c r="L84" s="228">
        <f>IF(J84="","",J84)</f>
      </c>
      <c r="M84" s="233"/>
    </row>
    <row r="85" spans="1:13" ht="27" customHeight="1" thickBot="1">
      <c r="A85" s="274"/>
      <c r="B85" s="223" t="s">
        <v>332</v>
      </c>
      <c r="C85" s="223"/>
      <c r="D85" s="223"/>
      <c r="E85" s="223"/>
      <c r="F85" s="223"/>
      <c r="G85" s="223"/>
      <c r="H85" s="226"/>
      <c r="I85" s="225"/>
      <c r="J85" s="226"/>
      <c r="K85" s="227"/>
      <c r="L85" s="228">
        <f aca="true" t="shared" si="3" ref="L85:L91">IF(AND(H85="",J85=""),"",+H85+J85)</f>
      </c>
      <c r="M85" s="233"/>
    </row>
    <row r="86" spans="1:13" ht="27" customHeight="1" thickBot="1">
      <c r="A86" s="274"/>
      <c r="B86" s="223" t="s">
        <v>333</v>
      </c>
      <c r="C86" s="223"/>
      <c r="D86" s="223"/>
      <c r="E86" s="223"/>
      <c r="F86" s="223"/>
      <c r="G86" s="223"/>
      <c r="H86" s="226"/>
      <c r="I86" s="225"/>
      <c r="J86" s="226"/>
      <c r="K86" s="227"/>
      <c r="L86" s="228">
        <f t="shared" si="3"/>
      </c>
      <c r="M86" s="233"/>
    </row>
    <row r="87" spans="1:13" ht="27" customHeight="1" thickBot="1">
      <c r="A87" s="280" t="s">
        <v>31</v>
      </c>
      <c r="B87" s="223" t="s">
        <v>49</v>
      </c>
      <c r="C87" s="223"/>
      <c r="D87" s="223"/>
      <c r="E87" s="223"/>
      <c r="F87" s="223"/>
      <c r="G87" s="223"/>
      <c r="H87" s="226"/>
      <c r="I87" s="225"/>
      <c r="J87" s="226"/>
      <c r="K87" s="227"/>
      <c r="L87" s="228">
        <f t="shared" si="3"/>
      </c>
      <c r="M87" s="233"/>
    </row>
    <row r="88" spans="1:13" ht="27" customHeight="1" thickBot="1">
      <c r="A88" s="274"/>
      <c r="B88" s="223" t="s">
        <v>50</v>
      </c>
      <c r="C88" s="223"/>
      <c r="D88" s="223"/>
      <c r="E88" s="223"/>
      <c r="F88" s="223"/>
      <c r="G88" s="223"/>
      <c r="H88" s="226"/>
      <c r="I88" s="225"/>
      <c r="J88" s="226"/>
      <c r="K88" s="227"/>
      <c r="L88" s="228">
        <f t="shared" si="3"/>
      </c>
      <c r="M88" s="233"/>
    </row>
    <row r="89" spans="1:13" ht="27" customHeight="1" thickBot="1">
      <c r="A89" s="274"/>
      <c r="B89" s="223" t="s">
        <v>51</v>
      </c>
      <c r="C89" s="223"/>
      <c r="D89" s="223"/>
      <c r="E89" s="223"/>
      <c r="F89" s="223"/>
      <c r="G89" s="223"/>
      <c r="H89" s="226"/>
      <c r="I89" s="225"/>
      <c r="J89" s="226"/>
      <c r="K89" s="227"/>
      <c r="L89" s="228">
        <f t="shared" si="3"/>
      </c>
      <c r="M89" s="233"/>
    </row>
    <row r="90" spans="1:13" ht="27" customHeight="1" thickBot="1">
      <c r="A90" s="274"/>
      <c r="B90" s="223" t="s">
        <v>52</v>
      </c>
      <c r="C90" s="223"/>
      <c r="D90" s="223"/>
      <c r="E90" s="223"/>
      <c r="F90" s="223"/>
      <c r="G90" s="223"/>
      <c r="H90" s="226"/>
      <c r="I90" s="225"/>
      <c r="J90" s="226"/>
      <c r="K90" s="227"/>
      <c r="L90" s="228">
        <f t="shared" si="3"/>
      </c>
      <c r="M90" s="233"/>
    </row>
    <row r="91" spans="1:13" ht="27" customHeight="1" thickBot="1">
      <c r="A91" s="274"/>
      <c r="B91" s="223" t="s">
        <v>53</v>
      </c>
      <c r="C91" s="223"/>
      <c r="D91" s="223"/>
      <c r="E91" s="223"/>
      <c r="F91" s="223"/>
      <c r="G91" s="223"/>
      <c r="H91" s="281"/>
      <c r="I91" s="225"/>
      <c r="J91" s="226"/>
      <c r="K91" s="227"/>
      <c r="L91" s="228">
        <f t="shared" si="3"/>
      </c>
      <c r="M91" s="233"/>
    </row>
    <row r="92" spans="1:13" ht="27" customHeight="1" thickBot="1">
      <c r="A92" s="274"/>
      <c r="B92" s="223" t="s">
        <v>54</v>
      </c>
      <c r="C92" s="223"/>
      <c r="D92" s="223"/>
      <c r="E92" s="223"/>
      <c r="F92" s="223"/>
      <c r="G92" s="223"/>
      <c r="H92" s="279" t="s">
        <v>48</v>
      </c>
      <c r="I92" s="225"/>
      <c r="J92" s="226"/>
      <c r="K92" s="227"/>
      <c r="L92" s="228">
        <f>IF(J92="","",J92)</f>
      </c>
      <c r="M92" s="233"/>
    </row>
    <row r="93" spans="1:13" ht="27" customHeight="1" thickBot="1">
      <c r="A93" s="274"/>
      <c r="B93" s="223" t="s">
        <v>55</v>
      </c>
      <c r="C93" s="223"/>
      <c r="D93" s="223"/>
      <c r="E93" s="223"/>
      <c r="F93" s="223"/>
      <c r="G93" s="223"/>
      <c r="H93" s="226"/>
      <c r="I93" s="225"/>
      <c r="J93" s="226"/>
      <c r="K93" s="227"/>
      <c r="L93" s="228">
        <f aca="true" t="shared" si="4" ref="L93:L98">IF(AND(H93="",J93=""),"",+H93+J93)</f>
      </c>
      <c r="M93" s="233"/>
    </row>
    <row r="94" spans="1:13" ht="27" customHeight="1" thickBot="1">
      <c r="A94" s="274"/>
      <c r="B94" s="223" t="s">
        <v>56</v>
      </c>
      <c r="C94" s="223"/>
      <c r="D94" s="223"/>
      <c r="E94" s="223"/>
      <c r="F94" s="223"/>
      <c r="G94" s="223"/>
      <c r="H94" s="226"/>
      <c r="I94" s="225"/>
      <c r="J94" s="226"/>
      <c r="K94" s="227"/>
      <c r="L94" s="228">
        <f t="shared" si="4"/>
      </c>
      <c r="M94" s="233"/>
    </row>
    <row r="95" spans="1:13" ht="27" customHeight="1" thickBot="1">
      <c r="A95" s="274"/>
      <c r="B95" s="223" t="s">
        <v>57</v>
      </c>
      <c r="C95" s="223"/>
      <c r="D95" s="223"/>
      <c r="E95" s="223"/>
      <c r="F95" s="223"/>
      <c r="G95" s="223"/>
      <c r="H95" s="226"/>
      <c r="I95" s="225"/>
      <c r="J95" s="226"/>
      <c r="K95" s="227"/>
      <c r="L95" s="228">
        <f t="shared" si="4"/>
      </c>
      <c r="M95" s="233"/>
    </row>
    <row r="96" spans="1:13" ht="27" customHeight="1" thickBot="1">
      <c r="A96" s="274"/>
      <c r="B96" s="223" t="s">
        <v>58</v>
      </c>
      <c r="C96" s="223"/>
      <c r="D96" s="223"/>
      <c r="E96" s="223"/>
      <c r="F96" s="223"/>
      <c r="G96" s="223"/>
      <c r="H96" s="226"/>
      <c r="I96" s="225"/>
      <c r="J96" s="226"/>
      <c r="K96" s="227"/>
      <c r="L96" s="228">
        <f t="shared" si="4"/>
      </c>
      <c r="M96" s="233"/>
    </row>
    <row r="97" spans="1:13" ht="27" customHeight="1" thickBot="1">
      <c r="A97" s="274"/>
      <c r="B97" s="223" t="s">
        <v>59</v>
      </c>
      <c r="C97" s="223"/>
      <c r="D97" s="223"/>
      <c r="E97" s="223"/>
      <c r="F97" s="223"/>
      <c r="G97" s="223"/>
      <c r="H97" s="226"/>
      <c r="I97" s="225"/>
      <c r="J97" s="226"/>
      <c r="K97" s="227"/>
      <c r="L97" s="228">
        <f t="shared" si="4"/>
      </c>
      <c r="M97" s="233"/>
    </row>
    <row r="98" spans="1:13" ht="27" customHeight="1" thickBot="1">
      <c r="A98" s="280" t="s">
        <v>31</v>
      </c>
      <c r="B98" s="223" t="s">
        <v>60</v>
      </c>
      <c r="C98" s="223"/>
      <c r="D98" s="223"/>
      <c r="E98" s="223"/>
      <c r="F98" s="223"/>
      <c r="G98" s="223"/>
      <c r="H98" s="226"/>
      <c r="I98" s="225"/>
      <c r="J98" s="226"/>
      <c r="K98" s="227"/>
      <c r="L98" s="228">
        <f t="shared" si="4"/>
      </c>
      <c r="M98" s="233"/>
    </row>
    <row r="99" spans="1:13" ht="15" customHeight="1">
      <c r="A99" s="274"/>
      <c r="B99" s="223"/>
      <c r="C99" s="223"/>
      <c r="D99" s="223"/>
      <c r="E99" s="223"/>
      <c r="F99" s="223"/>
      <c r="G99" s="223"/>
      <c r="H99" s="227"/>
      <c r="I99" s="227"/>
      <c r="J99" s="227"/>
      <c r="K99" s="227"/>
      <c r="L99" s="282"/>
      <c r="M99" s="233"/>
    </row>
    <row r="100" spans="1:13" ht="27" customHeight="1" thickBot="1">
      <c r="A100" s="223"/>
      <c r="B100" s="260" t="s">
        <v>61</v>
      </c>
      <c r="C100" s="223"/>
      <c r="D100" s="223"/>
      <c r="E100" s="223"/>
      <c r="F100" s="223"/>
      <c r="G100" s="223"/>
      <c r="H100" s="228">
        <f>IF(SUM(H72:H98)&lt;0.1,"",SUM(H72:H98))</f>
      </c>
      <c r="I100" s="282"/>
      <c r="J100" s="228">
        <f>IF(SUM(J72:J98)&lt;0.1,"",SUM(J72:J98))</f>
      </c>
      <c r="K100" s="227"/>
      <c r="L100" s="228">
        <f>IF(SUM(L72:L98)&lt;0.1,"",SUM(L72:L98))</f>
      </c>
      <c r="M100" s="233"/>
    </row>
    <row r="101" spans="1:13" ht="27" customHeight="1">
      <c r="A101" s="223"/>
      <c r="B101" s="223"/>
      <c r="C101" s="223"/>
      <c r="D101" s="223"/>
      <c r="E101" s="223"/>
      <c r="F101" s="223"/>
      <c r="G101" s="223"/>
      <c r="H101" s="283"/>
      <c r="I101" s="283"/>
      <c r="J101" s="283"/>
      <c r="K101" s="283"/>
      <c r="L101" s="283"/>
      <c r="M101" s="233"/>
    </row>
    <row r="102" spans="1:13" ht="27" customHeight="1">
      <c r="A102" s="223"/>
      <c r="B102" s="223"/>
      <c r="C102" s="223"/>
      <c r="D102" s="223"/>
      <c r="E102" s="223"/>
      <c r="F102" s="223"/>
      <c r="G102" s="223"/>
      <c r="H102" s="283"/>
      <c r="I102" s="283"/>
      <c r="J102" s="283"/>
      <c r="K102" s="283"/>
      <c r="L102" s="283"/>
      <c r="M102" s="233"/>
    </row>
    <row r="103" spans="1:13" ht="27" customHeight="1">
      <c r="A103" s="223" t="s">
        <v>62</v>
      </c>
      <c r="B103" s="223"/>
      <c r="C103" s="223"/>
      <c r="D103" s="223"/>
      <c r="E103" s="223"/>
      <c r="F103" s="223"/>
      <c r="G103" s="223"/>
      <c r="H103" s="283"/>
      <c r="I103" s="283"/>
      <c r="J103" s="283"/>
      <c r="K103" s="283"/>
      <c r="L103" s="283"/>
      <c r="M103" s="233"/>
    </row>
    <row r="104" spans="1:13" ht="27" customHeight="1">
      <c r="A104" s="246" t="s">
        <v>63</v>
      </c>
      <c r="B104" s="223"/>
      <c r="C104" s="223"/>
      <c r="D104" s="223"/>
      <c r="E104" s="223"/>
      <c r="F104" s="223"/>
      <c r="G104" s="223"/>
      <c r="H104" s="283"/>
      <c r="I104" s="283"/>
      <c r="J104" s="283"/>
      <c r="K104" s="283"/>
      <c r="L104" s="283"/>
      <c r="M104" s="233"/>
    </row>
    <row r="105" spans="1:13" ht="27" customHeight="1">
      <c r="A105" s="223"/>
      <c r="B105" s="223"/>
      <c r="C105" s="223"/>
      <c r="D105" s="223"/>
      <c r="E105" s="223"/>
      <c r="F105" s="223"/>
      <c r="G105" s="223"/>
      <c r="H105" s="283"/>
      <c r="I105" s="283"/>
      <c r="J105" s="283"/>
      <c r="K105" s="283"/>
      <c r="L105" s="283"/>
      <c r="M105" s="233"/>
    </row>
    <row r="106" spans="1:13" ht="27" customHeight="1" thickBot="1">
      <c r="A106" s="223"/>
      <c r="B106" s="223" t="s">
        <v>319</v>
      </c>
      <c r="C106" s="223"/>
      <c r="D106" s="223"/>
      <c r="E106" s="223"/>
      <c r="F106" s="223"/>
      <c r="G106" s="223"/>
      <c r="H106" s="226"/>
      <c r="I106" s="275"/>
      <c r="J106" s="226"/>
      <c r="K106" s="227"/>
      <c r="L106" s="228">
        <f>IF(AND(H106="",J106=""),"",+H106+J106)</f>
      </c>
      <c r="M106" s="233"/>
    </row>
    <row r="107" spans="1:13" ht="27" customHeight="1" thickBot="1">
      <c r="A107" s="223"/>
      <c r="B107" s="223" t="s">
        <v>320</v>
      </c>
      <c r="C107" s="223"/>
      <c r="D107" s="223"/>
      <c r="E107" s="223"/>
      <c r="F107" s="223"/>
      <c r="G107" s="223"/>
      <c r="H107" s="226"/>
      <c r="I107" s="275"/>
      <c r="J107" s="226"/>
      <c r="K107" s="227"/>
      <c r="L107" s="228">
        <f>IF(AND(H107="",J107=""),"",+H107+J107)</f>
      </c>
      <c r="M107" s="233"/>
    </row>
    <row r="108" spans="1:13" ht="27" customHeight="1" thickBot="1">
      <c r="A108" s="223"/>
      <c r="B108" s="223" t="s">
        <v>321</v>
      </c>
      <c r="C108" s="223"/>
      <c r="D108" s="223"/>
      <c r="E108" s="223"/>
      <c r="F108" s="223"/>
      <c r="G108" s="223"/>
      <c r="H108" s="226"/>
      <c r="I108" s="275"/>
      <c r="J108" s="226"/>
      <c r="K108" s="227"/>
      <c r="L108" s="228">
        <f>IF(AND(H108="",J108=""),"",+H108+J108)</f>
      </c>
      <c r="M108" s="233"/>
    </row>
    <row r="109" spans="1:13" ht="27" customHeight="1" thickBot="1">
      <c r="A109" s="223"/>
      <c r="B109" s="223" t="s">
        <v>372</v>
      </c>
      <c r="C109" s="223"/>
      <c r="D109" s="223"/>
      <c r="E109" s="223"/>
      <c r="F109" s="223"/>
      <c r="G109" s="223"/>
      <c r="H109" s="226"/>
      <c r="I109" s="275"/>
      <c r="J109" s="226"/>
      <c r="K109" s="227"/>
      <c r="L109" s="228"/>
      <c r="M109" s="233"/>
    </row>
    <row r="110" spans="1:13" ht="27" customHeight="1" thickBot="1">
      <c r="A110" s="223"/>
      <c r="B110" s="223" t="s">
        <v>322</v>
      </c>
      <c r="C110" s="223"/>
      <c r="D110" s="223"/>
      <c r="E110" s="223"/>
      <c r="F110" s="223"/>
      <c r="G110" s="223"/>
      <c r="H110" s="279" t="s">
        <v>48</v>
      </c>
      <c r="I110" s="225"/>
      <c r="J110" s="226"/>
      <c r="K110" s="227"/>
      <c r="L110" s="228">
        <f>IF(J110="","",J110)</f>
      </c>
      <c r="M110" s="233"/>
    </row>
    <row r="111" spans="1:13" ht="27" customHeight="1" thickBot="1">
      <c r="A111" s="223"/>
      <c r="B111" s="223" t="s">
        <v>64</v>
      </c>
      <c r="C111" s="223"/>
      <c r="D111" s="223"/>
      <c r="E111" s="223"/>
      <c r="F111" s="223"/>
      <c r="G111" s="223"/>
      <c r="H111" s="279" t="s">
        <v>48</v>
      </c>
      <c r="I111" s="225"/>
      <c r="J111" s="226"/>
      <c r="K111" s="227"/>
      <c r="L111" s="228">
        <f>IF(J111="","",J111)</f>
      </c>
      <c r="M111" s="233"/>
    </row>
    <row r="112" spans="1:13" ht="27" customHeight="1" thickBot="1">
      <c r="A112" s="223"/>
      <c r="B112" s="223" t="s">
        <v>323</v>
      </c>
      <c r="C112" s="223"/>
      <c r="D112" s="223"/>
      <c r="E112" s="223"/>
      <c r="F112" s="223"/>
      <c r="G112" s="223"/>
      <c r="H112" s="224" t="s">
        <v>48</v>
      </c>
      <c r="I112" s="225"/>
      <c r="J112" s="226"/>
      <c r="K112" s="227"/>
      <c r="L112" s="228">
        <f>IF(J112="","",J112)</f>
      </c>
      <c r="M112" s="233"/>
    </row>
    <row r="113" spans="1:13" ht="27" customHeight="1" thickBot="1">
      <c r="A113" s="223"/>
      <c r="B113" s="223" t="s">
        <v>324</v>
      </c>
      <c r="C113" s="223"/>
      <c r="D113" s="223"/>
      <c r="E113" s="223"/>
      <c r="F113" s="223"/>
      <c r="G113" s="223"/>
      <c r="H113" s="284"/>
      <c r="I113" s="275"/>
      <c r="J113" s="226"/>
      <c r="K113" s="227"/>
      <c r="L113" s="228">
        <f>IF(AND(H113="",J113=""),"",+H113+J113)</f>
      </c>
      <c r="M113" s="233"/>
    </row>
    <row r="114" spans="1:13" ht="27" customHeight="1" thickBot="1">
      <c r="A114" s="223"/>
      <c r="B114" s="223" t="s">
        <v>325</v>
      </c>
      <c r="C114" s="223"/>
      <c r="D114" s="223"/>
      <c r="E114" s="223"/>
      <c r="F114" s="223"/>
      <c r="G114" s="223"/>
      <c r="H114" s="284"/>
      <c r="I114" s="275"/>
      <c r="J114" s="226"/>
      <c r="K114" s="227"/>
      <c r="L114" s="228">
        <f>IF(AND(H114="",J114=""),"",+H114+J114)</f>
      </c>
      <c r="M114" s="233"/>
    </row>
    <row r="115" spans="1:13" ht="15" customHeight="1">
      <c r="A115" s="223"/>
      <c r="B115" s="223"/>
      <c r="C115" s="223"/>
      <c r="D115" s="223"/>
      <c r="E115" s="223"/>
      <c r="F115" s="223"/>
      <c r="G115" s="223"/>
      <c r="H115" s="227"/>
      <c r="I115" s="227"/>
      <c r="J115" s="227"/>
      <c r="K115" s="227"/>
      <c r="L115" s="227"/>
      <c r="M115" s="233"/>
    </row>
    <row r="116" spans="1:13" ht="27" customHeight="1" thickBot="1">
      <c r="A116" s="223"/>
      <c r="B116" s="260" t="s">
        <v>326</v>
      </c>
      <c r="C116" s="223"/>
      <c r="D116" s="223"/>
      <c r="E116" s="223"/>
      <c r="F116" s="223"/>
      <c r="G116" s="223"/>
      <c r="H116" s="228">
        <f>IF(SUM(H106:H114)&lt;0.1,"",SUM(H106:H114))</f>
      </c>
      <c r="I116" s="282"/>
      <c r="J116" s="228">
        <f>IF(SUM(J106:J114)&lt;0.1,"",SUM(J106:J114))</f>
      </c>
      <c r="K116" s="282"/>
      <c r="L116" s="228">
        <f>IF(SUM(L106:L114)&lt;0.1,"",SUM(L106:L114))</f>
      </c>
      <c r="M116" s="233"/>
    </row>
    <row r="117" spans="1:13" ht="27" customHeight="1">
      <c r="A117" s="223"/>
      <c r="B117" s="223"/>
      <c r="C117" s="223"/>
      <c r="D117" s="223"/>
      <c r="E117" s="223"/>
      <c r="F117" s="223"/>
      <c r="G117" s="223"/>
      <c r="H117" s="283"/>
      <c r="I117" s="283"/>
      <c r="J117" s="283"/>
      <c r="K117" s="283"/>
      <c r="L117" s="283"/>
      <c r="M117" s="233"/>
    </row>
    <row r="118" spans="1:13" ht="27" customHeight="1">
      <c r="A118" s="223"/>
      <c r="B118" s="223"/>
      <c r="C118" s="223"/>
      <c r="D118" s="223"/>
      <c r="E118" s="223"/>
      <c r="F118" s="223"/>
      <c r="G118" s="223"/>
      <c r="H118" s="283"/>
      <c r="I118" s="283"/>
      <c r="J118" s="283"/>
      <c r="K118" s="283"/>
      <c r="L118" s="283"/>
      <c r="M118" s="233"/>
    </row>
    <row r="119" spans="1:13" ht="27" customHeight="1">
      <c r="A119" s="223" t="s">
        <v>65</v>
      </c>
      <c r="B119" s="223"/>
      <c r="C119" s="223"/>
      <c r="D119" s="223"/>
      <c r="E119" s="223"/>
      <c r="F119" s="223"/>
      <c r="G119" s="223"/>
      <c r="H119" s="283"/>
      <c r="I119" s="283"/>
      <c r="J119" s="283"/>
      <c r="K119" s="283"/>
      <c r="L119" s="283"/>
      <c r="M119" s="233"/>
    </row>
    <row r="120" spans="1:13" ht="27" customHeight="1">
      <c r="A120" s="246" t="s">
        <v>66</v>
      </c>
      <c r="B120" s="223"/>
      <c r="C120" s="223"/>
      <c r="D120" s="223"/>
      <c r="E120" s="223"/>
      <c r="F120" s="223"/>
      <c r="G120" s="223"/>
      <c r="H120" s="283"/>
      <c r="I120" s="283"/>
      <c r="J120" s="283"/>
      <c r="K120" s="283"/>
      <c r="L120" s="283"/>
      <c r="M120" s="233"/>
    </row>
    <row r="121" spans="1:13" ht="27" customHeight="1">
      <c r="A121" s="223"/>
      <c r="B121" s="223"/>
      <c r="C121" s="223"/>
      <c r="D121" s="223"/>
      <c r="E121" s="223"/>
      <c r="F121" s="223"/>
      <c r="G121" s="223"/>
      <c r="H121" s="283"/>
      <c r="I121" s="283"/>
      <c r="J121" s="283"/>
      <c r="K121" s="283"/>
      <c r="L121" s="283"/>
      <c r="M121" s="233"/>
    </row>
    <row r="122" spans="1:13" ht="27" customHeight="1" thickBot="1">
      <c r="A122" s="223"/>
      <c r="B122" s="223" t="s">
        <v>353</v>
      </c>
      <c r="C122" s="223"/>
      <c r="D122" s="223"/>
      <c r="E122" s="223"/>
      <c r="F122" s="223"/>
      <c r="G122" s="223"/>
      <c r="H122" s="228">
        <f>IF((H116+H100+H61)&lt;0.1,"",H116+H100+H61)</f>
      </c>
      <c r="I122" s="282"/>
      <c r="J122" s="228">
        <f>IF((J116+J100+J61)&lt;0.1,"",J116+J100+J61)</f>
      </c>
      <c r="K122" s="282"/>
      <c r="L122" s="228">
        <f>IF((L116+L100+L61)&lt;0.1,"",L116+L100+L61)</f>
      </c>
      <c r="M122" s="233"/>
    </row>
    <row r="123" spans="1:13" ht="27" customHeight="1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33"/>
    </row>
    <row r="124" spans="1:13" ht="27" customHeight="1">
      <c r="A124" s="266" t="s">
        <v>31</v>
      </c>
      <c r="B124" s="223" t="s">
        <v>38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33"/>
    </row>
    <row r="125" spans="1:13" ht="27" customHeight="1">
      <c r="A125" s="266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33"/>
    </row>
    <row r="126" spans="1:13" ht="27" customHeight="1">
      <c r="A126" s="266"/>
      <c r="B126" s="223"/>
      <c r="C126" s="223"/>
      <c r="D126" s="223"/>
      <c r="E126" s="223"/>
      <c r="F126" s="223"/>
      <c r="G126" s="223"/>
      <c r="H126" s="244" t="s">
        <v>2</v>
      </c>
      <c r="I126" s="223"/>
      <c r="J126" s="244" t="s">
        <v>2</v>
      </c>
      <c r="K126" s="223"/>
      <c r="L126" s="244" t="s">
        <v>2</v>
      </c>
      <c r="M126" s="233"/>
    </row>
    <row r="127" spans="1:13" ht="27" customHeight="1">
      <c r="A127" s="266"/>
      <c r="B127" s="223"/>
      <c r="C127" s="223"/>
      <c r="D127" s="223"/>
      <c r="E127" s="223"/>
      <c r="F127" s="223"/>
      <c r="G127" s="223"/>
      <c r="H127" s="244" t="s">
        <v>3</v>
      </c>
      <c r="I127" s="223"/>
      <c r="J127" s="244" t="s">
        <v>4</v>
      </c>
      <c r="K127" s="223"/>
      <c r="L127" s="244" t="s">
        <v>5</v>
      </c>
      <c r="M127" s="233"/>
    </row>
    <row r="128" spans="1:13" ht="27" customHeight="1">
      <c r="A128" s="266"/>
      <c r="B128" s="223"/>
      <c r="C128" s="223"/>
      <c r="D128" s="223"/>
      <c r="E128" s="223"/>
      <c r="F128" s="223"/>
      <c r="G128" s="223"/>
      <c r="H128" s="244" t="s">
        <v>6</v>
      </c>
      <c r="I128" s="223"/>
      <c r="J128" s="244" t="s">
        <v>7</v>
      </c>
      <c r="K128" s="223"/>
      <c r="L128" s="244" t="s">
        <v>8</v>
      </c>
      <c r="M128" s="233"/>
    </row>
    <row r="129" spans="1:13" ht="27" customHeight="1">
      <c r="A129" s="266"/>
      <c r="B129" s="223"/>
      <c r="C129" s="223"/>
      <c r="D129" s="223"/>
      <c r="E129" s="223"/>
      <c r="F129" s="223"/>
      <c r="G129" s="223"/>
      <c r="H129" s="244" t="s">
        <v>9</v>
      </c>
      <c r="I129" s="223"/>
      <c r="J129" s="244" t="s">
        <v>9</v>
      </c>
      <c r="K129" s="223"/>
      <c r="L129" s="244" t="s">
        <v>9</v>
      </c>
      <c r="M129" s="233"/>
    </row>
    <row r="130" spans="1:13" ht="27" customHeight="1">
      <c r="A130" s="266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33"/>
    </row>
    <row r="131" spans="1:13" ht="27" customHeight="1">
      <c r="A131" s="266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33"/>
    </row>
    <row r="132" spans="1:13" ht="27" customHeight="1">
      <c r="A132" s="223" t="s">
        <v>67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33"/>
    </row>
    <row r="133" spans="1:13" ht="27" customHeight="1">
      <c r="A133" s="246" t="s">
        <v>357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33"/>
    </row>
    <row r="134" spans="1:13" ht="27" customHeight="1">
      <c r="A134" s="223"/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33"/>
    </row>
    <row r="135" spans="1:13" ht="27" customHeight="1">
      <c r="A135" s="223" t="s">
        <v>317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33"/>
    </row>
    <row r="136" spans="1:13" ht="27" customHeight="1">
      <c r="A136" s="223" t="s">
        <v>318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33"/>
    </row>
    <row r="137" spans="1:13" ht="27" customHeight="1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33"/>
    </row>
    <row r="138" spans="1:13" ht="27" customHeight="1">
      <c r="A138" s="223"/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33"/>
    </row>
    <row r="139" spans="1:13" ht="27" customHeight="1" thickBot="1">
      <c r="A139" s="247"/>
      <c r="B139" s="223" t="s">
        <v>73</v>
      </c>
      <c r="C139" s="223"/>
      <c r="D139" s="223"/>
      <c r="E139" s="223"/>
      <c r="F139" s="223"/>
      <c r="G139" s="223"/>
      <c r="H139" s="285"/>
      <c r="I139" s="286"/>
      <c r="J139" s="285"/>
      <c r="K139" s="227"/>
      <c r="L139" s="228">
        <f>IF(AND(H139="",J139=""),"",+H139+J139)</f>
      </c>
      <c r="M139" s="233"/>
    </row>
    <row r="140" spans="1:13" ht="27" customHeight="1" thickBot="1">
      <c r="A140" s="266" t="s">
        <v>31</v>
      </c>
      <c r="B140" s="223" t="s">
        <v>309</v>
      </c>
      <c r="C140" s="223"/>
      <c r="D140" s="223"/>
      <c r="E140" s="223"/>
      <c r="F140" s="223"/>
      <c r="G140" s="223"/>
      <c r="H140" s="285"/>
      <c r="I140" s="286"/>
      <c r="J140" s="285"/>
      <c r="K140" s="227"/>
      <c r="L140" s="228">
        <f>IF(AND(H140="",J140=""),"",+H140+J140)</f>
      </c>
      <c r="M140" s="233"/>
    </row>
    <row r="141" spans="1:13" ht="27" customHeight="1">
      <c r="A141" s="247"/>
      <c r="B141" s="223"/>
      <c r="C141" s="223"/>
      <c r="D141" s="223"/>
      <c r="E141" s="223"/>
      <c r="F141" s="223"/>
      <c r="G141" s="223"/>
      <c r="H141" s="227"/>
      <c r="I141" s="227"/>
      <c r="J141" s="287"/>
      <c r="K141" s="227"/>
      <c r="L141" s="288">
        <f>IF(AND(H141="",J141=""),"",+H141+J141)</f>
      </c>
      <c r="M141" s="233"/>
    </row>
    <row r="142" spans="1:13" ht="27" customHeight="1" thickBot="1">
      <c r="A142" s="247"/>
      <c r="B142" s="260" t="s">
        <v>310</v>
      </c>
      <c r="C142" s="223"/>
      <c r="D142" s="223"/>
      <c r="E142" s="223"/>
      <c r="F142" s="223"/>
      <c r="G142" s="223"/>
      <c r="H142" s="228">
        <f>IF(SUM(H139:H140)=0,"",SUM(H139:H140))</f>
      </c>
      <c r="I142" s="282"/>
      <c r="J142" s="228">
        <f>IF(SUM(J139:J140)=0,"",SUM(J139:J140))</f>
      </c>
      <c r="K142" s="227"/>
      <c r="L142" s="228">
        <f>IF(AND(H142="",J142=""),"",+H142+J142)</f>
      </c>
      <c r="M142" s="233"/>
    </row>
    <row r="143" spans="1:13" ht="27" customHeight="1">
      <c r="A143" s="223"/>
      <c r="B143" s="260" t="s">
        <v>74</v>
      </c>
      <c r="C143" s="223"/>
      <c r="D143" s="223"/>
      <c r="E143" s="223"/>
      <c r="F143" s="223"/>
      <c r="G143" s="223"/>
      <c r="H143" s="283"/>
      <c r="I143" s="283"/>
      <c r="J143" s="283"/>
      <c r="K143" s="283"/>
      <c r="L143" s="283"/>
      <c r="M143" s="233"/>
    </row>
    <row r="144" spans="1:13" ht="27" customHeight="1">
      <c r="A144" s="246"/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33"/>
    </row>
    <row r="145" spans="1:13" ht="27" customHeight="1">
      <c r="A145" s="223" t="s">
        <v>72</v>
      </c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33"/>
    </row>
    <row r="146" spans="1:13" ht="27" customHeight="1">
      <c r="A146" s="246" t="s">
        <v>358</v>
      </c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33"/>
    </row>
    <row r="147" spans="1:13" ht="27" customHeight="1">
      <c r="A147" s="246"/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33"/>
    </row>
    <row r="148" spans="1:255" ht="27" customHeight="1">
      <c r="A148" s="247" t="s">
        <v>334</v>
      </c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4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27" customHeight="1">
      <c r="A149" s="247" t="s">
        <v>335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4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27" customHeight="1">
      <c r="A150" s="223" t="s">
        <v>336</v>
      </c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4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27" customHeight="1">
      <c r="A151" s="273" t="s">
        <v>337</v>
      </c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4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s="111" customFormat="1" ht="25.5" customHeight="1">
      <c r="A152" s="273" t="s">
        <v>311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  <c r="GK152" s="110"/>
      <c r="GL152" s="110"/>
      <c r="GM152" s="110"/>
      <c r="GN152" s="110"/>
      <c r="GO152" s="110"/>
      <c r="GP152" s="110"/>
      <c r="GQ152" s="110"/>
      <c r="GR152" s="110"/>
      <c r="GS152" s="110"/>
      <c r="GT152" s="110"/>
      <c r="GU152" s="110"/>
      <c r="GV152" s="110"/>
      <c r="GW152" s="110"/>
      <c r="GX152" s="110"/>
      <c r="GY152" s="110"/>
      <c r="GZ152" s="110"/>
      <c r="HA152" s="110"/>
      <c r="HB152" s="110"/>
      <c r="HC152" s="110"/>
      <c r="HD152" s="110"/>
      <c r="HE152" s="110"/>
      <c r="HF152" s="110"/>
      <c r="HG152" s="110"/>
      <c r="HH152" s="110"/>
      <c r="HI152" s="110"/>
      <c r="HJ152" s="110"/>
      <c r="HK152" s="110"/>
      <c r="HL152" s="110"/>
      <c r="HM152" s="110"/>
      <c r="HN152" s="110"/>
      <c r="HO152" s="110"/>
      <c r="HP152" s="110"/>
      <c r="HQ152" s="110"/>
      <c r="HR152" s="110"/>
      <c r="HS152" s="110"/>
      <c r="HT152" s="110"/>
      <c r="HU152" s="110"/>
      <c r="HV152" s="110"/>
      <c r="HW152" s="110"/>
      <c r="HX152" s="110"/>
      <c r="HY152" s="110"/>
      <c r="HZ152" s="110"/>
      <c r="IA152" s="110"/>
      <c r="IB152" s="110"/>
      <c r="IC152" s="110"/>
      <c r="ID152" s="110"/>
      <c r="IE152" s="110"/>
      <c r="IF152" s="110"/>
      <c r="IG152" s="110"/>
      <c r="IH152" s="110"/>
      <c r="II152" s="110"/>
      <c r="IJ152" s="110"/>
      <c r="IK152" s="110"/>
      <c r="IL152" s="110"/>
      <c r="IM152" s="110"/>
      <c r="IN152" s="110"/>
      <c r="IO152" s="110"/>
      <c r="IP152" s="110"/>
      <c r="IQ152" s="110"/>
      <c r="IR152" s="110"/>
      <c r="IS152" s="110"/>
      <c r="IT152" s="110"/>
      <c r="IU152" s="110"/>
    </row>
    <row r="153" spans="1:255" s="111" customFormat="1" ht="25.5" customHeight="1">
      <c r="A153" s="273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  <c r="GK153" s="110"/>
      <c r="GL153" s="110"/>
      <c r="GM153" s="110"/>
      <c r="GN153" s="110"/>
      <c r="GO153" s="110"/>
      <c r="GP153" s="110"/>
      <c r="GQ153" s="110"/>
      <c r="GR153" s="110"/>
      <c r="GS153" s="110"/>
      <c r="GT153" s="110"/>
      <c r="GU153" s="110"/>
      <c r="GV153" s="110"/>
      <c r="GW153" s="110"/>
      <c r="GX153" s="110"/>
      <c r="GY153" s="110"/>
      <c r="GZ153" s="110"/>
      <c r="HA153" s="110"/>
      <c r="HB153" s="110"/>
      <c r="HC153" s="110"/>
      <c r="HD153" s="110"/>
      <c r="HE153" s="110"/>
      <c r="HF153" s="110"/>
      <c r="HG153" s="110"/>
      <c r="HH153" s="110"/>
      <c r="HI153" s="110"/>
      <c r="HJ153" s="110"/>
      <c r="HK153" s="110"/>
      <c r="HL153" s="110"/>
      <c r="HM153" s="110"/>
      <c r="HN153" s="110"/>
      <c r="HO153" s="110"/>
      <c r="HP153" s="110"/>
      <c r="HQ153" s="110"/>
      <c r="HR153" s="110"/>
      <c r="HS153" s="110"/>
      <c r="HT153" s="110"/>
      <c r="HU153" s="110"/>
      <c r="HV153" s="110"/>
      <c r="HW153" s="110"/>
      <c r="HX153" s="110"/>
      <c r="HY153" s="110"/>
      <c r="HZ153" s="110"/>
      <c r="IA153" s="110"/>
      <c r="IB153" s="110"/>
      <c r="IC153" s="110"/>
      <c r="ID153" s="110"/>
      <c r="IE153" s="110"/>
      <c r="IF153" s="110"/>
      <c r="IG153" s="110"/>
      <c r="IH153" s="110"/>
      <c r="II153" s="110"/>
      <c r="IJ153" s="110"/>
      <c r="IK153" s="110"/>
      <c r="IL153" s="110"/>
      <c r="IM153" s="110"/>
      <c r="IN153" s="110"/>
      <c r="IO153" s="110"/>
      <c r="IP153" s="110"/>
      <c r="IQ153" s="110"/>
      <c r="IR153" s="110"/>
      <c r="IS153" s="110"/>
      <c r="IT153" s="110"/>
      <c r="IU153" s="110"/>
    </row>
    <row r="154" spans="1:255" ht="27" customHeight="1">
      <c r="A154" s="289" t="s">
        <v>273</v>
      </c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4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 thickBot="1">
      <c r="A155" s="289" t="s">
        <v>338</v>
      </c>
      <c r="B155" s="223"/>
      <c r="C155" s="223"/>
      <c r="D155" s="223"/>
      <c r="E155" s="223"/>
      <c r="F155" s="223"/>
      <c r="G155" s="223"/>
      <c r="H155" s="223"/>
      <c r="I155" s="223"/>
      <c r="J155" s="290"/>
      <c r="K155" s="291" t="s">
        <v>118</v>
      </c>
      <c r="L155" s="223"/>
      <c r="M155" s="24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13" ht="27" customHeight="1">
      <c r="A156" s="292"/>
      <c r="B156" s="223"/>
      <c r="C156" s="223"/>
      <c r="D156" s="223"/>
      <c r="E156" s="223"/>
      <c r="F156" s="223"/>
      <c r="G156" s="223"/>
      <c r="H156" s="223"/>
      <c r="I156" s="223"/>
      <c r="J156" s="293" t="s">
        <v>206</v>
      </c>
      <c r="K156" s="230"/>
      <c r="L156" s="223"/>
      <c r="M156" s="233"/>
    </row>
    <row r="157" spans="1:13" ht="27" customHeight="1">
      <c r="A157" s="223"/>
      <c r="B157" s="247"/>
      <c r="C157" s="223"/>
      <c r="D157" s="272">
        <f>IF(L122+L142="","",IF(J155="","Please enter 10, 16, 18 or 21 for the developer fee limit above before proceeding.",""))</f>
      </c>
      <c r="E157" s="272"/>
      <c r="F157" s="223"/>
      <c r="G157" s="223"/>
      <c r="H157" s="223"/>
      <c r="I157" s="223"/>
      <c r="J157" s="223"/>
      <c r="K157" s="223"/>
      <c r="L157" s="223"/>
      <c r="M157" s="233"/>
    </row>
    <row r="158" spans="1:13" ht="27" customHeight="1" thickBot="1">
      <c r="A158" s="247"/>
      <c r="B158" s="223" t="s">
        <v>68</v>
      </c>
      <c r="C158" s="223"/>
      <c r="D158" s="223"/>
      <c r="E158" s="223"/>
      <c r="F158" s="223"/>
      <c r="G158" s="223"/>
      <c r="H158" s="285"/>
      <c r="I158" s="286"/>
      <c r="J158" s="285"/>
      <c r="K158" s="227"/>
      <c r="L158" s="228">
        <f>IF(AND(H158="",J158=""),"",+H158+J158)</f>
      </c>
      <c r="M158" s="233"/>
    </row>
    <row r="159" spans="1:13" ht="27" customHeight="1" thickBot="1">
      <c r="A159" s="247"/>
      <c r="B159" s="223" t="s">
        <v>69</v>
      </c>
      <c r="C159" s="223"/>
      <c r="D159" s="223"/>
      <c r="E159" s="223"/>
      <c r="F159" s="223"/>
      <c r="G159" s="223"/>
      <c r="H159" s="285"/>
      <c r="I159" s="286"/>
      <c r="J159" s="285"/>
      <c r="K159" s="227"/>
      <c r="L159" s="228">
        <f>IF(AND(H159="",J159=""),"",+H159+J159)</f>
      </c>
      <c r="M159" s="233"/>
    </row>
    <row r="160" spans="1:13" ht="27" customHeight="1" thickBot="1">
      <c r="A160" s="266" t="s">
        <v>31</v>
      </c>
      <c r="B160" s="223" t="s">
        <v>70</v>
      </c>
      <c r="C160" s="223"/>
      <c r="D160" s="223"/>
      <c r="E160" s="223"/>
      <c r="F160" s="223"/>
      <c r="G160" s="223"/>
      <c r="H160" s="285"/>
      <c r="I160" s="286"/>
      <c r="J160" s="285"/>
      <c r="K160" s="227"/>
      <c r="L160" s="228">
        <f>IF(AND(H160="",J160=""),"",+H160+J160)</f>
      </c>
      <c r="M160" s="233"/>
    </row>
    <row r="161" spans="1:13" ht="27" customHeight="1">
      <c r="A161" s="223"/>
      <c r="B161" s="247"/>
      <c r="C161" s="223"/>
      <c r="D161" s="223"/>
      <c r="E161" s="223"/>
      <c r="F161" s="223"/>
      <c r="G161" s="223"/>
      <c r="H161" s="227"/>
      <c r="I161" s="227"/>
      <c r="J161" s="227"/>
      <c r="K161" s="227"/>
      <c r="L161" s="294"/>
      <c r="M161" s="233"/>
    </row>
    <row r="162" spans="1:13" ht="27" customHeight="1" thickBot="1">
      <c r="A162" s="247"/>
      <c r="B162" s="260" t="s">
        <v>71</v>
      </c>
      <c r="C162" s="223"/>
      <c r="D162" s="223"/>
      <c r="E162" s="223"/>
      <c r="F162" s="223"/>
      <c r="G162" s="223"/>
      <c r="H162" s="228">
        <f>IF(SUM(H158:H160)&lt;0.1,"",SUM(H158:H160))</f>
      </c>
      <c r="I162" s="282"/>
      <c r="J162" s="228">
        <f>IF(SUM(J158:J160)&lt;0.1,"",SUM(J158:J160))</f>
      </c>
      <c r="K162" s="227"/>
      <c r="L162" s="228">
        <f>IF(AND(H162="",J162=""),"",+H162+J162)</f>
      </c>
      <c r="M162" s="233"/>
    </row>
    <row r="163" spans="1:13" ht="27" customHeight="1">
      <c r="A163" s="223"/>
      <c r="B163" s="223"/>
      <c r="C163" s="223"/>
      <c r="D163" s="223"/>
      <c r="E163" s="272">
        <f>IF($J$143="","",IF($L$162&gt;$J$143,"Error, the Total Developer Fee is Greater than stated in the Application.",""))</f>
      </c>
      <c r="F163" s="272"/>
      <c r="G163" s="223"/>
      <c r="H163" s="230"/>
      <c r="I163" s="223"/>
      <c r="J163" s="223"/>
      <c r="K163" s="223"/>
      <c r="L163" s="223"/>
      <c r="M163" s="233"/>
    </row>
    <row r="164" spans="1:13" ht="27" customHeight="1">
      <c r="A164" s="223"/>
      <c r="B164" s="223"/>
      <c r="C164" s="223"/>
      <c r="D164" s="223"/>
      <c r="E164" s="272">
        <f>IF($L$162="","",IF(($L$162/($L$122+L$142))*100&gt;$J$155,"Error, the Total Developer Fees are Greater than the allowed limit.",""))</f>
      </c>
      <c r="F164" s="230"/>
      <c r="G164" s="223"/>
      <c r="H164" s="223"/>
      <c r="I164" s="223"/>
      <c r="J164" s="223"/>
      <c r="K164" s="223"/>
      <c r="L164" s="223"/>
      <c r="M164" s="233"/>
    </row>
    <row r="165" spans="1:13" ht="27" customHeight="1">
      <c r="A165" s="223" t="s">
        <v>75</v>
      </c>
      <c r="B165" s="223"/>
      <c r="C165" s="223"/>
      <c r="D165" s="295"/>
      <c r="E165" s="223"/>
      <c r="F165" s="230"/>
      <c r="G165" s="223"/>
      <c r="H165" s="283"/>
      <c r="I165" s="283"/>
      <c r="J165" s="283"/>
      <c r="K165" s="283"/>
      <c r="L165" s="283"/>
      <c r="M165" s="233"/>
    </row>
    <row r="166" spans="1:13" ht="27" customHeight="1">
      <c r="A166" s="246" t="s">
        <v>340</v>
      </c>
      <c r="B166" s="223"/>
      <c r="C166" s="223"/>
      <c r="D166" s="295"/>
      <c r="E166" s="223"/>
      <c r="F166" s="230"/>
      <c r="G166" s="223"/>
      <c r="H166" s="283"/>
      <c r="I166" s="283"/>
      <c r="J166" s="283"/>
      <c r="K166" s="283"/>
      <c r="L166" s="283"/>
      <c r="M166" s="233"/>
    </row>
    <row r="167" spans="1:13" ht="27" customHeight="1">
      <c r="A167" s="223"/>
      <c r="B167" s="223"/>
      <c r="C167" s="223"/>
      <c r="D167" s="295"/>
      <c r="E167" s="223"/>
      <c r="F167" s="230"/>
      <c r="G167" s="223"/>
      <c r="H167" s="283"/>
      <c r="I167" s="283"/>
      <c r="J167" s="283"/>
      <c r="K167" s="283"/>
      <c r="L167" s="283"/>
      <c r="M167" s="233"/>
    </row>
    <row r="168" spans="1:13" ht="27" customHeight="1" thickBot="1">
      <c r="A168" s="223"/>
      <c r="B168" s="223" t="s">
        <v>341</v>
      </c>
      <c r="C168" s="223"/>
      <c r="D168" s="223"/>
      <c r="E168" s="223"/>
      <c r="F168" s="223"/>
      <c r="G168" s="223"/>
      <c r="H168" s="296"/>
      <c r="I168" s="225"/>
      <c r="J168" s="226"/>
      <c r="K168" s="227"/>
      <c r="L168" s="228">
        <f>IF(J168="","",J168)</f>
      </c>
      <c r="M168" s="233"/>
    </row>
    <row r="169" spans="1:13" ht="27" customHeight="1" thickBot="1">
      <c r="A169" s="223"/>
      <c r="B169" s="223" t="s">
        <v>342</v>
      </c>
      <c r="C169" s="223"/>
      <c r="D169" s="223"/>
      <c r="E169" s="223"/>
      <c r="F169" s="223"/>
      <c r="G169" s="223"/>
      <c r="H169" s="296"/>
      <c r="I169" s="225"/>
      <c r="J169" s="226"/>
      <c r="K169" s="227"/>
      <c r="L169" s="228">
        <f>IF(J169="","",J169)</f>
      </c>
      <c r="M169" s="233"/>
    </row>
    <row r="170" spans="1:13" ht="27" customHeight="1">
      <c r="A170" s="223"/>
      <c r="B170" s="223"/>
      <c r="C170" s="223"/>
      <c r="D170" s="295"/>
      <c r="E170" s="223"/>
      <c r="F170" s="230"/>
      <c r="G170" s="223"/>
      <c r="H170" s="296"/>
      <c r="I170" s="283"/>
      <c r="J170" s="283"/>
      <c r="K170" s="283"/>
      <c r="L170" s="283"/>
      <c r="M170" s="233"/>
    </row>
    <row r="171" spans="1:13" ht="27" customHeight="1" thickBot="1">
      <c r="A171" s="223"/>
      <c r="B171" s="260" t="s">
        <v>343</v>
      </c>
      <c r="C171" s="223"/>
      <c r="D171" s="223"/>
      <c r="E171" s="223"/>
      <c r="F171" s="223"/>
      <c r="G171" s="223"/>
      <c r="H171" s="283"/>
      <c r="I171" s="282"/>
      <c r="J171" s="228">
        <f>IF(SUM(J168:J169)&lt;0.1,"",SUM(J168:J169))</f>
      </c>
      <c r="K171" s="227"/>
      <c r="L171" s="228">
        <f>IF(J171="","",J171)</f>
      </c>
      <c r="M171" s="233"/>
    </row>
    <row r="172" spans="1:13" ht="27" customHeight="1">
      <c r="A172" s="223"/>
      <c r="B172" s="260"/>
      <c r="C172" s="223"/>
      <c r="D172" s="223"/>
      <c r="E172" s="223"/>
      <c r="F172" s="223"/>
      <c r="G172" s="223"/>
      <c r="H172" s="297"/>
      <c r="I172" s="282"/>
      <c r="J172" s="288"/>
      <c r="K172" s="227"/>
      <c r="L172" s="288"/>
      <c r="M172" s="233"/>
    </row>
    <row r="173" spans="1:13" ht="27" customHeight="1">
      <c r="A173" s="223" t="s">
        <v>78</v>
      </c>
      <c r="B173" s="223"/>
      <c r="C173" s="223"/>
      <c r="D173" s="295"/>
      <c r="E173" s="223"/>
      <c r="F173" s="230"/>
      <c r="G173" s="223"/>
      <c r="H173" s="297"/>
      <c r="I173" s="283"/>
      <c r="J173" s="283"/>
      <c r="K173" s="283"/>
      <c r="L173" s="283"/>
      <c r="M173" s="233"/>
    </row>
    <row r="174" spans="1:13" ht="27" customHeight="1">
      <c r="A174" s="246" t="s">
        <v>361</v>
      </c>
      <c r="B174" s="223"/>
      <c r="C174" s="223"/>
      <c r="D174" s="223"/>
      <c r="E174" s="223"/>
      <c r="F174" s="230"/>
      <c r="G174" s="260"/>
      <c r="H174" s="283"/>
      <c r="I174" s="283"/>
      <c r="J174" s="283"/>
      <c r="K174" s="283"/>
      <c r="L174" s="283"/>
      <c r="M174" s="233"/>
    </row>
    <row r="175" spans="1:13" ht="27" customHeight="1">
      <c r="A175" s="223"/>
      <c r="B175" s="223"/>
      <c r="C175" s="223"/>
      <c r="D175" s="223"/>
      <c r="E175" s="223"/>
      <c r="F175" s="223"/>
      <c r="G175" s="223"/>
      <c r="H175" s="283"/>
      <c r="I175" s="283"/>
      <c r="J175" s="283"/>
      <c r="K175" s="283"/>
      <c r="L175" s="283"/>
      <c r="M175" s="233"/>
    </row>
    <row r="176" spans="1:13" ht="27" customHeight="1" thickBot="1">
      <c r="A176" s="266" t="s">
        <v>365</v>
      </c>
      <c r="B176" s="223" t="s">
        <v>76</v>
      </c>
      <c r="C176" s="223"/>
      <c r="D176" s="223"/>
      <c r="E176" s="223"/>
      <c r="F176" s="223"/>
      <c r="G176" s="223"/>
      <c r="H176" s="296"/>
      <c r="I176" s="283"/>
      <c r="J176" s="285"/>
      <c r="K176" s="227"/>
      <c r="L176" s="228">
        <f>IF(J176="","",J176)</f>
      </c>
      <c r="M176" s="233"/>
    </row>
    <row r="177" spans="1:13" ht="27" customHeight="1" thickBot="1">
      <c r="A177" s="266" t="s">
        <v>365</v>
      </c>
      <c r="B177" s="223" t="s">
        <v>364</v>
      </c>
      <c r="C177" s="223"/>
      <c r="D177" s="223"/>
      <c r="E177" s="223"/>
      <c r="F177" s="223"/>
      <c r="G177" s="223"/>
      <c r="H177" s="296"/>
      <c r="I177" s="283"/>
      <c r="J177" s="285"/>
      <c r="K177" s="227"/>
      <c r="L177" s="228">
        <f>IF(J177="","",J177)</f>
      </c>
      <c r="M177" s="233"/>
    </row>
    <row r="178" spans="1:13" ht="27" customHeight="1" thickBot="1">
      <c r="A178" s="266" t="s">
        <v>31</v>
      </c>
      <c r="B178" s="223" t="s">
        <v>70</v>
      </c>
      <c r="C178" s="223"/>
      <c r="D178" s="223"/>
      <c r="E178" s="223"/>
      <c r="F178" s="223"/>
      <c r="G178" s="223"/>
      <c r="H178" s="296"/>
      <c r="I178" s="283"/>
      <c r="J178" s="285"/>
      <c r="K178" s="227"/>
      <c r="L178" s="228">
        <f>IF(J178="","",J178)</f>
      </c>
      <c r="M178" s="233"/>
    </row>
    <row r="179" spans="1:13" ht="27" customHeight="1">
      <c r="A179" s="223"/>
      <c r="B179" s="247"/>
      <c r="C179" s="223"/>
      <c r="D179" s="223"/>
      <c r="E179" s="223"/>
      <c r="F179" s="223"/>
      <c r="G179" s="223"/>
      <c r="H179" s="283"/>
      <c r="I179" s="283"/>
      <c r="J179" s="287"/>
      <c r="K179" s="227"/>
      <c r="L179" s="282"/>
      <c r="M179" s="233"/>
    </row>
    <row r="180" spans="1:13" ht="27" customHeight="1" thickBot="1">
      <c r="A180" s="247"/>
      <c r="B180" s="260" t="s">
        <v>77</v>
      </c>
      <c r="C180" s="223"/>
      <c r="D180" s="223"/>
      <c r="E180" s="223"/>
      <c r="F180" s="223"/>
      <c r="G180" s="223"/>
      <c r="H180" s="297"/>
      <c r="I180" s="283"/>
      <c r="J180" s="298">
        <f>IF(SUM(J176:J178)=0,"",SUM(J176:J178))</f>
      </c>
      <c r="K180" s="227"/>
      <c r="L180" s="228">
        <f>IF(SUM(L176:L178)=0,"",SUM(L176:L178))</f>
      </c>
      <c r="M180" s="233"/>
    </row>
    <row r="181" spans="1:13" ht="27" customHeight="1">
      <c r="A181" s="247"/>
      <c r="B181" s="260"/>
      <c r="C181" s="223"/>
      <c r="D181" s="223"/>
      <c r="E181" s="223"/>
      <c r="F181" s="223"/>
      <c r="G181" s="223"/>
      <c r="H181" s="297"/>
      <c r="I181" s="283"/>
      <c r="J181" s="299"/>
      <c r="K181" s="283"/>
      <c r="L181" s="300"/>
      <c r="M181" s="233"/>
    </row>
    <row r="182" spans="1:13" ht="27" customHeight="1">
      <c r="A182" s="223" t="s">
        <v>339</v>
      </c>
      <c r="B182" s="223"/>
      <c r="C182" s="223"/>
      <c r="D182" s="223"/>
      <c r="E182" s="223"/>
      <c r="F182" s="223"/>
      <c r="G182" s="223"/>
      <c r="H182" s="283"/>
      <c r="I182" s="283"/>
      <c r="J182" s="283"/>
      <c r="K182" s="283"/>
      <c r="L182" s="283"/>
      <c r="M182" s="233"/>
    </row>
    <row r="183" spans="1:13" ht="27" customHeight="1">
      <c r="A183" s="246" t="s">
        <v>79</v>
      </c>
      <c r="B183" s="223"/>
      <c r="C183" s="223"/>
      <c r="D183" s="223"/>
      <c r="E183" s="247"/>
      <c r="F183" s="223"/>
      <c r="G183" s="223"/>
      <c r="H183" s="283"/>
      <c r="I183" s="283"/>
      <c r="J183" s="283"/>
      <c r="K183" s="283"/>
      <c r="L183" s="283"/>
      <c r="M183" s="233"/>
    </row>
    <row r="184" spans="1:13" ht="27" customHeight="1">
      <c r="A184" s="247"/>
      <c r="B184" s="247"/>
      <c r="C184" s="247"/>
      <c r="D184" s="247"/>
      <c r="E184" s="247"/>
      <c r="F184" s="247"/>
      <c r="G184" s="247"/>
      <c r="H184" s="301"/>
      <c r="I184" s="301"/>
      <c r="J184" s="301"/>
      <c r="K184" s="301"/>
      <c r="L184" s="301"/>
      <c r="M184" s="233"/>
    </row>
    <row r="185" spans="1:13" ht="27" customHeight="1" thickBot="1">
      <c r="A185" s="223"/>
      <c r="B185" s="223" t="s">
        <v>354</v>
      </c>
      <c r="C185" s="223"/>
      <c r="D185" s="223"/>
      <c r="E185" s="223"/>
      <c r="F185" s="223"/>
      <c r="G185" s="223"/>
      <c r="H185" s="302">
        <f>IF((H122+H142+H162)=0,"",H122+H142+H162)</f>
      </c>
      <c r="I185" s="282"/>
      <c r="J185" s="302">
        <f>IF((J122+J142+J162+J171+J180)=0,"",J122+J142+J162+J171+J180)</f>
      </c>
      <c r="K185" s="282"/>
      <c r="L185" s="302">
        <f>IF(H185="","",H185+J185)</f>
      </c>
      <c r="M185" s="233"/>
    </row>
    <row r="186" spans="1:13" ht="27" customHeight="1" thickTop="1">
      <c r="A186" s="303">
        <f>IF($L185="","",IF($L185=$L26,"","YOU MAY HAVE AN ERROR.  TOTAL SOURCES DO NOT EQUAL TOTAL USES.  PLEASE EXPLAIN AT EXHIBIT A."))</f>
      </c>
      <c r="B186" s="223"/>
      <c r="C186" s="223"/>
      <c r="D186" s="223"/>
      <c r="E186" s="247"/>
      <c r="F186" s="223"/>
      <c r="G186" s="223"/>
      <c r="H186" s="223"/>
      <c r="I186" s="223"/>
      <c r="J186" s="223"/>
      <c r="K186" s="223"/>
      <c r="L186" s="223"/>
      <c r="M186" s="233"/>
    </row>
    <row r="187" spans="1:13" ht="27" customHeight="1">
      <c r="A187" s="266" t="s">
        <v>31</v>
      </c>
      <c r="B187" s="223" t="s">
        <v>38</v>
      </c>
      <c r="C187" s="223"/>
      <c r="D187" s="223"/>
      <c r="E187" s="247"/>
      <c r="F187" s="223"/>
      <c r="G187" s="223"/>
      <c r="H187" s="223"/>
      <c r="I187" s="223"/>
      <c r="J187" s="223"/>
      <c r="K187" s="223"/>
      <c r="L187" s="223"/>
      <c r="M187" s="233"/>
    </row>
    <row r="188" spans="1:13" ht="55.5" customHeight="1">
      <c r="A188" s="314" t="s">
        <v>365</v>
      </c>
      <c r="B188" s="316" t="s">
        <v>371</v>
      </c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</row>
    <row r="189" spans="1:13" ht="27" customHeight="1">
      <c r="A189" s="266"/>
      <c r="B189" s="230"/>
      <c r="C189" s="223"/>
      <c r="D189" s="223"/>
      <c r="E189" s="247"/>
      <c r="F189" s="223"/>
      <c r="G189" s="223"/>
      <c r="H189" s="223"/>
      <c r="I189" s="223"/>
      <c r="J189" s="223"/>
      <c r="K189" s="223"/>
      <c r="L189" s="223"/>
      <c r="M189" s="233"/>
    </row>
    <row r="190" spans="1:14" ht="27" customHeight="1">
      <c r="A190" s="223" t="s">
        <v>80</v>
      </c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42"/>
      <c r="N190" s="1"/>
    </row>
    <row r="191" spans="1:14" ht="27" customHeight="1">
      <c r="A191" s="223"/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42"/>
      <c r="N191" s="1"/>
    </row>
    <row r="192" spans="1:14" ht="27" customHeight="1">
      <c r="A192" s="248" t="s">
        <v>81</v>
      </c>
      <c r="B192" s="223" t="s">
        <v>82</v>
      </c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42"/>
      <c r="N192" s="1"/>
    </row>
    <row r="193" spans="1:14" ht="27" customHeight="1" thickBot="1">
      <c r="A193" s="223"/>
      <c r="B193" s="223" t="s">
        <v>83</v>
      </c>
      <c r="C193" s="223"/>
      <c r="D193" s="304">
        <f>IF(L42="","","Please type in an explanation here.")</f>
      </c>
      <c r="E193" s="304"/>
      <c r="F193" s="304"/>
      <c r="G193" s="304"/>
      <c r="H193" s="304"/>
      <c r="I193" s="304"/>
      <c r="J193" s="304"/>
      <c r="K193" s="304"/>
      <c r="L193" s="304"/>
      <c r="M193" s="242"/>
      <c r="N193" s="1"/>
    </row>
    <row r="194" spans="1:14" ht="27" customHeight="1">
      <c r="A194" s="223"/>
      <c r="B194" s="223"/>
      <c r="C194" s="223"/>
      <c r="D194" s="305"/>
      <c r="E194" s="305"/>
      <c r="F194" s="305"/>
      <c r="G194" s="305"/>
      <c r="H194" s="305"/>
      <c r="I194" s="305"/>
      <c r="J194" s="305"/>
      <c r="K194" s="305"/>
      <c r="L194" s="305"/>
      <c r="M194" s="242"/>
      <c r="N194" s="1"/>
    </row>
    <row r="195" spans="1:14" ht="27" customHeight="1" thickBot="1">
      <c r="A195" s="223"/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242"/>
      <c r="N195" s="1"/>
    </row>
    <row r="196" spans="1:14" ht="27" customHeight="1">
      <c r="A196" s="223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242"/>
      <c r="N196" s="1"/>
    </row>
    <row r="197" spans="1:14" ht="27" customHeight="1" thickBot="1">
      <c r="A197" s="223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242"/>
      <c r="N197" s="1"/>
    </row>
    <row r="198" spans="1:14" ht="27" customHeight="1">
      <c r="A198" s="223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242"/>
      <c r="N198" s="1"/>
    </row>
    <row r="199" spans="1:14" ht="27" customHeight="1" thickBot="1">
      <c r="A199" s="223"/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242"/>
      <c r="N199" s="1"/>
    </row>
    <row r="200" spans="1:14" ht="27" customHeight="1">
      <c r="A200" s="223"/>
      <c r="B200" s="223"/>
      <c r="C200" s="223"/>
      <c r="D200" s="305"/>
      <c r="E200" s="305"/>
      <c r="F200" s="305"/>
      <c r="G200" s="305"/>
      <c r="H200" s="305"/>
      <c r="I200" s="305"/>
      <c r="J200" s="305"/>
      <c r="K200" s="305"/>
      <c r="L200" s="305"/>
      <c r="M200" s="242"/>
      <c r="N200" s="1"/>
    </row>
    <row r="201" spans="1:14" ht="27" customHeight="1" thickBot="1">
      <c r="A201" s="223"/>
      <c r="B201" s="223" t="s">
        <v>84</v>
      </c>
      <c r="C201" s="304">
        <f>IF(L49="","","Please type in an explanation here.")</f>
      </c>
      <c r="D201" s="307"/>
      <c r="E201" s="307"/>
      <c r="F201" s="307"/>
      <c r="G201" s="307"/>
      <c r="H201" s="307"/>
      <c r="I201" s="307"/>
      <c r="J201" s="307"/>
      <c r="K201" s="307"/>
      <c r="L201" s="307"/>
      <c r="M201" s="242"/>
      <c r="N201" s="1"/>
    </row>
    <row r="202" spans="1:14" ht="27" customHeight="1">
      <c r="A202" s="223"/>
      <c r="B202" s="223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242"/>
      <c r="N202" s="1"/>
    </row>
    <row r="203" spans="1:14" ht="27" customHeight="1" thickBot="1">
      <c r="A203" s="223"/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242"/>
      <c r="N203" s="1"/>
    </row>
    <row r="204" spans="1:14" ht="27" customHeight="1">
      <c r="A204" s="223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242"/>
      <c r="N204" s="1"/>
    </row>
    <row r="205" spans="1:14" ht="27" customHeight="1" thickBot="1">
      <c r="A205" s="223"/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242"/>
      <c r="N205" s="1"/>
    </row>
    <row r="206" spans="1:14" ht="27" customHeight="1">
      <c r="A206" s="248" t="s">
        <v>85</v>
      </c>
      <c r="B206" s="223" t="s">
        <v>86</v>
      </c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42"/>
      <c r="N206" s="1"/>
    </row>
    <row r="207" spans="1:14" ht="27" customHeight="1" thickBot="1">
      <c r="A207" s="223"/>
      <c r="B207" s="223" t="s">
        <v>87</v>
      </c>
      <c r="C207" s="223"/>
      <c r="D207" s="304">
        <f>IF(L87="","","You need to type in an explanation here")</f>
      </c>
      <c r="E207" s="304"/>
      <c r="F207" s="304"/>
      <c r="G207" s="304"/>
      <c r="H207" s="304"/>
      <c r="I207" s="304"/>
      <c r="J207" s="304"/>
      <c r="K207" s="304"/>
      <c r="L207" s="304"/>
      <c r="M207" s="242"/>
      <c r="N207" s="1"/>
    </row>
    <row r="208" spans="1:14" ht="27" customHeight="1">
      <c r="A208" s="223"/>
      <c r="B208" s="247"/>
      <c r="C208" s="247"/>
      <c r="D208" s="309"/>
      <c r="E208" s="309"/>
      <c r="F208" s="309"/>
      <c r="G208" s="309"/>
      <c r="H208" s="309"/>
      <c r="I208" s="309"/>
      <c r="J208" s="309"/>
      <c r="K208" s="309"/>
      <c r="L208" s="309"/>
      <c r="M208" s="242"/>
      <c r="N208" s="1"/>
    </row>
    <row r="209" spans="1:14" ht="27" customHeight="1" thickBot="1">
      <c r="A209" s="223"/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242"/>
      <c r="N209" s="1"/>
    </row>
    <row r="210" spans="1:14" ht="27" customHeight="1">
      <c r="A210" s="223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242"/>
      <c r="N210" s="1"/>
    </row>
    <row r="211" spans="1:14" ht="27" customHeight="1" thickBot="1">
      <c r="A211" s="247"/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242"/>
      <c r="N211" s="1"/>
    </row>
    <row r="212" spans="1:14" ht="27" customHeight="1">
      <c r="A212" s="223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242"/>
      <c r="N212" s="1"/>
    </row>
    <row r="213" spans="1:14" ht="27" customHeight="1" thickBot="1">
      <c r="A213" s="223"/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242"/>
      <c r="N213" s="1"/>
    </row>
    <row r="214" spans="1:14" ht="27" customHeight="1">
      <c r="A214" s="223"/>
      <c r="B214" s="223" t="s">
        <v>229</v>
      </c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42"/>
      <c r="N214" s="1"/>
    </row>
    <row r="215" spans="1:13" ht="27" customHeight="1">
      <c r="A215" s="223"/>
      <c r="B215" s="223" t="s">
        <v>230</v>
      </c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42"/>
    </row>
    <row r="216" spans="1:13" ht="27" customHeight="1">
      <c r="A216" s="223"/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2"/>
    </row>
    <row r="217" spans="1:13" ht="27" customHeight="1" thickBot="1">
      <c r="A217" s="223"/>
      <c r="B217" s="304">
        <f>IF(L98="","","Please type in an explanation here.")</f>
      </c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242"/>
    </row>
    <row r="218" spans="1:13" ht="27" customHeight="1">
      <c r="A218" s="223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242"/>
    </row>
    <row r="219" spans="1:13" ht="27" customHeight="1" thickBot="1">
      <c r="A219" s="223"/>
      <c r="B219" s="304"/>
      <c r="C219" s="304"/>
      <c r="D219" s="304"/>
      <c r="E219" s="304"/>
      <c r="F219" s="304"/>
      <c r="G219" s="304"/>
      <c r="H219" s="304"/>
      <c r="I219" s="304"/>
      <c r="J219" s="304"/>
      <c r="K219" s="304"/>
      <c r="L219" s="304"/>
      <c r="M219" s="230"/>
    </row>
    <row r="220" spans="1:13" ht="27" customHeight="1">
      <c r="A220" s="223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230"/>
    </row>
    <row r="221" spans="1:13" ht="27" customHeight="1" thickBot="1">
      <c r="A221" s="223"/>
      <c r="B221" s="304"/>
      <c r="C221" s="304"/>
      <c r="D221" s="304"/>
      <c r="E221" s="304"/>
      <c r="F221" s="304"/>
      <c r="G221" s="304"/>
      <c r="H221" s="304"/>
      <c r="I221" s="304"/>
      <c r="J221" s="304"/>
      <c r="K221" s="304"/>
      <c r="L221" s="304"/>
      <c r="M221" s="230"/>
    </row>
    <row r="222" spans="1:13" ht="27" customHeight="1">
      <c r="A222" s="248" t="s">
        <v>88</v>
      </c>
      <c r="B222" s="223" t="s">
        <v>91</v>
      </c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42"/>
    </row>
    <row r="223" spans="1:13" ht="27" customHeight="1" thickBot="1">
      <c r="A223" s="223"/>
      <c r="B223" s="223" t="s">
        <v>84</v>
      </c>
      <c r="C223" s="304">
        <f>IF(L133="","","You will have to type in an explanation here")</f>
      </c>
      <c r="D223" s="304"/>
      <c r="E223" s="304"/>
      <c r="F223" s="304"/>
      <c r="G223" s="304"/>
      <c r="H223" s="304"/>
      <c r="I223" s="304"/>
      <c r="J223" s="304"/>
      <c r="K223" s="304"/>
      <c r="L223" s="304"/>
      <c r="M223" s="242"/>
    </row>
    <row r="224" spans="1:13" ht="27" customHeight="1">
      <c r="A224" s="223"/>
      <c r="B224" s="247"/>
      <c r="C224" s="309"/>
      <c r="D224" s="309"/>
      <c r="E224" s="309"/>
      <c r="F224" s="309"/>
      <c r="G224" s="309"/>
      <c r="H224" s="309"/>
      <c r="I224" s="309"/>
      <c r="J224" s="309"/>
      <c r="K224" s="309"/>
      <c r="L224" s="309"/>
      <c r="M224" s="242"/>
    </row>
    <row r="225" spans="1:13" ht="27" customHeight="1" thickBot="1">
      <c r="A225" s="223"/>
      <c r="B225" s="304"/>
      <c r="C225" s="304"/>
      <c r="D225" s="304"/>
      <c r="E225" s="304"/>
      <c r="F225" s="304"/>
      <c r="G225" s="304"/>
      <c r="H225" s="304"/>
      <c r="I225" s="304"/>
      <c r="J225" s="304"/>
      <c r="K225" s="304"/>
      <c r="L225" s="304"/>
      <c r="M225" s="242"/>
    </row>
    <row r="226" spans="1:13" ht="27" customHeight="1">
      <c r="A226" s="223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242"/>
    </row>
    <row r="227" spans="1:13" ht="27" customHeight="1" thickBot="1">
      <c r="A227" s="223"/>
      <c r="B227" s="304"/>
      <c r="C227" s="304"/>
      <c r="D227" s="304"/>
      <c r="E227" s="304"/>
      <c r="F227" s="304"/>
      <c r="G227" s="304"/>
      <c r="H227" s="304"/>
      <c r="I227" s="304"/>
      <c r="J227" s="304"/>
      <c r="K227" s="304"/>
      <c r="L227" s="304"/>
      <c r="M227" s="242"/>
    </row>
    <row r="228" spans="1:13" ht="27" customHeight="1">
      <c r="A228" s="223"/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42"/>
    </row>
    <row r="229" spans="1:13" ht="27" customHeight="1">
      <c r="A229" s="248" t="s">
        <v>90</v>
      </c>
      <c r="B229" s="223" t="s">
        <v>89</v>
      </c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42"/>
    </row>
    <row r="230" spans="1:13" ht="27" customHeight="1">
      <c r="A230" s="248"/>
      <c r="B230" s="223" t="s">
        <v>362</v>
      </c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42"/>
    </row>
    <row r="231" spans="1:13" ht="27" customHeight="1">
      <c r="A231" s="248"/>
      <c r="B231" s="223" t="s">
        <v>360</v>
      </c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42"/>
    </row>
    <row r="232" spans="1:13" ht="27" customHeight="1">
      <c r="A232" s="248"/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42"/>
    </row>
    <row r="233" spans="1:13" ht="27" customHeight="1" thickBot="1">
      <c r="A233" s="223"/>
      <c r="B233" s="304">
        <f>IF(L140="","","You will have to type in an explanation here")</f>
      </c>
      <c r="C233" s="304"/>
      <c r="D233" s="304"/>
      <c r="E233" s="304"/>
      <c r="F233" s="304"/>
      <c r="G233" s="304"/>
      <c r="H233" s="304"/>
      <c r="I233" s="304"/>
      <c r="J233" s="304"/>
      <c r="K233" s="304"/>
      <c r="L233" s="304"/>
      <c r="M233" s="242"/>
    </row>
    <row r="234" spans="1:13" ht="27" customHeight="1">
      <c r="A234" s="223"/>
      <c r="B234" s="247"/>
      <c r="C234" s="309"/>
      <c r="D234" s="309"/>
      <c r="E234" s="309"/>
      <c r="F234" s="309"/>
      <c r="G234" s="309"/>
      <c r="H234" s="309"/>
      <c r="I234" s="309"/>
      <c r="J234" s="309"/>
      <c r="K234" s="309"/>
      <c r="L234" s="309"/>
      <c r="M234" s="242"/>
    </row>
    <row r="235" spans="1:13" ht="27" customHeight="1" thickBot="1">
      <c r="A235" s="223"/>
      <c r="B235" s="304"/>
      <c r="C235" s="304"/>
      <c r="D235" s="304"/>
      <c r="E235" s="304"/>
      <c r="F235" s="304"/>
      <c r="G235" s="304"/>
      <c r="H235" s="304"/>
      <c r="I235" s="304"/>
      <c r="J235" s="304"/>
      <c r="K235" s="304"/>
      <c r="L235" s="304"/>
      <c r="M235" s="242"/>
    </row>
    <row r="236" spans="1:13" ht="27" customHeight="1">
      <c r="A236" s="223"/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242"/>
    </row>
    <row r="237" spans="1:13" ht="27" customHeight="1" thickBot="1">
      <c r="A237" s="223"/>
      <c r="B237" s="304"/>
      <c r="C237" s="304"/>
      <c r="D237" s="304"/>
      <c r="E237" s="304"/>
      <c r="F237" s="304"/>
      <c r="G237" s="304"/>
      <c r="H237" s="304"/>
      <c r="I237" s="304"/>
      <c r="J237" s="304"/>
      <c r="K237" s="304"/>
      <c r="L237" s="304"/>
      <c r="M237" s="230"/>
    </row>
    <row r="238" spans="1:13" ht="27" customHeight="1">
      <c r="A238" s="223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230"/>
    </row>
    <row r="239" spans="1:13" ht="27" customHeight="1" thickBot="1">
      <c r="A239" s="223"/>
      <c r="B239" s="304"/>
      <c r="C239" s="304"/>
      <c r="D239" s="304"/>
      <c r="E239" s="304"/>
      <c r="F239" s="304"/>
      <c r="G239" s="304"/>
      <c r="H239" s="304"/>
      <c r="I239" s="304"/>
      <c r="J239" s="304"/>
      <c r="K239" s="304"/>
      <c r="L239" s="304"/>
      <c r="M239" s="230"/>
    </row>
    <row r="240" spans="1:13" ht="27" customHeight="1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</row>
    <row r="241" spans="1:13" ht="27" customHeight="1">
      <c r="A241" s="248" t="s">
        <v>366</v>
      </c>
      <c r="B241" s="223" t="s">
        <v>367</v>
      </c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30"/>
    </row>
    <row r="242" spans="1:13" ht="27" customHeight="1">
      <c r="A242" s="248"/>
      <c r="B242" s="223" t="s">
        <v>370</v>
      </c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30"/>
    </row>
    <row r="243" spans="1:13" ht="27" customHeight="1">
      <c r="A243" s="248"/>
      <c r="B243" s="223" t="s">
        <v>368</v>
      </c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30"/>
    </row>
    <row r="244" spans="1:13" ht="27" customHeight="1">
      <c r="A244" s="248"/>
      <c r="B244" s="223" t="s">
        <v>369</v>
      </c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30"/>
    </row>
    <row r="245" spans="1:13" ht="27" customHeight="1">
      <c r="A245" s="248"/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30"/>
    </row>
    <row r="246" spans="1:13" ht="27" customHeight="1" thickBot="1">
      <c r="A246" s="223"/>
      <c r="B246" s="304">
        <f>IF(L152="","","You will have to type in an explanation here")</f>
      </c>
      <c r="C246" s="304"/>
      <c r="D246" s="304"/>
      <c r="E246" s="304"/>
      <c r="F246" s="304"/>
      <c r="G246" s="304"/>
      <c r="H246" s="304"/>
      <c r="I246" s="304"/>
      <c r="J246" s="304"/>
      <c r="K246" s="304"/>
      <c r="L246" s="304"/>
      <c r="M246" s="230"/>
    </row>
    <row r="247" spans="1:13" ht="27" customHeight="1">
      <c r="A247" s="223"/>
      <c r="B247" s="247"/>
      <c r="C247" s="309"/>
      <c r="D247" s="309"/>
      <c r="E247" s="309"/>
      <c r="F247" s="309"/>
      <c r="G247" s="309"/>
      <c r="H247" s="309"/>
      <c r="I247" s="309"/>
      <c r="J247" s="309"/>
      <c r="K247" s="309"/>
      <c r="L247" s="309"/>
      <c r="M247" s="230"/>
    </row>
    <row r="248" spans="1:13" ht="27" customHeight="1" thickBot="1">
      <c r="A248" s="223"/>
      <c r="B248" s="304"/>
      <c r="C248" s="304"/>
      <c r="D248" s="304"/>
      <c r="E248" s="304"/>
      <c r="F248" s="304"/>
      <c r="G248" s="304"/>
      <c r="H248" s="304"/>
      <c r="I248" s="304"/>
      <c r="J248" s="304"/>
      <c r="K248" s="304"/>
      <c r="L248" s="304"/>
      <c r="M248" s="230"/>
    </row>
    <row r="249" spans="1:13" ht="27" customHeight="1">
      <c r="A249" s="223"/>
      <c r="B249" s="308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230"/>
    </row>
    <row r="250" spans="1:13" ht="27" customHeight="1" thickBot="1">
      <c r="A250" s="223"/>
      <c r="B250" s="304"/>
      <c r="C250" s="304"/>
      <c r="D250" s="304"/>
      <c r="E250" s="304"/>
      <c r="F250" s="304"/>
      <c r="G250" s="304"/>
      <c r="H250" s="304"/>
      <c r="I250" s="304"/>
      <c r="J250" s="304"/>
      <c r="K250" s="304"/>
      <c r="L250" s="304"/>
      <c r="M250" s="230"/>
    </row>
    <row r="251" spans="1:13" ht="27" customHeight="1">
      <c r="A251" s="223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230"/>
    </row>
    <row r="252" spans="1:13" ht="27" customHeight="1" thickBot="1">
      <c r="A252" s="223"/>
      <c r="B252" s="304"/>
      <c r="C252" s="304"/>
      <c r="D252" s="304"/>
      <c r="E252" s="304"/>
      <c r="F252" s="304"/>
      <c r="G252" s="304"/>
      <c r="H252" s="304"/>
      <c r="I252" s="304"/>
      <c r="J252" s="304"/>
      <c r="K252" s="304"/>
      <c r="L252" s="304"/>
      <c r="M252" s="230"/>
    </row>
    <row r="253" spans="1:13" ht="22.5">
      <c r="A253" s="230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</row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5.5" customHeight="1"/>
    <row r="374" ht="25.5" customHeight="1"/>
    <row r="375" ht="25.5" customHeight="1"/>
  </sheetData>
  <sheetProtection/>
  <mergeCells count="3">
    <mergeCell ref="A2:M2"/>
    <mergeCell ref="A3:M3"/>
    <mergeCell ref="B188:M188"/>
  </mergeCells>
  <dataValidations count="3">
    <dataValidation type="whole" allowBlank="1" showInputMessage="1" showErrorMessage="1" error="Please enter a whole number." sqref="J176:J178 H106:J114 I42:I49 J41:J49 H41:H46 H55:J57 H72:J98 H17:H24 H49 J139:J140 H139:H140 H158:J160 I168:J169">
      <formula1>0</formula1>
      <formula2>100000000</formula2>
    </dataValidation>
    <dataValidation type="whole" allowBlank="1" showInputMessage="1" showErrorMessage="1" sqref="H47:H48">
      <formula1>0</formula1>
      <formula2>100000000</formula2>
    </dataValidation>
    <dataValidation type="whole" allowBlank="1" showInputMessage="1" showErrorMessage="1" prompt="Please enter whole number for sources and uses." error="Please enter a whole number." sqref="H16">
      <formula1>0</formula1>
      <formula2>100000000</formula2>
    </dataValidation>
  </dataValidations>
  <printOptions/>
  <pageMargins left="0.5" right="0.25" top="0.5" bottom="0.5" header="0.5" footer="0.4"/>
  <pageSetup horizontalDpi="600" verticalDpi="600" orientation="portrait" scale="42" r:id="rId1"/>
  <headerFooter alignWithMargins="0">
    <oddHeader>&amp;R&amp;14
</oddHeader>
    <oddFooter>&amp;LFCCA
January 2013&amp;C&amp;24Page &amp;P</oddFooter>
  </headerFooter>
  <rowBreaks count="4" manualBreakCount="4">
    <brk id="63" max="255" man="1"/>
    <brk id="124" max="12" man="1"/>
    <brk id="188" max="255" man="1"/>
    <brk id="30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29"/>
  </sheetPr>
  <dimension ref="A1:I44"/>
  <sheetViews>
    <sheetView defaultGridColor="0" zoomScale="60" zoomScaleNormal="60" zoomScalePageLayoutView="0" colorId="22" workbookViewId="0" topLeftCell="A1">
      <selection activeCell="B41" sqref="B41"/>
    </sheetView>
  </sheetViews>
  <sheetFormatPr defaultColWidth="9.69140625" defaultRowHeight="23.25"/>
  <cols>
    <col min="1" max="1" width="9.921875" style="0" customWidth="1"/>
    <col min="2" max="2" width="33.609375" style="0" customWidth="1"/>
    <col min="3" max="3" width="9.921875" style="0" customWidth="1"/>
    <col min="4" max="4" width="11.83984375" style="0" customWidth="1"/>
    <col min="5" max="5" width="12.83984375" style="0" customWidth="1"/>
    <col min="6" max="6" width="8.37890625" style="0" customWidth="1"/>
    <col min="7" max="7" width="13.0703125" style="0" customWidth="1"/>
    <col min="8" max="8" width="9.69140625" style="0" customWidth="1"/>
    <col min="9" max="9" width="13.0703125" style="0" customWidth="1"/>
  </cols>
  <sheetData>
    <row r="1" spans="1:9" ht="22.5">
      <c r="A1" s="17" t="s">
        <v>191</v>
      </c>
      <c r="B1" s="18"/>
      <c r="C1" s="18"/>
      <c r="D1" s="18"/>
      <c r="E1" s="18"/>
      <c r="F1" s="18"/>
      <c r="G1" s="18"/>
      <c r="H1" s="18"/>
      <c r="I1" s="18"/>
    </row>
    <row r="2" spans="1:9" ht="22.5">
      <c r="A2" s="17" t="s">
        <v>165</v>
      </c>
      <c r="B2" s="18"/>
      <c r="C2" s="18"/>
      <c r="D2" s="18"/>
      <c r="E2" s="18"/>
      <c r="F2" s="18"/>
      <c r="G2" s="18"/>
      <c r="H2" s="18"/>
      <c r="I2" s="18"/>
    </row>
    <row r="3" spans="1:9" ht="23.25" thickBot="1">
      <c r="A3" s="39" t="s">
        <v>194</v>
      </c>
      <c r="B3" s="203">
        <f>IF(COSTS!C6="","",COSTS!C6)</f>
      </c>
      <c r="C3" s="14"/>
      <c r="D3" s="14"/>
      <c r="E3" s="14"/>
      <c r="F3" s="14"/>
      <c r="G3" s="49" t="s">
        <v>140</v>
      </c>
      <c r="H3" s="203">
        <f>IF(COSTS!K6="","",COSTS!K6)</f>
      </c>
      <c r="I3" s="14"/>
    </row>
    <row r="4" spans="1:9" ht="23.25" thickBot="1">
      <c r="A4" s="39" t="s">
        <v>195</v>
      </c>
      <c r="B4" s="215">
        <f>IF('EXHIBIT C'!B6="","",'EXHIBIT C'!B6)</f>
      </c>
      <c r="C4" s="14"/>
      <c r="D4" s="14"/>
      <c r="E4" s="14"/>
      <c r="F4" s="14"/>
      <c r="G4" s="14"/>
      <c r="H4" s="14"/>
      <c r="I4" s="14"/>
    </row>
    <row r="5" spans="1:9" ht="23.25" thickBot="1">
      <c r="A5" s="39" t="s">
        <v>196</v>
      </c>
      <c r="B5" s="215">
        <f>IF('EXHIBIT C'!B7="","",'EXHIBIT C'!B7)</f>
      </c>
      <c r="C5" s="49" t="s">
        <v>197</v>
      </c>
      <c r="D5" s="203">
        <f>IF('EXHIBIT C'!E7="","",'EXHIBIT C'!E7)</f>
      </c>
      <c r="E5" s="14"/>
      <c r="F5" s="14"/>
      <c r="G5" s="14"/>
      <c r="H5" s="14"/>
      <c r="I5" s="14"/>
    </row>
    <row r="6" spans="1:9" ht="23.25" thickBot="1">
      <c r="A6" s="14"/>
      <c r="B6" s="14"/>
      <c r="C6" s="14"/>
      <c r="D6" s="14"/>
      <c r="E6" s="14"/>
      <c r="F6" s="14"/>
      <c r="G6" s="14"/>
      <c r="H6" s="14"/>
      <c r="I6" s="14"/>
    </row>
    <row r="7" spans="1:9" ht="22.5">
      <c r="A7" s="41" t="s">
        <v>312</v>
      </c>
      <c r="B7" s="20" t="s">
        <v>155</v>
      </c>
      <c r="C7" s="42" t="s">
        <v>152</v>
      </c>
      <c r="D7" s="20" t="s">
        <v>153</v>
      </c>
      <c r="E7" s="42" t="s">
        <v>6</v>
      </c>
      <c r="F7" s="41" t="s">
        <v>207</v>
      </c>
      <c r="G7" s="41" t="s">
        <v>200</v>
      </c>
      <c r="H7" s="20" t="s">
        <v>158</v>
      </c>
      <c r="I7" s="43" t="s">
        <v>158</v>
      </c>
    </row>
    <row r="8" spans="1:9" ht="22.5">
      <c r="A8" s="44"/>
      <c r="B8" s="21"/>
      <c r="C8" s="22" t="s">
        <v>156</v>
      </c>
      <c r="D8" s="21" t="s">
        <v>209</v>
      </c>
      <c r="E8" s="22" t="s">
        <v>161</v>
      </c>
      <c r="F8" s="44" t="s">
        <v>208</v>
      </c>
      <c r="G8" s="44" t="s">
        <v>161</v>
      </c>
      <c r="H8" s="21" t="s">
        <v>162</v>
      </c>
      <c r="I8" s="45" t="s">
        <v>163</v>
      </c>
    </row>
    <row r="9" spans="1:9" ht="23.25" thickBot="1">
      <c r="A9" s="46"/>
      <c r="B9" s="23"/>
      <c r="C9" s="47" t="s">
        <v>159</v>
      </c>
      <c r="D9" s="23" t="s">
        <v>210</v>
      </c>
      <c r="E9" s="47"/>
      <c r="F9" s="46"/>
      <c r="G9" s="46"/>
      <c r="H9" s="23"/>
      <c r="I9" s="48"/>
    </row>
    <row r="10" spans="1:9" ht="22.5">
      <c r="A10" s="218">
        <f>IF('EXHIBIT C'!A12="","",'EXHIBIT C'!A12)</f>
      </c>
      <c r="B10" s="190">
        <f>IF(COSTS!$L$142="","",IF('EXHIBIT C'!B12="","",'EXHIBIT C'!B12))</f>
      </c>
      <c r="C10" s="214">
        <f>IF(COSTS!$L$142="","",'QUAL. ACQU.'!B8)</f>
      </c>
      <c r="D10" s="180">
        <f>IF(COSTS!$L$142="","",IF('EXHIBIT C'!D12="","",'EXHIBIT C'!D12))</f>
      </c>
      <c r="E10" s="182">
        <f>IF(B10="","",IF('DEV.  DATA'!H$68&gt;0,IF('CREDIT CALC.'!H$35&lt;='CREDIT CALC.'!H$37,'QUAL. ACQU.'!D8,('CREDIT CALC.'!H$37/'CREDIT CALC.'!H$35)*'QUAL. ACQU.'!D8),IF('CREDIT CALC.'!H$31="","",IF(AND('CREDIT CALC.'!H$35&lt;='CREDIT CALC.'!H$31,'CREDIT CALC.'!H$35&lt;='CREDIT CALC.'!H$37),'QUAL. ACQU.'!D8,IF(AND('CREDIT CALC.'!H$31&lt;'CREDIT CALC.'!H$35,'CREDIT CALC.'!H$31&lt;'CREDIT CALC.'!H$37),('CREDIT CALC.'!H$31/'CREDIT CALC.'!H$35)*'QUAL. ACQU.'!D8,('CREDIT CALC.'!H$37/'CREDIT CALC.'!H$35)*'QUAL. ACQU.'!D8)))))</f>
      </c>
      <c r="F10" s="181">
        <f>IF(COSTS!$L$142="","",IF('EXHIBIT C'!G12="","",'EXHIBIT C'!G12))</f>
      </c>
      <c r="G10" s="182">
        <f>IF(B10="","",ROUND(E10*F10,0))</f>
      </c>
      <c r="H10" s="213">
        <f>IF(COSTS!$L$142="","",IF(B10="","",IF('DEV.  DATA'!$E$28="",IF('QUAL. ACQU.'!F8="","",'QUAL. ACQU.'!F8),'DEV.  DATA'!$E$28)))</f>
      </c>
      <c r="I10" s="182">
        <f>IF(COSTS!$L$142="","",IF(B10="","",ROUND(G10*(H10/100),0)))</f>
      </c>
    </row>
    <row r="11" spans="1:9" ht="22.5">
      <c r="A11" s="218">
        <f>IF('EXHIBIT C'!A13="","",'EXHIBIT C'!A13)</f>
      </c>
      <c r="B11" s="190">
        <f>IF(COSTS!$L$142="","",IF('EXHIBIT C'!B13="","",'EXHIBIT C'!B13))</f>
      </c>
      <c r="C11" s="214">
        <f>IF(COSTS!$L$142="","",'QUAL. ACQU.'!B9)</f>
      </c>
      <c r="D11" s="180">
        <f>IF(COSTS!$L$142="","",IF('EXHIBIT C'!D13="","",'EXHIBIT C'!D13))</f>
      </c>
      <c r="E11" s="182">
        <f>IF(B11="","",IF('DEV.  DATA'!H$68&gt;0,IF('CREDIT CALC.'!H$35&lt;='CREDIT CALC.'!H$37,'QUAL. ACQU.'!D9,('CREDIT CALC.'!H$37/'CREDIT CALC.'!H$35)*'QUAL. ACQU.'!D9),IF('CREDIT CALC.'!H$31="","",IF(AND('CREDIT CALC.'!H$35&lt;='CREDIT CALC.'!H$31,'CREDIT CALC.'!H$35&lt;='CREDIT CALC.'!H$37),'QUAL. ACQU.'!D9,IF(AND('CREDIT CALC.'!H$31&lt;'CREDIT CALC.'!H$35,'CREDIT CALC.'!H$31&lt;'CREDIT CALC.'!H$37),('CREDIT CALC.'!H$31/'CREDIT CALC.'!H$35)*'QUAL. ACQU.'!D9,('CREDIT CALC.'!H$37/'CREDIT CALC.'!H$35)*'QUAL. ACQU.'!D9)))))</f>
      </c>
      <c r="F11" s="181">
        <f>IF(COSTS!$L$142="","",IF('EXHIBIT C'!G13="","",'EXHIBIT C'!G13))</f>
      </c>
      <c r="G11" s="182">
        <f aca="true" t="shared" si="0" ref="G11:G40">IF(B11="","",ROUND(E11*F11,0))</f>
      </c>
      <c r="H11" s="213">
        <f>IF(COSTS!$L$142="","",IF(B11="","",IF('DEV.  DATA'!$E$28="",IF('QUAL. ACQU.'!F9="","",'QUAL. ACQU.'!F9),'DEV.  DATA'!$E$28)))</f>
      </c>
      <c r="I11" s="182">
        <f>IF(COSTS!$L$142="","",IF(B11="","",ROUND(G11*(H11/100),0)))</f>
      </c>
    </row>
    <row r="12" spans="1:9" ht="22.5">
      <c r="A12" s="218">
        <f>IF('EXHIBIT C'!A14="","",'EXHIBIT C'!A14)</f>
      </c>
      <c r="B12" s="190">
        <f>IF(COSTS!$L$142="","",IF('EXHIBIT C'!B14="","",'EXHIBIT C'!B14))</f>
      </c>
      <c r="C12" s="214">
        <f>IF(COSTS!$L$142="","",'QUAL. ACQU.'!B10)</f>
      </c>
      <c r="D12" s="180">
        <f>IF(COSTS!$L$142="","",IF('EXHIBIT C'!D14="","",'EXHIBIT C'!D14))</f>
      </c>
      <c r="E12" s="182">
        <f>IF(B12="","",IF('DEV.  DATA'!H$68&gt;0,IF('CREDIT CALC.'!H$35&lt;='CREDIT CALC.'!H$37,'QUAL. ACQU.'!D10,('CREDIT CALC.'!H$37/'CREDIT CALC.'!H$35)*'QUAL. ACQU.'!D10),IF('CREDIT CALC.'!H$31="","",IF(AND('CREDIT CALC.'!H$35&lt;='CREDIT CALC.'!H$31,'CREDIT CALC.'!H$35&lt;='CREDIT CALC.'!H$37),'QUAL. ACQU.'!D10,IF(AND('CREDIT CALC.'!H$31&lt;'CREDIT CALC.'!H$35,'CREDIT CALC.'!H$31&lt;'CREDIT CALC.'!H$37),('CREDIT CALC.'!H$31/'CREDIT CALC.'!H$35)*'QUAL. ACQU.'!D10,('CREDIT CALC.'!H$37/'CREDIT CALC.'!H$35)*'QUAL. ACQU.'!D10)))))</f>
      </c>
      <c r="F12" s="181">
        <f>IF(COSTS!$L$142="","",IF('EXHIBIT C'!G14="","",'EXHIBIT C'!G14))</f>
      </c>
      <c r="G12" s="182">
        <f t="shared" si="0"/>
      </c>
      <c r="H12" s="213">
        <f>IF(COSTS!$L$142="","",IF(B12="","",IF('DEV.  DATA'!$E$28="",IF('QUAL. ACQU.'!F10="","",'QUAL. ACQU.'!F10),'DEV.  DATA'!$E$28)))</f>
      </c>
      <c r="I12" s="182">
        <f>IF(COSTS!$L$142="","",IF(B12="","",ROUND(G12*(H12/100),0)))</f>
      </c>
    </row>
    <row r="13" spans="1:9" ht="22.5">
      <c r="A13" s="218">
        <f>IF('EXHIBIT C'!A15="","",'EXHIBIT C'!A15)</f>
      </c>
      <c r="B13" s="190">
        <f>IF(COSTS!$L$142="","",IF('EXHIBIT C'!B15="","",'EXHIBIT C'!B15))</f>
      </c>
      <c r="C13" s="214">
        <f>IF(COSTS!$L$142="","",'QUAL. ACQU.'!B11)</f>
      </c>
      <c r="D13" s="180">
        <f>IF(COSTS!$L$142="","",IF('EXHIBIT C'!D15="","",'EXHIBIT C'!D15))</f>
      </c>
      <c r="E13" s="182">
        <f>IF(B13="","",IF('DEV.  DATA'!H$68&gt;0,IF('CREDIT CALC.'!H$35&lt;='CREDIT CALC.'!H$37,'QUAL. ACQU.'!D11,('CREDIT CALC.'!H$37/'CREDIT CALC.'!H$35)*'QUAL. ACQU.'!D11),IF('CREDIT CALC.'!H$31="","",IF(AND('CREDIT CALC.'!H$35&lt;='CREDIT CALC.'!H$31,'CREDIT CALC.'!H$35&lt;='CREDIT CALC.'!H$37),'QUAL. ACQU.'!D11,IF(AND('CREDIT CALC.'!H$31&lt;'CREDIT CALC.'!H$35,'CREDIT CALC.'!H$31&lt;'CREDIT CALC.'!H$37),('CREDIT CALC.'!H$31/'CREDIT CALC.'!H$35)*'QUAL. ACQU.'!D11,('CREDIT CALC.'!H$37/'CREDIT CALC.'!H$35)*'QUAL. ACQU.'!D11)))))</f>
      </c>
      <c r="F13" s="181">
        <f>IF(COSTS!$L$142="","",IF('EXHIBIT C'!G15="","",'EXHIBIT C'!G15))</f>
      </c>
      <c r="G13" s="182">
        <f t="shared" si="0"/>
      </c>
      <c r="H13" s="213">
        <f>IF(COSTS!$L$142="","",IF(B13="","",IF('DEV.  DATA'!$E$28="",IF('QUAL. ACQU.'!F11="","",'QUAL. ACQU.'!F11),'DEV.  DATA'!$E$28)))</f>
      </c>
      <c r="I13" s="182">
        <f>IF(COSTS!$L$142="","",IF(B13="","",ROUND(G13*(H13/100),0)))</f>
      </c>
    </row>
    <row r="14" spans="1:9" ht="22.5">
      <c r="A14" s="218">
        <f>IF('EXHIBIT C'!A16="","",'EXHIBIT C'!A16)</f>
      </c>
      <c r="B14" s="190">
        <f>IF(COSTS!$L$142="","",IF('EXHIBIT C'!B16="","",'EXHIBIT C'!B16))</f>
      </c>
      <c r="C14" s="214">
        <f>IF(COSTS!$L$142="","",'QUAL. ACQU.'!B12)</f>
      </c>
      <c r="D14" s="180">
        <f>IF(COSTS!$L$142="","",IF('EXHIBIT C'!D16="","",'EXHIBIT C'!D16))</f>
      </c>
      <c r="E14" s="182">
        <f>IF(B14="","",IF('DEV.  DATA'!H$68&gt;0,IF('CREDIT CALC.'!H$35&lt;='CREDIT CALC.'!H$37,'QUAL. ACQU.'!D12,('CREDIT CALC.'!H$37/'CREDIT CALC.'!H$35)*'QUAL. ACQU.'!D12),IF('CREDIT CALC.'!H$31="","",IF(AND('CREDIT CALC.'!H$35&lt;='CREDIT CALC.'!H$31,'CREDIT CALC.'!H$35&lt;='CREDIT CALC.'!H$37),'QUAL. ACQU.'!D12,IF(AND('CREDIT CALC.'!H$31&lt;'CREDIT CALC.'!H$35,'CREDIT CALC.'!H$31&lt;'CREDIT CALC.'!H$37),('CREDIT CALC.'!H$31/'CREDIT CALC.'!H$35)*'QUAL. ACQU.'!D12,('CREDIT CALC.'!H$37/'CREDIT CALC.'!H$35)*'QUAL. ACQU.'!D12)))))</f>
      </c>
      <c r="F14" s="181">
        <f>IF(COSTS!$L$142="","",IF('EXHIBIT C'!G16="","",'EXHIBIT C'!G16))</f>
      </c>
      <c r="G14" s="182">
        <f t="shared" si="0"/>
      </c>
      <c r="H14" s="213">
        <f>IF(COSTS!$L$142="","",IF(B14="","",IF('DEV.  DATA'!$E$28="",IF('QUAL. ACQU.'!F12="","",'QUAL. ACQU.'!F12),'DEV.  DATA'!$E$28)))</f>
      </c>
      <c r="I14" s="182">
        <f>IF(COSTS!$L$142="","",IF(B14="","",ROUND(G14*(H14/100),0)))</f>
      </c>
    </row>
    <row r="15" spans="1:9" ht="22.5">
      <c r="A15" s="218">
        <f>IF('EXHIBIT C'!A17="","",'EXHIBIT C'!A17)</f>
      </c>
      <c r="B15" s="190">
        <f>IF(COSTS!$L$142="","",IF('EXHIBIT C'!B17="","",'EXHIBIT C'!B17))</f>
      </c>
      <c r="C15" s="214">
        <f>IF(COSTS!$L$142="","",'QUAL. ACQU.'!B13)</f>
      </c>
      <c r="D15" s="180">
        <f>IF(COSTS!$L$142="","",IF('EXHIBIT C'!D17="","",'EXHIBIT C'!D17))</f>
      </c>
      <c r="E15" s="182">
        <f>IF(B15="","",IF('DEV.  DATA'!H$68&gt;0,IF('CREDIT CALC.'!H$35&lt;='CREDIT CALC.'!H$37,'QUAL. ACQU.'!D13,('CREDIT CALC.'!H$37/'CREDIT CALC.'!H$35)*'QUAL. ACQU.'!D13),IF('CREDIT CALC.'!H$31="","",IF(AND('CREDIT CALC.'!H$35&lt;='CREDIT CALC.'!H$31,'CREDIT CALC.'!H$35&lt;='CREDIT CALC.'!H$37),'QUAL. ACQU.'!D13,IF(AND('CREDIT CALC.'!H$31&lt;'CREDIT CALC.'!H$35,'CREDIT CALC.'!H$31&lt;'CREDIT CALC.'!H$37),('CREDIT CALC.'!H$31/'CREDIT CALC.'!H$35)*'QUAL. ACQU.'!D13,('CREDIT CALC.'!H$37/'CREDIT CALC.'!H$35)*'QUAL. ACQU.'!D13)))))</f>
      </c>
      <c r="F15" s="181">
        <f>IF(COSTS!$L$142="","",IF('EXHIBIT C'!G17="","",'EXHIBIT C'!G17))</f>
      </c>
      <c r="G15" s="182">
        <f t="shared" si="0"/>
      </c>
      <c r="H15" s="213">
        <f>IF(COSTS!$L$142="","",IF(B15="","",IF('DEV.  DATA'!$E$28="",IF('QUAL. ACQU.'!F13="","",'QUAL. ACQU.'!F13),'DEV.  DATA'!$E$28)))</f>
      </c>
      <c r="I15" s="182">
        <f>IF(COSTS!$L$142="","",IF(B15="","",ROUND(G15*(H15/100),0)))</f>
      </c>
    </row>
    <row r="16" spans="1:9" ht="22.5">
      <c r="A16" s="218">
        <f>IF('EXHIBIT C'!A18="","",'EXHIBIT C'!A18)</f>
      </c>
      <c r="B16" s="190">
        <f>IF(COSTS!$L$142="","",IF('EXHIBIT C'!B18="","",'EXHIBIT C'!B18))</f>
      </c>
      <c r="C16" s="214">
        <f>IF(COSTS!$L$142="","",'QUAL. ACQU.'!B14)</f>
      </c>
      <c r="D16" s="180">
        <f>IF(COSTS!$L$142="","",IF('EXHIBIT C'!D18="","",'EXHIBIT C'!D18))</f>
      </c>
      <c r="E16" s="182">
        <f>IF(B16="","",IF('DEV.  DATA'!H$68&gt;0,IF('CREDIT CALC.'!H$35&lt;='CREDIT CALC.'!H$37,'QUAL. ACQU.'!D14,('CREDIT CALC.'!H$37/'CREDIT CALC.'!H$35)*'QUAL. ACQU.'!D14),IF('CREDIT CALC.'!H$31="","",IF(AND('CREDIT CALC.'!H$35&lt;='CREDIT CALC.'!H$31,'CREDIT CALC.'!H$35&lt;='CREDIT CALC.'!H$37),'QUAL. ACQU.'!D14,IF(AND('CREDIT CALC.'!H$31&lt;'CREDIT CALC.'!H$35,'CREDIT CALC.'!H$31&lt;'CREDIT CALC.'!H$37),('CREDIT CALC.'!H$31/'CREDIT CALC.'!H$35)*'QUAL. ACQU.'!D14,('CREDIT CALC.'!H$37/'CREDIT CALC.'!H$35)*'QUAL. ACQU.'!D14)))))</f>
      </c>
      <c r="F16" s="181">
        <f>IF(COSTS!$L$142="","",IF('EXHIBIT C'!G18="","",'EXHIBIT C'!G18))</f>
      </c>
      <c r="G16" s="182">
        <f t="shared" si="0"/>
      </c>
      <c r="H16" s="213">
        <f>IF(COSTS!$L$142="","",IF(B16="","",IF('DEV.  DATA'!$E$28="",IF('QUAL. ACQU.'!F14="","",'QUAL. ACQU.'!F14),'DEV.  DATA'!$E$28)))</f>
      </c>
      <c r="I16" s="182">
        <f>IF(COSTS!$L$142="","",IF(B16="","",ROUND(G16*(H16/100),0)))</f>
      </c>
    </row>
    <row r="17" spans="1:9" ht="22.5">
      <c r="A17" s="218">
        <f>IF('EXHIBIT C'!A19="","",'EXHIBIT C'!A19)</f>
      </c>
      <c r="B17" s="190">
        <f>IF(COSTS!$L$142="","",IF('EXHIBIT C'!B19="","",'EXHIBIT C'!B19))</f>
      </c>
      <c r="C17" s="214">
        <f>IF(COSTS!$L$142="","",'QUAL. ACQU.'!B15)</f>
      </c>
      <c r="D17" s="180">
        <f>IF(COSTS!$L$142="","",IF('EXHIBIT C'!D19="","",'EXHIBIT C'!D19))</f>
      </c>
      <c r="E17" s="182">
        <f>IF(B17="","",IF('DEV.  DATA'!H$68&gt;0,IF('CREDIT CALC.'!H$35&lt;='CREDIT CALC.'!H$37,'QUAL. ACQU.'!D15,('CREDIT CALC.'!H$37/'CREDIT CALC.'!H$35)*'QUAL. ACQU.'!D15),IF('CREDIT CALC.'!H$31="","",IF(AND('CREDIT CALC.'!H$35&lt;='CREDIT CALC.'!H$31,'CREDIT CALC.'!H$35&lt;='CREDIT CALC.'!H$37),'QUAL. ACQU.'!D15,IF(AND('CREDIT CALC.'!H$31&lt;'CREDIT CALC.'!H$35,'CREDIT CALC.'!H$31&lt;'CREDIT CALC.'!H$37),('CREDIT CALC.'!H$31/'CREDIT CALC.'!H$35)*'QUAL. ACQU.'!D15,('CREDIT CALC.'!H$37/'CREDIT CALC.'!H$35)*'QUAL. ACQU.'!D15)))))</f>
      </c>
      <c r="F17" s="181">
        <f>IF(COSTS!$L$142="","",IF('EXHIBIT C'!G19="","",'EXHIBIT C'!G19))</f>
      </c>
      <c r="G17" s="182">
        <f t="shared" si="0"/>
      </c>
      <c r="H17" s="213">
        <f>IF(COSTS!$L$142="","",IF(B17="","",IF('DEV.  DATA'!$E$28="",IF('QUAL. ACQU.'!F15="","",'QUAL. ACQU.'!F15),'DEV.  DATA'!$E$28)))</f>
      </c>
      <c r="I17" s="182">
        <f>IF(COSTS!$L$142="","",IF(B17="","",ROUND(G17*(H17/100),0)))</f>
      </c>
    </row>
    <row r="18" spans="1:9" ht="22.5">
      <c r="A18" s="218">
        <f>IF('EXHIBIT C'!A20="","",'EXHIBIT C'!A20)</f>
      </c>
      <c r="B18" s="190">
        <f>IF(COSTS!$L$142="","",IF('EXHIBIT C'!B20="","",'EXHIBIT C'!B20))</f>
      </c>
      <c r="C18" s="214">
        <f>IF(COSTS!$L$142="","",'QUAL. ACQU.'!B16)</f>
      </c>
      <c r="D18" s="180">
        <f>IF(COSTS!$L$142="","",IF('EXHIBIT C'!D20="","",'EXHIBIT C'!D20))</f>
      </c>
      <c r="E18" s="182">
        <f>IF(B18="","",IF('DEV.  DATA'!H$68&gt;0,IF('CREDIT CALC.'!H$35&lt;='CREDIT CALC.'!H$37,'QUAL. ACQU.'!D16,('CREDIT CALC.'!H$37/'CREDIT CALC.'!H$35)*'QUAL. ACQU.'!D16),IF('CREDIT CALC.'!H$31="","",IF(AND('CREDIT CALC.'!H$35&lt;='CREDIT CALC.'!H$31,'CREDIT CALC.'!H$35&lt;='CREDIT CALC.'!H$37),'QUAL. ACQU.'!D16,IF(AND('CREDIT CALC.'!H$31&lt;'CREDIT CALC.'!H$35,'CREDIT CALC.'!H$31&lt;'CREDIT CALC.'!H$37),('CREDIT CALC.'!H$31/'CREDIT CALC.'!H$35)*'QUAL. ACQU.'!D16,('CREDIT CALC.'!H$37/'CREDIT CALC.'!H$35)*'QUAL. ACQU.'!D16)))))</f>
      </c>
      <c r="F18" s="181">
        <f>IF(COSTS!$L$142="","",IF('EXHIBIT C'!G20="","",'EXHIBIT C'!G20))</f>
      </c>
      <c r="G18" s="182">
        <f t="shared" si="0"/>
      </c>
      <c r="H18" s="213">
        <f>IF(COSTS!$L$142="","",IF(B18="","",IF('DEV.  DATA'!$E$28="",IF('QUAL. ACQU.'!F16="","",'QUAL. ACQU.'!F16),'DEV.  DATA'!$E$28)))</f>
      </c>
      <c r="I18" s="182">
        <f>IF(COSTS!$L$142="","",IF(B18="","",ROUND(G18*(H18/100),0)))</f>
      </c>
    </row>
    <row r="19" spans="1:9" ht="22.5">
      <c r="A19" s="218">
        <f>IF('EXHIBIT C'!A21="","",'EXHIBIT C'!A21)</f>
      </c>
      <c r="B19" s="190">
        <f>IF(COSTS!$L$142="","",IF('EXHIBIT C'!B21="","",'EXHIBIT C'!B21))</f>
      </c>
      <c r="C19" s="214">
        <f>IF(COSTS!$L$142="","",'QUAL. ACQU.'!B17)</f>
      </c>
      <c r="D19" s="180">
        <f>IF(COSTS!$L$142="","",IF('EXHIBIT C'!D21="","",'EXHIBIT C'!D21))</f>
      </c>
      <c r="E19" s="182">
        <f>IF(B19="","",IF('DEV.  DATA'!H$68&gt;0,IF('CREDIT CALC.'!H$35&lt;='CREDIT CALC.'!H$37,'QUAL. ACQU.'!D17,('CREDIT CALC.'!H$37/'CREDIT CALC.'!H$35)*'QUAL. ACQU.'!D17),IF('CREDIT CALC.'!H$31="","",IF(AND('CREDIT CALC.'!H$35&lt;='CREDIT CALC.'!H$31,'CREDIT CALC.'!H$35&lt;='CREDIT CALC.'!H$37),'QUAL. ACQU.'!D17,IF(AND('CREDIT CALC.'!H$31&lt;'CREDIT CALC.'!H$35,'CREDIT CALC.'!H$31&lt;'CREDIT CALC.'!H$37),('CREDIT CALC.'!H$31/'CREDIT CALC.'!H$35)*'QUAL. ACQU.'!D17,('CREDIT CALC.'!H$37/'CREDIT CALC.'!H$35)*'QUAL. ACQU.'!D17)))))</f>
      </c>
      <c r="F19" s="181">
        <f>IF(COSTS!$L$142="","",IF('EXHIBIT C'!G21="","",'EXHIBIT C'!G21))</f>
      </c>
      <c r="G19" s="182">
        <f t="shared" si="0"/>
      </c>
      <c r="H19" s="213">
        <f>IF(COSTS!$L$142="","",IF(B19="","",IF('DEV.  DATA'!$E$28="",IF('QUAL. ACQU.'!F17="","",'QUAL. ACQU.'!F17),'DEV.  DATA'!$E$28)))</f>
      </c>
      <c r="I19" s="182">
        <f>IF(COSTS!$L$142="","",IF(B19="","",ROUND(G19*(H19/100),0)))</f>
      </c>
    </row>
    <row r="20" spans="1:9" ht="22.5">
      <c r="A20" s="218">
        <f>IF('EXHIBIT C'!A22="","",'EXHIBIT C'!A22)</f>
      </c>
      <c r="B20" s="190">
        <f>IF(COSTS!$L$142="","",IF('EXHIBIT C'!B22="","",'EXHIBIT C'!B22))</f>
      </c>
      <c r="C20" s="214">
        <f>IF(COSTS!$L$142="","",'QUAL. ACQU.'!B18)</f>
      </c>
      <c r="D20" s="180">
        <f>IF(COSTS!$L$142="","",IF('EXHIBIT C'!D22="","",'EXHIBIT C'!D22))</f>
      </c>
      <c r="E20" s="182">
        <f>IF(B20="","",IF('DEV.  DATA'!H$68&gt;0,IF('CREDIT CALC.'!H$35&lt;='CREDIT CALC.'!H$37,'QUAL. ACQU.'!D18,('CREDIT CALC.'!H$37/'CREDIT CALC.'!H$35)*'QUAL. ACQU.'!D18),IF('CREDIT CALC.'!H$31="","",IF(AND('CREDIT CALC.'!H$35&lt;='CREDIT CALC.'!H$31,'CREDIT CALC.'!H$35&lt;='CREDIT CALC.'!H$37),'QUAL. ACQU.'!D18,IF(AND('CREDIT CALC.'!H$31&lt;'CREDIT CALC.'!H$35,'CREDIT CALC.'!H$31&lt;'CREDIT CALC.'!H$37),('CREDIT CALC.'!H$31/'CREDIT CALC.'!H$35)*'QUAL. ACQU.'!D18,('CREDIT CALC.'!H$37/'CREDIT CALC.'!H$35)*'QUAL. ACQU.'!D18)))))</f>
      </c>
      <c r="F20" s="181">
        <f>IF(COSTS!$L$142="","",IF('EXHIBIT C'!G22="","",'EXHIBIT C'!G22))</f>
      </c>
      <c r="G20" s="182">
        <f t="shared" si="0"/>
      </c>
      <c r="H20" s="213">
        <f>IF(COSTS!$L$142="","",IF(B20="","",IF('DEV.  DATA'!$E$28="",IF('QUAL. ACQU.'!F18="","",'QUAL. ACQU.'!F18),'DEV.  DATA'!$E$28)))</f>
      </c>
      <c r="I20" s="182">
        <f>IF(COSTS!$L$142="","",IF(B20="","",ROUND(G20*(H20/100),0)))</f>
      </c>
    </row>
    <row r="21" spans="1:9" ht="22.5">
      <c r="A21" s="218">
        <f>IF('EXHIBIT C'!A23="","",'EXHIBIT C'!A23)</f>
      </c>
      <c r="B21" s="190">
        <f>IF(COSTS!$L$142="","",IF('EXHIBIT C'!B23="","",'EXHIBIT C'!B23))</f>
      </c>
      <c r="C21" s="214">
        <f>IF(COSTS!$L$142="","",'QUAL. ACQU.'!B19)</f>
      </c>
      <c r="D21" s="180">
        <f>IF(COSTS!$L$142="","",IF('EXHIBIT C'!D23="","",'EXHIBIT C'!D23))</f>
      </c>
      <c r="E21" s="182">
        <f>IF(B21="","",IF('DEV.  DATA'!H$68&gt;0,IF('CREDIT CALC.'!H$35&lt;='CREDIT CALC.'!H$37,'QUAL. ACQU.'!D19,('CREDIT CALC.'!H$37/'CREDIT CALC.'!H$35)*'QUAL. ACQU.'!D19),IF('CREDIT CALC.'!H$31="","",IF(AND('CREDIT CALC.'!H$35&lt;='CREDIT CALC.'!H$31,'CREDIT CALC.'!H$35&lt;='CREDIT CALC.'!H$37),'QUAL. ACQU.'!D19,IF(AND('CREDIT CALC.'!H$31&lt;'CREDIT CALC.'!H$35,'CREDIT CALC.'!H$31&lt;'CREDIT CALC.'!H$37),('CREDIT CALC.'!H$31/'CREDIT CALC.'!H$35)*'QUAL. ACQU.'!D19,('CREDIT CALC.'!H$37/'CREDIT CALC.'!H$35)*'QUAL. ACQU.'!D19)))))</f>
      </c>
      <c r="F21" s="181">
        <f>IF(COSTS!$L$142="","",IF('EXHIBIT C'!G23="","",'EXHIBIT C'!G23))</f>
      </c>
      <c r="G21" s="182">
        <f t="shared" si="0"/>
      </c>
      <c r="H21" s="213">
        <f>IF(COSTS!$L$142="","",IF(B21="","",IF('DEV.  DATA'!$E$28="",IF('QUAL. ACQU.'!F19="","",'QUAL. ACQU.'!F19),'DEV.  DATA'!$E$28)))</f>
      </c>
      <c r="I21" s="182">
        <f>IF(COSTS!$L$142="","",IF(B21="","",ROUND(G21*(H21/100),0)))</f>
      </c>
    </row>
    <row r="22" spans="1:9" ht="22.5">
      <c r="A22" s="218">
        <f>IF('EXHIBIT C'!A24="","",'EXHIBIT C'!A24)</f>
      </c>
      <c r="B22" s="190">
        <f>IF(COSTS!$L$142="","",IF('EXHIBIT C'!B24="","",'EXHIBIT C'!B24))</f>
      </c>
      <c r="C22" s="214">
        <f>IF(COSTS!$L$142="","",'QUAL. ACQU.'!B20)</f>
      </c>
      <c r="D22" s="180">
        <f>IF(COSTS!$L$142="","",IF('EXHIBIT C'!D24="","",'EXHIBIT C'!D24))</f>
      </c>
      <c r="E22" s="182">
        <f>IF(B22="","",IF('DEV.  DATA'!H$68&gt;0,IF('CREDIT CALC.'!H$35&lt;='CREDIT CALC.'!H$37,'QUAL. ACQU.'!D20,('CREDIT CALC.'!H$37/'CREDIT CALC.'!H$35)*'QUAL. ACQU.'!D20),IF('CREDIT CALC.'!H$31="","",IF(AND('CREDIT CALC.'!H$35&lt;='CREDIT CALC.'!H$31,'CREDIT CALC.'!H$35&lt;='CREDIT CALC.'!H$37),'QUAL. ACQU.'!D20,IF(AND('CREDIT CALC.'!H$31&lt;'CREDIT CALC.'!H$35,'CREDIT CALC.'!H$31&lt;'CREDIT CALC.'!H$37),('CREDIT CALC.'!H$31/'CREDIT CALC.'!H$35)*'QUAL. ACQU.'!D20,('CREDIT CALC.'!H$37/'CREDIT CALC.'!H$35)*'QUAL. ACQU.'!D20)))))</f>
      </c>
      <c r="F22" s="181">
        <f>IF(COSTS!$L$142="","",IF('EXHIBIT C'!G24="","",'EXHIBIT C'!G24))</f>
      </c>
      <c r="G22" s="182">
        <f t="shared" si="0"/>
      </c>
      <c r="H22" s="213">
        <f>IF(COSTS!$L$142="","",IF(B22="","",IF('DEV.  DATA'!$E$28="",IF('QUAL. ACQU.'!F20="","",'QUAL. ACQU.'!F20),'DEV.  DATA'!$E$28)))</f>
      </c>
      <c r="I22" s="182">
        <f>IF(COSTS!$L$142="","",IF(B22="","",ROUND(G22*(H22/100),0)))</f>
      </c>
    </row>
    <row r="23" spans="1:9" ht="22.5">
      <c r="A23" s="218">
        <f>IF('EXHIBIT C'!A25="","",'EXHIBIT C'!A25)</f>
      </c>
      <c r="B23" s="190">
        <f>IF(COSTS!$L$142="","",IF('EXHIBIT C'!B25="","",'EXHIBIT C'!B25))</f>
      </c>
      <c r="C23" s="214">
        <f>IF(COSTS!$L$142="","",'QUAL. ACQU.'!B21)</f>
      </c>
      <c r="D23" s="180">
        <f>IF(COSTS!$L$142="","",IF('EXHIBIT C'!D25="","",'EXHIBIT C'!D25))</f>
      </c>
      <c r="E23" s="182">
        <f>IF(B23="","",IF('DEV.  DATA'!H$68&gt;0,IF('CREDIT CALC.'!H$35&lt;='CREDIT CALC.'!H$37,'QUAL. ACQU.'!D21,('CREDIT CALC.'!H$37/'CREDIT CALC.'!H$35)*'QUAL. ACQU.'!D21),IF('CREDIT CALC.'!H$31="","",IF(AND('CREDIT CALC.'!H$35&lt;='CREDIT CALC.'!H$31,'CREDIT CALC.'!H$35&lt;='CREDIT CALC.'!H$37),'QUAL. ACQU.'!D21,IF(AND('CREDIT CALC.'!H$31&lt;'CREDIT CALC.'!H$35,'CREDIT CALC.'!H$31&lt;'CREDIT CALC.'!H$37),('CREDIT CALC.'!H$31/'CREDIT CALC.'!H$35)*'QUAL. ACQU.'!D21,('CREDIT CALC.'!H$37/'CREDIT CALC.'!H$35)*'QUAL. ACQU.'!D21)))))</f>
      </c>
      <c r="F23" s="181">
        <f>IF(COSTS!$L$142="","",IF('EXHIBIT C'!G25="","",'EXHIBIT C'!G25))</f>
      </c>
      <c r="G23" s="182">
        <f t="shared" si="0"/>
      </c>
      <c r="H23" s="213">
        <f>IF(COSTS!$L$142="","",IF(B23="","",IF('DEV.  DATA'!$E$28="",IF('QUAL. ACQU.'!F21="","",'QUAL. ACQU.'!F21),'DEV.  DATA'!$E$28)))</f>
      </c>
      <c r="I23" s="182">
        <f>IF(COSTS!$L$142="","",IF(B23="","",ROUND(G23*(H23/100),0)))</f>
      </c>
    </row>
    <row r="24" spans="1:9" ht="22.5">
      <c r="A24" s="218">
        <f>IF('EXHIBIT C'!A26="","",'EXHIBIT C'!A26)</f>
      </c>
      <c r="B24" s="190">
        <f>IF(COSTS!$L$142="","",IF('EXHIBIT C'!B26="","",'EXHIBIT C'!B26))</f>
      </c>
      <c r="C24" s="214">
        <f>IF(COSTS!$L$142="","",'QUAL. ACQU.'!B22)</f>
      </c>
      <c r="D24" s="180">
        <f>IF(COSTS!$L$142="","",IF('EXHIBIT C'!D26="","",'EXHIBIT C'!D26))</f>
      </c>
      <c r="E24" s="182">
        <f>IF(B24="","",IF('DEV.  DATA'!H$68&gt;0,IF('CREDIT CALC.'!H$35&lt;='CREDIT CALC.'!H$37,'QUAL. ACQU.'!D22,('CREDIT CALC.'!H$37/'CREDIT CALC.'!H$35)*'QUAL. ACQU.'!D22),IF('CREDIT CALC.'!H$31="","",IF(AND('CREDIT CALC.'!H$35&lt;='CREDIT CALC.'!H$31,'CREDIT CALC.'!H$35&lt;='CREDIT CALC.'!H$37),'QUAL. ACQU.'!D22,IF(AND('CREDIT CALC.'!H$31&lt;'CREDIT CALC.'!H$35,'CREDIT CALC.'!H$31&lt;'CREDIT CALC.'!H$37),('CREDIT CALC.'!H$31/'CREDIT CALC.'!H$35)*'QUAL. ACQU.'!D22,('CREDIT CALC.'!H$37/'CREDIT CALC.'!H$35)*'QUAL. ACQU.'!D22)))))</f>
      </c>
      <c r="F24" s="181">
        <f>IF(COSTS!$L$142="","",IF('EXHIBIT C'!G26="","",'EXHIBIT C'!G26))</f>
      </c>
      <c r="G24" s="182">
        <f t="shared" si="0"/>
      </c>
      <c r="H24" s="213">
        <f>IF(COSTS!$L$142="","",IF(B24="","",IF('DEV.  DATA'!$E$28="",IF('QUAL. ACQU.'!F22="","",'QUAL. ACQU.'!F22),'DEV.  DATA'!$E$28)))</f>
      </c>
      <c r="I24" s="182">
        <f>IF(COSTS!$L$142="","",IF(B24="","",ROUND(G24*(H24/100),0)))</f>
      </c>
    </row>
    <row r="25" spans="1:9" ht="22.5">
      <c r="A25" s="218">
        <f>IF('EXHIBIT C'!A27="","",'EXHIBIT C'!A27)</f>
      </c>
      <c r="B25" s="190">
        <f>IF(COSTS!$L$142="","",IF('EXHIBIT C'!B27="","",'EXHIBIT C'!B27))</f>
      </c>
      <c r="C25" s="214">
        <f>IF(COSTS!$L$142="","",'QUAL. ACQU.'!B23)</f>
      </c>
      <c r="D25" s="180">
        <f>IF(COSTS!$L$142="","",IF('EXHIBIT C'!D27="","",'EXHIBIT C'!D27))</f>
      </c>
      <c r="E25" s="182">
        <f>IF(B25="","",IF('DEV.  DATA'!H$68&gt;0,IF('CREDIT CALC.'!H$35&lt;='CREDIT CALC.'!H$37,'QUAL. ACQU.'!D23,('CREDIT CALC.'!H$37/'CREDIT CALC.'!H$35)*'QUAL. ACQU.'!D23),IF('CREDIT CALC.'!H$31="","",IF(AND('CREDIT CALC.'!H$35&lt;='CREDIT CALC.'!H$31,'CREDIT CALC.'!H$35&lt;='CREDIT CALC.'!H$37),'QUAL. ACQU.'!D23,IF(AND('CREDIT CALC.'!H$31&lt;'CREDIT CALC.'!H$35,'CREDIT CALC.'!H$31&lt;'CREDIT CALC.'!H$37),('CREDIT CALC.'!H$31/'CREDIT CALC.'!H$35)*'QUAL. ACQU.'!D23,('CREDIT CALC.'!H$37/'CREDIT CALC.'!H$35)*'QUAL. ACQU.'!D23)))))</f>
      </c>
      <c r="F25" s="181">
        <f>IF(COSTS!$L$142="","",IF('EXHIBIT C'!G27="","",'EXHIBIT C'!G27))</f>
      </c>
      <c r="G25" s="182">
        <f t="shared" si="0"/>
      </c>
      <c r="H25" s="213">
        <f>IF(COSTS!$L$142="","",IF(B25="","",IF('DEV.  DATA'!$E$28="",IF('QUAL. ACQU.'!F23="","",'QUAL. ACQU.'!F23),'DEV.  DATA'!$E$28)))</f>
      </c>
      <c r="I25" s="182">
        <f>IF(COSTS!$L$142="","",IF(B25="","",ROUND(G25*(H25/100),0)))</f>
      </c>
    </row>
    <row r="26" spans="1:9" ht="22.5">
      <c r="A26" s="218">
        <f>IF('EXHIBIT C'!A28="","",'EXHIBIT C'!A28)</f>
      </c>
      <c r="B26" s="190">
        <f>IF(COSTS!$L$142="","",IF('EXHIBIT C'!B28="","",'EXHIBIT C'!B28))</f>
      </c>
      <c r="C26" s="214">
        <f>IF(COSTS!$L$142="","",'QUAL. ACQU.'!B24)</f>
      </c>
      <c r="D26" s="180">
        <f>IF(COSTS!$L$142="","",IF('EXHIBIT C'!D28="","",'EXHIBIT C'!D28))</f>
      </c>
      <c r="E26" s="182">
        <f>IF(B26="","",IF('DEV.  DATA'!H$68&gt;0,IF('CREDIT CALC.'!H$35&lt;='CREDIT CALC.'!H$37,'QUAL. ACQU.'!D24,('CREDIT CALC.'!H$37/'CREDIT CALC.'!H$35)*'QUAL. ACQU.'!D24),IF('CREDIT CALC.'!H$31="","",IF(AND('CREDIT CALC.'!H$35&lt;='CREDIT CALC.'!H$31,'CREDIT CALC.'!H$35&lt;='CREDIT CALC.'!H$37),'QUAL. ACQU.'!D24,IF(AND('CREDIT CALC.'!H$31&lt;'CREDIT CALC.'!H$35,'CREDIT CALC.'!H$31&lt;'CREDIT CALC.'!H$37),('CREDIT CALC.'!H$31/'CREDIT CALC.'!H$35)*'QUAL. ACQU.'!D24,('CREDIT CALC.'!H$37/'CREDIT CALC.'!H$35)*'QUAL. ACQU.'!D24)))))</f>
      </c>
      <c r="F26" s="181">
        <f>IF(COSTS!$L$142="","",IF('EXHIBIT C'!G28="","",'EXHIBIT C'!G28))</f>
      </c>
      <c r="G26" s="182">
        <f t="shared" si="0"/>
      </c>
      <c r="H26" s="213">
        <f>IF(COSTS!$L$142="","",IF(B26="","",IF('DEV.  DATA'!$E$28="",IF('QUAL. ACQU.'!F24="","",'QUAL. ACQU.'!F24),'DEV.  DATA'!$E$28)))</f>
      </c>
      <c r="I26" s="182">
        <f>IF(COSTS!$L$142="","",IF(B26="","",ROUND(G26*(H26/100),0)))</f>
      </c>
    </row>
    <row r="27" spans="1:9" ht="22.5">
      <c r="A27" s="218">
        <f>IF('EXHIBIT C'!A29="","",'EXHIBIT C'!A29)</f>
      </c>
      <c r="B27" s="190">
        <f>IF(COSTS!$L$142="","",IF('EXHIBIT C'!B29="","",'EXHIBIT C'!B29))</f>
      </c>
      <c r="C27" s="214">
        <f>IF(COSTS!$L$142="","",'QUAL. ACQU.'!B25)</f>
      </c>
      <c r="D27" s="180">
        <f>IF(COSTS!$L$142="","",IF('EXHIBIT C'!D29="","",'EXHIBIT C'!D29))</f>
      </c>
      <c r="E27" s="182">
        <f>IF(B27="","",IF('DEV.  DATA'!H$68&gt;0,IF('CREDIT CALC.'!H$35&lt;='CREDIT CALC.'!H$37,'QUAL. ACQU.'!D25,('CREDIT CALC.'!H$37/'CREDIT CALC.'!H$35)*'QUAL. ACQU.'!D25),IF('CREDIT CALC.'!H$31="","",IF(AND('CREDIT CALC.'!H$35&lt;='CREDIT CALC.'!H$31,'CREDIT CALC.'!H$35&lt;='CREDIT CALC.'!H$37),'QUAL. ACQU.'!D25,IF(AND('CREDIT CALC.'!H$31&lt;'CREDIT CALC.'!H$35,'CREDIT CALC.'!H$31&lt;'CREDIT CALC.'!H$37),('CREDIT CALC.'!H$31/'CREDIT CALC.'!H$35)*'QUAL. ACQU.'!D25,('CREDIT CALC.'!H$37/'CREDIT CALC.'!H$35)*'QUAL. ACQU.'!D25)))))</f>
      </c>
      <c r="F27" s="181">
        <f>IF(COSTS!$L$142="","",IF('EXHIBIT C'!G29="","",'EXHIBIT C'!G29))</f>
      </c>
      <c r="G27" s="182">
        <f t="shared" si="0"/>
      </c>
      <c r="H27" s="213">
        <f>IF(COSTS!$L$142="","",IF(B27="","",IF('DEV.  DATA'!$E$28="",IF('QUAL. ACQU.'!F25="","",'QUAL. ACQU.'!F25),'DEV.  DATA'!$E$28)))</f>
      </c>
      <c r="I27" s="182">
        <f>IF(COSTS!$L$142="","",IF(B27="","",ROUND(G27*(H27/100),0)))</f>
      </c>
    </row>
    <row r="28" spans="1:9" ht="22.5">
      <c r="A28" s="218">
        <f>IF('EXHIBIT C'!A30="","",'EXHIBIT C'!A30)</f>
      </c>
      <c r="B28" s="190">
        <f>IF(COSTS!$L$142="","",IF('EXHIBIT C'!B30="","",'EXHIBIT C'!B30))</f>
      </c>
      <c r="C28" s="214">
        <f>IF(COSTS!$L$142="","",'QUAL. ACQU.'!B26)</f>
      </c>
      <c r="D28" s="180">
        <f>IF(COSTS!$L$142="","",IF('EXHIBIT C'!D30="","",'EXHIBIT C'!D30))</f>
      </c>
      <c r="E28" s="182">
        <f>IF(B28="","",IF('DEV.  DATA'!H$68&gt;0,IF('CREDIT CALC.'!H$35&lt;='CREDIT CALC.'!H$37,'QUAL. ACQU.'!D26,('CREDIT CALC.'!H$37/'CREDIT CALC.'!H$35)*'QUAL. ACQU.'!D26),IF('CREDIT CALC.'!H$31="","",IF(AND('CREDIT CALC.'!H$35&lt;='CREDIT CALC.'!H$31,'CREDIT CALC.'!H$35&lt;='CREDIT CALC.'!H$37),'QUAL. ACQU.'!D26,IF(AND('CREDIT CALC.'!H$31&lt;'CREDIT CALC.'!H$35,'CREDIT CALC.'!H$31&lt;'CREDIT CALC.'!H$37),('CREDIT CALC.'!H$31/'CREDIT CALC.'!H$35)*'QUAL. ACQU.'!D26,('CREDIT CALC.'!H$37/'CREDIT CALC.'!H$35)*'QUAL. ACQU.'!D26)))))</f>
      </c>
      <c r="F28" s="181">
        <f>IF(COSTS!$L$142="","",IF('EXHIBIT C'!G30="","",'EXHIBIT C'!G30))</f>
      </c>
      <c r="G28" s="182">
        <f t="shared" si="0"/>
      </c>
      <c r="H28" s="213">
        <f>IF(COSTS!$L$142="","",IF(B28="","",IF('DEV.  DATA'!$E$28="",IF('QUAL. ACQU.'!F26="","",'QUAL. ACQU.'!F26),'DEV.  DATA'!$E$28)))</f>
      </c>
      <c r="I28" s="182">
        <f>IF(COSTS!$L$142="","",IF(B28="","",ROUND(G28*(H28/100),0)))</f>
      </c>
    </row>
    <row r="29" spans="1:9" ht="22.5">
      <c r="A29" s="218">
        <f>IF('EXHIBIT C'!A31="","",'EXHIBIT C'!A31)</f>
      </c>
      <c r="B29" s="190">
        <f>IF(COSTS!$L$142="","",IF('EXHIBIT C'!B31="","",'EXHIBIT C'!B31))</f>
      </c>
      <c r="C29" s="214">
        <f>IF(COSTS!$L$142="","",'QUAL. ACQU.'!B27)</f>
      </c>
      <c r="D29" s="180">
        <f>IF(COSTS!$L$142="","",IF('EXHIBIT C'!D31="","",'EXHIBIT C'!D31))</f>
      </c>
      <c r="E29" s="182">
        <f>IF(B29="","",IF('DEV.  DATA'!H$68&gt;0,IF('CREDIT CALC.'!H$35&lt;='CREDIT CALC.'!H$37,'QUAL. ACQU.'!D27,('CREDIT CALC.'!H$37/'CREDIT CALC.'!H$35)*'QUAL. ACQU.'!D27),IF('CREDIT CALC.'!H$31="","",IF(AND('CREDIT CALC.'!H$35&lt;='CREDIT CALC.'!H$31,'CREDIT CALC.'!H$35&lt;='CREDIT CALC.'!H$37),'QUAL. ACQU.'!D27,IF(AND('CREDIT CALC.'!H$31&lt;'CREDIT CALC.'!H$35,'CREDIT CALC.'!H$31&lt;'CREDIT CALC.'!H$37),('CREDIT CALC.'!H$31/'CREDIT CALC.'!H$35)*'QUAL. ACQU.'!D27,('CREDIT CALC.'!H$37/'CREDIT CALC.'!H$35)*'QUAL. ACQU.'!D27)))))</f>
      </c>
      <c r="F29" s="181">
        <f>IF(COSTS!$L$142="","",IF('EXHIBIT C'!G31="","",'EXHIBIT C'!G31))</f>
      </c>
      <c r="G29" s="182">
        <f t="shared" si="0"/>
      </c>
      <c r="H29" s="213">
        <f>IF(COSTS!$L$142="","",IF(B29="","",IF('DEV.  DATA'!$E$28="",IF('QUAL. ACQU.'!F27="","",'QUAL. ACQU.'!F27),'DEV.  DATA'!$E$28)))</f>
      </c>
      <c r="I29" s="182">
        <f>IF(COSTS!$L$142="","",IF(B29="","",ROUND(G29*(H29/100),0)))</f>
      </c>
    </row>
    <row r="30" spans="1:9" ht="22.5">
      <c r="A30" s="218">
        <f>IF('EXHIBIT C'!A32="","",'EXHIBIT C'!A32)</f>
      </c>
      <c r="B30" s="190">
        <f>IF(COSTS!$L$142="","",IF('EXHIBIT C'!B32="","",'EXHIBIT C'!B32))</f>
      </c>
      <c r="C30" s="214">
        <f>IF(COSTS!$L$142="","",'QUAL. ACQU.'!B28)</f>
      </c>
      <c r="D30" s="180">
        <f>IF(COSTS!$L$142="","",IF('EXHIBIT C'!D32="","",'EXHIBIT C'!D32))</f>
      </c>
      <c r="E30" s="182">
        <f>IF(B30="","",IF('DEV.  DATA'!H$68&gt;0,IF('CREDIT CALC.'!H$35&lt;='CREDIT CALC.'!H$37,'QUAL. ACQU.'!D28,('CREDIT CALC.'!H$37/'CREDIT CALC.'!H$35)*'QUAL. ACQU.'!D28),IF('CREDIT CALC.'!H$31="","",IF(AND('CREDIT CALC.'!H$35&lt;='CREDIT CALC.'!H$31,'CREDIT CALC.'!H$35&lt;='CREDIT CALC.'!H$37),'QUAL. ACQU.'!D28,IF(AND('CREDIT CALC.'!H$31&lt;'CREDIT CALC.'!H$35,'CREDIT CALC.'!H$31&lt;'CREDIT CALC.'!H$37),('CREDIT CALC.'!H$31/'CREDIT CALC.'!H$35)*'QUAL. ACQU.'!D28,('CREDIT CALC.'!H$37/'CREDIT CALC.'!H$35)*'QUAL. ACQU.'!D28)))))</f>
      </c>
      <c r="F30" s="181">
        <f>IF(COSTS!$L$142="","",IF('EXHIBIT C'!G32="","",'EXHIBIT C'!G32))</f>
      </c>
      <c r="G30" s="182">
        <f t="shared" si="0"/>
      </c>
      <c r="H30" s="213">
        <f>IF(COSTS!$L$142="","",IF(B30="","",IF('DEV.  DATA'!$E$28="",IF('QUAL. ACQU.'!F28="","",'QUAL. ACQU.'!F28),'DEV.  DATA'!$E$28)))</f>
      </c>
      <c r="I30" s="182">
        <f>IF(COSTS!$L$142="","",IF(B30="","",ROUND(G30*(H30/100),0)))</f>
      </c>
    </row>
    <row r="31" spans="1:9" ht="22.5">
      <c r="A31" s="218">
        <f>IF('EXHIBIT C'!A33="","",'EXHIBIT C'!A33)</f>
      </c>
      <c r="B31" s="190">
        <f>IF(COSTS!$L$142="","",IF('EXHIBIT C'!B33="","",'EXHIBIT C'!B33))</f>
      </c>
      <c r="C31" s="214">
        <f>IF(COSTS!$L$142="","",'QUAL. ACQU.'!B29)</f>
      </c>
      <c r="D31" s="180">
        <f>IF(COSTS!$L$142="","",IF('EXHIBIT C'!D33="","",'EXHIBIT C'!D33))</f>
      </c>
      <c r="E31" s="182">
        <f>IF(B31="","",IF('DEV.  DATA'!H$68&gt;0,IF('CREDIT CALC.'!H$35&lt;='CREDIT CALC.'!H$37,'QUAL. ACQU.'!D29,('CREDIT CALC.'!H$37/'CREDIT CALC.'!H$35)*'QUAL. ACQU.'!D29),IF('CREDIT CALC.'!H$31="","",IF(AND('CREDIT CALC.'!H$35&lt;='CREDIT CALC.'!H$31,'CREDIT CALC.'!H$35&lt;='CREDIT CALC.'!H$37),'QUAL. ACQU.'!D29,IF(AND('CREDIT CALC.'!H$31&lt;'CREDIT CALC.'!H$35,'CREDIT CALC.'!H$31&lt;'CREDIT CALC.'!H$37),('CREDIT CALC.'!H$31/'CREDIT CALC.'!H$35)*'QUAL. ACQU.'!D29,('CREDIT CALC.'!H$37/'CREDIT CALC.'!H$35)*'QUAL. ACQU.'!D29)))))</f>
      </c>
      <c r="F31" s="181">
        <f>IF(COSTS!$L$142="","",IF('EXHIBIT C'!G33="","",'EXHIBIT C'!G33))</f>
      </c>
      <c r="G31" s="182">
        <f t="shared" si="0"/>
      </c>
      <c r="H31" s="213">
        <f>IF(COSTS!$L$142="","",IF(B31="","",IF('DEV.  DATA'!$E$28="",IF('QUAL. ACQU.'!F29="","",'QUAL. ACQU.'!F29),'DEV.  DATA'!$E$28)))</f>
      </c>
      <c r="I31" s="182">
        <f>IF(COSTS!$L$142="","",IF(B31="","",ROUND(G31*(H31/100),0)))</f>
      </c>
    </row>
    <row r="32" spans="1:9" ht="22.5">
      <c r="A32" s="218">
        <f>IF('EXHIBIT C'!A34="","",'EXHIBIT C'!A34)</f>
      </c>
      <c r="B32" s="190">
        <f>IF(COSTS!$L$142="","",IF('EXHIBIT C'!B34="","",'EXHIBIT C'!B34))</f>
      </c>
      <c r="C32" s="214">
        <f>IF(COSTS!$L$142="","",'QUAL. ACQU.'!B30)</f>
      </c>
      <c r="D32" s="180">
        <f>IF(COSTS!$L$142="","",IF('EXHIBIT C'!D34="","",'EXHIBIT C'!D34))</f>
      </c>
      <c r="E32" s="182">
        <f>IF(B32="","",IF('DEV.  DATA'!H$68&gt;0,IF('CREDIT CALC.'!H$35&lt;='CREDIT CALC.'!H$37,'QUAL. ACQU.'!D30,('CREDIT CALC.'!H$37/'CREDIT CALC.'!H$35)*'QUAL. ACQU.'!D30),IF('CREDIT CALC.'!H$31="","",IF(AND('CREDIT CALC.'!H$35&lt;='CREDIT CALC.'!H$31,'CREDIT CALC.'!H$35&lt;='CREDIT CALC.'!H$37),'QUAL. ACQU.'!D30,IF(AND('CREDIT CALC.'!H$31&lt;'CREDIT CALC.'!H$35,'CREDIT CALC.'!H$31&lt;'CREDIT CALC.'!H$37),('CREDIT CALC.'!H$31/'CREDIT CALC.'!H$35)*'QUAL. ACQU.'!D30,('CREDIT CALC.'!H$37/'CREDIT CALC.'!H$35)*'QUAL. ACQU.'!D30)))))</f>
      </c>
      <c r="F32" s="181">
        <f>IF(COSTS!$L$142="","",IF('EXHIBIT C'!G34="","",'EXHIBIT C'!G34))</f>
      </c>
      <c r="G32" s="182">
        <f t="shared" si="0"/>
      </c>
      <c r="H32" s="213">
        <f>IF(COSTS!$L$142="","",IF(B32="","",IF('DEV.  DATA'!$E$28="",IF('QUAL. ACQU.'!F30="","",'QUAL. ACQU.'!F30),'DEV.  DATA'!$E$28)))</f>
      </c>
      <c r="I32" s="182">
        <f>IF(COSTS!$L$142="","",IF(B32="","",ROUND(G32*(H32/100),0)))</f>
      </c>
    </row>
    <row r="33" spans="1:9" ht="22.5">
      <c r="A33" s="218">
        <f>IF('EXHIBIT C'!A35="","",'EXHIBIT C'!A35)</f>
      </c>
      <c r="B33" s="190">
        <f>IF(COSTS!$L$142="","",IF('EXHIBIT C'!B35="","",'EXHIBIT C'!B35))</f>
      </c>
      <c r="C33" s="214">
        <f>IF(COSTS!$L$142="","",'QUAL. ACQU.'!B31)</f>
      </c>
      <c r="D33" s="180">
        <f>IF(COSTS!$L$142="","",IF('EXHIBIT C'!D35="","",'EXHIBIT C'!D35))</f>
      </c>
      <c r="E33" s="182">
        <f>IF(B33="","",IF('DEV.  DATA'!H$68&gt;0,IF('CREDIT CALC.'!H$35&lt;='CREDIT CALC.'!H$37,'QUAL. ACQU.'!D31,('CREDIT CALC.'!H$37/'CREDIT CALC.'!H$35)*'QUAL. ACQU.'!D31),IF('CREDIT CALC.'!H$31="","",IF(AND('CREDIT CALC.'!H$35&lt;='CREDIT CALC.'!H$31,'CREDIT CALC.'!H$35&lt;='CREDIT CALC.'!H$37),'QUAL. ACQU.'!D31,IF(AND('CREDIT CALC.'!H$31&lt;'CREDIT CALC.'!H$35,'CREDIT CALC.'!H$31&lt;'CREDIT CALC.'!H$37),('CREDIT CALC.'!H$31/'CREDIT CALC.'!H$35)*'QUAL. ACQU.'!D31,('CREDIT CALC.'!H$37/'CREDIT CALC.'!H$35)*'QUAL. ACQU.'!D31)))))</f>
      </c>
      <c r="F33" s="181">
        <f>IF(COSTS!$L$142="","",IF('EXHIBIT C'!G35="","",'EXHIBIT C'!G35))</f>
      </c>
      <c r="G33" s="182">
        <f t="shared" si="0"/>
      </c>
      <c r="H33" s="213">
        <f>IF(COSTS!$L$142="","",IF(B33="","",IF('DEV.  DATA'!$E$28="",IF('QUAL. ACQU.'!F31="","",'QUAL. ACQU.'!F31),'DEV.  DATA'!$E$28)))</f>
      </c>
      <c r="I33" s="182">
        <f>IF(COSTS!$L$142="","",IF(B33="","",ROUND(G33*(H33/100),0)))</f>
      </c>
    </row>
    <row r="34" spans="1:9" ht="22.5">
      <c r="A34" s="218">
        <f>IF('EXHIBIT C'!A36="","",'EXHIBIT C'!A36)</f>
      </c>
      <c r="B34" s="190">
        <f>IF(COSTS!$L$142="","",IF('EXHIBIT C'!B36="","",'EXHIBIT C'!B36))</f>
      </c>
      <c r="C34" s="214">
        <f>IF(COSTS!$L$142="","",'QUAL. ACQU.'!B32)</f>
      </c>
      <c r="D34" s="180">
        <f>IF(COSTS!$L$142="","",IF('EXHIBIT C'!D36="","",'EXHIBIT C'!D36))</f>
      </c>
      <c r="E34" s="182">
        <f>IF(B34="","",IF('DEV.  DATA'!H$68&gt;0,IF('CREDIT CALC.'!H$35&lt;='CREDIT CALC.'!H$37,'QUAL. ACQU.'!D32,('CREDIT CALC.'!H$37/'CREDIT CALC.'!H$35)*'QUAL. ACQU.'!D32),IF('CREDIT CALC.'!H$31="","",IF(AND('CREDIT CALC.'!H$35&lt;='CREDIT CALC.'!H$31,'CREDIT CALC.'!H$35&lt;='CREDIT CALC.'!H$37),'QUAL. ACQU.'!D32,IF(AND('CREDIT CALC.'!H$31&lt;'CREDIT CALC.'!H$35,'CREDIT CALC.'!H$31&lt;'CREDIT CALC.'!H$37),('CREDIT CALC.'!H$31/'CREDIT CALC.'!H$35)*'QUAL. ACQU.'!D32,('CREDIT CALC.'!H$37/'CREDIT CALC.'!H$35)*'QUAL. ACQU.'!D32)))))</f>
      </c>
      <c r="F34" s="181">
        <f>IF(COSTS!$L$142="","",IF('EXHIBIT C'!G36="","",'EXHIBIT C'!G36))</f>
      </c>
      <c r="G34" s="182">
        <f t="shared" si="0"/>
      </c>
      <c r="H34" s="213">
        <f>IF(COSTS!$L$142="","",IF(B34="","",IF('DEV.  DATA'!$E$28="",IF('QUAL. ACQU.'!F32="","",'QUAL. ACQU.'!F32),'DEV.  DATA'!$E$28)))</f>
      </c>
      <c r="I34" s="182">
        <f>IF(COSTS!$L$142="","",IF(B34="","",ROUND(G34*(H34/100),0)))</f>
      </c>
    </row>
    <row r="35" spans="1:9" ht="22.5">
      <c r="A35" s="218">
        <f>IF('EXHIBIT C'!A37="","",'EXHIBIT C'!A37)</f>
      </c>
      <c r="B35" s="190">
        <f>IF(COSTS!$L$142="","",IF('EXHIBIT C'!B37="","",'EXHIBIT C'!B37))</f>
      </c>
      <c r="C35" s="214">
        <f>IF(COSTS!$L$142="","",'QUAL. ACQU.'!B33)</f>
      </c>
      <c r="D35" s="180">
        <f>IF(COSTS!$L$142="","",IF('EXHIBIT C'!D37="","",'EXHIBIT C'!D37))</f>
      </c>
      <c r="E35" s="182">
        <f>IF(B35="","",IF('DEV.  DATA'!H$68&gt;0,IF('CREDIT CALC.'!H$35&lt;='CREDIT CALC.'!H$37,'QUAL. ACQU.'!D33,('CREDIT CALC.'!H$37/'CREDIT CALC.'!H$35)*'QUAL. ACQU.'!D33),IF('CREDIT CALC.'!H$31="","",IF(AND('CREDIT CALC.'!H$35&lt;='CREDIT CALC.'!H$31,'CREDIT CALC.'!H$35&lt;='CREDIT CALC.'!H$37),'QUAL. ACQU.'!D33,IF(AND('CREDIT CALC.'!H$31&lt;'CREDIT CALC.'!H$35,'CREDIT CALC.'!H$31&lt;'CREDIT CALC.'!H$37),('CREDIT CALC.'!H$31/'CREDIT CALC.'!H$35)*'QUAL. ACQU.'!D33,('CREDIT CALC.'!H$37/'CREDIT CALC.'!H$35)*'QUAL. ACQU.'!D33)))))</f>
      </c>
      <c r="F35" s="181">
        <f>IF(COSTS!$L$142="","",IF('EXHIBIT C'!G37="","",'EXHIBIT C'!G37))</f>
      </c>
      <c r="G35" s="182">
        <f t="shared" si="0"/>
      </c>
      <c r="H35" s="213">
        <f>IF(COSTS!$L$142="","",IF(B35="","",IF('DEV.  DATA'!$E$28="",IF('QUAL. ACQU.'!F33="","",'QUAL. ACQU.'!F33),'DEV.  DATA'!$E$28)))</f>
      </c>
      <c r="I35" s="182">
        <f>IF(COSTS!$L$142="","",IF(B35="","",ROUND(G35*(H35/100),0)))</f>
      </c>
    </row>
    <row r="36" spans="1:9" ht="22.5">
      <c r="A36" s="218">
        <f>IF('EXHIBIT C'!A38="","",'EXHIBIT C'!A38)</f>
      </c>
      <c r="B36" s="190">
        <f>IF(COSTS!$L$142="","",IF('EXHIBIT C'!B38="","",'EXHIBIT C'!B38))</f>
      </c>
      <c r="C36" s="214">
        <f>IF(COSTS!$L$142="","",'QUAL. ACQU.'!B34)</f>
      </c>
      <c r="D36" s="180">
        <f>IF(COSTS!$L$142="","",IF('EXHIBIT C'!D38="","",'EXHIBIT C'!D38))</f>
      </c>
      <c r="E36" s="182">
        <f>IF(B36="","",IF('DEV.  DATA'!H$68&gt;0,IF('CREDIT CALC.'!H$35&lt;='CREDIT CALC.'!H$37,'QUAL. ACQU.'!D34,('CREDIT CALC.'!H$37/'CREDIT CALC.'!H$35)*'QUAL. ACQU.'!D34),IF('CREDIT CALC.'!H$31="","",IF(AND('CREDIT CALC.'!H$35&lt;='CREDIT CALC.'!H$31,'CREDIT CALC.'!H$35&lt;='CREDIT CALC.'!H$37),'QUAL. ACQU.'!D34,IF(AND('CREDIT CALC.'!H$31&lt;'CREDIT CALC.'!H$35,'CREDIT CALC.'!H$31&lt;'CREDIT CALC.'!H$37),('CREDIT CALC.'!H$31/'CREDIT CALC.'!H$35)*'QUAL. ACQU.'!D34,('CREDIT CALC.'!H$37/'CREDIT CALC.'!H$35)*'QUAL. ACQU.'!D34)))))</f>
      </c>
      <c r="F36" s="181">
        <f>IF(COSTS!$L$142="","",IF('EXHIBIT C'!G38="","",'EXHIBIT C'!G38))</f>
      </c>
      <c r="G36" s="182">
        <f t="shared" si="0"/>
      </c>
      <c r="H36" s="213">
        <f>IF(COSTS!$L$142="","",IF(B36="","",IF('DEV.  DATA'!$E$28="",IF('QUAL. ACQU.'!F34="","",'QUAL. ACQU.'!F34),'DEV.  DATA'!$E$28)))</f>
      </c>
      <c r="I36" s="182">
        <f>IF(COSTS!$L$142="","",IF(B36="","",ROUND(G36*(H36/100),0)))</f>
      </c>
    </row>
    <row r="37" spans="1:9" ht="22.5">
      <c r="A37" s="218">
        <f>IF('EXHIBIT C'!A39="","",'EXHIBIT C'!A39)</f>
      </c>
      <c r="B37" s="190">
        <f>IF(COSTS!$L$142="","",IF('EXHIBIT C'!B39="","",'EXHIBIT C'!B39))</f>
      </c>
      <c r="C37" s="214">
        <f>IF(COSTS!$L$142="","",'QUAL. ACQU.'!B35)</f>
      </c>
      <c r="D37" s="180">
        <f>IF(COSTS!$L$142="","",IF('EXHIBIT C'!D39="","",'EXHIBIT C'!D39))</f>
      </c>
      <c r="E37" s="182">
        <f>IF(B37="","",IF('DEV.  DATA'!H$68&gt;0,IF('CREDIT CALC.'!H$35&lt;='CREDIT CALC.'!H$37,'QUAL. ACQU.'!D35,('CREDIT CALC.'!H$37/'CREDIT CALC.'!H$35)*'QUAL. ACQU.'!D35),IF('CREDIT CALC.'!H$31="","",IF(AND('CREDIT CALC.'!H$35&lt;='CREDIT CALC.'!H$31,'CREDIT CALC.'!H$35&lt;='CREDIT CALC.'!H$37),'QUAL. ACQU.'!D35,IF(AND('CREDIT CALC.'!H$31&lt;'CREDIT CALC.'!H$35,'CREDIT CALC.'!H$31&lt;'CREDIT CALC.'!H$37),('CREDIT CALC.'!H$31/'CREDIT CALC.'!H$35)*'QUAL. ACQU.'!D35,('CREDIT CALC.'!H$37/'CREDIT CALC.'!H$35)*'QUAL. ACQU.'!D35)))))</f>
      </c>
      <c r="F37" s="181">
        <f>IF(COSTS!$L$142="","",IF('EXHIBIT C'!G39="","",'EXHIBIT C'!G39))</f>
      </c>
      <c r="G37" s="182">
        <f t="shared" si="0"/>
      </c>
      <c r="H37" s="213">
        <f>IF(COSTS!$L$142="","",IF(B37="","",IF('DEV.  DATA'!$E$28="",IF('QUAL. ACQU.'!F35="","",'QUAL. ACQU.'!F35),'DEV.  DATA'!$E$28)))</f>
      </c>
      <c r="I37" s="182">
        <f>IF(COSTS!$L$142="","",IF(B37="","",ROUND(G37*(H37/100),0)))</f>
      </c>
    </row>
    <row r="38" spans="1:9" ht="22.5">
      <c r="A38" s="218">
        <f>IF('EXHIBIT C'!A40="","",'EXHIBIT C'!A40)</f>
      </c>
      <c r="B38" s="190">
        <f>IF(COSTS!$L$142="","",IF('EXHIBIT C'!B40="","",'EXHIBIT C'!B40))</f>
      </c>
      <c r="C38" s="214">
        <f>IF(COSTS!$L$142="","",'QUAL. ACQU.'!B36)</f>
      </c>
      <c r="D38" s="180">
        <f>IF(COSTS!$L$142="","",IF('EXHIBIT C'!D40="","",'EXHIBIT C'!D40))</f>
      </c>
      <c r="E38" s="182">
        <f>IF(B38="","",IF('DEV.  DATA'!H$68&gt;0,IF('CREDIT CALC.'!H$35&lt;='CREDIT CALC.'!H$37,'QUAL. ACQU.'!D36,('CREDIT CALC.'!H$37/'CREDIT CALC.'!H$35)*'QUAL. ACQU.'!D36),IF('CREDIT CALC.'!H$31="","",IF(AND('CREDIT CALC.'!H$35&lt;='CREDIT CALC.'!H$31,'CREDIT CALC.'!H$35&lt;='CREDIT CALC.'!H$37),'QUAL. ACQU.'!D36,IF(AND('CREDIT CALC.'!H$31&lt;'CREDIT CALC.'!H$35,'CREDIT CALC.'!H$31&lt;'CREDIT CALC.'!H$37),('CREDIT CALC.'!H$31/'CREDIT CALC.'!H$35)*'QUAL. ACQU.'!D36,('CREDIT CALC.'!H$37/'CREDIT CALC.'!H$35)*'QUAL. ACQU.'!D36)))))</f>
      </c>
      <c r="F38" s="181">
        <f>IF(COSTS!$L$142="","",IF('EXHIBIT C'!G40="","",'EXHIBIT C'!G40))</f>
      </c>
      <c r="G38" s="182">
        <f t="shared" si="0"/>
      </c>
      <c r="H38" s="213">
        <f>IF(COSTS!$L$142="","",IF(B38="","",IF('DEV.  DATA'!$E$28="",IF('QUAL. ACQU.'!F36="","",'QUAL. ACQU.'!F36),'DEV.  DATA'!$E$28)))</f>
      </c>
      <c r="I38" s="182">
        <f>IF(COSTS!$L$142="","",IF(B38="","",ROUND(G38*(H38/100),0)))</f>
      </c>
    </row>
    <row r="39" spans="1:9" ht="22.5">
      <c r="A39" s="218">
        <f>IF('EXHIBIT C'!A41="","",'EXHIBIT C'!A41)</f>
      </c>
      <c r="B39" s="190">
        <f>IF(COSTS!$L$142="","",IF('EXHIBIT C'!B41="","",'EXHIBIT C'!B41))</f>
      </c>
      <c r="C39" s="214">
        <f>IF(COSTS!$L$142="","",'QUAL. ACQU.'!B37)</f>
      </c>
      <c r="D39" s="180">
        <f>IF(COSTS!$L$142="","",IF('EXHIBIT C'!D41="","",'EXHIBIT C'!D41))</f>
      </c>
      <c r="E39" s="182">
        <f>IF(B39="","",IF('DEV.  DATA'!H$68&gt;0,IF('CREDIT CALC.'!H$35&lt;='CREDIT CALC.'!H$37,'QUAL. ACQU.'!D37,('CREDIT CALC.'!H$37/'CREDIT CALC.'!H$35)*'QUAL. ACQU.'!D37),IF('CREDIT CALC.'!H$31="","",IF(AND('CREDIT CALC.'!H$35&lt;='CREDIT CALC.'!H$31,'CREDIT CALC.'!H$35&lt;='CREDIT CALC.'!H$37),'QUAL. ACQU.'!D37,IF(AND('CREDIT CALC.'!H$31&lt;'CREDIT CALC.'!H$35,'CREDIT CALC.'!H$31&lt;'CREDIT CALC.'!H$37),('CREDIT CALC.'!H$31/'CREDIT CALC.'!H$35)*'QUAL. ACQU.'!D37,('CREDIT CALC.'!H$37/'CREDIT CALC.'!H$35)*'QUAL. ACQU.'!D37)))))</f>
      </c>
      <c r="F39" s="181">
        <f>IF(COSTS!$L$142="","",IF('EXHIBIT C'!G41="","",'EXHIBIT C'!G41))</f>
      </c>
      <c r="G39" s="182">
        <f t="shared" si="0"/>
      </c>
      <c r="H39" s="213">
        <f>IF(COSTS!$L$142="","",IF(B39="","",IF('DEV.  DATA'!$E$28="",IF('QUAL. ACQU.'!F37="","",'QUAL. ACQU.'!F37),'DEV.  DATA'!$E$28)))</f>
      </c>
      <c r="I39" s="182">
        <f>IF(COSTS!$L$142="","",IF(B39="","",ROUND(G39*(H39/100),0)))</f>
      </c>
    </row>
    <row r="40" spans="1:9" ht="23.25" thickBot="1">
      <c r="A40" s="218">
        <f>IF('EXHIBIT C'!A42="","",'EXHIBIT C'!A42)</f>
      </c>
      <c r="B40" s="190">
        <f>IF(COSTS!$L$142="","",IF('EXHIBIT C'!B42="","",'EXHIBIT C'!B42))</f>
      </c>
      <c r="C40" s="214">
        <f>IF(COSTS!$L$142="","",'QUAL. ACQU.'!B38)</f>
      </c>
      <c r="D40" s="180">
        <f>IF(COSTS!$L$142="","",IF('EXHIBIT C'!D42="","",'EXHIBIT C'!D42))</f>
      </c>
      <c r="E40" s="182">
        <f>IF(B40="","",IF('DEV.  DATA'!H$68&gt;0,IF('CREDIT CALC.'!H$35&lt;='CREDIT CALC.'!H$37,'QUAL. ACQU.'!D38,('CREDIT CALC.'!H$37/'CREDIT CALC.'!H$35)*'QUAL. ACQU.'!D38),IF('CREDIT CALC.'!H$31="","",IF(AND('CREDIT CALC.'!H$35&lt;='CREDIT CALC.'!H$31,'CREDIT CALC.'!H$35&lt;='CREDIT CALC.'!H$37),'QUAL. ACQU.'!D38,IF(AND('CREDIT CALC.'!H$31&lt;'CREDIT CALC.'!H$35,'CREDIT CALC.'!H$31&lt;'CREDIT CALC.'!H$37),('CREDIT CALC.'!H$31/'CREDIT CALC.'!H$35)*'QUAL. ACQU.'!D38,('CREDIT CALC.'!H$37/'CREDIT CALC.'!H$35)*'QUAL. ACQU.'!D38)))))</f>
      </c>
      <c r="F40" s="181">
        <f>IF(COSTS!$L$142="","",IF('EXHIBIT C'!G42="","",'EXHIBIT C'!G42))</f>
      </c>
      <c r="G40" s="182">
        <f t="shared" si="0"/>
      </c>
      <c r="H40" s="213">
        <f>IF(COSTS!$L$142="","",IF(B40="","",IF('DEV.  DATA'!$E$28="",IF('QUAL. ACQU.'!F38="","",'QUAL. ACQU.'!F38),'DEV.  DATA'!$E$28)))</f>
      </c>
      <c r="I40" s="182">
        <f>IF(COSTS!$L$142="","",IF(B40="","",ROUND(G40*(H40/100),0)))</f>
      </c>
    </row>
    <row r="41" spans="1:9" ht="23.25" thickBot="1">
      <c r="A41" s="56"/>
      <c r="B41" s="56"/>
      <c r="C41" s="64" t="s">
        <v>128</v>
      </c>
      <c r="D41" s="185">
        <f>IF(D10="","",SUM(D10:D40))</f>
      </c>
      <c r="E41" s="186">
        <f>IF(E10="","",SUM(E10:E40))</f>
      </c>
      <c r="F41" s="58"/>
      <c r="G41" s="186">
        <f>IF(G10="","",SUM(G10:G40))</f>
      </c>
      <c r="H41" s="56"/>
      <c r="I41" s="186">
        <f>IF(I10="","",SUM(I10:I40))</f>
      </c>
    </row>
    <row r="42" spans="1:9" ht="22.5">
      <c r="A42" s="56"/>
      <c r="C42" s="64"/>
      <c r="D42" s="221"/>
      <c r="G42" s="222"/>
      <c r="H42" s="56"/>
      <c r="I42" s="222"/>
    </row>
    <row r="43" spans="1:9" ht="22.5">
      <c r="A43" s="66"/>
      <c r="B43" s="8"/>
      <c r="C43" s="8"/>
      <c r="D43" s="8"/>
      <c r="E43" s="66" t="s">
        <v>314</v>
      </c>
      <c r="F43" s="8"/>
      <c r="G43" s="8"/>
      <c r="H43" s="8"/>
      <c r="I43" s="8"/>
    </row>
    <row r="44" spans="2:9" ht="22.5">
      <c r="B44" s="67">
        <f>IF(B10="","",IF(E41&lt;=COSTS!H142,"","PLEASE CORRECT YOUR TOTAL ELIGIBLE BASIS.  IT IS MORE THAN WHAT YOU DISCLOSED ON THE COST DATA SHEET."))</f>
      </c>
      <c r="C44" s="8"/>
      <c r="D44" s="8"/>
      <c r="E44" s="8"/>
      <c r="G44" s="8"/>
      <c r="H44" s="8"/>
      <c r="I44" s="8"/>
    </row>
  </sheetData>
  <sheetProtection/>
  <dataValidations count="6">
    <dataValidation allowBlank="1" showInputMessage="1" showErrorMessage="1" prompt="This entry comes from what was entered on the &quot;Applic. Fract. worksheet." sqref="B10 D10"/>
    <dataValidation allowBlank="1" showInputMessage="1" showErrorMessage="1" prompt="This entry comes from the response to question 3 on the &quot;Dev. Data&quot; worksheet or if less than 100%, the last column of the &quot;Applic. Fract.&quot; worksheet." sqref="F10"/>
    <dataValidation allowBlank="1" showInputMessage="1" showErrorMessage="1" prompt="This entry is copied from the figure entered on the &quot;Qual. Acqu.&quot; workksheet." sqref="H10"/>
    <dataValidation allowBlank="1" showInputMessage="1" showErrorMessage="1" prompt="This figure is the product of the eligible basis and the applicable fraction." sqref="G10"/>
    <dataValidation allowBlank="1" showInputMessage="1" showErrorMessage="1" prompt="This figure is the product of the qualified basis and the credit rate." sqref="I10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0"/>
  </dataValidations>
  <printOptions horizontalCentered="1"/>
  <pageMargins left="0.5" right="0.5" top="0.5" bottom="0.5" header="0.5" footer="0.5"/>
  <pageSetup horizontalDpi="300" verticalDpi="300" orientation="landscape" scale="58" r:id="rId1"/>
  <headerFooter alignWithMargins="0">
    <oddFooter>&amp;LFCCA
January 2013&amp;CPage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57"/>
  </sheetPr>
  <dimension ref="A1:W54"/>
  <sheetViews>
    <sheetView defaultGridColor="0" zoomScale="60" zoomScaleNormal="60" zoomScalePageLayoutView="0" colorId="22" workbookViewId="0" topLeftCell="A1">
      <selection activeCell="L4" sqref="L4:Q4"/>
    </sheetView>
  </sheetViews>
  <sheetFormatPr defaultColWidth="9.69140625" defaultRowHeight="23.25"/>
  <cols>
    <col min="1" max="1" width="2.37890625" style="0" customWidth="1"/>
    <col min="2" max="2" width="3.69140625" style="0" customWidth="1"/>
    <col min="3" max="3" width="2.1484375" style="0" customWidth="1"/>
    <col min="4" max="6" width="3.69140625" style="0" customWidth="1"/>
    <col min="7" max="7" width="3.23046875" style="0" customWidth="1"/>
    <col min="8" max="9" width="3.69140625" style="0" customWidth="1"/>
    <col min="10" max="10" width="3.4609375" style="0" customWidth="1"/>
    <col min="11" max="11" width="3.83984375" style="0" customWidth="1"/>
    <col min="12" max="12" width="3.37890625" style="0" customWidth="1"/>
    <col min="13" max="14" width="3.69140625" style="0" customWidth="1"/>
    <col min="15" max="15" width="3.921875" style="0" customWidth="1"/>
    <col min="16" max="16" width="8.5390625" style="0" customWidth="1"/>
    <col min="17" max="17" width="3.69140625" style="0" customWidth="1"/>
    <col min="18" max="18" width="2.69140625" style="0" customWidth="1"/>
    <col min="19" max="23" width="3.69140625" style="0" customWidth="1"/>
  </cols>
  <sheetData>
    <row r="1" spans="1:23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30">
      <c r="A2" s="121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22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23.25" thickBot="1">
      <c r="A4" s="123" t="s">
        <v>232</v>
      </c>
      <c r="B4" s="123"/>
      <c r="C4" s="123"/>
      <c r="D4" s="123"/>
      <c r="E4" s="123"/>
      <c r="F4" s="123"/>
      <c r="G4" s="123"/>
      <c r="H4" s="123"/>
      <c r="I4" s="123"/>
      <c r="J4" s="123"/>
      <c r="K4" s="124"/>
      <c r="L4" s="330"/>
      <c r="M4" s="331"/>
      <c r="N4" s="331"/>
      <c r="O4" s="331"/>
      <c r="P4" s="331"/>
      <c r="Q4" s="331"/>
      <c r="R4" s="123" t="s">
        <v>278</v>
      </c>
      <c r="S4" s="123"/>
      <c r="T4" s="123"/>
      <c r="U4" s="123"/>
      <c r="V4" s="123"/>
      <c r="W4" s="123"/>
    </row>
    <row r="5" spans="1:23" ht="22.5">
      <c r="A5" s="123" t="s">
        <v>279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23.25" thickBot="1">
      <c r="A6" s="123" t="s">
        <v>233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328">
        <f>IF(COSTS!K6="","",COSTS!K6)</f>
      </c>
      <c r="R6" s="329"/>
      <c r="S6" s="329"/>
      <c r="T6" s="329"/>
      <c r="U6" s="123" t="s">
        <v>234</v>
      </c>
      <c r="V6" s="123"/>
      <c r="W6" s="123"/>
    </row>
    <row r="7" spans="1:23" ht="23.25" thickBot="1">
      <c r="A7" s="123" t="s">
        <v>235</v>
      </c>
      <c r="B7" s="124"/>
      <c r="C7" s="124"/>
      <c r="D7" s="332"/>
      <c r="E7" s="333"/>
      <c r="F7" s="333"/>
      <c r="G7" s="333"/>
      <c r="H7" s="333"/>
      <c r="I7" s="123" t="s">
        <v>236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 ht="22.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 ht="22.5">
      <c r="A9" s="123"/>
      <c r="B9" s="123"/>
      <c r="C9" s="125" t="s">
        <v>237</v>
      </c>
      <c r="D9" s="123" t="s">
        <v>238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23.25" thickBot="1">
      <c r="A10" s="334"/>
      <c r="B10" s="331"/>
      <c r="C10" s="331"/>
      <c r="D10" s="331"/>
      <c r="E10" s="123" t="s">
        <v>239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 ht="22.5">
      <c r="A11" s="123" t="s">
        <v>240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3" ht="22.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ht="23.25" thickBot="1">
      <c r="A13" s="123"/>
      <c r="B13" s="123"/>
      <c r="C13" s="125" t="s">
        <v>241</v>
      </c>
      <c r="D13" s="123" t="s">
        <v>242</v>
      </c>
      <c r="E13" s="123"/>
      <c r="F13" s="123"/>
      <c r="G13" s="123"/>
      <c r="H13" s="123"/>
      <c r="I13" s="123"/>
      <c r="J13" s="123"/>
      <c r="K13" s="330"/>
      <c r="L13" s="331"/>
      <c r="M13" s="331"/>
      <c r="N13" s="331"/>
      <c r="O13" s="331"/>
      <c r="P13" s="331"/>
      <c r="Q13" s="123" t="s">
        <v>243</v>
      </c>
      <c r="R13" s="123"/>
      <c r="S13" s="123"/>
      <c r="T13" s="123"/>
      <c r="U13" s="123"/>
      <c r="V13" s="123"/>
      <c r="W13" s="123"/>
    </row>
    <row r="14" spans="1:23" ht="23.25" thickBot="1">
      <c r="A14" s="123" t="s">
        <v>231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330"/>
      <c r="T14" s="331"/>
      <c r="U14" s="331"/>
      <c r="V14" s="331"/>
      <c r="W14" s="123"/>
    </row>
    <row r="15" spans="1:23" ht="22.5">
      <c r="A15" s="123" t="s">
        <v>244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ht="23.25" thickBot="1">
      <c r="A16" s="123" t="s">
        <v>245</v>
      </c>
      <c r="B16" s="123"/>
      <c r="C16" s="123"/>
      <c r="D16" s="123"/>
      <c r="E16" s="123"/>
      <c r="F16" s="124"/>
      <c r="G16" s="124"/>
      <c r="H16" s="328">
        <f>IF(Q6="","",Q6)</f>
      </c>
      <c r="I16" s="329"/>
      <c r="J16" s="329"/>
      <c r="K16" s="329"/>
      <c r="L16" s="123" t="s">
        <v>203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ht="22.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ht="22.5">
      <c r="A18" s="123"/>
      <c r="B18" s="123"/>
      <c r="C18" s="125" t="s">
        <v>246</v>
      </c>
      <c r="D18" s="123" t="s">
        <v>247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 ht="22.5">
      <c r="A19" s="123" t="s">
        <v>248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ht="22.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 ht="22.5">
      <c r="A21" s="123"/>
      <c r="B21" s="123"/>
      <c r="C21" s="125" t="s">
        <v>249</v>
      </c>
      <c r="D21" s="123" t="s">
        <v>250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ht="22.5">
      <c r="A22" s="123" t="s">
        <v>251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ht="22.5">
      <c r="A23" s="123" t="s">
        <v>252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ht="22.5">
      <c r="A24" s="123" t="s">
        <v>253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ht="22.5">
      <c r="A25" s="123" t="s">
        <v>254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23" ht="22.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23" ht="22.5">
      <c r="A27" s="123"/>
      <c r="B27" s="123"/>
      <c r="C27" s="125" t="s">
        <v>255</v>
      </c>
      <c r="D27" s="123" t="s">
        <v>256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 ht="22.5">
      <c r="A28" s="123" t="s">
        <v>257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 ht="22.5">
      <c r="A29" s="123" t="s">
        <v>258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ht="22.5">
      <c r="A30" s="123" t="s">
        <v>259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</row>
    <row r="31" spans="1:23" ht="22.5">
      <c r="A31" s="123" t="s">
        <v>260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</row>
    <row r="32" spans="1:23" ht="22.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</row>
    <row r="33" spans="1:23" ht="23.25" thickBot="1">
      <c r="A33" s="123"/>
      <c r="B33" s="123"/>
      <c r="C33" s="125" t="s">
        <v>261</v>
      </c>
      <c r="D33" s="123" t="s">
        <v>262</v>
      </c>
      <c r="E33" s="123"/>
      <c r="F33" s="123"/>
      <c r="G33" s="123"/>
      <c r="H33" s="123"/>
      <c r="I33" s="123"/>
      <c r="J33" s="123"/>
      <c r="K33" s="123"/>
      <c r="L33" s="123"/>
      <c r="M33" s="338"/>
      <c r="N33" s="331"/>
      <c r="O33" s="331"/>
      <c r="P33" s="331"/>
      <c r="Q33" s="123" t="s">
        <v>203</v>
      </c>
      <c r="R33" s="123"/>
      <c r="S33" s="123"/>
      <c r="T33" s="123"/>
      <c r="U33" s="123"/>
      <c r="V33" s="123"/>
      <c r="W33" s="123"/>
    </row>
    <row r="34" spans="1:23" ht="22.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</row>
    <row r="35" spans="1:23" ht="22.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</row>
    <row r="36" spans="1:23" ht="22.5">
      <c r="A36" s="123" t="s">
        <v>263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</row>
    <row r="37" spans="1:23" ht="22.5">
      <c r="A37" s="123" t="s">
        <v>264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</row>
    <row r="38" spans="1:23" ht="22.5">
      <c r="A38" s="123" t="s">
        <v>265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</row>
    <row r="39" spans="1:23" ht="22.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</row>
    <row r="40" spans="1:23" ht="23.25" thickBot="1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3"/>
      <c r="M40" s="123"/>
      <c r="N40" s="216"/>
      <c r="O40" s="217"/>
      <c r="P40" s="217"/>
      <c r="Q40" s="217"/>
      <c r="R40" s="217"/>
      <c r="S40" s="217"/>
      <c r="T40" s="123"/>
      <c r="U40" s="123"/>
      <c r="V40" s="123"/>
      <c r="W40" s="123"/>
    </row>
    <row r="41" spans="1:23" ht="22.5">
      <c r="A41" s="123" t="s">
        <v>204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 t="s">
        <v>266</v>
      </c>
      <c r="O41" s="123"/>
      <c r="P41" s="123"/>
      <c r="Q41" s="123"/>
      <c r="R41" s="123"/>
      <c r="S41" s="123"/>
      <c r="T41" s="123"/>
      <c r="U41" s="123"/>
      <c r="V41" s="123"/>
      <c r="W41" s="123"/>
    </row>
    <row r="42" spans="1:23" ht="22.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</row>
    <row r="43" spans="1:23" ht="23.25" thickBot="1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</row>
    <row r="44" spans="1:23" ht="22.5">
      <c r="A44" s="123" t="s">
        <v>267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</row>
    <row r="45" spans="1:23" ht="22.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</row>
    <row r="46" spans="1:23" ht="23.25" thickBot="1">
      <c r="A46" s="123" t="s">
        <v>111</v>
      </c>
      <c r="B46" s="123"/>
      <c r="C46" s="123"/>
      <c r="D46" s="123"/>
      <c r="E46" s="123"/>
      <c r="F46" s="335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123"/>
      <c r="U46" s="123"/>
      <c r="V46" s="123"/>
      <c r="W46" s="123"/>
    </row>
    <row r="47" spans="1:23" ht="22.5">
      <c r="A47" s="123"/>
      <c r="B47" s="123"/>
      <c r="C47" s="123"/>
      <c r="D47" s="123"/>
      <c r="E47" s="123"/>
      <c r="F47" s="123" t="s">
        <v>268</v>
      </c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</row>
    <row r="48" spans="1:23" ht="22.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3" ht="23.25" thickBot="1">
      <c r="A49" s="89" t="s">
        <v>117</v>
      </c>
      <c r="B49" s="89"/>
      <c r="C49" s="89"/>
      <c r="D49" s="89"/>
      <c r="E49" s="89"/>
      <c r="F49" s="89"/>
      <c r="G49" s="8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89"/>
      <c r="U49" s="89"/>
      <c r="V49" s="89"/>
      <c r="W49" s="89"/>
    </row>
    <row r="50" spans="1:23" ht="22.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</row>
    <row r="51" spans="1:23" ht="23.25" thickBot="1">
      <c r="A51" s="89" t="s">
        <v>205</v>
      </c>
      <c r="B51" s="89"/>
      <c r="C51" s="89"/>
      <c r="D51" s="89"/>
      <c r="E51" s="89"/>
      <c r="F51" s="89"/>
      <c r="G51" s="89"/>
      <c r="H51" s="337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89"/>
      <c r="U51" s="89"/>
      <c r="V51" s="89"/>
      <c r="W51" s="89"/>
    </row>
    <row r="52" spans="1:23" ht="22.5">
      <c r="A52" s="84"/>
      <c r="B52" s="84"/>
      <c r="C52" s="84"/>
      <c r="D52" s="84"/>
      <c r="E52" s="84"/>
      <c r="F52" s="84"/>
      <c r="G52" s="84"/>
      <c r="H52" s="82"/>
      <c r="I52" s="82"/>
      <c r="J52" s="84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22.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1:23" ht="22.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</sheetData>
  <sheetProtection/>
  <mergeCells count="10">
    <mergeCell ref="Q6:T6"/>
    <mergeCell ref="L4:Q4"/>
    <mergeCell ref="D7:H7"/>
    <mergeCell ref="A10:D10"/>
    <mergeCell ref="F46:S46"/>
    <mergeCell ref="H51:S51"/>
    <mergeCell ref="K13:P13"/>
    <mergeCell ref="S14:V14"/>
    <mergeCell ref="H16:K16"/>
    <mergeCell ref="M33:P33"/>
  </mergeCells>
  <printOptions horizontalCentered="1"/>
  <pageMargins left="0.5" right="0.5" top="0.5" bottom="0.5" header="0.5" footer="0.5"/>
  <pageSetup horizontalDpi="300" verticalDpi="300" orientation="portrait" scale="56" r:id="rId1"/>
  <headerFooter alignWithMargins="0">
    <oddFooter>&amp;LFCCA
January 2013&amp;CPage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M102"/>
  <sheetViews>
    <sheetView defaultGridColor="0" zoomScale="70" zoomScaleNormal="70" zoomScalePageLayoutView="0" colorId="22" workbookViewId="0" topLeftCell="A1">
      <selection activeCell="A1" sqref="A1"/>
    </sheetView>
  </sheetViews>
  <sheetFormatPr defaultColWidth="9.69140625" defaultRowHeight="23.25"/>
  <cols>
    <col min="1" max="1" width="6.609375" style="0" customWidth="1"/>
    <col min="2" max="2" width="20.76953125" style="0" customWidth="1"/>
    <col min="3" max="8" width="9.69140625" style="0" customWidth="1"/>
    <col min="9" max="9" width="6.69140625" style="0" customWidth="1"/>
  </cols>
  <sheetData>
    <row r="1" spans="1:9" ht="22.5">
      <c r="A1" s="82"/>
      <c r="B1" s="82"/>
      <c r="C1" s="82"/>
      <c r="D1" s="82"/>
      <c r="E1" s="82"/>
      <c r="F1" s="321" t="s">
        <v>140</v>
      </c>
      <c r="G1" s="322"/>
      <c r="H1" s="147">
        <f>IF(COSTS!K6="","",COSTS!K6)</f>
      </c>
      <c r="I1" s="82"/>
    </row>
    <row r="2" spans="1:13" ht="22.5">
      <c r="A2" s="85" t="s">
        <v>92</v>
      </c>
      <c r="B2" s="86"/>
      <c r="C2" s="86"/>
      <c r="D2" s="86"/>
      <c r="E2" s="86"/>
      <c r="F2" s="86"/>
      <c r="G2" s="86"/>
      <c r="H2" s="86"/>
      <c r="I2" s="86"/>
      <c r="J2" s="50"/>
      <c r="K2" s="5"/>
      <c r="L2" s="5"/>
      <c r="M2" s="5"/>
    </row>
    <row r="3" spans="1:10" ht="22.5">
      <c r="A3" s="87"/>
      <c r="B3" s="87"/>
      <c r="C3" s="87"/>
      <c r="D3" s="87"/>
      <c r="E3" s="87"/>
      <c r="F3" s="87"/>
      <c r="G3" s="87"/>
      <c r="H3" s="87"/>
      <c r="I3" s="87"/>
      <c r="J3" s="51"/>
    </row>
    <row r="4" spans="1:13" ht="22.5">
      <c r="A4" s="85" t="s">
        <v>93</v>
      </c>
      <c r="B4" s="86"/>
      <c r="C4" s="86"/>
      <c r="D4" s="86"/>
      <c r="E4" s="86"/>
      <c r="F4" s="86"/>
      <c r="G4" s="86"/>
      <c r="H4" s="86"/>
      <c r="I4" s="86"/>
      <c r="J4" s="50"/>
      <c r="K4" s="5"/>
      <c r="L4" s="5"/>
      <c r="M4" s="5"/>
    </row>
    <row r="5" spans="1:13" ht="22.5">
      <c r="A5" s="88"/>
      <c r="B5" s="86"/>
      <c r="C5" s="86"/>
      <c r="D5" s="86"/>
      <c r="E5" s="86"/>
      <c r="F5" s="86"/>
      <c r="G5" s="86"/>
      <c r="H5" s="86"/>
      <c r="I5" s="86"/>
      <c r="J5" s="50"/>
      <c r="K5" s="5"/>
      <c r="L5" s="5"/>
      <c r="M5" s="5"/>
    </row>
    <row r="6" spans="1:13" ht="23.25" thickBot="1">
      <c r="A6" s="86" t="s">
        <v>94</v>
      </c>
      <c r="B6" s="89"/>
      <c r="C6" s="86"/>
      <c r="D6" s="148"/>
      <c r="E6" s="148"/>
      <c r="F6" s="148"/>
      <c r="G6" s="148"/>
      <c r="H6" s="148"/>
      <c r="I6" s="87"/>
      <c r="J6" s="52"/>
      <c r="K6" s="8"/>
      <c r="L6" s="9"/>
      <c r="M6" s="5"/>
    </row>
    <row r="7" spans="1:13" ht="22.5">
      <c r="A7" s="86"/>
      <c r="B7" s="86"/>
      <c r="C7" s="86"/>
      <c r="D7" s="86"/>
      <c r="E7" s="86"/>
      <c r="F7" s="86"/>
      <c r="G7" s="86"/>
      <c r="H7" s="86"/>
      <c r="I7" s="86"/>
      <c r="J7" s="50"/>
      <c r="K7" s="5"/>
      <c r="L7" s="9"/>
      <c r="M7" s="5"/>
    </row>
    <row r="8" spans="1:13" ht="22.5">
      <c r="A8" s="86" t="s">
        <v>212</v>
      </c>
      <c r="B8" s="86"/>
      <c r="C8" s="86"/>
      <c r="D8" s="86"/>
      <c r="E8" s="86"/>
      <c r="F8" s="86"/>
      <c r="G8" s="86"/>
      <c r="H8" s="86"/>
      <c r="I8" s="86"/>
      <c r="J8" s="50"/>
      <c r="K8" s="5"/>
      <c r="L8" s="9"/>
      <c r="M8" s="5"/>
    </row>
    <row r="9" spans="1:13" ht="22.5">
      <c r="A9" s="86" t="s">
        <v>211</v>
      </c>
      <c r="B9" s="86"/>
      <c r="C9" s="86"/>
      <c r="D9" s="86"/>
      <c r="E9" s="86"/>
      <c r="F9" s="86"/>
      <c r="G9" s="86"/>
      <c r="H9" s="86"/>
      <c r="I9" s="86"/>
      <c r="J9" s="50"/>
      <c r="K9" s="5"/>
      <c r="L9" s="9"/>
      <c r="M9" s="5"/>
    </row>
    <row r="10" spans="1:10" ht="22.5">
      <c r="A10" s="87"/>
      <c r="B10" s="87"/>
      <c r="C10" s="87"/>
      <c r="D10" s="87"/>
      <c r="E10" s="87"/>
      <c r="F10" s="87"/>
      <c r="G10" s="87"/>
      <c r="H10" s="87"/>
      <c r="I10" s="87"/>
      <c r="J10" s="51"/>
    </row>
    <row r="11" spans="1:13" ht="23.25" thickBot="1">
      <c r="A11" s="86" t="s">
        <v>95</v>
      </c>
      <c r="B11" s="86"/>
      <c r="C11" s="149"/>
      <c r="D11" s="86" t="s">
        <v>269</v>
      </c>
      <c r="E11" s="86"/>
      <c r="F11" s="86"/>
      <c r="G11" s="86"/>
      <c r="H11" s="86"/>
      <c r="I11" s="86"/>
      <c r="J11" s="50"/>
      <c r="K11" s="5"/>
      <c r="L11" s="5"/>
      <c r="M11" s="5"/>
    </row>
    <row r="12" spans="1:13" ht="22.5">
      <c r="A12" s="86"/>
      <c r="B12" s="86"/>
      <c r="C12" s="90"/>
      <c r="D12" s="86" t="s">
        <v>356</v>
      </c>
      <c r="E12" s="86"/>
      <c r="F12" s="86"/>
      <c r="G12" s="86"/>
      <c r="H12" s="86"/>
      <c r="I12" s="86"/>
      <c r="J12" s="50"/>
      <c r="K12" s="5"/>
      <c r="L12" s="5"/>
      <c r="M12" s="5"/>
    </row>
    <row r="13" spans="1:13" ht="22.5">
      <c r="A13" s="86"/>
      <c r="B13" s="86"/>
      <c r="C13" s="86"/>
      <c r="D13" s="86"/>
      <c r="E13" s="86"/>
      <c r="F13" s="86"/>
      <c r="G13" s="86"/>
      <c r="H13" s="86"/>
      <c r="I13" s="86"/>
      <c r="J13" s="50"/>
      <c r="K13" s="5"/>
      <c r="L13" s="5"/>
      <c r="M13" s="5"/>
    </row>
    <row r="14" spans="1:10" ht="22.5">
      <c r="A14" s="87" t="s">
        <v>96</v>
      </c>
      <c r="B14" s="87"/>
      <c r="C14" s="87"/>
      <c r="D14" s="87"/>
      <c r="E14" s="87"/>
      <c r="F14" s="87"/>
      <c r="G14" s="87"/>
      <c r="H14" s="87"/>
      <c r="I14" s="87"/>
      <c r="J14" s="51"/>
    </row>
    <row r="15" spans="1:10" ht="22.5">
      <c r="A15" s="87"/>
      <c r="B15" s="87"/>
      <c r="C15" s="87"/>
      <c r="D15" s="87"/>
      <c r="E15" s="87"/>
      <c r="F15" s="87"/>
      <c r="G15" s="87"/>
      <c r="H15" s="87"/>
      <c r="I15" s="87"/>
      <c r="J15" s="51"/>
    </row>
    <row r="16" spans="1:10" ht="23.25" thickBot="1">
      <c r="A16" s="87"/>
      <c r="B16" s="87"/>
      <c r="C16" s="87"/>
      <c r="D16" s="150"/>
      <c r="E16" s="82" t="s">
        <v>355</v>
      </c>
      <c r="F16" s="87"/>
      <c r="G16" s="87"/>
      <c r="H16" s="87"/>
      <c r="I16" s="87"/>
      <c r="J16" s="51"/>
    </row>
    <row r="17" spans="1:10" ht="22.5">
      <c r="A17" s="87"/>
      <c r="B17" s="87"/>
      <c r="C17" s="87"/>
      <c r="D17" s="87"/>
      <c r="E17" s="87"/>
      <c r="F17" s="87"/>
      <c r="G17" s="87"/>
      <c r="H17" s="87"/>
      <c r="I17" s="87"/>
      <c r="J17" s="51"/>
    </row>
    <row r="18" spans="1:13" ht="23.25" thickBot="1">
      <c r="A18" s="86" t="s">
        <v>97</v>
      </c>
      <c r="B18" s="86"/>
      <c r="C18" s="86"/>
      <c r="D18" s="86"/>
      <c r="E18" s="151"/>
      <c r="F18" s="86" t="s">
        <v>98</v>
      </c>
      <c r="G18" s="151"/>
      <c r="H18" s="86" t="s">
        <v>99</v>
      </c>
      <c r="I18" s="82"/>
      <c r="J18" s="50"/>
      <c r="K18" s="5"/>
      <c r="L18" s="5"/>
      <c r="M18" s="5"/>
    </row>
    <row r="19" spans="1:13" ht="22.5">
      <c r="A19" s="86"/>
      <c r="B19" s="86"/>
      <c r="C19" s="86"/>
      <c r="D19" s="86"/>
      <c r="E19" s="86"/>
      <c r="F19" s="86"/>
      <c r="G19" s="86"/>
      <c r="H19" s="86"/>
      <c r="I19" s="86"/>
      <c r="J19" s="50"/>
      <c r="K19" s="5"/>
      <c r="L19" s="5"/>
      <c r="M19" s="5"/>
    </row>
    <row r="20" spans="1:13" ht="22.5">
      <c r="A20" s="86" t="s">
        <v>100</v>
      </c>
      <c r="B20" s="86"/>
      <c r="C20" s="86"/>
      <c r="D20" s="86"/>
      <c r="E20" s="86"/>
      <c r="F20" s="86"/>
      <c r="G20" s="86"/>
      <c r="H20" s="86"/>
      <c r="I20" s="86"/>
      <c r="J20" s="50"/>
      <c r="K20" s="5"/>
      <c r="L20" s="5"/>
      <c r="M20" s="5"/>
    </row>
    <row r="21" spans="1:13" ht="22.5">
      <c r="A21" s="86" t="s">
        <v>101</v>
      </c>
      <c r="B21" s="86"/>
      <c r="C21" s="86"/>
      <c r="D21" s="86"/>
      <c r="E21" s="86"/>
      <c r="F21" s="86"/>
      <c r="G21" s="86"/>
      <c r="H21" s="86"/>
      <c r="I21" s="86"/>
      <c r="J21" s="50"/>
      <c r="K21" s="5"/>
      <c r="L21" s="5"/>
      <c r="M21" s="5"/>
    </row>
    <row r="22" spans="1:13" ht="22.5">
      <c r="A22" s="86"/>
      <c r="B22" s="86"/>
      <c r="C22" s="86"/>
      <c r="D22" s="86"/>
      <c r="E22" s="86"/>
      <c r="F22" s="86"/>
      <c r="G22" s="86"/>
      <c r="H22" s="86"/>
      <c r="I22" s="86"/>
      <c r="J22" s="50"/>
      <c r="K22" s="5"/>
      <c r="L22" s="5"/>
      <c r="M22" s="5"/>
    </row>
    <row r="23" spans="1:13" ht="22.5">
      <c r="A23" s="91" t="s">
        <v>102</v>
      </c>
      <c r="B23" s="86" t="s">
        <v>292</v>
      </c>
      <c r="C23" s="86"/>
      <c r="D23" s="86"/>
      <c r="E23" s="86"/>
      <c r="F23" s="86"/>
      <c r="G23" s="86"/>
      <c r="H23" s="86"/>
      <c r="I23" s="86"/>
      <c r="J23" s="50"/>
      <c r="K23" s="5"/>
      <c r="L23" s="5"/>
      <c r="M23" s="5"/>
    </row>
    <row r="24" spans="1:10" ht="22.5">
      <c r="A24" s="87"/>
      <c r="B24" s="87"/>
      <c r="C24" s="86"/>
      <c r="D24" s="86"/>
      <c r="E24" s="86"/>
      <c r="F24" s="86"/>
      <c r="G24" s="86"/>
      <c r="H24" s="86"/>
      <c r="I24" s="86"/>
      <c r="J24" s="51"/>
    </row>
    <row r="25" spans="1:13" ht="23.25" thickBot="1">
      <c r="A25" s="86"/>
      <c r="B25" s="86"/>
      <c r="C25" s="86"/>
      <c r="D25" s="86"/>
      <c r="E25" s="151"/>
      <c r="F25" s="86" t="s">
        <v>98</v>
      </c>
      <c r="G25" s="151"/>
      <c r="H25" s="86" t="s">
        <v>99</v>
      </c>
      <c r="I25" s="87"/>
      <c r="K25" s="5"/>
      <c r="L25" s="5"/>
      <c r="M25" s="5"/>
    </row>
    <row r="26" spans="1:13" ht="22.5">
      <c r="A26" s="86"/>
      <c r="B26" s="86"/>
      <c r="C26" s="86"/>
      <c r="D26" s="86"/>
      <c r="E26" s="86"/>
      <c r="F26" s="86"/>
      <c r="G26" s="92"/>
      <c r="H26" s="86"/>
      <c r="I26" s="92"/>
      <c r="J26" s="50"/>
      <c r="K26" s="5"/>
      <c r="L26" s="5"/>
      <c r="M26" s="5"/>
    </row>
    <row r="27" spans="1:13" ht="23.25" thickBot="1">
      <c r="A27" s="86"/>
      <c r="B27" s="86" t="s">
        <v>103</v>
      </c>
      <c r="C27" s="86"/>
      <c r="D27" s="86"/>
      <c r="E27" s="152"/>
      <c r="F27" s="86" t="s">
        <v>104</v>
      </c>
      <c r="G27" s="86"/>
      <c r="H27" s="86"/>
      <c r="I27" s="86"/>
      <c r="J27" s="50"/>
      <c r="K27" s="5"/>
      <c r="L27" s="5"/>
      <c r="M27" s="5"/>
    </row>
    <row r="28" spans="1:13" ht="23.25" thickBot="1">
      <c r="A28" s="86"/>
      <c r="B28" s="86"/>
      <c r="C28" s="86"/>
      <c r="D28" s="86"/>
      <c r="E28" s="153"/>
      <c r="F28" s="86" t="s">
        <v>105</v>
      </c>
      <c r="G28" s="86"/>
      <c r="H28" s="86"/>
      <c r="I28" s="86"/>
      <c r="J28" s="50"/>
      <c r="K28" s="5"/>
      <c r="L28" s="5"/>
      <c r="M28" s="5"/>
    </row>
    <row r="29" spans="1:13" ht="22.5">
      <c r="A29" s="86"/>
      <c r="B29" s="86"/>
      <c r="C29" s="86"/>
      <c r="D29" s="86"/>
      <c r="E29" s="86"/>
      <c r="F29" s="86"/>
      <c r="G29" s="86"/>
      <c r="H29" s="86"/>
      <c r="I29" s="86"/>
      <c r="J29" s="50"/>
      <c r="K29" s="5"/>
      <c r="L29" s="5"/>
      <c r="M29" s="5"/>
    </row>
    <row r="30" spans="1:13" ht="22.5">
      <c r="A30" s="86"/>
      <c r="B30" s="86" t="s">
        <v>277</v>
      </c>
      <c r="C30" s="86"/>
      <c r="D30" s="86"/>
      <c r="E30" s="86"/>
      <c r="F30" s="86"/>
      <c r="G30" s="86"/>
      <c r="H30" s="86"/>
      <c r="I30" s="86"/>
      <c r="J30" s="50"/>
      <c r="K30" s="5"/>
      <c r="L30" s="5"/>
      <c r="M30" s="5"/>
    </row>
    <row r="31" spans="1:13" ht="22.5">
      <c r="A31" s="86"/>
      <c r="B31" s="86"/>
      <c r="C31" s="86"/>
      <c r="D31" s="86"/>
      <c r="E31" s="86"/>
      <c r="F31" s="86"/>
      <c r="G31" s="86"/>
      <c r="H31" s="86"/>
      <c r="I31" s="86"/>
      <c r="J31" s="50"/>
      <c r="K31" s="5"/>
      <c r="L31" s="5"/>
      <c r="M31" s="5"/>
    </row>
    <row r="32" spans="1:13" ht="23.25" thickBot="1">
      <c r="A32" s="86"/>
      <c r="B32" s="86"/>
      <c r="C32" s="86"/>
      <c r="D32" s="86"/>
      <c r="E32" s="151"/>
      <c r="F32" s="86" t="s">
        <v>98</v>
      </c>
      <c r="G32" s="151"/>
      <c r="H32" s="86" t="s">
        <v>99</v>
      </c>
      <c r="I32" s="86"/>
      <c r="J32" s="50"/>
      <c r="K32" s="5"/>
      <c r="L32" s="5"/>
      <c r="M32" s="5"/>
    </row>
    <row r="33" spans="1:13" ht="22.5">
      <c r="A33" s="86"/>
      <c r="B33" s="86"/>
      <c r="C33" s="86"/>
      <c r="D33" s="86"/>
      <c r="E33" s="92"/>
      <c r="F33" s="86"/>
      <c r="G33" s="92"/>
      <c r="H33" s="86"/>
      <c r="I33" s="86"/>
      <c r="J33" s="50"/>
      <c r="K33" s="5"/>
      <c r="L33" s="5"/>
      <c r="M33" s="5"/>
    </row>
    <row r="34" spans="1:13" ht="22.5">
      <c r="A34" s="93" t="s">
        <v>106</v>
      </c>
      <c r="B34" s="87" t="s">
        <v>293</v>
      </c>
      <c r="C34" s="87"/>
      <c r="D34" s="87"/>
      <c r="E34" s="87"/>
      <c r="F34" s="87"/>
      <c r="G34" s="87"/>
      <c r="H34" s="87"/>
      <c r="I34" s="87"/>
      <c r="J34" s="51"/>
      <c r="K34" s="5"/>
      <c r="L34" s="5"/>
      <c r="M34" s="5"/>
    </row>
    <row r="35" spans="1:13" ht="22.5">
      <c r="A35" s="87"/>
      <c r="B35" s="87" t="s">
        <v>221</v>
      </c>
      <c r="C35" s="87"/>
      <c r="D35" s="87"/>
      <c r="E35" s="87"/>
      <c r="F35" s="87"/>
      <c r="G35" s="87"/>
      <c r="H35" s="87"/>
      <c r="I35" s="87"/>
      <c r="J35" s="51"/>
      <c r="K35" s="5"/>
      <c r="L35" s="5"/>
      <c r="M35" s="5"/>
    </row>
    <row r="36" spans="1:13" ht="23.25" thickBot="1">
      <c r="A36" s="86"/>
      <c r="B36" s="86"/>
      <c r="C36" s="86"/>
      <c r="D36" s="86"/>
      <c r="E36" s="151"/>
      <c r="F36" s="86" t="s">
        <v>98</v>
      </c>
      <c r="G36" s="151"/>
      <c r="H36" s="86" t="s">
        <v>99</v>
      </c>
      <c r="I36" s="86"/>
      <c r="J36" s="50"/>
      <c r="K36" s="5"/>
      <c r="L36" s="5"/>
      <c r="M36" s="5"/>
    </row>
    <row r="37" spans="1:13" ht="22.5">
      <c r="A37" s="86"/>
      <c r="B37" s="86"/>
      <c r="C37" s="86"/>
      <c r="D37" s="86"/>
      <c r="E37" s="86"/>
      <c r="F37" s="86"/>
      <c r="G37" s="86"/>
      <c r="H37" s="86"/>
      <c r="I37" s="86"/>
      <c r="J37" s="50"/>
      <c r="K37" s="5"/>
      <c r="L37" s="5"/>
      <c r="M37" s="5"/>
    </row>
    <row r="38" spans="1:13" ht="22.5">
      <c r="A38" s="93" t="s">
        <v>109</v>
      </c>
      <c r="B38" s="86" t="s">
        <v>291</v>
      </c>
      <c r="C38" s="86"/>
      <c r="D38" s="86"/>
      <c r="E38" s="86"/>
      <c r="F38" s="86"/>
      <c r="G38" s="86"/>
      <c r="H38" s="86"/>
      <c r="I38" s="86"/>
      <c r="J38" s="50"/>
      <c r="K38" s="5"/>
      <c r="L38" s="5"/>
      <c r="M38" s="5"/>
    </row>
    <row r="39" spans="1:13" ht="22.5">
      <c r="A39" s="91"/>
      <c r="B39" s="86"/>
      <c r="C39" s="86"/>
      <c r="D39" s="86"/>
      <c r="E39" s="86"/>
      <c r="F39" s="86"/>
      <c r="G39" s="86"/>
      <c r="H39" s="86"/>
      <c r="I39" s="86"/>
      <c r="J39" s="50"/>
      <c r="K39" s="5"/>
      <c r="L39" s="5"/>
      <c r="M39" s="5"/>
    </row>
    <row r="40" spans="1:13" ht="23.25" thickBot="1">
      <c r="A40" s="91"/>
      <c r="B40" s="86"/>
      <c r="C40" s="86"/>
      <c r="D40" s="82"/>
      <c r="E40" s="151"/>
      <c r="F40" s="86" t="s">
        <v>98</v>
      </c>
      <c r="G40" s="151"/>
      <c r="H40" s="86" t="s">
        <v>99</v>
      </c>
      <c r="I40" s="86"/>
      <c r="J40" s="50"/>
      <c r="K40" s="5"/>
      <c r="L40" s="5"/>
      <c r="M40" s="5"/>
    </row>
    <row r="41" spans="1:13" ht="22.5">
      <c r="A41" s="91"/>
      <c r="B41" s="86"/>
      <c r="C41" s="86"/>
      <c r="D41" s="86"/>
      <c r="E41" s="86"/>
      <c r="F41" s="86"/>
      <c r="G41" s="86"/>
      <c r="H41" s="86"/>
      <c r="I41" s="86"/>
      <c r="J41" s="50"/>
      <c r="K41" s="5"/>
      <c r="L41" s="5"/>
      <c r="M41" s="5"/>
    </row>
    <row r="42" spans="1:13" ht="22.5">
      <c r="A42" s="86"/>
      <c r="B42" s="85" t="s">
        <v>213</v>
      </c>
      <c r="C42" s="86"/>
      <c r="D42" s="86"/>
      <c r="E42" s="86"/>
      <c r="F42" s="86"/>
      <c r="G42" s="86"/>
      <c r="H42" s="86"/>
      <c r="I42" s="86"/>
      <c r="J42" s="50"/>
      <c r="K42" s="5"/>
      <c r="L42" s="5"/>
      <c r="M42" s="5"/>
    </row>
    <row r="43" spans="1:13" ht="22.5">
      <c r="A43" s="86"/>
      <c r="B43" s="85" t="s">
        <v>215</v>
      </c>
      <c r="C43" s="87"/>
      <c r="D43" s="86"/>
      <c r="E43" s="86"/>
      <c r="F43" s="87"/>
      <c r="G43" s="87"/>
      <c r="H43" s="86"/>
      <c r="I43" s="87"/>
      <c r="J43" s="51"/>
      <c r="K43" s="5"/>
      <c r="L43" s="5"/>
      <c r="M43" s="10"/>
    </row>
    <row r="44" spans="1:13" ht="22.5">
      <c r="A44" s="86"/>
      <c r="B44" s="85" t="s">
        <v>214</v>
      </c>
      <c r="C44" s="87"/>
      <c r="D44" s="86"/>
      <c r="E44" s="86"/>
      <c r="F44" s="87"/>
      <c r="G44" s="87"/>
      <c r="H44" s="86"/>
      <c r="I44" s="87"/>
      <c r="J44" s="51"/>
      <c r="K44" s="5"/>
      <c r="L44" s="5"/>
      <c r="M44" s="10"/>
    </row>
    <row r="45" spans="1:13" ht="22.5">
      <c r="A45" s="86"/>
      <c r="B45" s="94"/>
      <c r="C45" s="87"/>
      <c r="D45" s="86"/>
      <c r="E45" s="86"/>
      <c r="F45" s="95"/>
      <c r="G45" s="86"/>
      <c r="H45" s="86"/>
      <c r="I45" s="87"/>
      <c r="J45" s="51"/>
      <c r="K45" s="5"/>
      <c r="L45" s="5"/>
      <c r="M45" s="10"/>
    </row>
    <row r="46" spans="1:13" ht="23.25" thickBot="1">
      <c r="A46" s="86"/>
      <c r="B46" s="94"/>
      <c r="C46" s="87" t="s">
        <v>107</v>
      </c>
      <c r="D46" s="86"/>
      <c r="E46" s="86"/>
      <c r="F46" s="154">
        <f>IF(AND(G40="",E40=""),"",IF(G40="",100,'APPLIC. FRACT.'!D38*100))</f>
      </c>
      <c r="G46" s="86" t="s">
        <v>108</v>
      </c>
      <c r="H46" s="95"/>
      <c r="I46" s="87"/>
      <c r="J46" s="51"/>
      <c r="K46" s="5"/>
      <c r="L46" s="5"/>
      <c r="M46" s="10"/>
    </row>
    <row r="47" spans="1:13" ht="22.5">
      <c r="A47" s="86"/>
      <c r="B47" s="86"/>
      <c r="C47" s="86"/>
      <c r="D47" s="86"/>
      <c r="E47" s="86"/>
      <c r="F47" s="86"/>
      <c r="G47" s="86"/>
      <c r="H47" s="86"/>
      <c r="I47" s="86"/>
      <c r="J47" s="50"/>
      <c r="K47" s="5"/>
      <c r="L47" s="5"/>
      <c r="M47" s="10"/>
    </row>
    <row r="48" spans="1:13" ht="22.5">
      <c r="A48" s="93" t="s">
        <v>110</v>
      </c>
      <c r="B48" s="85" t="s">
        <v>216</v>
      </c>
      <c r="C48" s="86"/>
      <c r="D48" s="86"/>
      <c r="E48" s="86"/>
      <c r="F48" s="86"/>
      <c r="G48" s="86"/>
      <c r="H48" s="86"/>
      <c r="I48" s="86"/>
      <c r="J48" s="50"/>
      <c r="K48" s="5"/>
      <c r="L48" s="5"/>
      <c r="M48" s="10"/>
    </row>
    <row r="49" spans="1:13" ht="22.5">
      <c r="A49" s="86"/>
      <c r="B49" s="85" t="s">
        <v>217</v>
      </c>
      <c r="C49" s="86"/>
      <c r="D49" s="86"/>
      <c r="E49" s="86"/>
      <c r="F49" s="86"/>
      <c r="G49" s="86"/>
      <c r="H49" s="86"/>
      <c r="I49" s="86"/>
      <c r="J49" s="50"/>
      <c r="K49" s="5"/>
      <c r="L49" s="5"/>
      <c r="M49" s="10"/>
    </row>
    <row r="50" spans="1:13" ht="22.5">
      <c r="A50" s="86"/>
      <c r="B50" s="85" t="s">
        <v>219</v>
      </c>
      <c r="C50" s="86"/>
      <c r="D50" s="86"/>
      <c r="E50" s="86"/>
      <c r="F50" s="86"/>
      <c r="G50" s="86"/>
      <c r="H50" s="86"/>
      <c r="I50" s="86"/>
      <c r="J50" s="50"/>
      <c r="K50" s="5"/>
      <c r="L50" s="5"/>
      <c r="M50" s="10"/>
    </row>
    <row r="51" spans="1:13" ht="22.5">
      <c r="A51" s="86"/>
      <c r="B51" s="85" t="s">
        <v>220</v>
      </c>
      <c r="C51" s="86"/>
      <c r="D51" s="86"/>
      <c r="E51" s="86"/>
      <c r="F51" s="86"/>
      <c r="G51" s="86"/>
      <c r="H51" s="86"/>
      <c r="I51" s="86"/>
      <c r="J51" s="50"/>
      <c r="K51" s="5"/>
      <c r="L51" s="5"/>
      <c r="M51" s="10"/>
    </row>
    <row r="52" spans="1:13" ht="22.5">
      <c r="A52" s="87"/>
      <c r="B52" s="87"/>
      <c r="C52" s="87"/>
      <c r="D52" s="87"/>
      <c r="E52" s="87"/>
      <c r="F52" s="87"/>
      <c r="G52" s="87"/>
      <c r="H52" s="87"/>
      <c r="I52" s="87"/>
      <c r="J52" s="51"/>
      <c r="M52" s="10"/>
    </row>
    <row r="53" spans="1:13" ht="22.5">
      <c r="A53" s="86"/>
      <c r="B53" s="86" t="s">
        <v>294</v>
      </c>
      <c r="C53" s="86"/>
      <c r="D53" s="86"/>
      <c r="E53" s="86"/>
      <c r="F53" s="86"/>
      <c r="G53" s="86"/>
      <c r="H53" s="86"/>
      <c r="I53" s="86"/>
      <c r="J53" s="50"/>
      <c r="K53" s="5"/>
      <c r="L53" s="5"/>
      <c r="M53" s="10"/>
    </row>
    <row r="54" spans="1:13" ht="22.5">
      <c r="A54" s="86"/>
      <c r="B54" s="86" t="s">
        <v>218</v>
      </c>
      <c r="C54" s="86"/>
      <c r="D54" s="86"/>
      <c r="E54" s="86"/>
      <c r="F54" s="86"/>
      <c r="G54" s="86"/>
      <c r="H54" s="86"/>
      <c r="I54" s="86"/>
      <c r="J54" s="50"/>
      <c r="K54" s="5"/>
      <c r="L54" s="5"/>
      <c r="M54" s="10"/>
    </row>
    <row r="55" spans="1:13" ht="23.25" thickBot="1">
      <c r="A55" s="86"/>
      <c r="B55" s="86"/>
      <c r="C55" s="86"/>
      <c r="D55" s="151"/>
      <c r="E55" s="86" t="s">
        <v>270</v>
      </c>
      <c r="F55" s="151"/>
      <c r="G55" s="86" t="s">
        <v>99</v>
      </c>
      <c r="H55" s="86"/>
      <c r="I55" s="86"/>
      <c r="J55" s="50"/>
      <c r="K55" s="5"/>
      <c r="L55" s="5"/>
      <c r="M55" s="10"/>
    </row>
    <row r="56" spans="1:13" ht="22.5">
      <c r="A56" s="86"/>
      <c r="B56" s="86"/>
      <c r="C56" s="86"/>
      <c r="D56" s="92"/>
      <c r="E56" s="86"/>
      <c r="F56" s="92"/>
      <c r="G56" s="86"/>
      <c r="H56" s="86"/>
      <c r="I56" s="86"/>
      <c r="J56" s="51"/>
      <c r="K56" s="11"/>
      <c r="L56" s="11"/>
      <c r="M56" s="12"/>
    </row>
    <row r="57" spans="1:13" ht="22.5">
      <c r="A57" s="96"/>
      <c r="B57" s="96"/>
      <c r="C57" s="96"/>
      <c r="D57" s="96"/>
      <c r="E57" s="96"/>
      <c r="F57" s="96"/>
      <c r="G57" s="96"/>
      <c r="H57" s="96"/>
      <c r="I57" s="96"/>
      <c r="K57" s="11"/>
      <c r="L57" s="11"/>
      <c r="M57" s="12"/>
    </row>
    <row r="58" spans="1:13" ht="22.5">
      <c r="A58" s="96"/>
      <c r="B58" s="86" t="s">
        <v>316</v>
      </c>
      <c r="C58" s="96"/>
      <c r="D58" s="96"/>
      <c r="E58" s="96"/>
      <c r="F58" s="96"/>
      <c r="G58" s="96"/>
      <c r="H58" s="96"/>
      <c r="I58" s="97"/>
      <c r="K58" s="11"/>
      <c r="L58" s="11"/>
      <c r="M58" s="12"/>
    </row>
    <row r="59" spans="1:13" ht="22.5">
      <c r="A59" s="96"/>
      <c r="B59" s="86" t="s">
        <v>315</v>
      </c>
      <c r="C59" s="96"/>
      <c r="D59" s="96"/>
      <c r="E59" s="96"/>
      <c r="F59" s="96"/>
      <c r="G59" s="96"/>
      <c r="H59" s="96"/>
      <c r="I59" s="97"/>
      <c r="K59" s="11"/>
      <c r="L59" s="11"/>
      <c r="M59" s="12"/>
    </row>
    <row r="60" spans="1:13" ht="22.5">
      <c r="A60" s="96"/>
      <c r="B60" s="86"/>
      <c r="C60" s="96"/>
      <c r="D60" s="96"/>
      <c r="E60" s="96"/>
      <c r="F60" s="96"/>
      <c r="G60" s="96"/>
      <c r="H60" s="96"/>
      <c r="I60" s="97"/>
      <c r="K60" s="11"/>
      <c r="L60" s="11"/>
      <c r="M60" s="12"/>
    </row>
    <row r="61" spans="1:13" ht="23.25" thickBot="1">
      <c r="A61" s="86"/>
      <c r="B61" s="86"/>
      <c r="C61" s="86"/>
      <c r="D61" s="151"/>
      <c r="E61" s="86" t="s">
        <v>270</v>
      </c>
      <c r="F61" s="151"/>
      <c r="G61" s="86" t="s">
        <v>99</v>
      </c>
      <c r="H61" s="86"/>
      <c r="I61" s="86"/>
      <c r="J61" s="50"/>
      <c r="K61" s="5"/>
      <c r="L61" s="5"/>
      <c r="M61" s="10"/>
    </row>
    <row r="62" spans="1:13" ht="22.5">
      <c r="A62" s="96"/>
      <c r="B62" s="86"/>
      <c r="C62" s="96"/>
      <c r="D62" s="96"/>
      <c r="E62" s="96"/>
      <c r="F62" s="96"/>
      <c r="G62" s="96"/>
      <c r="H62" s="96"/>
      <c r="I62" s="97"/>
      <c r="K62" s="11"/>
      <c r="L62" s="11"/>
      <c r="M62" s="12"/>
    </row>
    <row r="63" spans="1:13" ht="22.5">
      <c r="A63" s="96"/>
      <c r="B63" s="86"/>
      <c r="C63" s="96"/>
      <c r="D63" s="96"/>
      <c r="E63" s="96"/>
      <c r="F63" s="96"/>
      <c r="G63" s="96"/>
      <c r="H63" s="96"/>
      <c r="I63" s="97"/>
      <c r="K63" s="11"/>
      <c r="L63" s="11"/>
      <c r="M63" s="12"/>
    </row>
    <row r="64" spans="1:13" ht="46.5" customHeight="1">
      <c r="A64" s="134" t="s">
        <v>274</v>
      </c>
      <c r="B64" s="318" t="s">
        <v>286</v>
      </c>
      <c r="C64" s="319"/>
      <c r="D64" s="319"/>
      <c r="E64" s="319"/>
      <c r="F64" s="319"/>
      <c r="G64" s="319"/>
      <c r="H64" s="319"/>
      <c r="I64" s="100"/>
      <c r="J64" s="53"/>
      <c r="K64" s="11"/>
      <c r="L64" s="11"/>
      <c r="M64" s="12"/>
    </row>
    <row r="65" spans="1:13" ht="22.5">
      <c r="A65" s="93"/>
      <c r="B65" s="98"/>
      <c r="C65" s="99"/>
      <c r="D65" s="99"/>
      <c r="E65" s="99"/>
      <c r="F65" s="99"/>
      <c r="G65" s="97"/>
      <c r="H65" s="99"/>
      <c r="I65" s="100"/>
      <c r="J65" s="53"/>
      <c r="K65" s="11"/>
      <c r="L65" s="11"/>
      <c r="M65" s="12"/>
    </row>
    <row r="66" spans="1:13" ht="22.5">
      <c r="A66" s="87"/>
      <c r="B66" s="86" t="s">
        <v>285</v>
      </c>
      <c r="C66" s="86"/>
      <c r="D66" s="86"/>
      <c r="E66" s="86"/>
      <c r="F66" s="86"/>
      <c r="G66" s="86"/>
      <c r="H66" s="86"/>
      <c r="I66" s="95"/>
      <c r="J66" s="51"/>
      <c r="M66" s="10"/>
    </row>
    <row r="67" spans="1:13" ht="22.5">
      <c r="A67" s="87"/>
      <c r="B67" s="86"/>
      <c r="C67" s="86"/>
      <c r="D67" s="86"/>
      <c r="E67" s="86"/>
      <c r="F67" s="86"/>
      <c r="G67" s="82"/>
      <c r="H67" s="86"/>
      <c r="I67" s="95"/>
      <c r="J67" s="51"/>
      <c r="M67" s="10"/>
    </row>
    <row r="68" spans="1:13" ht="23.25" thickBot="1">
      <c r="A68" s="87"/>
      <c r="B68" s="82"/>
      <c r="C68" s="82"/>
      <c r="D68" s="82"/>
      <c r="E68" s="82"/>
      <c r="F68" s="82"/>
      <c r="G68" s="101" t="s">
        <v>275</v>
      </c>
      <c r="H68" s="323"/>
      <c r="I68" s="324"/>
      <c r="J68" s="51"/>
      <c r="M68" s="12"/>
    </row>
    <row r="69" spans="1:13" ht="22.5">
      <c r="A69" s="87"/>
      <c r="B69" s="101"/>
      <c r="C69" s="102"/>
      <c r="D69" s="103"/>
      <c r="E69" s="82"/>
      <c r="F69" s="82"/>
      <c r="G69" s="82"/>
      <c r="H69" s="82"/>
      <c r="I69" s="82"/>
      <c r="J69" s="51"/>
      <c r="M69" s="12"/>
    </row>
    <row r="70" spans="1:13" ht="22.5">
      <c r="A70" s="104"/>
      <c r="B70" s="105" t="s">
        <v>287</v>
      </c>
      <c r="C70" s="101"/>
      <c r="D70" s="101"/>
      <c r="E70" s="101"/>
      <c r="F70" s="101"/>
      <c r="G70" s="101"/>
      <c r="H70" s="82"/>
      <c r="I70" s="82"/>
      <c r="J70" s="51"/>
      <c r="M70" s="12"/>
    </row>
    <row r="71" spans="1:13" ht="22.5">
      <c r="A71" s="101"/>
      <c r="B71" s="105" t="s">
        <v>288</v>
      </c>
      <c r="C71" s="102"/>
      <c r="D71" s="103"/>
      <c r="E71" s="82"/>
      <c r="F71" s="82"/>
      <c r="G71" s="82"/>
      <c r="H71" s="82"/>
      <c r="I71" s="82"/>
      <c r="J71" s="51"/>
      <c r="M71" s="12"/>
    </row>
    <row r="72" spans="1:13" ht="23.25" thickBot="1">
      <c r="A72" s="101"/>
      <c r="B72" s="101"/>
      <c r="C72" s="102"/>
      <c r="D72" s="103"/>
      <c r="E72" s="82"/>
      <c r="F72" s="82"/>
      <c r="G72" s="82"/>
      <c r="H72" s="155"/>
      <c r="I72" s="106" t="s">
        <v>118</v>
      </c>
      <c r="J72" s="51"/>
      <c r="M72" s="12"/>
    </row>
    <row r="73" spans="1:13" ht="22.5">
      <c r="A73" s="101"/>
      <c r="B73" s="101"/>
      <c r="C73" s="102"/>
      <c r="D73" s="103"/>
      <c r="E73" s="82"/>
      <c r="F73" s="82"/>
      <c r="G73" s="82"/>
      <c r="H73" s="112"/>
      <c r="I73" s="106"/>
      <c r="J73" s="51"/>
      <c r="M73" s="12"/>
    </row>
    <row r="74" spans="1:13" ht="65.25" customHeight="1">
      <c r="A74" s="135" t="s">
        <v>289</v>
      </c>
      <c r="B74" s="320" t="s">
        <v>284</v>
      </c>
      <c r="C74" s="320"/>
      <c r="D74" s="320"/>
      <c r="E74" s="320"/>
      <c r="F74" s="320"/>
      <c r="G74" s="320"/>
      <c r="H74" s="320"/>
      <c r="I74" s="145"/>
      <c r="J74" s="51"/>
      <c r="M74" s="12"/>
    </row>
    <row r="75" spans="1:13" ht="43.5" customHeight="1" thickBot="1">
      <c r="A75" s="101"/>
      <c r="B75" s="101"/>
      <c r="C75" s="168"/>
      <c r="D75" s="113" t="s">
        <v>270</v>
      </c>
      <c r="E75" s="169"/>
      <c r="F75" s="114" t="s">
        <v>99</v>
      </c>
      <c r="G75" s="82"/>
      <c r="H75" s="112"/>
      <c r="I75" s="106"/>
      <c r="J75" s="51"/>
      <c r="M75" s="12"/>
    </row>
    <row r="76" spans="1:13" ht="23.25" customHeight="1">
      <c r="A76" s="101"/>
      <c r="B76" s="101"/>
      <c r="C76" s="102"/>
      <c r="D76" s="113"/>
      <c r="E76" s="108"/>
      <c r="F76" s="114"/>
      <c r="G76" s="82"/>
      <c r="H76" s="112"/>
      <c r="I76" s="106"/>
      <c r="J76" s="51"/>
      <c r="M76" s="12"/>
    </row>
    <row r="77" spans="1:10" ht="47.25" customHeight="1">
      <c r="A77" s="115" t="s">
        <v>281</v>
      </c>
      <c r="B77" s="317" t="s">
        <v>283</v>
      </c>
      <c r="C77" s="317"/>
      <c r="D77" s="317"/>
      <c r="E77" s="317"/>
      <c r="F77" s="317"/>
      <c r="G77" s="317"/>
      <c r="H77" s="317"/>
      <c r="I77" s="317"/>
      <c r="J77" s="51"/>
    </row>
    <row r="78" spans="1:10" ht="38.25" customHeight="1" thickBot="1">
      <c r="A78" s="115"/>
      <c r="B78" s="117" t="s">
        <v>275</v>
      </c>
      <c r="C78" s="156"/>
      <c r="D78" s="118" t="s">
        <v>282</v>
      </c>
      <c r="E78" s="159"/>
      <c r="F78" s="160"/>
      <c r="G78" s="161"/>
      <c r="H78" s="161"/>
      <c r="I78" s="116"/>
      <c r="J78" s="51"/>
    </row>
    <row r="79" spans="1:10" ht="36.75" customHeight="1" thickBot="1">
      <c r="A79" s="115"/>
      <c r="B79" s="117" t="s">
        <v>275</v>
      </c>
      <c r="C79" s="157"/>
      <c r="D79" s="118" t="s">
        <v>282</v>
      </c>
      <c r="E79" s="162"/>
      <c r="F79" s="163"/>
      <c r="G79" s="164"/>
      <c r="H79" s="164"/>
      <c r="I79" s="116"/>
      <c r="J79" s="51"/>
    </row>
    <row r="80" spans="1:10" ht="37.5" customHeight="1" thickBot="1">
      <c r="A80" s="115"/>
      <c r="B80" s="117" t="s">
        <v>275</v>
      </c>
      <c r="C80" s="158"/>
      <c r="D80" s="118" t="s">
        <v>282</v>
      </c>
      <c r="E80" s="162"/>
      <c r="F80" s="163"/>
      <c r="G80" s="164"/>
      <c r="H80" s="164"/>
      <c r="I80" s="116"/>
      <c r="J80" s="51"/>
    </row>
    <row r="81" spans="1:10" ht="37.5" customHeight="1" thickBot="1">
      <c r="A81" s="115"/>
      <c r="B81" s="117" t="s">
        <v>295</v>
      </c>
      <c r="C81" s="165">
        <f>IF(SUM(C78:C80)=0,"",SUM(C78:C80))</f>
      </c>
      <c r="D81" s="118"/>
      <c r="E81" s="136"/>
      <c r="F81" s="108"/>
      <c r="G81" s="119"/>
      <c r="H81" s="119"/>
      <c r="I81" s="116"/>
      <c r="J81" s="51"/>
    </row>
    <row r="82" spans="1:10" ht="47.25" customHeight="1" thickTop="1">
      <c r="A82" s="115"/>
      <c r="B82" s="116"/>
      <c r="C82" s="117"/>
      <c r="D82" s="119"/>
      <c r="E82" s="118"/>
      <c r="F82" s="119"/>
      <c r="G82" s="116"/>
      <c r="H82" s="116"/>
      <c r="I82" s="116"/>
      <c r="J82" s="51"/>
    </row>
    <row r="83" spans="1:10" ht="23.25" thickBot="1">
      <c r="A83" s="86" t="s">
        <v>111</v>
      </c>
      <c r="B83" s="86"/>
      <c r="C83" s="148"/>
      <c r="D83" s="148"/>
      <c r="E83" s="148"/>
      <c r="F83" s="148"/>
      <c r="G83" s="148"/>
      <c r="H83" s="148"/>
      <c r="I83" s="148"/>
      <c r="J83" s="51"/>
    </row>
    <row r="84" spans="1:9" ht="22.5">
      <c r="A84" s="87"/>
      <c r="B84" s="86"/>
      <c r="C84" s="166"/>
      <c r="D84" s="166"/>
      <c r="E84" s="166"/>
      <c r="F84" s="166"/>
      <c r="G84" s="166"/>
      <c r="H84" s="166"/>
      <c r="I84" s="166"/>
    </row>
    <row r="85" spans="1:9" ht="23.25" thickBot="1">
      <c r="A85" s="86" t="s">
        <v>112</v>
      </c>
      <c r="B85" s="86"/>
      <c r="C85" s="148"/>
      <c r="D85" s="148"/>
      <c r="E85" s="148"/>
      <c r="F85" s="148"/>
      <c r="G85" s="148"/>
      <c r="H85" s="148"/>
      <c r="I85" s="148"/>
    </row>
    <row r="86" spans="1:10" ht="22.5">
      <c r="A86" s="87"/>
      <c r="B86" s="86"/>
      <c r="C86" s="86"/>
      <c r="D86" s="86"/>
      <c r="E86" s="86"/>
      <c r="F86" s="86"/>
      <c r="G86" s="86"/>
      <c r="H86" s="86"/>
      <c r="I86" s="86"/>
      <c r="J86" s="51"/>
    </row>
    <row r="87" spans="1:10" ht="23.25" thickBot="1">
      <c r="A87" s="86" t="s">
        <v>113</v>
      </c>
      <c r="B87" s="86"/>
      <c r="C87" s="148"/>
      <c r="D87" s="148"/>
      <c r="E87" s="148"/>
      <c r="F87" s="86"/>
      <c r="G87" s="86" t="s">
        <v>114</v>
      </c>
      <c r="H87" s="148"/>
      <c r="I87" s="148"/>
      <c r="J87" s="51"/>
    </row>
    <row r="88" spans="1:13" ht="22.5">
      <c r="A88" s="86"/>
      <c r="B88" s="86"/>
      <c r="C88" s="86"/>
      <c r="D88" s="86"/>
      <c r="E88" s="86"/>
      <c r="F88" s="86"/>
      <c r="G88" s="86"/>
      <c r="H88" s="166"/>
      <c r="I88" s="166"/>
      <c r="K88" s="5"/>
      <c r="L88" s="5"/>
      <c r="M88" s="10"/>
    </row>
    <row r="89" spans="1:13" ht="23.25" thickBot="1">
      <c r="A89" s="86" t="s">
        <v>115</v>
      </c>
      <c r="B89" s="86"/>
      <c r="C89" s="107"/>
      <c r="D89" s="107"/>
      <c r="E89" s="107"/>
      <c r="F89" s="107"/>
      <c r="G89" s="86" t="s">
        <v>116</v>
      </c>
      <c r="H89" s="148"/>
      <c r="I89" s="148"/>
      <c r="J89" s="50"/>
      <c r="K89" s="5"/>
      <c r="L89" s="5"/>
      <c r="M89" s="10"/>
    </row>
    <row r="90" spans="1:13" ht="22.5">
      <c r="A90" s="86"/>
      <c r="B90" s="86"/>
      <c r="C90" s="86"/>
      <c r="D90" s="86"/>
      <c r="E90" s="86"/>
      <c r="F90" s="86"/>
      <c r="G90" s="86"/>
      <c r="H90" s="167"/>
      <c r="I90" s="167"/>
      <c r="K90" s="5"/>
      <c r="L90" s="5"/>
      <c r="M90" s="10"/>
    </row>
    <row r="91" spans="1:13" ht="23.25" thickBot="1">
      <c r="A91" s="86" t="s">
        <v>117</v>
      </c>
      <c r="B91" s="86"/>
      <c r="C91" s="107"/>
      <c r="D91" s="107"/>
      <c r="E91" s="107"/>
      <c r="F91" s="107"/>
      <c r="G91" s="86" t="s">
        <v>116</v>
      </c>
      <c r="H91" s="148"/>
      <c r="I91" s="148"/>
      <c r="J91" s="50"/>
      <c r="K91" s="5"/>
      <c r="L91" s="5"/>
      <c r="M91" s="10"/>
    </row>
    <row r="92" spans="1:13" ht="22.5">
      <c r="A92" s="82"/>
      <c r="B92" s="82"/>
      <c r="C92" s="82"/>
      <c r="D92" s="108"/>
      <c r="E92" s="82"/>
      <c r="F92" s="108"/>
      <c r="G92" s="82"/>
      <c r="H92" s="82"/>
      <c r="I92" s="82"/>
      <c r="J92" s="50"/>
      <c r="K92" s="5"/>
      <c r="L92" s="5"/>
      <c r="M92" s="10"/>
    </row>
    <row r="93" spans="1:10" ht="22.5">
      <c r="A93" s="87"/>
      <c r="B93" s="87"/>
      <c r="C93" s="87"/>
      <c r="D93" s="87"/>
      <c r="E93" s="87"/>
      <c r="F93" s="87"/>
      <c r="G93" s="87"/>
      <c r="H93" s="87"/>
      <c r="I93" s="87"/>
      <c r="J93" s="51"/>
    </row>
    <row r="94" spans="1:10" ht="22.5">
      <c r="A94" s="87"/>
      <c r="B94" s="87"/>
      <c r="C94" s="87"/>
      <c r="D94" s="87"/>
      <c r="E94" s="87"/>
      <c r="F94" s="87"/>
      <c r="G94" s="87"/>
      <c r="H94" s="87"/>
      <c r="I94" s="87"/>
      <c r="J94" s="51"/>
    </row>
    <row r="95" spans="1:10" ht="22.5">
      <c r="A95" s="87"/>
      <c r="B95" s="87"/>
      <c r="C95" s="87"/>
      <c r="D95" s="87"/>
      <c r="E95" s="87"/>
      <c r="F95" s="87"/>
      <c r="G95" s="87"/>
      <c r="H95" s="87"/>
      <c r="I95" s="87"/>
      <c r="J95" s="51"/>
    </row>
    <row r="96" spans="1:10" ht="22.5">
      <c r="A96" s="87"/>
      <c r="B96" s="87"/>
      <c r="C96" s="87"/>
      <c r="D96" s="87"/>
      <c r="E96" s="87"/>
      <c r="F96" s="87"/>
      <c r="G96" s="87"/>
      <c r="H96" s="87"/>
      <c r="I96" s="87"/>
      <c r="J96" s="51"/>
    </row>
    <row r="97" spans="1:10" ht="22.5">
      <c r="A97" s="87"/>
      <c r="B97" s="87"/>
      <c r="C97" s="87"/>
      <c r="D97" s="87"/>
      <c r="E97" s="87"/>
      <c r="F97" s="87"/>
      <c r="G97" s="87"/>
      <c r="H97" s="87"/>
      <c r="I97" s="87"/>
      <c r="J97" s="51"/>
    </row>
    <row r="98" spans="1:10" ht="22.5">
      <c r="A98" s="87"/>
      <c r="B98" s="87"/>
      <c r="C98" s="87"/>
      <c r="D98" s="87"/>
      <c r="E98" s="87"/>
      <c r="F98" s="87"/>
      <c r="G98" s="87"/>
      <c r="H98" s="87"/>
      <c r="I98" s="87"/>
      <c r="J98" s="51"/>
    </row>
    <row r="99" spans="1:13" ht="22.5">
      <c r="A99" s="97"/>
      <c r="B99" s="97"/>
      <c r="C99" s="97"/>
      <c r="D99" s="97"/>
      <c r="E99" s="97"/>
      <c r="F99" s="97"/>
      <c r="G99" s="97"/>
      <c r="H99" s="97"/>
      <c r="I99" s="97"/>
      <c r="J99" s="53"/>
      <c r="K99" s="11"/>
      <c r="L99" s="11"/>
      <c r="M99" s="11"/>
    </row>
    <row r="100" spans="1:10" ht="22.5">
      <c r="A100" s="87"/>
      <c r="B100" s="87"/>
      <c r="C100" s="87"/>
      <c r="D100" s="87"/>
      <c r="E100" s="87"/>
      <c r="F100" s="87"/>
      <c r="G100" s="87"/>
      <c r="H100" s="87"/>
      <c r="I100" s="87"/>
      <c r="J100" s="51"/>
    </row>
    <row r="101" spans="1:9" ht="22.5">
      <c r="A101" s="87"/>
      <c r="B101" s="87"/>
      <c r="C101" s="87"/>
      <c r="D101" s="87"/>
      <c r="E101" s="87"/>
      <c r="F101" s="87"/>
      <c r="G101" s="87"/>
      <c r="H101" s="87"/>
      <c r="I101" s="87"/>
    </row>
    <row r="102" spans="1:9" ht="22.5">
      <c r="A102" s="97"/>
      <c r="B102" s="97"/>
      <c r="C102" s="97"/>
      <c r="D102" s="97"/>
      <c r="E102" s="97"/>
      <c r="F102" s="97"/>
      <c r="G102" s="97"/>
      <c r="H102" s="97"/>
      <c r="I102" s="97"/>
    </row>
  </sheetData>
  <sheetProtection/>
  <mergeCells count="5">
    <mergeCell ref="B77:I77"/>
    <mergeCell ref="B64:H64"/>
    <mergeCell ref="B74:H74"/>
    <mergeCell ref="F1:G1"/>
    <mergeCell ref="H68:I68"/>
  </mergeCells>
  <printOptions/>
  <pageMargins left="0.5" right="0.5" top="0.5" bottom="0.5" header="0.5" footer="0.5"/>
  <pageSetup firstPageNumber="5" useFirstPageNumber="1" horizontalDpi="300" verticalDpi="300" orientation="portrait" scale="53" r:id="rId1"/>
  <headerFooter alignWithMargins="0">
    <oddFooter>&amp;LFCCA
January 2013&amp;CPage &amp;P</oddFooter>
  </headerFooter>
  <rowBreaks count="1" manualBreakCount="1">
    <brk id="5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2"/>
  </sheetPr>
  <dimension ref="A1:H38"/>
  <sheetViews>
    <sheetView defaultGridColor="0" zoomScale="60" zoomScaleNormal="60" zoomScalePageLayoutView="0" colorId="22" workbookViewId="0" topLeftCell="A1">
      <selection activeCell="J38" sqref="J38"/>
    </sheetView>
  </sheetViews>
  <sheetFormatPr defaultColWidth="9.69140625" defaultRowHeight="23.25"/>
  <cols>
    <col min="1" max="1" width="33.4609375" style="0" customWidth="1"/>
    <col min="2" max="3" width="13.609375" style="0" customWidth="1"/>
    <col min="4" max="4" width="8.69140625" style="0" customWidth="1"/>
    <col min="5" max="6" width="14.609375" style="0" customWidth="1"/>
    <col min="7" max="8" width="10.609375" style="0" customWidth="1"/>
  </cols>
  <sheetData>
    <row r="1" spans="1:8" ht="22.5">
      <c r="A1" s="137" t="s">
        <v>139</v>
      </c>
      <c r="B1" s="109"/>
      <c r="C1" s="109"/>
      <c r="D1" s="109"/>
      <c r="E1" s="109"/>
      <c r="F1" s="109"/>
      <c r="G1" s="109"/>
      <c r="H1" s="109"/>
    </row>
    <row r="2" spans="1:8" ht="22.5">
      <c r="A2" s="146" t="s">
        <v>296</v>
      </c>
      <c r="B2" s="82"/>
      <c r="C2" s="82"/>
      <c r="D2" s="82"/>
      <c r="E2" s="82"/>
      <c r="F2" s="82"/>
      <c r="G2" s="82"/>
      <c r="H2" s="82"/>
    </row>
    <row r="3" spans="1:8" ht="23.25" thickBot="1">
      <c r="A3" s="82"/>
      <c r="B3" s="82"/>
      <c r="C3" s="82"/>
      <c r="D3" s="82"/>
      <c r="E3" s="82"/>
      <c r="F3" s="82"/>
      <c r="G3" s="138" t="s">
        <v>140</v>
      </c>
      <c r="H3" s="170">
        <f>IF(COSTS!K6="","",COSTS!K6)</f>
      </c>
    </row>
    <row r="4" spans="1:8" ht="23.25" thickBot="1">
      <c r="A4" s="85" t="s">
        <v>290</v>
      </c>
      <c r="B4" s="82"/>
      <c r="C4" s="82"/>
      <c r="D4" s="82"/>
      <c r="E4" s="82"/>
      <c r="F4" s="82"/>
      <c r="G4" s="82"/>
      <c r="H4" s="82"/>
    </row>
    <row r="5" spans="1:8" ht="22.5">
      <c r="A5" s="139" t="s">
        <v>141</v>
      </c>
      <c r="B5" s="140" t="s">
        <v>142</v>
      </c>
      <c r="C5" s="140" t="s">
        <v>143</v>
      </c>
      <c r="D5" s="140" t="s">
        <v>144</v>
      </c>
      <c r="E5" s="140" t="s">
        <v>142</v>
      </c>
      <c r="F5" s="140" t="s">
        <v>143</v>
      </c>
      <c r="G5" s="140" t="s">
        <v>145</v>
      </c>
      <c r="H5" s="140" t="s">
        <v>146</v>
      </c>
    </row>
    <row r="6" spans="1:8" ht="23.25" thickBot="1">
      <c r="A6" s="141"/>
      <c r="B6" s="141" t="s">
        <v>147</v>
      </c>
      <c r="C6" s="141" t="s">
        <v>147</v>
      </c>
      <c r="D6" s="141" t="s">
        <v>148</v>
      </c>
      <c r="E6" s="141" t="s">
        <v>149</v>
      </c>
      <c r="F6" s="141" t="s">
        <v>149</v>
      </c>
      <c r="G6" s="141" t="s">
        <v>148</v>
      </c>
      <c r="H6" s="141" t="s">
        <v>148</v>
      </c>
    </row>
    <row r="7" spans="1:8" ht="23.25" thickBot="1">
      <c r="A7" s="175"/>
      <c r="B7" s="201"/>
      <c r="C7" s="179"/>
      <c r="D7" s="171">
        <f>IF(C7="","",ROUND(C7/B7,4))</f>
      </c>
      <c r="E7" s="178"/>
      <c r="F7" s="179"/>
      <c r="G7" s="173" t="str">
        <f aca="true" t="shared" si="0" ref="G7:G37">IF(E7=" "," ",ROUND(F7/E7,4))</f>
        <v> </v>
      </c>
      <c r="H7" s="174">
        <f aca="true" t="shared" si="1" ref="H7:H37">IF(G7&lt;D7,G7,D7)</f>
      </c>
    </row>
    <row r="8" spans="1:8" ht="23.25" thickBot="1">
      <c r="A8" s="175"/>
      <c r="B8" s="201"/>
      <c r="C8" s="179"/>
      <c r="D8" s="171">
        <f aca="true" t="shared" si="2" ref="D8:D37">IF(C8="","",ROUND(C8/B8,4))</f>
      </c>
      <c r="E8" s="178"/>
      <c r="F8" s="179"/>
      <c r="G8" s="173" t="str">
        <f t="shared" si="0"/>
        <v> </v>
      </c>
      <c r="H8" s="174">
        <f t="shared" si="1"/>
      </c>
    </row>
    <row r="9" spans="1:8" ht="23.25" thickBot="1">
      <c r="A9" s="175"/>
      <c r="B9" s="201"/>
      <c r="C9" s="179"/>
      <c r="D9" s="171">
        <f t="shared" si="2"/>
      </c>
      <c r="E9" s="178"/>
      <c r="F9" s="179"/>
      <c r="G9" s="173" t="str">
        <f t="shared" si="0"/>
        <v> </v>
      </c>
      <c r="H9" s="174">
        <f t="shared" si="1"/>
      </c>
    </row>
    <row r="10" spans="1:8" ht="23.25" thickBot="1">
      <c r="A10" s="175"/>
      <c r="B10" s="201"/>
      <c r="C10" s="179"/>
      <c r="D10" s="171">
        <f>IF(C10="","",ROUND(C10/B10,4))</f>
      </c>
      <c r="E10" s="178"/>
      <c r="F10" s="179"/>
      <c r="G10" s="173" t="str">
        <f t="shared" si="0"/>
        <v> </v>
      </c>
      <c r="H10" s="174">
        <f t="shared" si="1"/>
      </c>
    </row>
    <row r="11" spans="1:8" ht="23.25" thickBot="1">
      <c r="A11" s="175"/>
      <c r="B11" s="201"/>
      <c r="C11" s="179"/>
      <c r="D11" s="171">
        <f t="shared" si="2"/>
      </c>
      <c r="E11" s="178"/>
      <c r="F11" s="179"/>
      <c r="G11" s="173" t="str">
        <f t="shared" si="0"/>
        <v> </v>
      </c>
      <c r="H11" s="174">
        <f t="shared" si="1"/>
      </c>
    </row>
    <row r="12" spans="1:8" ht="23.25" thickBot="1">
      <c r="A12" s="175"/>
      <c r="B12" s="201"/>
      <c r="C12" s="179"/>
      <c r="D12" s="171">
        <f t="shared" si="2"/>
      </c>
      <c r="E12" s="178"/>
      <c r="F12" s="179"/>
      <c r="G12" s="173" t="str">
        <f t="shared" si="0"/>
        <v> </v>
      </c>
      <c r="H12" s="174">
        <f t="shared" si="1"/>
      </c>
    </row>
    <row r="13" spans="1:8" ht="23.25" thickBot="1">
      <c r="A13" s="175"/>
      <c r="B13" s="201"/>
      <c r="C13" s="179"/>
      <c r="D13" s="171">
        <f t="shared" si="2"/>
      </c>
      <c r="E13" s="178"/>
      <c r="F13" s="179"/>
      <c r="G13" s="173" t="str">
        <f t="shared" si="0"/>
        <v> </v>
      </c>
      <c r="H13" s="174">
        <f t="shared" si="1"/>
      </c>
    </row>
    <row r="14" spans="1:8" ht="23.25" thickBot="1">
      <c r="A14" s="175"/>
      <c r="B14" s="201"/>
      <c r="C14" s="179"/>
      <c r="D14" s="171">
        <f t="shared" si="2"/>
      </c>
      <c r="E14" s="178"/>
      <c r="F14" s="179"/>
      <c r="G14" s="173" t="str">
        <f t="shared" si="0"/>
        <v> </v>
      </c>
      <c r="H14" s="174">
        <f t="shared" si="1"/>
      </c>
    </row>
    <row r="15" spans="1:8" ht="23.25" thickBot="1">
      <c r="A15" s="175"/>
      <c r="B15" s="201"/>
      <c r="C15" s="179"/>
      <c r="D15" s="171">
        <f t="shared" si="2"/>
      </c>
      <c r="E15" s="178"/>
      <c r="F15" s="179"/>
      <c r="G15" s="173" t="str">
        <f t="shared" si="0"/>
        <v> </v>
      </c>
      <c r="H15" s="174">
        <f t="shared" si="1"/>
      </c>
    </row>
    <row r="16" spans="1:8" ht="23.25" thickBot="1">
      <c r="A16" s="175"/>
      <c r="B16" s="201"/>
      <c r="C16" s="179"/>
      <c r="D16" s="171">
        <f t="shared" si="2"/>
      </c>
      <c r="E16" s="178"/>
      <c r="F16" s="179"/>
      <c r="G16" s="173" t="str">
        <f t="shared" si="0"/>
        <v> </v>
      </c>
      <c r="H16" s="174">
        <f t="shared" si="1"/>
      </c>
    </row>
    <row r="17" spans="1:8" ht="23.25" thickBot="1">
      <c r="A17" s="175"/>
      <c r="B17" s="201"/>
      <c r="C17" s="179"/>
      <c r="D17" s="171">
        <f t="shared" si="2"/>
      </c>
      <c r="E17" s="178"/>
      <c r="F17" s="179"/>
      <c r="G17" s="173" t="str">
        <f t="shared" si="0"/>
        <v> </v>
      </c>
      <c r="H17" s="174">
        <f t="shared" si="1"/>
      </c>
    </row>
    <row r="18" spans="1:8" ht="23.25" thickBot="1">
      <c r="A18" s="175"/>
      <c r="B18" s="201"/>
      <c r="C18" s="179"/>
      <c r="D18" s="171">
        <f t="shared" si="2"/>
      </c>
      <c r="E18" s="178"/>
      <c r="F18" s="179"/>
      <c r="G18" s="173" t="str">
        <f t="shared" si="0"/>
        <v> </v>
      </c>
      <c r="H18" s="174">
        <f t="shared" si="1"/>
      </c>
    </row>
    <row r="19" spans="1:8" ht="23.25" thickBot="1">
      <c r="A19" s="175"/>
      <c r="B19" s="201"/>
      <c r="C19" s="179"/>
      <c r="D19" s="171">
        <f>IF(C19="","",ROUND(C19/B19,4))</f>
      </c>
      <c r="E19" s="178"/>
      <c r="F19" s="179"/>
      <c r="G19" s="173" t="str">
        <f>IF(E19=" "," ",ROUND(F19/E19,4))</f>
        <v> </v>
      </c>
      <c r="H19" s="174">
        <f>IF(G19&lt;D19,G19,D19)</f>
      </c>
    </row>
    <row r="20" spans="1:8" ht="23.25" thickBot="1">
      <c r="A20" s="175"/>
      <c r="B20" s="201"/>
      <c r="C20" s="179"/>
      <c r="D20" s="171">
        <f t="shared" si="2"/>
      </c>
      <c r="E20" s="178"/>
      <c r="F20" s="179"/>
      <c r="G20" s="173" t="str">
        <f t="shared" si="0"/>
        <v> </v>
      </c>
      <c r="H20" s="174">
        <f t="shared" si="1"/>
      </c>
    </row>
    <row r="21" spans="1:8" ht="23.25" thickBot="1">
      <c r="A21" s="175"/>
      <c r="B21" s="201"/>
      <c r="C21" s="179"/>
      <c r="D21" s="171">
        <f t="shared" si="2"/>
      </c>
      <c r="E21" s="178"/>
      <c r="F21" s="179"/>
      <c r="G21" s="173" t="str">
        <f t="shared" si="0"/>
        <v> </v>
      </c>
      <c r="H21" s="174">
        <f t="shared" si="1"/>
      </c>
    </row>
    <row r="22" spans="1:8" ht="23.25" thickBot="1">
      <c r="A22" s="175"/>
      <c r="B22" s="201"/>
      <c r="C22" s="179"/>
      <c r="D22" s="171">
        <f t="shared" si="2"/>
      </c>
      <c r="E22" s="178"/>
      <c r="F22" s="179"/>
      <c r="G22" s="173" t="str">
        <f t="shared" si="0"/>
        <v> </v>
      </c>
      <c r="H22" s="174">
        <f t="shared" si="1"/>
      </c>
    </row>
    <row r="23" spans="1:8" ht="23.25" thickBot="1">
      <c r="A23" s="175"/>
      <c r="B23" s="201"/>
      <c r="C23" s="179"/>
      <c r="D23" s="171">
        <f t="shared" si="2"/>
      </c>
      <c r="E23" s="178"/>
      <c r="F23" s="179"/>
      <c r="G23" s="173" t="str">
        <f t="shared" si="0"/>
        <v> </v>
      </c>
      <c r="H23" s="174">
        <f t="shared" si="1"/>
      </c>
    </row>
    <row r="24" spans="1:8" ht="23.25" thickBot="1">
      <c r="A24" s="175"/>
      <c r="B24" s="201"/>
      <c r="C24" s="179"/>
      <c r="D24" s="171">
        <f t="shared" si="2"/>
      </c>
      <c r="E24" s="178"/>
      <c r="F24" s="179"/>
      <c r="G24" s="173" t="str">
        <f t="shared" si="0"/>
        <v> </v>
      </c>
      <c r="H24" s="174">
        <f t="shared" si="1"/>
      </c>
    </row>
    <row r="25" spans="1:8" ht="23.25" thickBot="1">
      <c r="A25" s="175"/>
      <c r="B25" s="201"/>
      <c r="C25" s="179"/>
      <c r="D25" s="171">
        <f t="shared" si="2"/>
      </c>
      <c r="E25" s="178"/>
      <c r="F25" s="179"/>
      <c r="G25" s="173" t="str">
        <f t="shared" si="0"/>
        <v> </v>
      </c>
      <c r="H25" s="174">
        <f t="shared" si="1"/>
      </c>
    </row>
    <row r="26" spans="1:8" ht="23.25" thickBot="1">
      <c r="A26" s="175"/>
      <c r="B26" s="201"/>
      <c r="C26" s="179"/>
      <c r="D26" s="171">
        <f t="shared" si="2"/>
      </c>
      <c r="E26" s="178"/>
      <c r="F26" s="179"/>
      <c r="G26" s="173" t="str">
        <f t="shared" si="0"/>
        <v> </v>
      </c>
      <c r="H26" s="174">
        <f t="shared" si="1"/>
      </c>
    </row>
    <row r="27" spans="1:8" ht="23.25" thickBot="1">
      <c r="A27" s="175"/>
      <c r="B27" s="201"/>
      <c r="C27" s="179"/>
      <c r="D27" s="171">
        <f t="shared" si="2"/>
      </c>
      <c r="E27" s="178"/>
      <c r="F27" s="179"/>
      <c r="G27" s="173" t="str">
        <f t="shared" si="0"/>
        <v> </v>
      </c>
      <c r="H27" s="174">
        <f t="shared" si="1"/>
      </c>
    </row>
    <row r="28" spans="1:8" ht="23.25" thickBot="1">
      <c r="A28" s="175"/>
      <c r="B28" s="201"/>
      <c r="C28" s="179"/>
      <c r="D28" s="171">
        <f t="shared" si="2"/>
      </c>
      <c r="E28" s="178"/>
      <c r="F28" s="179"/>
      <c r="G28" s="173" t="str">
        <f t="shared" si="0"/>
        <v> </v>
      </c>
      <c r="H28" s="174">
        <f t="shared" si="1"/>
      </c>
    </row>
    <row r="29" spans="1:8" ht="23.25" thickBot="1">
      <c r="A29" s="175"/>
      <c r="B29" s="201"/>
      <c r="C29" s="179"/>
      <c r="D29" s="171">
        <f t="shared" si="2"/>
      </c>
      <c r="E29" s="178"/>
      <c r="F29" s="179"/>
      <c r="G29" s="173" t="str">
        <f t="shared" si="0"/>
        <v> </v>
      </c>
      <c r="H29" s="174">
        <f t="shared" si="1"/>
      </c>
    </row>
    <row r="30" spans="1:8" ht="23.25" thickBot="1">
      <c r="A30" s="175"/>
      <c r="B30" s="201"/>
      <c r="C30" s="179"/>
      <c r="D30" s="171">
        <f>IF(C30="","",ROUND(C30/B30,4))</f>
      </c>
      <c r="E30" s="178"/>
      <c r="F30" s="179"/>
      <c r="G30" s="173" t="str">
        <f t="shared" si="0"/>
        <v> </v>
      </c>
      <c r="H30" s="174">
        <f t="shared" si="1"/>
      </c>
    </row>
    <row r="31" spans="1:8" ht="23.25" thickBot="1">
      <c r="A31" s="175"/>
      <c r="B31" s="201"/>
      <c r="C31" s="179"/>
      <c r="D31" s="171">
        <f t="shared" si="2"/>
      </c>
      <c r="E31" s="178"/>
      <c r="F31" s="179"/>
      <c r="G31" s="173" t="str">
        <f t="shared" si="0"/>
        <v> </v>
      </c>
      <c r="H31" s="174">
        <f t="shared" si="1"/>
      </c>
    </row>
    <row r="32" spans="1:8" ht="23.25" thickBot="1">
      <c r="A32" s="175"/>
      <c r="B32" s="201"/>
      <c r="C32" s="179"/>
      <c r="D32" s="171">
        <f t="shared" si="2"/>
      </c>
      <c r="E32" s="178"/>
      <c r="F32" s="179"/>
      <c r="G32" s="173" t="str">
        <f t="shared" si="0"/>
        <v> </v>
      </c>
      <c r="H32" s="174">
        <f t="shared" si="1"/>
      </c>
    </row>
    <row r="33" spans="1:8" ht="23.25" thickBot="1">
      <c r="A33" s="175"/>
      <c r="B33" s="201"/>
      <c r="C33" s="179"/>
      <c r="D33" s="171">
        <f t="shared" si="2"/>
      </c>
      <c r="E33" s="178"/>
      <c r="F33" s="179"/>
      <c r="G33" s="173" t="str">
        <f t="shared" si="0"/>
        <v> </v>
      </c>
      <c r="H33" s="174">
        <f t="shared" si="1"/>
      </c>
    </row>
    <row r="34" spans="1:8" ht="23.25" thickBot="1">
      <c r="A34" s="175"/>
      <c r="B34" s="201"/>
      <c r="C34" s="179"/>
      <c r="D34" s="171">
        <f t="shared" si="2"/>
      </c>
      <c r="E34" s="178"/>
      <c r="F34" s="179"/>
      <c r="G34" s="173" t="str">
        <f t="shared" si="0"/>
        <v> </v>
      </c>
      <c r="H34" s="174">
        <f t="shared" si="1"/>
      </c>
    </row>
    <row r="35" spans="1:8" ht="23.25" thickBot="1">
      <c r="A35" s="175"/>
      <c r="B35" s="201"/>
      <c r="C35" s="179"/>
      <c r="D35" s="171">
        <f t="shared" si="2"/>
      </c>
      <c r="E35" s="178"/>
      <c r="F35" s="179"/>
      <c r="G35" s="173" t="str">
        <f t="shared" si="0"/>
        <v> </v>
      </c>
      <c r="H35" s="174">
        <f t="shared" si="1"/>
      </c>
    </row>
    <row r="36" spans="1:8" ht="23.25" thickBot="1">
      <c r="A36" s="175"/>
      <c r="B36" s="201"/>
      <c r="C36" s="179"/>
      <c r="D36" s="171">
        <f t="shared" si="2"/>
      </c>
      <c r="E36" s="178"/>
      <c r="F36" s="179"/>
      <c r="G36" s="173" t="str">
        <f t="shared" si="0"/>
        <v> </v>
      </c>
      <c r="H36" s="174">
        <f t="shared" si="1"/>
      </c>
    </row>
    <row r="37" spans="1:8" ht="23.25" thickBot="1">
      <c r="A37" s="175"/>
      <c r="B37" s="201"/>
      <c r="C37" s="179"/>
      <c r="D37" s="171">
        <f t="shared" si="2"/>
      </c>
      <c r="E37" s="178"/>
      <c r="F37" s="179"/>
      <c r="G37" s="173" t="str">
        <f t="shared" si="0"/>
        <v> </v>
      </c>
      <c r="H37" s="174">
        <f t="shared" si="1"/>
      </c>
    </row>
    <row r="38" spans="1:8" ht="23.25" thickBot="1">
      <c r="A38" s="142" t="s">
        <v>271</v>
      </c>
      <c r="B38" s="176">
        <f>IF(B7="","",SUM(B7:B37))</f>
      </c>
      <c r="C38" s="177">
        <f>IF(C7="","",SUM(C7:C37))</f>
      </c>
      <c r="D38" s="172">
        <f>IF(B38="","",ROUND(C38/B38,4))</f>
      </c>
      <c r="E38" s="54"/>
      <c r="F38" s="54"/>
      <c r="G38" s="55"/>
      <c r="H38" s="55"/>
    </row>
  </sheetData>
  <sheetProtection password="CA07" sheet="1" objects="1" scenarios="1"/>
  <printOptions horizontalCentered="1"/>
  <pageMargins left="0.5" right="0.5" top="0.5" bottom="0.5" header="0.5" footer="0.5"/>
  <pageSetup firstPageNumber="7" useFirstPageNumber="1" horizontalDpi="300" verticalDpi="300" orientation="landscape" scale="58" r:id="rId1"/>
  <headerFooter alignWithMargins="0">
    <oddFooter>&amp;LFCCA
January 2013&amp;CPage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H40"/>
  <sheetViews>
    <sheetView defaultGridColor="0" zoomScale="60" zoomScaleNormal="60" zoomScalePageLayoutView="0" colorId="22" workbookViewId="0" topLeftCell="A2">
      <selection activeCell="I38" sqref="I38"/>
    </sheetView>
  </sheetViews>
  <sheetFormatPr defaultColWidth="9.69140625" defaultRowHeight="23.25"/>
  <cols>
    <col min="1" max="1" width="42.609375" style="0" customWidth="1"/>
    <col min="2" max="2" width="10.609375" style="0" customWidth="1"/>
    <col min="3" max="3" width="11.609375" style="0" customWidth="1"/>
    <col min="4" max="4" width="13.609375" style="0" customWidth="1"/>
    <col min="5" max="5" width="10.609375" style="0" customWidth="1"/>
    <col min="6" max="7" width="8.609375" style="0" customWidth="1"/>
    <col min="8" max="8" width="12.609375" style="0" customWidth="1"/>
  </cols>
  <sheetData>
    <row r="1" spans="1:8" ht="22.5">
      <c r="A1" s="2" t="s">
        <v>150</v>
      </c>
      <c r="B1" s="3"/>
      <c r="C1" s="3"/>
      <c r="D1" s="3"/>
      <c r="E1" s="3"/>
      <c r="F1" s="3"/>
      <c r="G1" s="3"/>
      <c r="H1" s="3"/>
    </row>
    <row r="2" spans="1:8" ht="23.25" thickBot="1">
      <c r="A2" s="14"/>
      <c r="B2" s="14"/>
      <c r="C2" s="14"/>
      <c r="D2" s="14"/>
      <c r="E2" s="14"/>
      <c r="F2" s="14" t="s">
        <v>140</v>
      </c>
      <c r="G2" s="14"/>
      <c r="H2" s="15">
        <f>IF(COSTS!K6="","",COSTS!K6)</f>
      </c>
    </row>
    <row r="3" spans="1:8" ht="22.5">
      <c r="A3" s="16"/>
      <c r="B3" s="14"/>
      <c r="C3" s="14"/>
      <c r="D3" s="14"/>
      <c r="E3" s="14"/>
      <c r="F3" s="14"/>
      <c r="G3" s="14"/>
      <c r="H3" s="14"/>
    </row>
    <row r="4" spans="1:8" ht="23.25" thickBot="1">
      <c r="A4" s="17" t="s">
        <v>151</v>
      </c>
      <c r="B4" s="18"/>
      <c r="C4" s="18"/>
      <c r="D4" s="18"/>
      <c r="E4" s="18"/>
      <c r="F4" s="18"/>
      <c r="G4" s="18"/>
      <c r="H4" s="18"/>
    </row>
    <row r="5" spans="1:8" ht="22.5">
      <c r="A5" s="19"/>
      <c r="B5" s="20" t="s">
        <v>152</v>
      </c>
      <c r="C5" s="20" t="s">
        <v>153</v>
      </c>
      <c r="D5" s="19"/>
      <c r="E5" s="20" t="s">
        <v>154</v>
      </c>
      <c r="F5" s="59"/>
      <c r="G5" s="19"/>
      <c r="H5" s="19"/>
    </row>
    <row r="6" spans="1:8" ht="22.5">
      <c r="A6" s="21" t="s">
        <v>155</v>
      </c>
      <c r="B6" s="21" t="s">
        <v>156</v>
      </c>
      <c r="C6" s="22" t="s">
        <v>209</v>
      </c>
      <c r="D6" s="21" t="s">
        <v>6</v>
      </c>
      <c r="E6" s="21" t="s">
        <v>157</v>
      </c>
      <c r="F6" s="81" t="s">
        <v>207</v>
      </c>
      <c r="G6" s="21" t="s">
        <v>158</v>
      </c>
      <c r="H6" s="21" t="s">
        <v>158</v>
      </c>
    </row>
    <row r="7" spans="1:8" ht="23.25" thickBot="1">
      <c r="A7" s="187">
        <f>IF('DEV.  DATA'!E25&lt;&gt;"","y","")</f>
      </c>
      <c r="B7" s="23" t="s">
        <v>159</v>
      </c>
      <c r="C7" s="23" t="s">
        <v>210</v>
      </c>
      <c r="D7" s="24" t="s">
        <v>161</v>
      </c>
      <c r="E7" s="23">
        <v>1.3</v>
      </c>
      <c r="F7" s="23" t="s">
        <v>208</v>
      </c>
      <c r="G7" s="23" t="s">
        <v>162</v>
      </c>
      <c r="H7" s="23" t="s">
        <v>163</v>
      </c>
    </row>
    <row r="8" spans="1:8" ht="22.5">
      <c r="A8" s="190">
        <f>IF('APPLIC. FRACT.'!A7="","",'APPLIC. FRACT.'!A7)</f>
      </c>
      <c r="B8" s="184"/>
      <c r="C8" s="180">
        <f>IF(A8="","",IF('APPLIC. FRACT.'!C7="","",'APPLIC. FRACT.'!C7))</f>
      </c>
      <c r="D8" s="183"/>
      <c r="E8" s="180">
        <f>IF(A8="","",IF('DEV.  DATA'!$D$55="","",1.3))</f>
      </c>
      <c r="F8" s="181">
        <f>IF($A8="","",IF('DEV.  DATA'!$E$40&lt;&gt;"",1,'APPLIC. FRACT.'!H7))</f>
      </c>
      <c r="G8" s="188">
        <f>IF(A8="","",IF('DEV.  DATA'!$E$25="","",IF('DEV.  DATA'!$E$27="",'DEV.  DATA'!$E$28,'DEV.  DATA'!$E$27)))</f>
      </c>
      <c r="H8" s="182">
        <f>IF(A8="","",ROUND(D8*IF(E8="",1,1.3)*F8*(G8/100),0))</f>
      </c>
    </row>
    <row r="9" spans="1:8" ht="22.5">
      <c r="A9" s="190">
        <f>IF('APPLIC. FRACT.'!A8="","",'APPLIC. FRACT.'!A8)</f>
      </c>
      <c r="B9" s="184"/>
      <c r="C9" s="180">
        <f>IF(A9="","",IF('APPLIC. FRACT.'!C8="","",'APPLIC. FRACT.'!C8))</f>
      </c>
      <c r="D9" s="183"/>
      <c r="E9" s="180">
        <f>IF(A9="","",IF('DEV.  DATA'!$D$55="","",1.3))</f>
      </c>
      <c r="F9" s="181">
        <f>IF($A9="","",IF('DEV.  DATA'!$E$40&lt;&gt;"",1,'APPLIC. FRACT.'!H8))</f>
      </c>
      <c r="G9" s="188">
        <f>IF(A9="","",IF('DEV.  DATA'!$E$25="","",IF('DEV.  DATA'!$E$27="",'DEV.  DATA'!$E$28,'DEV.  DATA'!$E$27)))</f>
      </c>
      <c r="H9" s="182">
        <f aca="true" t="shared" si="0" ref="H9:H38">IF(A9="","",ROUND(D9*IF(E9="",1,1.3)*F9*(G9/100),0))</f>
      </c>
    </row>
    <row r="10" spans="1:8" ht="22.5">
      <c r="A10" s="190">
        <f>IF('APPLIC. FRACT.'!A9="","",'APPLIC. FRACT.'!A9)</f>
      </c>
      <c r="B10" s="184"/>
      <c r="C10" s="180">
        <f>IF(A10="","",IF('APPLIC. FRACT.'!C9="","",'APPLIC. FRACT.'!C9))</f>
      </c>
      <c r="D10" s="183"/>
      <c r="E10" s="180">
        <f>IF(A10="","",IF('DEV.  DATA'!$D$55="","",1.3))</f>
      </c>
      <c r="F10" s="181">
        <f>IF($A10="","",IF('DEV.  DATA'!$E$40&lt;&gt;"",1,'APPLIC. FRACT.'!H9))</f>
      </c>
      <c r="G10" s="188">
        <f>IF(A10="","",IF('DEV.  DATA'!$E$25="","",IF('DEV.  DATA'!$E$27="",'DEV.  DATA'!$E$28,'DEV.  DATA'!$E$27)))</f>
      </c>
      <c r="H10" s="182">
        <f t="shared" si="0"/>
      </c>
    </row>
    <row r="11" spans="1:8" ht="22.5">
      <c r="A11" s="190">
        <f>IF('APPLIC. FRACT.'!A10="","",'APPLIC. FRACT.'!A10)</f>
      </c>
      <c r="B11" s="184"/>
      <c r="C11" s="180">
        <f>IF(A11="","",IF('APPLIC. FRACT.'!C10="","",'APPLIC. FRACT.'!C10))</f>
      </c>
      <c r="D11" s="183"/>
      <c r="E11" s="180">
        <f>IF(A11="","",IF('DEV.  DATA'!$D$55="","",1.3))</f>
      </c>
      <c r="F11" s="181">
        <f>IF($A11="","",IF('DEV.  DATA'!$E$40&lt;&gt;"",1,'APPLIC. FRACT.'!H10))</f>
      </c>
      <c r="G11" s="188">
        <f>IF(A11="","",IF('DEV.  DATA'!$E$25="","",IF('DEV.  DATA'!$E$27="",'DEV.  DATA'!$E$28,'DEV.  DATA'!$E$27)))</f>
      </c>
      <c r="H11" s="182">
        <f t="shared" si="0"/>
      </c>
    </row>
    <row r="12" spans="1:8" ht="22.5">
      <c r="A12" s="190">
        <f>IF('APPLIC. FRACT.'!A11="","",'APPLIC. FRACT.'!A11)</f>
      </c>
      <c r="B12" s="184"/>
      <c r="C12" s="180">
        <f>IF(A12="","",IF('APPLIC. FRACT.'!C11="","",'APPLIC. FRACT.'!C11))</f>
      </c>
      <c r="D12" s="183"/>
      <c r="E12" s="180">
        <f>IF(A12="","",IF('DEV.  DATA'!$D$55="","",1.3))</f>
      </c>
      <c r="F12" s="181">
        <f>IF($A12="","",IF('DEV.  DATA'!$E$40&lt;&gt;"",1,'APPLIC. FRACT.'!H11))</f>
      </c>
      <c r="G12" s="188">
        <f>IF(A12="","",IF('DEV.  DATA'!$E$25="","",IF('DEV.  DATA'!$E$27="",'DEV.  DATA'!$E$28,'DEV.  DATA'!$E$27)))</f>
      </c>
      <c r="H12" s="182">
        <f t="shared" si="0"/>
      </c>
    </row>
    <row r="13" spans="1:8" ht="22.5">
      <c r="A13" s="190">
        <f>IF('APPLIC. FRACT.'!A12="","",'APPLIC. FRACT.'!A12)</f>
      </c>
      <c r="B13" s="184"/>
      <c r="C13" s="180">
        <f>IF(A13="","",IF('APPLIC. FRACT.'!C12="","",'APPLIC. FRACT.'!C12))</f>
      </c>
      <c r="D13" s="183"/>
      <c r="E13" s="180">
        <f>IF(A13="","",IF('DEV.  DATA'!$D$55="","",1.3))</f>
      </c>
      <c r="F13" s="181">
        <f>IF($A13="","",IF('DEV.  DATA'!$E$40&lt;&gt;"",1,'APPLIC. FRACT.'!H12))</f>
      </c>
      <c r="G13" s="188">
        <f>IF(A13="","",IF('DEV.  DATA'!$E$25="","",IF('DEV.  DATA'!$E$27="",'DEV.  DATA'!$E$28,'DEV.  DATA'!$E$27)))</f>
      </c>
      <c r="H13" s="182">
        <f t="shared" si="0"/>
      </c>
    </row>
    <row r="14" spans="1:8" ht="22.5">
      <c r="A14" s="190">
        <f>IF('APPLIC. FRACT.'!A13="","",'APPLIC. FRACT.'!A13)</f>
      </c>
      <c r="B14" s="184"/>
      <c r="C14" s="180">
        <f>IF(A14="","",IF('APPLIC. FRACT.'!C13="","",'APPLIC. FRACT.'!C13))</f>
      </c>
      <c r="D14" s="183"/>
      <c r="E14" s="180">
        <f>IF(A14="","",IF('DEV.  DATA'!$D$55="","",1.3))</f>
      </c>
      <c r="F14" s="181">
        <f>IF($A14="","",IF('DEV.  DATA'!$E$40&lt;&gt;"",1,'APPLIC. FRACT.'!H13))</f>
      </c>
      <c r="G14" s="188">
        <f>IF(A14="","",IF('DEV.  DATA'!$E$25="","",IF('DEV.  DATA'!$E$27="",'DEV.  DATA'!$E$28,'DEV.  DATA'!$E$27)))</f>
      </c>
      <c r="H14" s="182">
        <f t="shared" si="0"/>
      </c>
    </row>
    <row r="15" spans="1:8" ht="22.5">
      <c r="A15" s="190">
        <f>IF('APPLIC. FRACT.'!A14="","",'APPLIC. FRACT.'!A14)</f>
      </c>
      <c r="B15" s="184"/>
      <c r="C15" s="180">
        <f>IF(A15="","",IF('APPLIC. FRACT.'!C14="","",'APPLIC. FRACT.'!C14))</f>
      </c>
      <c r="D15" s="183"/>
      <c r="E15" s="180">
        <f>IF(A15="","",IF('DEV.  DATA'!$D$55="","",1.3))</f>
      </c>
      <c r="F15" s="181">
        <f>IF($A15="","",IF('DEV.  DATA'!$E$40&lt;&gt;"",1,'APPLIC. FRACT.'!H14))</f>
      </c>
      <c r="G15" s="188">
        <f>IF(A15="","",IF('DEV.  DATA'!$E$25="","",IF('DEV.  DATA'!$E$27="",'DEV.  DATA'!$E$28,'DEV.  DATA'!$E$27)))</f>
      </c>
      <c r="H15" s="182">
        <f t="shared" si="0"/>
      </c>
    </row>
    <row r="16" spans="1:8" ht="22.5">
      <c r="A16" s="190">
        <f>IF('APPLIC. FRACT.'!A15="","",'APPLIC. FRACT.'!A15)</f>
      </c>
      <c r="B16" s="184"/>
      <c r="C16" s="180">
        <f>IF(A16="","",IF('APPLIC. FRACT.'!C15="","",'APPLIC. FRACT.'!C15))</f>
      </c>
      <c r="D16" s="183"/>
      <c r="E16" s="180">
        <f>IF(A16="","",IF('DEV.  DATA'!$D$55="","",1.3))</f>
      </c>
      <c r="F16" s="181">
        <f>IF($A16="","",IF('DEV.  DATA'!$E$40&lt;&gt;"",1,'APPLIC. FRACT.'!H15))</f>
      </c>
      <c r="G16" s="188">
        <f>IF(A16="","",IF('DEV.  DATA'!$E$25="","",IF('DEV.  DATA'!$E$27="",'DEV.  DATA'!$E$28,'DEV.  DATA'!$E$27)))</f>
      </c>
      <c r="H16" s="182">
        <f t="shared" si="0"/>
      </c>
    </row>
    <row r="17" spans="1:8" ht="22.5">
      <c r="A17" s="190">
        <f>IF('APPLIC. FRACT.'!A16="","",'APPLIC. FRACT.'!A16)</f>
      </c>
      <c r="B17" s="184"/>
      <c r="C17" s="180">
        <f>IF(A17="","",IF('APPLIC. FRACT.'!C16="","",'APPLIC. FRACT.'!C16))</f>
      </c>
      <c r="D17" s="183"/>
      <c r="E17" s="180">
        <f>IF(A17="","",IF('DEV.  DATA'!$D$55="","",1.3))</f>
      </c>
      <c r="F17" s="181">
        <f>IF($A17="","",IF('DEV.  DATA'!$E$40&lt;&gt;"",1,'APPLIC. FRACT.'!H16))</f>
      </c>
      <c r="G17" s="188">
        <f>IF(A17="","",IF('DEV.  DATA'!$E$25="","",IF('DEV.  DATA'!$E$27="",'DEV.  DATA'!$E$28,'DEV.  DATA'!$E$27)))</f>
      </c>
      <c r="H17" s="182">
        <f t="shared" si="0"/>
      </c>
    </row>
    <row r="18" spans="1:8" ht="22.5">
      <c r="A18" s="190">
        <f>IF('APPLIC. FRACT.'!A17="","",'APPLIC. FRACT.'!A17)</f>
      </c>
      <c r="B18" s="184"/>
      <c r="C18" s="180">
        <f>IF(A18="","",IF('APPLIC. FRACT.'!C17="","",'APPLIC. FRACT.'!C17))</f>
      </c>
      <c r="D18" s="183"/>
      <c r="E18" s="180">
        <f>IF(A18="","",IF('DEV.  DATA'!$D$55="","",1.3))</f>
      </c>
      <c r="F18" s="181">
        <f>IF($A18="","",IF('DEV.  DATA'!$E$40&lt;&gt;"",1,'APPLIC. FRACT.'!H17))</f>
      </c>
      <c r="G18" s="188">
        <f>IF(A18="","",IF('DEV.  DATA'!$E$25="","",IF('DEV.  DATA'!$E$27="",'DEV.  DATA'!$E$28,'DEV.  DATA'!$E$27)))</f>
      </c>
      <c r="H18" s="182">
        <f t="shared" si="0"/>
      </c>
    </row>
    <row r="19" spans="1:8" ht="22.5">
      <c r="A19" s="190">
        <f>IF('APPLIC. FRACT.'!A18="","",'APPLIC. FRACT.'!A18)</f>
      </c>
      <c r="B19" s="184"/>
      <c r="C19" s="180">
        <f>IF(A19="","",IF('APPLIC. FRACT.'!C18="","",'APPLIC. FRACT.'!C18))</f>
      </c>
      <c r="D19" s="183"/>
      <c r="E19" s="180">
        <f>IF(A19="","",IF('DEV.  DATA'!$D$55="","",1.3))</f>
      </c>
      <c r="F19" s="181">
        <f>IF($A19="","",IF('DEV.  DATA'!$E$40&lt;&gt;"",1,'APPLIC. FRACT.'!H18))</f>
      </c>
      <c r="G19" s="188">
        <f>IF(A19="","",IF('DEV.  DATA'!$E$25="","",IF('DEV.  DATA'!$E$27="",'DEV.  DATA'!$E$28,'DEV.  DATA'!$E$27)))</f>
      </c>
      <c r="H19" s="182">
        <f t="shared" si="0"/>
      </c>
    </row>
    <row r="20" spans="1:8" ht="22.5">
      <c r="A20" s="190">
        <f>IF('APPLIC. FRACT.'!A19="","",'APPLIC. FRACT.'!A19)</f>
      </c>
      <c r="B20" s="184"/>
      <c r="C20" s="180">
        <f>IF(A20="","",IF('APPLIC. FRACT.'!C19="","",'APPLIC. FRACT.'!C19))</f>
      </c>
      <c r="D20" s="183"/>
      <c r="E20" s="180">
        <f>IF(A20="","",IF('DEV.  DATA'!$D$55="","",1.3))</f>
      </c>
      <c r="F20" s="181">
        <f>IF($A20="","",IF('DEV.  DATA'!$E$40&lt;&gt;"",1,'APPLIC. FRACT.'!H19))</f>
      </c>
      <c r="G20" s="188">
        <f>IF(A20="","",IF('DEV.  DATA'!$E$25="","",IF('DEV.  DATA'!$E$27="",'DEV.  DATA'!$E$28,'DEV.  DATA'!$E$27)))</f>
      </c>
      <c r="H20" s="182">
        <f t="shared" si="0"/>
      </c>
    </row>
    <row r="21" spans="1:8" ht="22.5">
      <c r="A21" s="190">
        <f>IF('APPLIC. FRACT.'!A20="","",'APPLIC. FRACT.'!A20)</f>
      </c>
      <c r="B21" s="184"/>
      <c r="C21" s="180">
        <f>IF(A21="","",IF('APPLIC. FRACT.'!C20="","",'APPLIC. FRACT.'!C20))</f>
      </c>
      <c r="D21" s="183"/>
      <c r="E21" s="180">
        <f>IF(A21="","",IF('DEV.  DATA'!$D$55="","",1.3))</f>
      </c>
      <c r="F21" s="181">
        <f>IF($A21="","",IF('DEV.  DATA'!$E$40&lt;&gt;"",1,'APPLIC. FRACT.'!H20))</f>
      </c>
      <c r="G21" s="188">
        <f>IF(A21="","",IF('DEV.  DATA'!$E$25="","",IF('DEV.  DATA'!$E$27="",'DEV.  DATA'!$E$28,'DEV.  DATA'!$E$27)))</f>
      </c>
      <c r="H21" s="182">
        <f t="shared" si="0"/>
      </c>
    </row>
    <row r="22" spans="1:8" ht="22.5">
      <c r="A22" s="190">
        <f>IF('APPLIC. FRACT.'!A21="","",'APPLIC. FRACT.'!A21)</f>
      </c>
      <c r="B22" s="184"/>
      <c r="C22" s="180">
        <f>IF(A22="","",IF('APPLIC. FRACT.'!C21="","",'APPLIC. FRACT.'!C21))</f>
      </c>
      <c r="D22" s="183"/>
      <c r="E22" s="180">
        <f>IF(A22="","",IF('DEV.  DATA'!$D$55="","",1.3))</f>
      </c>
      <c r="F22" s="181">
        <f>IF($A22="","",IF('DEV.  DATA'!$E$40&lt;&gt;"",1,'APPLIC. FRACT.'!H21))</f>
      </c>
      <c r="G22" s="188">
        <f>IF(A22="","",IF('DEV.  DATA'!$E$25="","",IF('DEV.  DATA'!$E$27="",'DEV.  DATA'!$E$28,'DEV.  DATA'!$E$27)))</f>
      </c>
      <c r="H22" s="182">
        <f t="shared" si="0"/>
      </c>
    </row>
    <row r="23" spans="1:8" ht="22.5">
      <c r="A23" s="190">
        <f>IF('APPLIC. FRACT.'!A22="","",'APPLIC. FRACT.'!A22)</f>
      </c>
      <c r="B23" s="184"/>
      <c r="C23" s="180">
        <f>IF(A23="","",IF('APPLIC. FRACT.'!C22="","",'APPLIC. FRACT.'!C22))</f>
      </c>
      <c r="D23" s="183"/>
      <c r="E23" s="180">
        <f>IF(A23="","",IF('DEV.  DATA'!$D$55="","",1.3))</f>
      </c>
      <c r="F23" s="181">
        <f>IF($A23="","",IF('DEV.  DATA'!$E$40&lt;&gt;"",1,'APPLIC. FRACT.'!H22))</f>
      </c>
      <c r="G23" s="188">
        <f>IF(A23="","",IF('DEV.  DATA'!$E$25="","",IF('DEV.  DATA'!$E$27="",'DEV.  DATA'!$E$28,'DEV.  DATA'!$E$27)))</f>
      </c>
      <c r="H23" s="182">
        <f t="shared" si="0"/>
      </c>
    </row>
    <row r="24" spans="1:8" ht="22.5">
      <c r="A24" s="190">
        <f>IF('APPLIC. FRACT.'!A23="","",'APPLIC. FRACT.'!A23)</f>
      </c>
      <c r="B24" s="184"/>
      <c r="C24" s="180">
        <f>IF(A24="","",IF('APPLIC. FRACT.'!C23="","",'APPLIC. FRACT.'!C23))</f>
      </c>
      <c r="D24" s="183"/>
      <c r="E24" s="180">
        <f>IF(A24="","",IF('DEV.  DATA'!$D$55="","",1.3))</f>
      </c>
      <c r="F24" s="181">
        <f>IF($A24="","",IF('DEV.  DATA'!$E$40&lt;&gt;"",1,'APPLIC. FRACT.'!H23))</f>
      </c>
      <c r="G24" s="188">
        <f>IF(A24="","",IF('DEV.  DATA'!$E$25="","",IF('DEV.  DATA'!$E$27="",'DEV.  DATA'!$E$28,'DEV.  DATA'!$E$27)))</f>
      </c>
      <c r="H24" s="182">
        <f t="shared" si="0"/>
      </c>
    </row>
    <row r="25" spans="1:8" ht="22.5">
      <c r="A25" s="190">
        <f>IF('APPLIC. FRACT.'!A24="","",'APPLIC. FRACT.'!A24)</f>
      </c>
      <c r="B25" s="184"/>
      <c r="C25" s="180">
        <f>IF(A25="","",IF('APPLIC. FRACT.'!C24="","",'APPLIC. FRACT.'!C24))</f>
      </c>
      <c r="D25" s="183"/>
      <c r="E25" s="180">
        <f>IF(A25="","",IF('DEV.  DATA'!$D$55="","",1.3))</f>
      </c>
      <c r="F25" s="181">
        <f>IF($A25="","",IF('DEV.  DATA'!$E$40&lt;&gt;"",1,'APPLIC. FRACT.'!H24))</f>
      </c>
      <c r="G25" s="188">
        <f>IF(A25="","",IF('DEV.  DATA'!$E$25="","",IF('DEV.  DATA'!$E$27="",'DEV.  DATA'!$E$28,'DEV.  DATA'!$E$27)))</f>
      </c>
      <c r="H25" s="182">
        <f t="shared" si="0"/>
      </c>
    </row>
    <row r="26" spans="1:8" ht="22.5">
      <c r="A26" s="190">
        <f>IF('APPLIC. FRACT.'!A25="","",'APPLIC. FRACT.'!A25)</f>
      </c>
      <c r="B26" s="184"/>
      <c r="C26" s="180">
        <f>IF(A26="","",IF('APPLIC. FRACT.'!C25="","",'APPLIC. FRACT.'!C25))</f>
      </c>
      <c r="D26" s="183"/>
      <c r="E26" s="180">
        <f>IF(A26="","",IF('DEV.  DATA'!$D$55="","",1.3))</f>
      </c>
      <c r="F26" s="181">
        <f>IF($A26="","",IF('DEV.  DATA'!$E$40&lt;&gt;"",1,'APPLIC. FRACT.'!H25))</f>
      </c>
      <c r="G26" s="188">
        <f>IF(A26="","",IF('DEV.  DATA'!$E$25="","",IF('DEV.  DATA'!$E$27="",'DEV.  DATA'!$E$28,'DEV.  DATA'!$E$27)))</f>
      </c>
      <c r="H26" s="182">
        <f t="shared" si="0"/>
      </c>
    </row>
    <row r="27" spans="1:8" ht="22.5">
      <c r="A27" s="190">
        <f>IF('APPLIC. FRACT.'!A26="","",'APPLIC. FRACT.'!A26)</f>
      </c>
      <c r="B27" s="184"/>
      <c r="C27" s="180">
        <f>IF(A27="","",IF('APPLIC. FRACT.'!C26="","",'APPLIC. FRACT.'!C26))</f>
      </c>
      <c r="D27" s="183"/>
      <c r="E27" s="180">
        <f>IF(A27="","",IF('DEV.  DATA'!$D$55="","",1.3))</f>
      </c>
      <c r="F27" s="181">
        <f>IF($A27="","",IF('DEV.  DATA'!$E$40&lt;&gt;"",1,'APPLIC. FRACT.'!H26))</f>
      </c>
      <c r="G27" s="188">
        <f>IF(A27="","",IF('DEV.  DATA'!$E$25="","",IF('DEV.  DATA'!$E$27="",'DEV.  DATA'!$E$28,'DEV.  DATA'!$E$27)))</f>
      </c>
      <c r="H27" s="182">
        <f t="shared" si="0"/>
      </c>
    </row>
    <row r="28" spans="1:8" ht="22.5">
      <c r="A28" s="190">
        <f>IF('APPLIC. FRACT.'!A27="","",'APPLIC. FRACT.'!A27)</f>
      </c>
      <c r="B28" s="184"/>
      <c r="C28" s="180">
        <f>IF(A28="","",IF('APPLIC. FRACT.'!C27="","",'APPLIC. FRACT.'!C27))</f>
      </c>
      <c r="D28" s="183"/>
      <c r="E28" s="180">
        <f>IF(A28="","",IF('DEV.  DATA'!$D$55="","",1.3))</f>
      </c>
      <c r="F28" s="181">
        <f>IF($A28="","",IF('DEV.  DATA'!$E$40&lt;&gt;"",1,'APPLIC. FRACT.'!H27))</f>
      </c>
      <c r="G28" s="188">
        <f>IF(A28="","",IF('DEV.  DATA'!$E$25="","",IF('DEV.  DATA'!$E$27="",'DEV.  DATA'!$E$28,'DEV.  DATA'!$E$27)))</f>
      </c>
      <c r="H28" s="182">
        <f t="shared" si="0"/>
      </c>
    </row>
    <row r="29" spans="1:8" ht="22.5">
      <c r="A29" s="190">
        <f>IF('APPLIC. FRACT.'!A28="","",'APPLIC. FRACT.'!A28)</f>
      </c>
      <c r="B29" s="184"/>
      <c r="C29" s="180">
        <f>IF(A29="","",IF('APPLIC. FRACT.'!C28="","",'APPLIC. FRACT.'!C28))</f>
      </c>
      <c r="D29" s="183"/>
      <c r="E29" s="180">
        <f>IF(A29="","",IF('DEV.  DATA'!$D$55="","",1.3))</f>
      </c>
      <c r="F29" s="181">
        <f>IF($A29="","",IF('DEV.  DATA'!$E$40&lt;&gt;"",1,'APPLIC. FRACT.'!H28))</f>
      </c>
      <c r="G29" s="188">
        <f>IF(A29="","",IF('DEV.  DATA'!$E$25="","",IF('DEV.  DATA'!$E$27="",'DEV.  DATA'!$E$28,'DEV.  DATA'!$E$27)))</f>
      </c>
      <c r="H29" s="182">
        <f t="shared" si="0"/>
      </c>
    </row>
    <row r="30" spans="1:8" ht="22.5">
      <c r="A30" s="190">
        <f>IF('APPLIC. FRACT.'!A29="","",'APPLIC. FRACT.'!A29)</f>
      </c>
      <c r="B30" s="184"/>
      <c r="C30" s="180">
        <f>IF(A30="","",IF('APPLIC. FRACT.'!C29="","",'APPLIC. FRACT.'!C29))</f>
      </c>
      <c r="D30" s="183"/>
      <c r="E30" s="180">
        <f>IF(A30="","",IF('DEV.  DATA'!$D$55="","",1.3))</f>
      </c>
      <c r="F30" s="181">
        <f>IF($A30="","",IF('DEV.  DATA'!$E$40&lt;&gt;"",1,'APPLIC. FRACT.'!H29))</f>
      </c>
      <c r="G30" s="188">
        <f>IF(A30="","",IF('DEV.  DATA'!$E$25="","",IF('DEV.  DATA'!$E$27="",'DEV.  DATA'!$E$28,'DEV.  DATA'!$E$27)))</f>
      </c>
      <c r="H30" s="182">
        <f t="shared" si="0"/>
      </c>
    </row>
    <row r="31" spans="1:8" ht="22.5">
      <c r="A31" s="190">
        <f>IF('APPLIC. FRACT.'!A30="","",'APPLIC. FRACT.'!A30)</f>
      </c>
      <c r="B31" s="184"/>
      <c r="C31" s="180">
        <f>IF(A31="","",IF('APPLIC. FRACT.'!C30="","",'APPLIC. FRACT.'!C30))</f>
      </c>
      <c r="D31" s="183"/>
      <c r="E31" s="180">
        <f>IF(A31="","",IF('DEV.  DATA'!$D$55="","",1.3))</f>
      </c>
      <c r="F31" s="181">
        <f>IF($A31="","",IF('DEV.  DATA'!$E$40&lt;&gt;"",1,'APPLIC. FRACT.'!H30))</f>
      </c>
      <c r="G31" s="188">
        <f>IF(A31="","",IF('DEV.  DATA'!$E$25="","",IF('DEV.  DATA'!$E$27="",'DEV.  DATA'!$E$28,'DEV.  DATA'!$E$27)))</f>
      </c>
      <c r="H31" s="182">
        <f t="shared" si="0"/>
      </c>
    </row>
    <row r="32" spans="1:8" ht="22.5">
      <c r="A32" s="190">
        <f>IF('APPLIC. FRACT.'!A31="","",'APPLIC. FRACT.'!A31)</f>
      </c>
      <c r="B32" s="184"/>
      <c r="C32" s="180">
        <f>IF(A32="","",IF('APPLIC. FRACT.'!C31="","",'APPLIC. FRACT.'!C31))</f>
      </c>
      <c r="D32" s="183"/>
      <c r="E32" s="180">
        <f>IF(A32="","",IF('DEV.  DATA'!$D$55="","",1.3))</f>
      </c>
      <c r="F32" s="181">
        <f>IF($A32="","",IF('DEV.  DATA'!$E$40&lt;&gt;"",1,'APPLIC. FRACT.'!H31))</f>
      </c>
      <c r="G32" s="188">
        <f>IF(A32="","",IF('DEV.  DATA'!$E$25="","",IF('DEV.  DATA'!$E$27="",'DEV.  DATA'!$E$28,'DEV.  DATA'!$E$27)))</f>
      </c>
      <c r="H32" s="182">
        <f t="shared" si="0"/>
      </c>
    </row>
    <row r="33" spans="1:8" ht="22.5">
      <c r="A33" s="190">
        <f>IF('APPLIC. FRACT.'!A32="","",'APPLIC. FRACT.'!A32)</f>
      </c>
      <c r="B33" s="184"/>
      <c r="C33" s="180">
        <f>IF(A33="","",IF('APPLIC. FRACT.'!C32="","",'APPLIC. FRACT.'!C32))</f>
      </c>
      <c r="D33" s="183"/>
      <c r="E33" s="180">
        <f>IF(A33="","",IF('DEV.  DATA'!$D$55="","",1.3))</f>
      </c>
      <c r="F33" s="181">
        <f>IF($A33="","",IF('DEV.  DATA'!$E$40&lt;&gt;"",1,'APPLIC. FRACT.'!H32))</f>
      </c>
      <c r="G33" s="188">
        <f>IF(A33="","",IF('DEV.  DATA'!$E$25="","",IF('DEV.  DATA'!$E$27="",'DEV.  DATA'!$E$28,'DEV.  DATA'!$E$27)))</f>
      </c>
      <c r="H33" s="182">
        <f t="shared" si="0"/>
      </c>
    </row>
    <row r="34" spans="1:8" ht="22.5">
      <c r="A34" s="190">
        <f>IF('APPLIC. FRACT.'!A33="","",'APPLIC. FRACT.'!A33)</f>
      </c>
      <c r="B34" s="184"/>
      <c r="C34" s="180">
        <f>IF(A34="","",IF('APPLIC. FRACT.'!C33="","",'APPLIC. FRACT.'!C33))</f>
      </c>
      <c r="D34" s="183"/>
      <c r="E34" s="180">
        <f>IF(A34="","",IF('DEV.  DATA'!$D$55="","",1.3))</f>
      </c>
      <c r="F34" s="181">
        <f>IF($A34="","",IF('DEV.  DATA'!$E$40&lt;&gt;"",1,'APPLIC. FRACT.'!H33))</f>
      </c>
      <c r="G34" s="188">
        <f>IF(A34="","",IF('DEV.  DATA'!$E$25="","",IF('DEV.  DATA'!$E$27="",'DEV.  DATA'!$E$28,'DEV.  DATA'!$E$27)))</f>
      </c>
      <c r="H34" s="182">
        <f t="shared" si="0"/>
      </c>
    </row>
    <row r="35" spans="1:8" ht="22.5">
      <c r="A35" s="190">
        <f>IF('APPLIC. FRACT.'!A34="","",'APPLIC. FRACT.'!A34)</f>
      </c>
      <c r="B35" s="184"/>
      <c r="C35" s="180">
        <f>IF(A35="","",IF('APPLIC. FRACT.'!C34="","",'APPLIC. FRACT.'!C34))</f>
      </c>
      <c r="D35" s="183"/>
      <c r="E35" s="180">
        <f>IF(A35="","",IF('DEV.  DATA'!$D$55="","",1.3))</f>
      </c>
      <c r="F35" s="181">
        <f>IF($A35="","",IF('DEV.  DATA'!$E$40&lt;&gt;"",1,'APPLIC. FRACT.'!H34))</f>
      </c>
      <c r="G35" s="188">
        <f>IF(A35="","",IF('DEV.  DATA'!$E$25="","",IF('DEV.  DATA'!$E$27="",'DEV.  DATA'!$E$28,'DEV.  DATA'!$E$27)))</f>
      </c>
      <c r="H35" s="182">
        <f t="shared" si="0"/>
      </c>
    </row>
    <row r="36" spans="1:8" ht="22.5">
      <c r="A36" s="190">
        <f>IF('APPLIC. FRACT.'!A35="","",'APPLIC. FRACT.'!A35)</f>
      </c>
      <c r="B36" s="184"/>
      <c r="C36" s="180">
        <f>IF(A36="","",IF('APPLIC. FRACT.'!C35="","",'APPLIC. FRACT.'!C35))</f>
      </c>
      <c r="D36" s="183"/>
      <c r="E36" s="180">
        <f>IF(A36="","",IF('DEV.  DATA'!$D$55="","",1.3))</f>
      </c>
      <c r="F36" s="181">
        <f>IF($A36="","",IF('DEV.  DATA'!$E$40&lt;&gt;"",1,'APPLIC. FRACT.'!H35))</f>
      </c>
      <c r="G36" s="188">
        <f>IF(A36="","",IF('DEV.  DATA'!$E$25="","",IF('DEV.  DATA'!$E$27="",'DEV.  DATA'!$E$28,'DEV.  DATA'!$E$27)))</f>
      </c>
      <c r="H36" s="182">
        <f t="shared" si="0"/>
      </c>
    </row>
    <row r="37" spans="1:8" ht="22.5">
      <c r="A37" s="190">
        <f>IF('APPLIC. FRACT.'!A36="","",'APPLIC. FRACT.'!A36)</f>
      </c>
      <c r="B37" s="184"/>
      <c r="C37" s="180">
        <f>IF(A37="","",IF('APPLIC. FRACT.'!C36="","",'APPLIC. FRACT.'!C36))</f>
      </c>
      <c r="D37" s="183"/>
      <c r="E37" s="180">
        <f>IF(A37="","",IF('DEV.  DATA'!$D$55="","",1.3))</f>
      </c>
      <c r="F37" s="181">
        <f>IF($A37="","",IF('DEV.  DATA'!$E$40&lt;&gt;"",1,'APPLIC. FRACT.'!H36))</f>
      </c>
      <c r="G37" s="188">
        <f>IF(A37="","",IF('DEV.  DATA'!$E$25="","",IF('DEV.  DATA'!$E$27="",'DEV.  DATA'!$E$28,'DEV.  DATA'!$E$27)))</f>
      </c>
      <c r="H37" s="182">
        <f t="shared" si="0"/>
      </c>
    </row>
    <row r="38" spans="1:8" ht="23.25" thickBot="1">
      <c r="A38" s="190">
        <f>IF('APPLIC. FRACT.'!A37="","",'APPLIC. FRACT.'!A37)</f>
      </c>
      <c r="B38" s="184"/>
      <c r="C38" s="180">
        <f>IF(A38="","",IF('APPLIC. FRACT.'!C37="","",'APPLIC. FRACT.'!C37))</f>
      </c>
      <c r="D38" s="183"/>
      <c r="E38" s="180">
        <f>IF(A38="","",IF('DEV.  DATA'!$D$55="","",1.3))</f>
      </c>
      <c r="F38" s="181">
        <f>IF($A38="","",IF('DEV.  DATA'!$E$40&lt;&gt;"",1,'APPLIC. FRACT.'!H37))</f>
      </c>
      <c r="G38" s="188">
        <f>IF(A38="","",IF('DEV.  DATA'!$E$25="","",IF('DEV.  DATA'!$E$27="",'DEV.  DATA'!$E$28,'DEV.  DATA'!$E$27)))</f>
      </c>
      <c r="H38" s="182">
        <f t="shared" si="0"/>
      </c>
    </row>
    <row r="39" spans="1:8" ht="23.25" thickBot="1">
      <c r="A39" s="143">
        <f>IF(C8="","",IF(D39=COSTS!H185-COSTS!H142-'DEV.  DATA'!C81,"","You may have an error."))</f>
      </c>
      <c r="B39" s="57" t="s">
        <v>128</v>
      </c>
      <c r="C39" s="185">
        <f>IF(C8="","",SUM(C8:C38))</f>
      </c>
      <c r="D39" s="186">
        <f>IF(D8="","",SUM(D8:D38))</f>
      </c>
      <c r="E39" s="56"/>
      <c r="F39" s="58"/>
      <c r="G39" s="56"/>
      <c r="H39" s="186">
        <f>IF(H8="","",SUM(H8:H38))</f>
      </c>
    </row>
    <row r="40" spans="1:8" ht="51.75" customHeight="1">
      <c r="A40" s="325">
        <f>IF(C8="","",IF(D39=COSTS!H185-COSTS!H142-'DEV.  DATA'!C81,"","You may have an error.  Total eligible cost should equal the total amount entered in Column 1 on page 3 minus any eligible acquisition costs minus any adjustment to eligible basis listed on page 6.  Please provide an explanation at Exhibit A."))</f>
      </c>
      <c r="B40" s="326"/>
      <c r="C40" s="326"/>
      <c r="D40" s="326"/>
      <c r="E40" s="326"/>
      <c r="F40" s="326"/>
      <c r="G40" s="326"/>
      <c r="H40" s="326"/>
    </row>
  </sheetData>
  <sheetProtection password="CA07" sheet="1" objects="1" scenarios="1"/>
  <mergeCells count="1">
    <mergeCell ref="A40:H40"/>
  </mergeCells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prompt="You may enter a rate here only if you responded &quot;No&quot; to question 1 on the &quot;Dev. Data&quot; worksheet that is in reference to whether or not all buildings have the same credit rate." error="This entry is based on the response to question 1 on the &quot;Dev. Data.&quot; worksheet.  You will have to change the response at question 1 to change this entry.  SELECT &quot;CANCEL&quot;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firstPageNumber="8" useFirstPageNumber="1" horizontalDpi="300" verticalDpi="300" orientation="landscape" scale="59" r:id="rId1"/>
  <headerFooter alignWithMargins="0">
    <oddFooter>&amp;LFCCA
January 2013&amp;CPage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G40"/>
  <sheetViews>
    <sheetView defaultGridColor="0" zoomScale="60" zoomScaleNormal="60" zoomScalePageLayoutView="0" colorId="22" workbookViewId="0" topLeftCell="A1">
      <selection activeCell="F12" sqref="F12"/>
    </sheetView>
  </sheetViews>
  <sheetFormatPr defaultColWidth="9.69140625" defaultRowHeight="23.25"/>
  <cols>
    <col min="1" max="1" width="42.609375" style="0" customWidth="1"/>
    <col min="2" max="2" width="10.609375" style="0" customWidth="1"/>
    <col min="3" max="3" width="11.83984375" style="0" customWidth="1"/>
    <col min="4" max="4" width="15.609375" style="0" customWidth="1"/>
    <col min="5" max="6" width="11.5390625" style="0" customWidth="1"/>
    <col min="7" max="7" width="14.83984375" style="0" customWidth="1"/>
    <col min="8" max="8" width="15.609375" style="0" customWidth="1"/>
  </cols>
  <sheetData>
    <row r="1" spans="1:7" ht="20.25" customHeight="1">
      <c r="A1" s="26" t="s">
        <v>164</v>
      </c>
      <c r="B1" s="27"/>
      <c r="C1" s="27"/>
      <c r="D1" s="27"/>
      <c r="E1" s="27"/>
      <c r="F1" s="27"/>
      <c r="G1" s="27"/>
    </row>
    <row r="2" spans="1:7" ht="21.75" customHeight="1">
      <c r="A2" s="28"/>
      <c r="B2" s="28"/>
      <c r="C2" s="7" t="s">
        <v>165</v>
      </c>
      <c r="D2" s="28"/>
      <c r="E2" s="28"/>
      <c r="F2" s="28"/>
      <c r="G2" s="28"/>
    </row>
    <row r="3" spans="1:7" ht="24" customHeight="1" thickBot="1">
      <c r="A3" s="194">
        <f>IF('DEV.  DATA'!E25&lt;&gt;"","y","")</f>
      </c>
      <c r="B3" s="28"/>
      <c r="C3" s="28"/>
      <c r="D3" s="28"/>
      <c r="F3" s="76" t="s">
        <v>140</v>
      </c>
      <c r="G3" s="13">
        <f>IF(COSTS!K6="","",COSTS!K6)</f>
      </c>
    </row>
    <row r="4" spans="1:7" ht="9.75" customHeight="1" thickBot="1">
      <c r="A4" s="60"/>
      <c r="B4" s="27"/>
      <c r="C4" s="27"/>
      <c r="D4" s="27"/>
      <c r="E4" s="27"/>
      <c r="F4" s="27"/>
      <c r="G4" s="27"/>
    </row>
    <row r="5" spans="1:7" ht="22.5">
      <c r="A5" s="29"/>
      <c r="B5" s="30" t="s">
        <v>152</v>
      </c>
      <c r="C5" s="30" t="s">
        <v>153</v>
      </c>
      <c r="D5" s="29"/>
      <c r="E5" s="29"/>
      <c r="F5" s="29"/>
      <c r="G5" s="29"/>
    </row>
    <row r="6" spans="1:7" ht="22.5">
      <c r="A6" s="31" t="s">
        <v>155</v>
      </c>
      <c r="B6" s="31" t="s">
        <v>156</v>
      </c>
      <c r="C6" s="32" t="s">
        <v>209</v>
      </c>
      <c r="D6" s="31" t="s">
        <v>6</v>
      </c>
      <c r="E6" s="31" t="s">
        <v>226</v>
      </c>
      <c r="F6" s="31" t="s">
        <v>158</v>
      </c>
      <c r="G6" s="31" t="s">
        <v>158</v>
      </c>
    </row>
    <row r="7" spans="1:7" ht="23.25" thickBot="1">
      <c r="A7" s="33"/>
      <c r="B7" s="34" t="s">
        <v>159</v>
      </c>
      <c r="C7" s="34" t="s">
        <v>210</v>
      </c>
      <c r="D7" s="34" t="s">
        <v>161</v>
      </c>
      <c r="E7" s="34" t="s">
        <v>225</v>
      </c>
      <c r="F7" s="34" t="s">
        <v>162</v>
      </c>
      <c r="G7" s="34" t="s">
        <v>163</v>
      </c>
    </row>
    <row r="8" spans="1:7" ht="22.5">
      <c r="A8" s="191">
        <f>IF(COSTS!$L$142="","",IF('QUAL. CALC'!A8="","",'QUAL. CALC'!A8))</f>
      </c>
      <c r="B8" s="219"/>
      <c r="C8" s="189">
        <f>IF(A8="","",IF('QUAL. CALC'!C8="","",'QUAL. CALC'!C8))</f>
      </c>
      <c r="D8" s="183"/>
      <c r="E8" s="181">
        <f>IF(A8="","",IF('QUAL. CALC'!F8="","",'QUAL. CALC'!F8))</f>
      </c>
      <c r="F8" s="188">
        <f>IF(A8="","",IF('DEV.  DATA'!$E$25="","",'DEV.  DATA'!$E$28))</f>
      </c>
      <c r="G8" s="193">
        <f>IF(A8="","",ROUND(D8*E8*(F8/100),0))</f>
      </c>
    </row>
    <row r="9" spans="1:7" ht="22.5">
      <c r="A9" s="191">
        <f>IF(COSTS!$L$142="","",IF('QUAL. CALC'!A9="","",'QUAL. CALC'!A9))</f>
      </c>
      <c r="B9" s="219"/>
      <c r="C9" s="189">
        <f>IF(A9="","",IF('QUAL. CALC'!C9="","",'QUAL. CALC'!C9))</f>
      </c>
      <c r="D9" s="183"/>
      <c r="E9" s="181">
        <f>IF(A9="","",IF('QUAL. CALC'!F9="","",'QUAL. CALC'!F9))</f>
      </c>
      <c r="F9" s="188">
        <f>IF(A9="","",IF('DEV.  DATA'!$E$25="","",'DEV.  DATA'!$E$28))</f>
      </c>
      <c r="G9" s="193">
        <f aca="true" t="shared" si="0" ref="G9:G38">IF(A9="","",ROUND(D9*E9*(F9/100),0))</f>
      </c>
    </row>
    <row r="10" spans="1:7" ht="22.5">
      <c r="A10" s="191">
        <f>IF(COSTS!$L$142="","",IF('QUAL. CALC'!A10="","",'QUAL. CALC'!A10))</f>
      </c>
      <c r="B10" s="219"/>
      <c r="C10" s="189">
        <f>IF(A10="","",IF('QUAL. CALC'!C10="","",'QUAL. CALC'!C10))</f>
      </c>
      <c r="D10" s="183"/>
      <c r="E10" s="181">
        <f>IF(A10="","",IF('QUAL. CALC'!F10="","",'QUAL. CALC'!F10))</f>
      </c>
      <c r="F10" s="188">
        <f>IF(A10="","",IF('DEV.  DATA'!$E$25="","",'DEV.  DATA'!$E$28))</f>
      </c>
      <c r="G10" s="193">
        <f t="shared" si="0"/>
      </c>
    </row>
    <row r="11" spans="1:7" ht="22.5">
      <c r="A11" s="191">
        <f>IF(COSTS!$L$142="","",IF('QUAL. CALC'!A11="","",'QUAL. CALC'!A11))</f>
      </c>
      <c r="B11" s="219"/>
      <c r="C11" s="189">
        <f>IF(A11="","",IF('QUAL. CALC'!C11="","",'QUAL. CALC'!C11))</f>
      </c>
      <c r="D11" s="183"/>
      <c r="E11" s="181">
        <f>IF(A11="","",IF('QUAL. CALC'!F11="","",'QUAL. CALC'!F11))</f>
      </c>
      <c r="F11" s="188">
        <f>IF(A11="","",IF('DEV.  DATA'!$E$25="","",'DEV.  DATA'!$E$28))</f>
      </c>
      <c r="G11" s="193">
        <f t="shared" si="0"/>
      </c>
    </row>
    <row r="12" spans="1:7" ht="22.5">
      <c r="A12" s="191">
        <f>IF(COSTS!$L$142="","",IF('QUAL. CALC'!A12="","",'QUAL. CALC'!A12))</f>
      </c>
      <c r="B12" s="219"/>
      <c r="C12" s="189">
        <f>IF(A12="","",IF('QUAL. CALC'!C12="","",'QUAL. CALC'!C12))</f>
      </c>
      <c r="D12" s="183"/>
      <c r="E12" s="181">
        <f>IF(A12="","",IF('QUAL. CALC'!F12="","",'QUAL. CALC'!F12))</f>
      </c>
      <c r="F12" s="188">
        <f>IF(A12="","",IF('DEV.  DATA'!$E$25="","",'DEV.  DATA'!$E$28))</f>
      </c>
      <c r="G12" s="193">
        <f t="shared" si="0"/>
      </c>
    </row>
    <row r="13" spans="1:7" ht="22.5">
      <c r="A13" s="191">
        <f>IF(COSTS!$L$142="","",IF('QUAL. CALC'!A13="","",'QUAL. CALC'!A13))</f>
      </c>
      <c r="B13" s="219"/>
      <c r="C13" s="189">
        <f>IF(A13="","",IF('QUAL. CALC'!C13="","",'QUAL. CALC'!C13))</f>
      </c>
      <c r="D13" s="183"/>
      <c r="E13" s="181">
        <f>IF(A13="","",IF('QUAL. CALC'!F13="","",'QUAL. CALC'!F13))</f>
      </c>
      <c r="F13" s="188">
        <f>IF(A13="","",IF('DEV.  DATA'!$E$25="","",'DEV.  DATA'!$E$28))</f>
      </c>
      <c r="G13" s="193">
        <f t="shared" si="0"/>
      </c>
    </row>
    <row r="14" spans="1:7" ht="22.5">
      <c r="A14" s="191">
        <f>IF(COSTS!$L$142="","",IF('QUAL. CALC'!A14="","",'QUAL. CALC'!A14))</f>
      </c>
      <c r="B14" s="219"/>
      <c r="C14" s="189">
        <f>IF(A14="","",IF('QUAL. CALC'!C14="","",'QUAL. CALC'!C14))</f>
      </c>
      <c r="D14" s="183"/>
      <c r="E14" s="181">
        <f>IF(A14="","",IF('QUAL. CALC'!F14="","",'QUAL. CALC'!F14))</f>
      </c>
      <c r="F14" s="188">
        <f>IF(A14="","",IF('DEV.  DATA'!$E$25="","",'DEV.  DATA'!$E$28))</f>
      </c>
      <c r="G14" s="193">
        <f t="shared" si="0"/>
      </c>
    </row>
    <row r="15" spans="1:7" ht="22.5">
      <c r="A15" s="191">
        <f>IF(COSTS!$L$142="","",IF('QUAL. CALC'!A15="","",'QUAL. CALC'!A15))</f>
      </c>
      <c r="B15" s="219"/>
      <c r="C15" s="189">
        <f>IF(A15="","",IF('QUAL. CALC'!C15="","",'QUAL. CALC'!C15))</f>
      </c>
      <c r="D15" s="183"/>
      <c r="E15" s="181">
        <f>IF(A15="","",IF('QUAL. CALC'!F15="","",'QUAL. CALC'!F15))</f>
      </c>
      <c r="F15" s="188">
        <f>IF(A15="","",IF('DEV.  DATA'!$E$25="","",'DEV.  DATA'!$E$28))</f>
      </c>
      <c r="G15" s="193">
        <f t="shared" si="0"/>
      </c>
    </row>
    <row r="16" spans="1:7" ht="22.5">
      <c r="A16" s="191">
        <f>IF(COSTS!$L$142="","",IF('QUAL. CALC'!A16="","",'QUAL. CALC'!A16))</f>
      </c>
      <c r="B16" s="219"/>
      <c r="C16" s="189">
        <f>IF(A16="","",IF('QUAL. CALC'!C16="","",'QUAL. CALC'!C16))</f>
      </c>
      <c r="D16" s="183"/>
      <c r="E16" s="181">
        <f>IF(A16="","",IF('QUAL. CALC'!F16="","",'QUAL. CALC'!F16))</f>
      </c>
      <c r="F16" s="188">
        <f>IF(A16="","",IF('DEV.  DATA'!$E$25="","",'DEV.  DATA'!$E$28))</f>
      </c>
      <c r="G16" s="193">
        <f t="shared" si="0"/>
      </c>
    </row>
    <row r="17" spans="1:7" ht="22.5">
      <c r="A17" s="191">
        <f>IF(COSTS!$L$142="","",IF('QUAL. CALC'!A17="","",'QUAL. CALC'!A17))</f>
      </c>
      <c r="B17" s="219"/>
      <c r="C17" s="189">
        <f>IF(A17="","",IF('QUAL. CALC'!C17="","",'QUAL. CALC'!C17))</f>
      </c>
      <c r="D17" s="183"/>
      <c r="E17" s="181">
        <f>IF(A17="","",IF('QUAL. CALC'!F17="","",'QUAL. CALC'!F17))</f>
      </c>
      <c r="F17" s="188">
        <f>IF(A17="","",IF('DEV.  DATA'!$E$25="","",'DEV.  DATA'!$E$28))</f>
      </c>
      <c r="G17" s="193">
        <f t="shared" si="0"/>
      </c>
    </row>
    <row r="18" spans="1:7" ht="22.5">
      <c r="A18" s="191">
        <f>IF(COSTS!$L$142="","",IF('QUAL. CALC'!A18="","",'QUAL. CALC'!A18))</f>
      </c>
      <c r="B18" s="219"/>
      <c r="C18" s="189">
        <f>IF(A18="","",IF('QUAL. CALC'!C18="","",'QUAL. CALC'!C18))</f>
      </c>
      <c r="D18" s="183"/>
      <c r="E18" s="181">
        <f>IF(A18="","",IF('QUAL. CALC'!F18="","",'QUAL. CALC'!F18))</f>
      </c>
      <c r="F18" s="188">
        <f>IF(A18="","",IF('DEV.  DATA'!$E$25="","",'DEV.  DATA'!$E$28))</f>
      </c>
      <c r="G18" s="193">
        <f t="shared" si="0"/>
      </c>
    </row>
    <row r="19" spans="1:7" ht="22.5">
      <c r="A19" s="191">
        <f>IF(COSTS!$L$142="","",IF('QUAL. CALC'!A19="","",'QUAL. CALC'!A19))</f>
      </c>
      <c r="B19" s="219"/>
      <c r="C19" s="189">
        <f>IF(A19="","",IF('QUAL. CALC'!C19="","",'QUAL. CALC'!C19))</f>
      </c>
      <c r="D19" s="183"/>
      <c r="E19" s="181">
        <f>IF(A19="","",IF('QUAL. CALC'!F19="","",'QUAL. CALC'!F19))</f>
      </c>
      <c r="F19" s="188">
        <f>IF(A19="","",IF('DEV.  DATA'!$E$25="","",'DEV.  DATA'!$E$28))</f>
      </c>
      <c r="G19" s="193">
        <f t="shared" si="0"/>
      </c>
    </row>
    <row r="20" spans="1:7" ht="22.5">
      <c r="A20" s="191">
        <f>IF(COSTS!$L$142="","",IF('QUAL. CALC'!A20="","",'QUAL. CALC'!A20))</f>
      </c>
      <c r="B20" s="219"/>
      <c r="C20" s="189">
        <f>IF(A20="","",IF('QUAL. CALC'!C20="","",'QUAL. CALC'!C20))</f>
      </c>
      <c r="D20" s="183"/>
      <c r="E20" s="181">
        <f>IF(A20="","",IF('QUAL. CALC'!F20="","",'QUAL. CALC'!F20))</f>
      </c>
      <c r="F20" s="188">
        <f>IF(A20="","",IF('DEV.  DATA'!$E$25="","",'DEV.  DATA'!$E$28))</f>
      </c>
      <c r="G20" s="193">
        <f t="shared" si="0"/>
      </c>
    </row>
    <row r="21" spans="1:7" ht="22.5">
      <c r="A21" s="191">
        <f>IF(COSTS!$L$142="","",IF('QUAL. CALC'!A21="","",'QUAL. CALC'!A21))</f>
      </c>
      <c r="B21" s="219"/>
      <c r="C21" s="189">
        <f>IF(A21="","",IF('QUAL. CALC'!C21="","",'QUAL. CALC'!C21))</f>
      </c>
      <c r="D21" s="183"/>
      <c r="E21" s="181">
        <f>IF(A21="","",IF('QUAL. CALC'!F21="","",'QUAL. CALC'!F21))</f>
      </c>
      <c r="F21" s="188">
        <f>IF(A21="","",IF('DEV.  DATA'!$E$25="","",'DEV.  DATA'!$E$28))</f>
      </c>
      <c r="G21" s="193">
        <f t="shared" si="0"/>
      </c>
    </row>
    <row r="22" spans="1:7" ht="22.5">
      <c r="A22" s="191">
        <f>IF(COSTS!$L$142="","",IF('QUAL. CALC'!A22="","",'QUAL. CALC'!A22))</f>
      </c>
      <c r="B22" s="219"/>
      <c r="C22" s="189">
        <f>IF(A22="","",IF('QUAL. CALC'!C22="","",'QUAL. CALC'!C22))</f>
      </c>
      <c r="D22" s="183"/>
      <c r="E22" s="181">
        <f>IF(A22="","",IF('QUAL. CALC'!F22="","",'QUAL. CALC'!F22))</f>
      </c>
      <c r="F22" s="188">
        <f>IF(A22="","",IF('DEV.  DATA'!$E$25="","",'DEV.  DATA'!$E$28))</f>
      </c>
      <c r="G22" s="193">
        <f t="shared" si="0"/>
      </c>
    </row>
    <row r="23" spans="1:7" ht="22.5">
      <c r="A23" s="191">
        <f>IF(COSTS!$L$142="","",IF('QUAL. CALC'!A23="","",'QUAL. CALC'!A23))</f>
      </c>
      <c r="B23" s="219"/>
      <c r="C23" s="189">
        <f>IF(A23="","",IF('QUAL. CALC'!C23="","",'QUAL. CALC'!C23))</f>
      </c>
      <c r="D23" s="183"/>
      <c r="E23" s="181">
        <f>IF(A23="","",IF('QUAL. CALC'!F23="","",'QUAL. CALC'!F23))</f>
      </c>
      <c r="F23" s="188">
        <f>IF(A23="","",IF('DEV.  DATA'!$E$25="","",'DEV.  DATA'!$E$28))</f>
      </c>
      <c r="G23" s="193">
        <f t="shared" si="0"/>
      </c>
    </row>
    <row r="24" spans="1:7" ht="22.5">
      <c r="A24" s="191">
        <f>IF(COSTS!$L$142="","",IF('QUAL. CALC'!A24="","",'QUAL. CALC'!A24))</f>
      </c>
      <c r="B24" s="219"/>
      <c r="C24" s="189">
        <f>IF(A24="","",IF('QUAL. CALC'!C24="","",'QUAL. CALC'!C24))</f>
      </c>
      <c r="D24" s="183"/>
      <c r="E24" s="181">
        <f>IF(A24="","",IF('QUAL. CALC'!F24="","",'QUAL. CALC'!F24))</f>
      </c>
      <c r="F24" s="188">
        <f>IF(A24="","",IF('DEV.  DATA'!$E$25="","",'DEV.  DATA'!$E$28))</f>
      </c>
      <c r="G24" s="193">
        <f t="shared" si="0"/>
      </c>
    </row>
    <row r="25" spans="1:7" ht="22.5">
      <c r="A25" s="191">
        <f>IF(COSTS!$L$142="","",IF('QUAL. CALC'!A25="","",'QUAL. CALC'!A25))</f>
      </c>
      <c r="B25" s="219"/>
      <c r="C25" s="189">
        <f>IF(A25="","",IF('QUAL. CALC'!C25="","",'QUAL. CALC'!C25))</f>
      </c>
      <c r="D25" s="183"/>
      <c r="E25" s="181">
        <f>IF(A25="","",IF('QUAL. CALC'!F25="","",'QUAL. CALC'!F25))</f>
      </c>
      <c r="F25" s="188">
        <f>IF(A25="","",IF('DEV.  DATA'!$E$25="","",'DEV.  DATA'!$E$28))</f>
      </c>
      <c r="G25" s="193">
        <f t="shared" si="0"/>
      </c>
    </row>
    <row r="26" spans="1:7" ht="22.5">
      <c r="A26" s="191">
        <f>IF(COSTS!$L$142="","",IF('QUAL. CALC'!A26="","",'QUAL. CALC'!A26))</f>
      </c>
      <c r="B26" s="219"/>
      <c r="C26" s="189">
        <f>IF(A26="","",IF('QUAL. CALC'!C26="","",'QUAL. CALC'!C26))</f>
      </c>
      <c r="D26" s="183"/>
      <c r="E26" s="181">
        <f>IF(A26="","",IF('QUAL. CALC'!F26="","",'QUAL. CALC'!F26))</f>
      </c>
      <c r="F26" s="188">
        <f>IF(A26="","",IF('DEV.  DATA'!$E$25="","",'DEV.  DATA'!$E$28))</f>
      </c>
      <c r="G26" s="193">
        <f t="shared" si="0"/>
      </c>
    </row>
    <row r="27" spans="1:7" ht="22.5">
      <c r="A27" s="191">
        <f>IF(COSTS!$L$142="","",IF('QUAL. CALC'!A27="","",'QUAL. CALC'!A27))</f>
      </c>
      <c r="B27" s="219"/>
      <c r="C27" s="189">
        <f>IF(A27="","",IF('QUAL. CALC'!C27="","",'QUAL. CALC'!C27))</f>
      </c>
      <c r="D27" s="183"/>
      <c r="E27" s="181">
        <f>IF(A27="","",IF('QUAL. CALC'!F27="","",'QUAL. CALC'!F27))</f>
      </c>
      <c r="F27" s="188">
        <f>IF(A27="","",IF('DEV.  DATA'!$E$25="","",'DEV.  DATA'!$E$28))</f>
      </c>
      <c r="G27" s="193">
        <f t="shared" si="0"/>
      </c>
    </row>
    <row r="28" spans="1:7" ht="22.5">
      <c r="A28" s="191">
        <f>IF(COSTS!$L$142="","",IF('QUAL. CALC'!A28="","",'QUAL. CALC'!A28))</f>
      </c>
      <c r="B28" s="219"/>
      <c r="C28" s="189">
        <f>IF(A28="","",IF('QUAL. CALC'!C28="","",'QUAL. CALC'!C28))</f>
      </c>
      <c r="D28" s="183"/>
      <c r="E28" s="181">
        <f>IF(A28="","",IF('QUAL. CALC'!F28="","",'QUAL. CALC'!F28))</f>
      </c>
      <c r="F28" s="188">
        <f>IF(A28="","",IF('DEV.  DATA'!$E$25="","",'DEV.  DATA'!$E$28))</f>
      </c>
      <c r="G28" s="193">
        <f t="shared" si="0"/>
      </c>
    </row>
    <row r="29" spans="1:7" ht="22.5">
      <c r="A29" s="191">
        <f>IF(COSTS!$L$142="","",IF('QUAL. CALC'!A29="","",'QUAL. CALC'!A29))</f>
      </c>
      <c r="B29" s="219"/>
      <c r="C29" s="189">
        <f>IF(A29="","",IF('QUAL. CALC'!C29="","",'QUAL. CALC'!C29))</f>
      </c>
      <c r="D29" s="183"/>
      <c r="E29" s="181">
        <f>IF(A29="","",IF('QUAL. CALC'!F29="","",'QUAL. CALC'!F29))</f>
      </c>
      <c r="F29" s="188">
        <f>IF(A29="","",IF('DEV.  DATA'!$E$25="","",'DEV.  DATA'!$E$28))</f>
      </c>
      <c r="G29" s="193">
        <f t="shared" si="0"/>
      </c>
    </row>
    <row r="30" spans="1:7" ht="22.5">
      <c r="A30" s="191">
        <f>IF(COSTS!$L$142="","",IF('QUAL. CALC'!A30="","",'QUAL. CALC'!A30))</f>
      </c>
      <c r="B30" s="219"/>
      <c r="C30" s="189">
        <f>IF(A30="","",IF('QUAL. CALC'!C30="","",'QUAL. CALC'!C30))</f>
      </c>
      <c r="D30" s="183"/>
      <c r="E30" s="181">
        <f>IF(A30="","",IF('QUAL. CALC'!F30="","",'QUAL. CALC'!F30))</f>
      </c>
      <c r="F30" s="188">
        <f>IF(A30="","",IF('DEV.  DATA'!$E$25="","",'DEV.  DATA'!$E$28))</f>
      </c>
      <c r="G30" s="193">
        <f t="shared" si="0"/>
      </c>
    </row>
    <row r="31" spans="1:7" ht="22.5">
      <c r="A31" s="191">
        <f>IF(COSTS!$L$142="","",IF('QUAL. CALC'!A31="","",'QUAL. CALC'!A31))</f>
      </c>
      <c r="B31" s="219"/>
      <c r="C31" s="189">
        <f>IF(A31="","",IF('QUAL. CALC'!C31="","",'QUAL. CALC'!C31))</f>
      </c>
      <c r="D31" s="183"/>
      <c r="E31" s="181">
        <f>IF(A31="","",IF('QUAL. CALC'!F31="","",'QUAL. CALC'!F31))</f>
      </c>
      <c r="F31" s="188">
        <f>IF(A31="","",IF('DEV.  DATA'!$E$25="","",'DEV.  DATA'!$E$28))</f>
      </c>
      <c r="G31" s="193">
        <f t="shared" si="0"/>
      </c>
    </row>
    <row r="32" spans="1:7" ht="22.5">
      <c r="A32" s="191">
        <f>IF(COSTS!$L$142="","",IF('QUAL. CALC'!A32="","",'QUAL. CALC'!A32))</f>
      </c>
      <c r="B32" s="219"/>
      <c r="C32" s="189">
        <f>IF(A32="","",IF('QUAL. CALC'!C32="","",'QUAL. CALC'!C32))</f>
      </c>
      <c r="D32" s="183"/>
      <c r="E32" s="181">
        <f>IF(A32="","",IF('QUAL. CALC'!F32="","",'QUAL. CALC'!F32))</f>
      </c>
      <c r="F32" s="188">
        <f>IF(A32="","",IF('DEV.  DATA'!$E$25="","",'DEV.  DATA'!$E$28))</f>
      </c>
      <c r="G32" s="193">
        <f t="shared" si="0"/>
      </c>
    </row>
    <row r="33" spans="1:7" ht="22.5">
      <c r="A33" s="191">
        <f>IF(COSTS!$L$142="","",IF('QUAL. CALC'!A33="","",'QUAL. CALC'!A33))</f>
      </c>
      <c r="B33" s="219"/>
      <c r="C33" s="189">
        <f>IF(A33="","",IF('QUAL. CALC'!C33="","",'QUAL. CALC'!C33))</f>
      </c>
      <c r="D33" s="183"/>
      <c r="E33" s="181">
        <f>IF(A33="","",IF('QUAL. CALC'!F33="","",'QUAL. CALC'!F33))</f>
      </c>
      <c r="F33" s="188">
        <f>IF(A33="","",IF('DEV.  DATA'!$E$25="","",'DEV.  DATA'!$E$28))</f>
      </c>
      <c r="G33" s="193">
        <f t="shared" si="0"/>
      </c>
    </row>
    <row r="34" spans="1:7" ht="22.5">
      <c r="A34" s="191">
        <f>IF(COSTS!$L$142="","",IF('QUAL. CALC'!A34="","",'QUAL. CALC'!A34))</f>
      </c>
      <c r="B34" s="219"/>
      <c r="C34" s="189">
        <f>IF(A34="","",IF('QUAL. CALC'!C34="","",'QUAL. CALC'!C34))</f>
      </c>
      <c r="D34" s="183"/>
      <c r="E34" s="181">
        <f>IF(A34="","",IF('QUAL. CALC'!F34="","",'QUAL. CALC'!F34))</f>
      </c>
      <c r="F34" s="188">
        <f>IF(A34="","",IF('DEV.  DATA'!$E$25="","",'DEV.  DATA'!$E$28))</f>
      </c>
      <c r="G34" s="193">
        <f t="shared" si="0"/>
      </c>
    </row>
    <row r="35" spans="1:7" ht="22.5">
      <c r="A35" s="191">
        <f>IF(COSTS!$L$142="","",IF('QUAL. CALC'!A35="","",'QUAL. CALC'!A35))</f>
      </c>
      <c r="B35" s="219"/>
      <c r="C35" s="189">
        <f>IF(A35="","",IF('QUAL. CALC'!C35="","",'QUAL. CALC'!C35))</f>
      </c>
      <c r="D35" s="183"/>
      <c r="E35" s="181">
        <f>IF(A35="","",IF('QUAL. CALC'!F35="","",'QUAL. CALC'!F35))</f>
      </c>
      <c r="F35" s="188">
        <f>IF(A35="","",IF('DEV.  DATA'!$E$25="","",'DEV.  DATA'!$E$28))</f>
      </c>
      <c r="G35" s="193">
        <f t="shared" si="0"/>
      </c>
    </row>
    <row r="36" spans="1:7" ht="22.5">
      <c r="A36" s="191">
        <f>IF(COSTS!$L$142="","",IF('QUAL. CALC'!A36="","",'QUAL. CALC'!A36))</f>
      </c>
      <c r="B36" s="219"/>
      <c r="C36" s="189">
        <f>IF(A36="","",IF('QUAL. CALC'!C36="","",'QUAL. CALC'!C36))</f>
      </c>
      <c r="D36" s="183"/>
      <c r="E36" s="181">
        <f>IF(A36="","",IF('QUAL. CALC'!F36="","",'QUAL. CALC'!F36))</f>
      </c>
      <c r="F36" s="188">
        <f>IF(A36="","",IF('DEV.  DATA'!$E$25="","",'DEV.  DATA'!$E$28))</f>
      </c>
      <c r="G36" s="193">
        <f t="shared" si="0"/>
      </c>
    </row>
    <row r="37" spans="1:7" ht="22.5">
      <c r="A37" s="191">
        <f>IF(COSTS!$L$142="","",IF('QUAL. CALC'!A37="","",'QUAL. CALC'!A37))</f>
      </c>
      <c r="B37" s="219"/>
      <c r="C37" s="189">
        <f>IF(A37="","",IF('QUAL. CALC'!C37="","",'QUAL. CALC'!C37))</f>
      </c>
      <c r="D37" s="183"/>
      <c r="E37" s="181">
        <f>IF(A37="","",IF('QUAL. CALC'!F37="","",'QUAL. CALC'!F37))</f>
      </c>
      <c r="F37" s="188">
        <f>IF(A37="","",IF('DEV.  DATA'!$E$25="","",'DEV.  DATA'!$E$28))</f>
      </c>
      <c r="G37" s="193">
        <f t="shared" si="0"/>
      </c>
    </row>
    <row r="38" spans="1:7" ht="23.25" thickBot="1">
      <c r="A38" s="191">
        <f>IF(COSTS!$L$142="","",IF('QUAL. CALC'!A38="","",'QUAL. CALC'!A38))</f>
      </c>
      <c r="B38" s="220"/>
      <c r="C38" s="189">
        <f>IF(A38="","",IF('QUAL. CALC'!C38="","",'QUAL. CALC'!C38))</f>
      </c>
      <c r="D38" s="183"/>
      <c r="E38" s="181">
        <f>IF(A38="","",IF('QUAL. CALC'!F38="","",'QUAL. CALC'!F38))</f>
      </c>
      <c r="F38" s="188">
        <f>IF(A38="","",IF('DEV.  DATA'!$E$25="","",'DEV.  DATA'!$E$28))</f>
      </c>
      <c r="G38" s="193">
        <f t="shared" si="0"/>
      </c>
    </row>
    <row r="39" spans="1:7" ht="23.25" thickBot="1">
      <c r="A39" s="144">
        <f>IF(D8="","",IF(D39=COSTS!H142,"","You may have an error."))</f>
      </c>
      <c r="B39" s="35" t="s">
        <v>128</v>
      </c>
      <c r="C39" s="176">
        <f>IF(C8="","",SUM(C8:C38))</f>
      </c>
      <c r="D39" s="192">
        <f>IF(D8="","",SUM(D8:D38))</f>
      </c>
      <c r="E39" s="25"/>
      <c r="F39" s="28"/>
      <c r="G39" s="192">
        <f>IF(G8="","",SUM(G8:G38))</f>
      </c>
    </row>
    <row r="40" spans="1:7" ht="48.75" customHeight="1">
      <c r="A40" s="325">
        <f>IF(D8="","",IF(D39=COSTS!H142,"","You may have an error.   Total eligible acquisition costs should equal the entry on Line B.6.(d) for the first column on page 3.  Please explain the difference at Exhibit A."))</f>
      </c>
      <c r="B40" s="326"/>
      <c r="C40" s="326"/>
      <c r="D40" s="326"/>
      <c r="E40" s="326"/>
      <c r="F40" s="326"/>
      <c r="G40" s="326"/>
    </row>
  </sheetData>
  <sheetProtection password="CA07" sheet="1" objects="1" scenarios="1"/>
  <mergeCells count="1">
    <mergeCell ref="A40:G40"/>
  </mergeCells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prompt="You may enter a rate here only if you responded &quot;No&quot; to question 1 on the &quot;Dev. Data&quot; worksheet that is in reference to whether or not all buildings have the same credit rate." error="This entry is based on the response to question 1 on the &quot;Dev. Data.&quot; worksheet.  You will have to change the response at question 1 to change this entry.  SELECT &quot;CANCEL&quot;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firstPageNumber="9" useFirstPageNumber="1" horizontalDpi="300" verticalDpi="300" orientation="landscape" scale="59" r:id="rId1"/>
  <headerFooter alignWithMargins="0">
    <oddFooter>&amp;LFCCA
January 2013&amp;CPage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A1:K56"/>
  <sheetViews>
    <sheetView defaultGridColor="0" zoomScale="60" zoomScaleNormal="60" zoomScalePageLayoutView="0" colorId="22" workbookViewId="0" topLeftCell="A1">
      <selection activeCell="H31" sqref="H31"/>
    </sheetView>
  </sheetViews>
  <sheetFormatPr defaultColWidth="9.69140625" defaultRowHeight="23.25"/>
  <cols>
    <col min="1" max="1" width="4.609375" style="0" customWidth="1"/>
    <col min="2" max="2" width="5.69140625" style="0" customWidth="1"/>
    <col min="3" max="4" width="9.69140625" style="0" customWidth="1"/>
    <col min="5" max="5" width="6.0703125" style="0" customWidth="1"/>
    <col min="6" max="6" width="14.1484375" style="0" customWidth="1"/>
    <col min="7" max="7" width="7.69140625" style="0" customWidth="1"/>
    <col min="8" max="8" width="13.30859375" style="0" customWidth="1"/>
    <col min="9" max="9" width="3.609375" style="0" customWidth="1"/>
    <col min="10" max="10" width="12.609375" style="0" customWidth="1"/>
    <col min="11" max="11" width="2.609375" style="0" customWidth="1"/>
  </cols>
  <sheetData>
    <row r="1" spans="1:11" ht="22.5">
      <c r="A1" s="129"/>
      <c r="B1" s="129"/>
      <c r="C1" s="129"/>
      <c r="D1" s="129"/>
      <c r="E1" s="129"/>
      <c r="F1" s="129"/>
      <c r="G1" s="129"/>
      <c r="H1" s="327" t="s">
        <v>140</v>
      </c>
      <c r="I1" s="327"/>
      <c r="J1" s="196">
        <f>IF(COSTS!K6="","",COSTS!K6)</f>
      </c>
      <c r="K1" s="129"/>
    </row>
    <row r="2" spans="1:11" ht="22.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22.5">
      <c r="A3" s="84" t="s">
        <v>119</v>
      </c>
      <c r="B3" s="84"/>
      <c r="C3" s="84"/>
      <c r="D3" s="84"/>
      <c r="E3" s="84"/>
      <c r="F3" s="84"/>
      <c r="G3" s="84"/>
      <c r="H3" s="130"/>
      <c r="I3" s="130"/>
      <c r="J3" s="130"/>
      <c r="K3" s="84"/>
    </row>
    <row r="4" spans="1:11" ht="22.5">
      <c r="A4" s="84"/>
      <c r="B4" s="84"/>
      <c r="C4" s="84"/>
      <c r="D4" s="84"/>
      <c r="E4" s="84"/>
      <c r="F4" s="84"/>
      <c r="G4" s="84"/>
      <c r="H4" s="130"/>
      <c r="I4" s="130"/>
      <c r="J4" s="130"/>
      <c r="K4" s="84"/>
    </row>
    <row r="5" spans="1:11" ht="22.5">
      <c r="A5" s="83"/>
      <c r="B5" s="83" t="s">
        <v>120</v>
      </c>
      <c r="C5" s="83"/>
      <c r="D5" s="83"/>
      <c r="E5" s="83"/>
      <c r="F5" s="83"/>
      <c r="G5" s="83"/>
      <c r="H5" s="131"/>
      <c r="I5" s="131"/>
      <c r="J5" s="131"/>
      <c r="K5" s="84"/>
    </row>
    <row r="6" spans="1:11" ht="22.5">
      <c r="A6" s="83"/>
      <c r="B6" s="83"/>
      <c r="C6" s="83"/>
      <c r="D6" s="83"/>
      <c r="E6" s="83"/>
      <c r="F6" s="83"/>
      <c r="G6" s="83"/>
      <c r="H6" s="131"/>
      <c r="I6" s="131"/>
      <c r="J6" s="131"/>
      <c r="K6" s="84"/>
    </row>
    <row r="7" spans="1:11" ht="22.5">
      <c r="A7" s="84"/>
      <c r="B7" s="84" t="s">
        <v>276</v>
      </c>
      <c r="C7" s="84"/>
      <c r="D7" s="84"/>
      <c r="E7" s="84"/>
      <c r="F7" s="84"/>
      <c r="G7" s="84"/>
      <c r="H7" s="195">
        <f>COSTS!L185</f>
      </c>
      <c r="I7" s="130"/>
      <c r="J7" s="130"/>
      <c r="K7" s="84"/>
    </row>
    <row r="8" spans="1:11" ht="22.5">
      <c r="A8" s="84"/>
      <c r="B8" s="84"/>
      <c r="C8" s="84"/>
      <c r="D8" s="84"/>
      <c r="E8" s="84"/>
      <c r="F8" s="84"/>
      <c r="G8" s="84"/>
      <c r="H8" s="130"/>
      <c r="I8" s="130"/>
      <c r="J8" s="130"/>
      <c r="K8" s="84"/>
    </row>
    <row r="9" spans="1:11" ht="22.5">
      <c r="A9" s="84"/>
      <c r="B9" s="84" t="s">
        <v>121</v>
      </c>
      <c r="C9" s="84"/>
      <c r="D9" s="84"/>
      <c r="E9" s="84"/>
      <c r="F9" s="84"/>
      <c r="G9" s="84"/>
      <c r="H9" s="130"/>
      <c r="I9" s="130"/>
      <c r="J9" s="130"/>
      <c r="K9" s="84"/>
    </row>
    <row r="10" spans="1:11" ht="22.5">
      <c r="A10" s="84"/>
      <c r="B10" s="84"/>
      <c r="C10" s="84"/>
      <c r="D10" s="84"/>
      <c r="E10" s="84"/>
      <c r="F10" s="84"/>
      <c r="G10" s="84"/>
      <c r="H10" s="130"/>
      <c r="I10" s="130"/>
      <c r="J10" s="130"/>
      <c r="K10" s="84"/>
    </row>
    <row r="11" spans="1:11" ht="22.5">
      <c r="A11" s="84"/>
      <c r="B11" s="84"/>
      <c r="C11" s="84" t="s">
        <v>122</v>
      </c>
      <c r="D11" s="84"/>
      <c r="E11" s="84"/>
      <c r="F11" s="195">
        <f>IF(COSTS!H16="","",COSTS!H16)</f>
      </c>
      <c r="G11" s="84"/>
      <c r="H11" s="130"/>
      <c r="I11" s="130"/>
      <c r="J11" s="130"/>
      <c r="K11" s="84"/>
    </row>
    <row r="12" spans="1:11" ht="22.5">
      <c r="A12" s="84"/>
      <c r="B12" s="84"/>
      <c r="C12" s="84" t="s">
        <v>123</v>
      </c>
      <c r="D12" s="84"/>
      <c r="E12" s="84"/>
      <c r="F12" s="195">
        <f>IF(COSTS!H17="","",COSTS!H17)</f>
      </c>
      <c r="G12" s="84"/>
      <c r="H12" s="130"/>
      <c r="I12" s="130"/>
      <c r="J12" s="130"/>
      <c r="K12" s="84"/>
    </row>
    <row r="13" spans="1:11" ht="22.5">
      <c r="A13" s="84"/>
      <c r="B13" s="84"/>
      <c r="C13" s="84" t="s">
        <v>124</v>
      </c>
      <c r="D13" s="84"/>
      <c r="E13" s="84"/>
      <c r="F13" s="195">
        <f>IF(COSTS!H18="","",COSTS!H18)</f>
      </c>
      <c r="G13" s="84"/>
      <c r="H13" s="130"/>
      <c r="I13" s="130"/>
      <c r="J13" s="130"/>
      <c r="K13" s="84"/>
    </row>
    <row r="14" spans="1:11" ht="22.5">
      <c r="A14" s="84"/>
      <c r="B14" s="84"/>
      <c r="C14" s="84" t="s">
        <v>125</v>
      </c>
      <c r="D14" s="84"/>
      <c r="E14" s="84"/>
      <c r="F14" s="195">
        <f>IF(COSTS!H19="","",COSTS!H19)</f>
      </c>
      <c r="G14" s="84"/>
      <c r="H14" s="130"/>
      <c r="I14" s="130"/>
      <c r="J14" s="130"/>
      <c r="K14" s="84"/>
    </row>
    <row r="15" spans="1:11" ht="22.5">
      <c r="A15" s="84"/>
      <c r="B15" s="84"/>
      <c r="C15" s="84" t="s">
        <v>126</v>
      </c>
      <c r="D15" s="84"/>
      <c r="E15" s="84"/>
      <c r="F15" s="195">
        <f>IF(COSTS!H20="","",COSTS!H20)</f>
      </c>
      <c r="G15" s="84"/>
      <c r="H15" s="130"/>
      <c r="I15" s="130"/>
      <c r="J15" s="130"/>
      <c r="K15" s="84"/>
    </row>
    <row r="16" spans="1:11" ht="22.5">
      <c r="A16" s="84"/>
      <c r="B16" s="84"/>
      <c r="C16" s="84" t="s">
        <v>298</v>
      </c>
      <c r="D16" s="84"/>
      <c r="E16" s="84"/>
      <c r="F16" s="195">
        <f>IF(COSTS!H22="","",COSTS!H22)</f>
      </c>
      <c r="G16" s="84"/>
      <c r="H16" s="130"/>
      <c r="I16" s="130"/>
      <c r="J16" s="130"/>
      <c r="K16" s="84"/>
    </row>
    <row r="17" spans="1:11" ht="22.5">
      <c r="A17" s="84"/>
      <c r="B17" s="84"/>
      <c r="C17" s="84" t="s">
        <v>127</v>
      </c>
      <c r="D17" s="84"/>
      <c r="E17" s="84"/>
      <c r="F17" s="202">
        <f>IF(COSTS!H24="","",COSTS!H24)</f>
      </c>
      <c r="G17" s="84"/>
      <c r="H17" s="130"/>
      <c r="I17" s="130"/>
      <c r="J17" s="130"/>
      <c r="K17" s="84"/>
    </row>
    <row r="18" spans="1:11" ht="22.5">
      <c r="A18" s="84"/>
      <c r="B18" s="84"/>
      <c r="C18" s="84" t="s">
        <v>128</v>
      </c>
      <c r="D18" s="84"/>
      <c r="E18" s="84"/>
      <c r="F18" s="84"/>
      <c r="G18" s="84" t="s">
        <v>129</v>
      </c>
      <c r="H18" s="195">
        <f>IF(SUM(F11:F17)=0,"",SUM(F11:F17))</f>
      </c>
      <c r="I18" s="130"/>
      <c r="J18" s="130"/>
      <c r="K18" s="84"/>
    </row>
    <row r="19" spans="1:11" ht="22.5">
      <c r="A19" s="84"/>
      <c r="B19" s="83"/>
      <c r="C19" s="83"/>
      <c r="D19" s="83"/>
      <c r="E19" s="83"/>
      <c r="F19" s="83"/>
      <c r="G19" s="83"/>
      <c r="H19" s="197"/>
      <c r="I19" s="130"/>
      <c r="J19" s="130"/>
      <c r="K19" s="84"/>
    </row>
    <row r="20" spans="1:11" ht="22.5">
      <c r="A20" s="84"/>
      <c r="B20" s="83"/>
      <c r="C20" s="83"/>
      <c r="D20" s="83"/>
      <c r="E20" s="83"/>
      <c r="F20" s="83"/>
      <c r="G20" s="83"/>
      <c r="H20" s="197"/>
      <c r="I20" s="130"/>
      <c r="J20" s="130"/>
      <c r="K20" s="84"/>
    </row>
    <row r="21" spans="1:11" ht="22.5">
      <c r="A21" s="84"/>
      <c r="B21" s="84" t="s">
        <v>130</v>
      </c>
      <c r="C21" s="84"/>
      <c r="D21" s="84"/>
      <c r="E21" s="84"/>
      <c r="F21" s="84"/>
      <c r="G21" s="84"/>
      <c r="H21" s="195">
        <f>IF(H7="","",H7-H18)</f>
      </c>
      <c r="I21" s="130"/>
      <c r="J21" s="130"/>
      <c r="K21" s="84"/>
    </row>
    <row r="22" spans="1:11" ht="22.5">
      <c r="A22" s="84"/>
      <c r="B22" s="132">
        <f>IF('CREDIT CALC.'!H21="","",IF(OR('DEV.  DATA'!C11="",'DEV.  DATA'!D16=""),"You must enter the syndication rate and the % of credits being purchased on the Dev. Data worksheet.",""))</f>
      </c>
      <c r="C22" s="83"/>
      <c r="D22" s="83"/>
      <c r="E22" s="83"/>
      <c r="F22" s="83"/>
      <c r="G22" s="83"/>
      <c r="H22" s="197"/>
      <c r="I22" s="130"/>
      <c r="J22" s="130"/>
      <c r="K22" s="84"/>
    </row>
    <row r="23" spans="1:11" ht="22.5">
      <c r="A23" s="84"/>
      <c r="B23" s="84" t="s">
        <v>131</v>
      </c>
      <c r="C23" s="84"/>
      <c r="D23" s="84"/>
      <c r="E23" s="84"/>
      <c r="F23" s="84"/>
      <c r="G23" s="84"/>
      <c r="H23" s="195">
        <f>IF(H21="","",ROUND(H21/('DEV.  DATA'!C11/100)/('DEV.  DATA'!D16/100),0))</f>
      </c>
      <c r="I23" s="130"/>
      <c r="J23" s="130"/>
      <c r="K23" s="84"/>
    </row>
    <row r="24" spans="1:11" ht="22.5">
      <c r="A24" s="84"/>
      <c r="B24" s="84" t="s">
        <v>132</v>
      </c>
      <c r="C24" s="84"/>
      <c r="D24" s="84"/>
      <c r="E24" s="84"/>
      <c r="F24" s="84"/>
      <c r="G24" s="84"/>
      <c r="H24" s="198"/>
      <c r="I24" s="130"/>
      <c r="J24" s="130"/>
      <c r="K24" s="84"/>
    </row>
    <row r="25" spans="1:11" ht="22.5">
      <c r="A25" s="84"/>
      <c r="B25" s="84" t="s">
        <v>359</v>
      </c>
      <c r="C25" s="84"/>
      <c r="D25" s="84"/>
      <c r="E25" s="84"/>
      <c r="F25" s="84"/>
      <c r="G25" s="84"/>
      <c r="H25" s="198"/>
      <c r="I25" s="130"/>
      <c r="J25" s="130"/>
      <c r="K25" s="84"/>
    </row>
    <row r="26" spans="1:11" ht="22.5">
      <c r="A26" s="84"/>
      <c r="B26" s="83"/>
      <c r="C26" s="83"/>
      <c r="D26" s="83"/>
      <c r="E26" s="83"/>
      <c r="F26" s="83"/>
      <c r="G26" s="83"/>
      <c r="H26" s="198"/>
      <c r="I26" s="130"/>
      <c r="J26" s="130"/>
      <c r="K26" s="84"/>
    </row>
    <row r="27" spans="1:11" ht="22.5">
      <c r="A27" s="83"/>
      <c r="B27" s="84" t="s">
        <v>133</v>
      </c>
      <c r="C27" s="84"/>
      <c r="D27" s="84"/>
      <c r="E27" s="84"/>
      <c r="F27" s="84"/>
      <c r="G27" s="84"/>
      <c r="H27" s="195">
        <f>IF(H21="","",ROUND(H23/10,0))</f>
      </c>
      <c r="I27" s="130"/>
      <c r="J27" s="130"/>
      <c r="K27" s="84"/>
    </row>
    <row r="28" spans="1:11" ht="22.5">
      <c r="A28" s="84"/>
      <c r="B28" s="84"/>
      <c r="C28" s="84"/>
      <c r="D28" s="84"/>
      <c r="E28" s="84"/>
      <c r="F28" s="84"/>
      <c r="G28" s="84"/>
      <c r="H28" s="130"/>
      <c r="I28" s="130"/>
      <c r="J28" s="130"/>
      <c r="K28" s="84"/>
    </row>
    <row r="29" spans="1:11" ht="22.5">
      <c r="A29" s="84" t="s">
        <v>134</v>
      </c>
      <c r="B29" s="84"/>
      <c r="C29" s="84"/>
      <c r="D29" s="84"/>
      <c r="E29" s="84"/>
      <c r="F29" s="84"/>
      <c r="G29" s="84"/>
      <c r="H29" s="130"/>
      <c r="I29" s="130"/>
      <c r="J29" s="130"/>
      <c r="K29" s="84"/>
    </row>
    <row r="30" spans="1:11" ht="22.5">
      <c r="A30" s="84"/>
      <c r="B30" s="84"/>
      <c r="C30" s="84"/>
      <c r="D30" s="84"/>
      <c r="E30" s="84"/>
      <c r="F30" s="84"/>
      <c r="G30" s="84"/>
      <c r="H30" s="130"/>
      <c r="I30" s="130"/>
      <c r="J30" s="130"/>
      <c r="K30" s="84"/>
    </row>
    <row r="31" spans="1:11" ht="22.5">
      <c r="A31" s="84"/>
      <c r="B31" s="84" t="s">
        <v>135</v>
      </c>
      <c r="C31" s="84"/>
      <c r="D31" s="84"/>
      <c r="E31" s="84"/>
      <c r="F31" s="84"/>
      <c r="G31" s="84"/>
      <c r="H31" s="199"/>
      <c r="I31" s="130"/>
      <c r="J31" s="130"/>
      <c r="K31" s="84"/>
    </row>
    <row r="32" spans="1:11" ht="22.5">
      <c r="A32" s="84"/>
      <c r="B32" s="84" t="s">
        <v>280</v>
      </c>
      <c r="C32" s="84"/>
      <c r="D32" s="84"/>
      <c r="E32" s="84"/>
      <c r="F32" s="84"/>
      <c r="G32" s="84"/>
      <c r="H32" s="130"/>
      <c r="I32" s="130"/>
      <c r="J32" s="130"/>
      <c r="K32" s="84"/>
    </row>
    <row r="33" spans="1:11" ht="22.5">
      <c r="A33" s="84"/>
      <c r="B33" s="84" t="s">
        <v>136</v>
      </c>
      <c r="C33" s="84"/>
      <c r="D33" s="84"/>
      <c r="E33" s="84"/>
      <c r="F33" s="84"/>
      <c r="G33" s="84"/>
      <c r="H33" s="130"/>
      <c r="I33" s="130"/>
      <c r="J33" s="130"/>
      <c r="K33" s="84"/>
    </row>
    <row r="34" spans="1:11" ht="22.5">
      <c r="A34" s="84"/>
      <c r="B34" s="84"/>
      <c r="C34" s="84"/>
      <c r="D34" s="84"/>
      <c r="E34" s="84"/>
      <c r="F34" s="84"/>
      <c r="G34" s="84"/>
      <c r="H34" s="130"/>
      <c r="I34" s="130"/>
      <c r="J34" s="130"/>
      <c r="K34" s="84"/>
    </row>
    <row r="35" spans="1:11" ht="22.5">
      <c r="A35" s="84"/>
      <c r="B35" s="84" t="s">
        <v>137</v>
      </c>
      <c r="C35" s="84"/>
      <c r="D35" s="84"/>
      <c r="E35" s="84"/>
      <c r="F35" s="84"/>
      <c r="G35" s="84"/>
      <c r="H35" s="200">
        <f>IF('QUAL. ACQU.'!G39="",'QUAL. CALC'!H39,'QUAL. ACQU.'!G39+'QUAL. CALC'!H39)</f>
      </c>
      <c r="I35" s="130"/>
      <c r="J35" s="131"/>
      <c r="K35" s="84"/>
    </row>
    <row r="36" spans="1:11" ht="22.5">
      <c r="A36" s="84"/>
      <c r="B36" s="84"/>
      <c r="C36" s="84"/>
      <c r="D36" s="84"/>
      <c r="E36" s="84"/>
      <c r="F36" s="84"/>
      <c r="G36" s="84"/>
      <c r="H36" s="198"/>
      <c r="I36" s="130"/>
      <c r="J36" s="131"/>
      <c r="K36" s="84"/>
    </row>
    <row r="37" spans="1:11" ht="22.5">
      <c r="A37" s="84"/>
      <c r="B37" s="84" t="s">
        <v>138</v>
      </c>
      <c r="C37" s="84"/>
      <c r="D37" s="84"/>
      <c r="E37" s="84"/>
      <c r="F37" s="84"/>
      <c r="G37" s="84"/>
      <c r="H37" s="200">
        <f>IF(H27="","",H27)</f>
      </c>
      <c r="I37" s="130"/>
      <c r="J37" s="131"/>
      <c r="K37" s="84"/>
    </row>
    <row r="38" spans="1:11" ht="22.5">
      <c r="A38" s="84"/>
      <c r="B38" s="84"/>
      <c r="C38" s="84"/>
      <c r="D38" s="84"/>
      <c r="E38" s="84"/>
      <c r="F38" s="84"/>
      <c r="G38" s="84"/>
      <c r="H38" s="84"/>
      <c r="I38" s="84"/>
      <c r="J38" s="131"/>
      <c r="K38" s="84"/>
    </row>
    <row r="39" spans="1:11" ht="22.5">
      <c r="A39" s="84"/>
      <c r="B39" s="84"/>
      <c r="C39" s="84"/>
      <c r="D39" s="84"/>
      <c r="E39" s="84"/>
      <c r="F39" s="84"/>
      <c r="G39" s="84"/>
      <c r="H39" s="84"/>
      <c r="I39" s="84"/>
      <c r="J39" s="131"/>
      <c r="K39" s="84"/>
    </row>
    <row r="40" spans="1:11" ht="22.5">
      <c r="A40" s="84" t="s">
        <v>304</v>
      </c>
      <c r="B40" s="84"/>
      <c r="C40" s="84"/>
      <c r="D40" s="84"/>
      <c r="E40" s="84"/>
      <c r="F40" s="84"/>
      <c r="G40" s="84"/>
      <c r="H40" s="84"/>
      <c r="I40" s="84"/>
      <c r="J40" s="131"/>
      <c r="K40" s="84"/>
    </row>
    <row r="41" spans="1:11" ht="22.5">
      <c r="A41" s="84" t="s">
        <v>299</v>
      </c>
      <c r="B41" s="84"/>
      <c r="C41" s="84"/>
      <c r="D41" s="84"/>
      <c r="E41" s="84"/>
      <c r="F41" s="84"/>
      <c r="G41" s="84"/>
      <c r="H41" s="84"/>
      <c r="I41" s="84"/>
      <c r="J41" s="131"/>
      <c r="K41" s="84"/>
    </row>
    <row r="42" spans="1:11" ht="22.5">
      <c r="A42" s="84" t="s">
        <v>300</v>
      </c>
      <c r="B42" s="84"/>
      <c r="C42" s="84"/>
      <c r="D42" s="84"/>
      <c r="E42" s="84"/>
      <c r="F42" s="84"/>
      <c r="G42" s="84"/>
      <c r="H42" s="84"/>
      <c r="I42" s="84"/>
      <c r="J42" s="131"/>
      <c r="K42" s="84"/>
    </row>
    <row r="43" spans="1:11" ht="22.5">
      <c r="A43" s="84" t="s">
        <v>301</v>
      </c>
      <c r="B43" s="84"/>
      <c r="C43" s="84"/>
      <c r="D43" s="84"/>
      <c r="E43" s="84"/>
      <c r="F43" s="84"/>
      <c r="G43" s="84"/>
      <c r="H43" s="84"/>
      <c r="I43" s="84"/>
      <c r="J43" s="131"/>
      <c r="K43" s="84"/>
    </row>
    <row r="44" spans="1:11" ht="22.5">
      <c r="A44" s="84" t="s">
        <v>302</v>
      </c>
      <c r="B44" s="84"/>
      <c r="C44" s="84"/>
      <c r="D44" s="84"/>
      <c r="E44" s="84"/>
      <c r="F44" s="84"/>
      <c r="G44" s="84"/>
      <c r="H44" s="84"/>
      <c r="I44" s="84"/>
      <c r="J44" s="131"/>
      <c r="K44" s="84"/>
    </row>
    <row r="45" spans="1:11" ht="22.5">
      <c r="A45" s="84" t="s">
        <v>303</v>
      </c>
      <c r="B45" s="84"/>
      <c r="C45" s="84"/>
      <c r="D45" s="84"/>
      <c r="E45" s="84"/>
      <c r="F45" s="84"/>
      <c r="G45" s="84"/>
      <c r="H45" s="84"/>
      <c r="I45" s="84"/>
      <c r="J45" s="131"/>
      <c r="K45" s="84"/>
    </row>
    <row r="46" spans="1:11" ht="22.5">
      <c r="A46" s="84"/>
      <c r="B46" s="84"/>
      <c r="C46" s="84"/>
      <c r="D46" s="84"/>
      <c r="E46" s="84"/>
      <c r="F46" s="84"/>
      <c r="G46" s="84"/>
      <c r="H46" s="84"/>
      <c r="I46" s="84"/>
      <c r="J46" s="131"/>
      <c r="K46" s="84"/>
    </row>
    <row r="47" spans="1:11" ht="22.5">
      <c r="A47" s="84"/>
      <c r="B47" s="84"/>
      <c r="C47" s="84"/>
      <c r="D47" s="84"/>
      <c r="E47" s="84"/>
      <c r="F47" s="84"/>
      <c r="G47" s="84"/>
      <c r="H47" s="84"/>
      <c r="I47" s="84"/>
      <c r="J47" s="131"/>
      <c r="K47" s="84"/>
    </row>
    <row r="48" spans="1:11" ht="22.5">
      <c r="A48" s="84"/>
      <c r="B48" s="84"/>
      <c r="C48" s="84"/>
      <c r="D48" s="84"/>
      <c r="E48" s="84"/>
      <c r="F48" s="84"/>
      <c r="G48" s="84"/>
      <c r="H48" s="84"/>
      <c r="I48" s="84"/>
      <c r="J48" s="131"/>
      <c r="K48" s="84"/>
    </row>
    <row r="49" spans="1:11" ht="22.5">
      <c r="A49" s="84"/>
      <c r="B49" s="84"/>
      <c r="C49" s="84"/>
      <c r="D49" s="84"/>
      <c r="E49" s="84"/>
      <c r="F49" s="84"/>
      <c r="G49" s="84"/>
      <c r="H49" s="84"/>
      <c r="I49" s="84"/>
      <c r="J49" s="131"/>
      <c r="K49" s="84"/>
    </row>
    <row r="50" spans="1:11" ht="22.5">
      <c r="A50" s="84"/>
      <c r="B50" s="84"/>
      <c r="C50" s="84"/>
      <c r="D50" s="84"/>
      <c r="E50" s="84"/>
      <c r="F50" s="84"/>
      <c r="G50" s="84"/>
      <c r="H50" s="84"/>
      <c r="I50" s="84"/>
      <c r="J50" s="131"/>
      <c r="K50" s="84"/>
    </row>
    <row r="51" spans="1:11" ht="22.5">
      <c r="A51" s="84"/>
      <c r="B51" s="84"/>
      <c r="C51" s="84"/>
      <c r="D51" s="84"/>
      <c r="E51" s="84"/>
      <c r="F51" s="84"/>
      <c r="G51" s="84"/>
      <c r="H51" s="84"/>
      <c r="I51" s="84"/>
      <c r="J51" s="131"/>
      <c r="K51" s="84"/>
    </row>
    <row r="52" spans="1:11" ht="22.5">
      <c r="A52" s="84"/>
      <c r="B52" s="84"/>
      <c r="C52" s="84"/>
      <c r="D52" s="84"/>
      <c r="E52" s="84"/>
      <c r="F52" s="84"/>
      <c r="G52" s="84"/>
      <c r="H52" s="84"/>
      <c r="I52" s="84"/>
      <c r="J52" s="131"/>
      <c r="K52" s="84"/>
    </row>
    <row r="53" spans="1:11" ht="22.5">
      <c r="A53" s="84"/>
      <c r="B53" s="84"/>
      <c r="C53" s="84"/>
      <c r="D53" s="84"/>
      <c r="E53" s="84"/>
      <c r="F53" s="84"/>
      <c r="G53" s="84"/>
      <c r="H53" s="84"/>
      <c r="I53" s="84"/>
      <c r="J53" s="131"/>
      <c r="K53" s="84"/>
    </row>
    <row r="54" spans="1:11" ht="22.5">
      <c r="A54" s="84"/>
      <c r="B54" s="84"/>
      <c r="C54" s="84"/>
      <c r="D54" s="84"/>
      <c r="E54" s="84"/>
      <c r="F54" s="84"/>
      <c r="G54" s="84"/>
      <c r="H54" s="84"/>
      <c r="I54" s="84"/>
      <c r="J54" s="131"/>
      <c r="K54" s="84"/>
    </row>
    <row r="55" spans="1:11" ht="22.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82"/>
    </row>
    <row r="56" spans="1:11" ht="22.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8" ht="22.5" customHeight="1"/>
    <row r="59" ht="22.5" hidden="1"/>
  </sheetData>
  <sheetProtection password="CA07" sheet="1" objects="1" scenarios="1"/>
  <mergeCells count="1">
    <mergeCell ref="H1:I1"/>
  </mergeCells>
  <dataValidations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1"/>
  </dataValidations>
  <printOptions/>
  <pageMargins left="0.5" right="0.5" top="0.5" bottom="0.5" header="0.5" footer="0.5"/>
  <pageSetup firstPageNumber="10" useFirstPageNumber="1" horizontalDpi="300" verticalDpi="300" orientation="portrait" scale="59" r:id="rId1"/>
  <headerFooter alignWithMargins="0">
    <oddFooter>&amp;LFCCA
January 2013&amp;CPage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1"/>
  </sheetPr>
  <dimension ref="A1:J92"/>
  <sheetViews>
    <sheetView defaultGridColor="0" zoomScale="65" zoomScaleNormal="65" zoomScalePageLayoutView="0" colorId="22" workbookViewId="0" topLeftCell="A1">
      <selection activeCell="A10" sqref="A10"/>
    </sheetView>
  </sheetViews>
  <sheetFormatPr defaultColWidth="9.69140625" defaultRowHeight="23.25"/>
  <cols>
    <col min="1" max="1" width="18.609375" style="0" customWidth="1"/>
    <col min="2" max="2" width="2.1484375" style="0" customWidth="1"/>
    <col min="3" max="6" width="9.69140625" style="0" customWidth="1"/>
    <col min="7" max="7" width="12.37890625" style="0" customWidth="1"/>
    <col min="8" max="8" width="11.69140625" style="0" customWidth="1"/>
  </cols>
  <sheetData>
    <row r="1" spans="1:8" ht="22.5">
      <c r="A1" s="82"/>
      <c r="B1" s="82"/>
      <c r="C1" s="82"/>
      <c r="D1" s="82"/>
      <c r="E1" s="82"/>
      <c r="F1" s="82"/>
      <c r="G1" s="82"/>
      <c r="H1" s="82"/>
    </row>
    <row r="2" spans="1:10" ht="24" customHeight="1">
      <c r="A2" s="36" t="s">
        <v>167</v>
      </c>
      <c r="B2" s="18"/>
      <c r="C2" s="18"/>
      <c r="D2" s="18"/>
      <c r="E2" s="18"/>
      <c r="F2" s="18"/>
      <c r="G2" s="18"/>
      <c r="H2" s="18"/>
      <c r="I2" s="77"/>
      <c r="J2" s="37"/>
    </row>
    <row r="3" spans="1:8" ht="24" customHeight="1">
      <c r="A3" s="14"/>
      <c r="B3" s="14"/>
      <c r="C3" s="14"/>
      <c r="D3" s="14"/>
      <c r="E3" s="14"/>
      <c r="F3" s="14"/>
      <c r="G3" s="14"/>
      <c r="H3" s="14"/>
    </row>
    <row r="4" spans="1:8" ht="24" customHeight="1" thickBot="1">
      <c r="A4" s="79" t="s">
        <v>168</v>
      </c>
      <c r="B4" s="203" t="str">
        <f>IF(COSTS!C6=" "," ",COSTS!C6)</f>
        <v> </v>
      </c>
      <c r="C4" s="154"/>
      <c r="D4" s="203"/>
      <c r="E4" s="203"/>
      <c r="F4" s="78"/>
      <c r="G4" s="80" t="s">
        <v>140</v>
      </c>
      <c r="H4" s="203" t="str">
        <f>IF(COSTS!K6=" "," ",COSTS!K6)</f>
        <v> </v>
      </c>
    </row>
    <row r="5" spans="1:8" ht="24" customHeight="1">
      <c r="A5" s="14"/>
      <c r="B5" s="14"/>
      <c r="C5" s="14"/>
      <c r="D5" s="14"/>
      <c r="E5" s="14"/>
      <c r="F5" s="14"/>
      <c r="G5" s="14"/>
      <c r="H5" s="14"/>
    </row>
    <row r="6" spans="1:8" ht="24" customHeight="1">
      <c r="A6" s="14" t="s">
        <v>169</v>
      </c>
      <c r="B6" s="14"/>
      <c r="C6" s="14"/>
      <c r="D6" s="14"/>
      <c r="E6" s="14"/>
      <c r="F6" s="14"/>
      <c r="G6" s="14"/>
      <c r="H6" s="14"/>
    </row>
    <row r="7" spans="1:8" ht="24" customHeight="1">
      <c r="A7" s="14" t="s">
        <v>170</v>
      </c>
      <c r="B7" s="14"/>
      <c r="C7" s="14"/>
      <c r="D7" s="14"/>
      <c r="E7" s="14"/>
      <c r="F7" s="14"/>
      <c r="G7" s="14"/>
      <c r="H7" s="14"/>
    </row>
    <row r="8" spans="1:8" ht="24" customHeight="1">
      <c r="A8" s="82" t="s">
        <v>223</v>
      </c>
      <c r="B8" s="82"/>
      <c r="C8" s="82"/>
      <c r="D8" s="82"/>
      <c r="E8" s="82"/>
      <c r="F8" s="82"/>
      <c r="G8" s="82"/>
      <c r="H8" s="82"/>
    </row>
    <row r="9" spans="1:8" ht="24" customHeight="1">
      <c r="A9" s="82" t="s">
        <v>222</v>
      </c>
      <c r="B9" s="82"/>
      <c r="C9" s="82"/>
      <c r="D9" s="82"/>
      <c r="E9" s="82"/>
      <c r="F9" s="82"/>
      <c r="G9" s="82"/>
      <c r="H9" s="82"/>
    </row>
    <row r="10" spans="1:8" ht="30" customHeight="1">
      <c r="A10" s="204"/>
      <c r="B10" s="204"/>
      <c r="C10" s="204"/>
      <c r="D10" s="204"/>
      <c r="E10" s="204"/>
      <c r="F10" s="204"/>
      <c r="G10" s="204"/>
      <c r="H10" s="204"/>
    </row>
    <row r="11" spans="1:8" ht="30" customHeight="1">
      <c r="A11" s="204"/>
      <c r="B11" s="204"/>
      <c r="C11" s="204"/>
      <c r="D11" s="204"/>
      <c r="E11" s="204"/>
      <c r="F11" s="204"/>
      <c r="G11" s="204"/>
      <c r="H11" s="204"/>
    </row>
    <row r="12" spans="1:8" ht="30" customHeight="1">
      <c r="A12" s="204"/>
      <c r="B12" s="204"/>
      <c r="C12" s="204"/>
      <c r="D12" s="204"/>
      <c r="E12" s="204"/>
      <c r="F12" s="204"/>
      <c r="G12" s="204"/>
      <c r="H12" s="204"/>
    </row>
    <row r="13" spans="1:8" ht="30" customHeight="1">
      <c r="A13" s="204"/>
      <c r="B13" s="204"/>
      <c r="C13" s="204"/>
      <c r="D13" s="204"/>
      <c r="E13" s="204"/>
      <c r="F13" s="204"/>
      <c r="G13" s="204"/>
      <c r="H13" s="204"/>
    </row>
    <row r="14" spans="1:8" ht="30" customHeight="1">
      <c r="A14" s="204"/>
      <c r="B14" s="204"/>
      <c r="C14" s="204"/>
      <c r="D14" s="204"/>
      <c r="E14" s="204"/>
      <c r="F14" s="204"/>
      <c r="G14" s="204"/>
      <c r="H14" s="204"/>
    </row>
    <row r="15" spans="1:8" ht="30" customHeight="1">
      <c r="A15" s="204"/>
      <c r="B15" s="204"/>
      <c r="C15" s="204"/>
      <c r="D15" s="204"/>
      <c r="E15" s="204"/>
      <c r="F15" s="204"/>
      <c r="G15" s="204"/>
      <c r="H15" s="204"/>
    </row>
    <row r="16" spans="1:8" ht="30" customHeight="1">
      <c r="A16" s="204"/>
      <c r="B16" s="204"/>
      <c r="C16" s="204"/>
      <c r="D16" s="204"/>
      <c r="E16" s="204"/>
      <c r="F16" s="204"/>
      <c r="G16" s="204"/>
      <c r="H16" s="204"/>
    </row>
    <row r="17" spans="1:8" ht="30" customHeight="1">
      <c r="A17" s="204"/>
      <c r="B17" s="204"/>
      <c r="C17" s="204"/>
      <c r="D17" s="204"/>
      <c r="E17" s="204"/>
      <c r="F17" s="204"/>
      <c r="G17" s="204"/>
      <c r="H17" s="204"/>
    </row>
    <row r="18" spans="1:8" ht="30" customHeight="1">
      <c r="A18" s="204"/>
      <c r="B18" s="204"/>
      <c r="C18" s="204"/>
      <c r="D18" s="204"/>
      <c r="E18" s="204"/>
      <c r="F18" s="204"/>
      <c r="G18" s="204"/>
      <c r="H18" s="204"/>
    </row>
    <row r="19" spans="1:8" ht="30" customHeight="1">
      <c r="A19" s="204"/>
      <c r="B19" s="204"/>
      <c r="C19" s="204"/>
      <c r="D19" s="204"/>
      <c r="E19" s="204"/>
      <c r="F19" s="204"/>
      <c r="G19" s="204"/>
      <c r="H19" s="204"/>
    </row>
    <row r="20" spans="1:8" ht="30" customHeight="1">
      <c r="A20" s="204"/>
      <c r="B20" s="204"/>
      <c r="C20" s="204"/>
      <c r="D20" s="204"/>
      <c r="E20" s="204"/>
      <c r="F20" s="204"/>
      <c r="G20" s="204"/>
      <c r="H20" s="204"/>
    </row>
    <row r="21" spans="1:8" ht="30" customHeight="1">
      <c r="A21" s="204"/>
      <c r="B21" s="204"/>
      <c r="C21" s="204"/>
      <c r="D21" s="204"/>
      <c r="E21" s="204"/>
      <c r="F21" s="204"/>
      <c r="G21" s="204"/>
      <c r="H21" s="204"/>
    </row>
    <row r="22" spans="1:8" ht="30" customHeight="1">
      <c r="A22" s="204"/>
      <c r="B22" s="204"/>
      <c r="C22" s="204"/>
      <c r="D22" s="204"/>
      <c r="E22" s="204"/>
      <c r="F22" s="204"/>
      <c r="G22" s="204"/>
      <c r="H22" s="204"/>
    </row>
    <row r="23" spans="1:8" ht="30" customHeight="1">
      <c r="A23" s="204"/>
      <c r="B23" s="204"/>
      <c r="C23" s="204"/>
      <c r="D23" s="204"/>
      <c r="E23" s="204"/>
      <c r="F23" s="204"/>
      <c r="G23" s="204"/>
      <c r="H23" s="204"/>
    </row>
    <row r="24" spans="1:8" ht="30" customHeight="1">
      <c r="A24" s="204"/>
      <c r="B24" s="204"/>
      <c r="C24" s="204"/>
      <c r="D24" s="204"/>
      <c r="E24" s="204"/>
      <c r="F24" s="204"/>
      <c r="G24" s="204"/>
      <c r="H24" s="204"/>
    </row>
    <row r="25" spans="1:8" ht="30" customHeight="1">
      <c r="A25" s="204"/>
      <c r="B25" s="204"/>
      <c r="C25" s="204"/>
      <c r="D25" s="204"/>
      <c r="E25" s="204"/>
      <c r="F25" s="204"/>
      <c r="G25" s="204"/>
      <c r="H25" s="204"/>
    </row>
    <row r="26" spans="1:8" ht="30" customHeight="1">
      <c r="A26" s="204"/>
      <c r="B26" s="204"/>
      <c r="C26" s="204"/>
      <c r="D26" s="204"/>
      <c r="E26" s="204"/>
      <c r="F26" s="204"/>
      <c r="G26" s="204"/>
      <c r="H26" s="204"/>
    </row>
    <row r="27" spans="1:8" ht="30" customHeight="1">
      <c r="A27" s="204"/>
      <c r="B27" s="204"/>
      <c r="C27" s="204"/>
      <c r="D27" s="204"/>
      <c r="E27" s="204"/>
      <c r="F27" s="204"/>
      <c r="G27" s="204"/>
      <c r="H27" s="204"/>
    </row>
    <row r="28" spans="1:8" ht="30" customHeight="1">
      <c r="A28" s="204"/>
      <c r="B28" s="204"/>
      <c r="C28" s="204"/>
      <c r="D28" s="204"/>
      <c r="E28" s="204"/>
      <c r="F28" s="204"/>
      <c r="G28" s="204"/>
      <c r="H28" s="204"/>
    </row>
    <row r="29" spans="1:8" ht="30" customHeight="1">
      <c r="A29" s="204"/>
      <c r="B29" s="204"/>
      <c r="C29" s="204"/>
      <c r="D29" s="204"/>
      <c r="E29" s="204"/>
      <c r="F29" s="204"/>
      <c r="G29" s="204"/>
      <c r="H29" s="204"/>
    </row>
    <row r="30" spans="1:8" ht="30" customHeight="1">
      <c r="A30" s="204"/>
      <c r="B30" s="204"/>
      <c r="C30" s="204"/>
      <c r="D30" s="204"/>
      <c r="E30" s="204"/>
      <c r="F30" s="204"/>
      <c r="G30" s="204"/>
      <c r="H30" s="204"/>
    </row>
    <row r="31" spans="1:8" ht="30" customHeight="1">
      <c r="A31" s="204"/>
      <c r="B31" s="204"/>
      <c r="C31" s="204"/>
      <c r="D31" s="204"/>
      <c r="E31" s="204"/>
      <c r="F31" s="204"/>
      <c r="G31" s="204"/>
      <c r="H31" s="204"/>
    </row>
    <row r="32" spans="1:8" ht="30" customHeight="1">
      <c r="A32" s="204"/>
      <c r="B32" s="204"/>
      <c r="C32" s="204"/>
      <c r="D32" s="204"/>
      <c r="E32" s="204"/>
      <c r="F32" s="204"/>
      <c r="G32" s="204"/>
      <c r="H32" s="204"/>
    </row>
    <row r="33" spans="1:8" ht="30" customHeight="1">
      <c r="A33" s="204"/>
      <c r="B33" s="204"/>
      <c r="C33" s="204"/>
      <c r="D33" s="204"/>
      <c r="E33" s="204"/>
      <c r="F33" s="204"/>
      <c r="G33" s="204"/>
      <c r="H33" s="204"/>
    </row>
    <row r="34" spans="1:8" ht="30" customHeight="1">
      <c r="A34" s="204"/>
      <c r="B34" s="204"/>
      <c r="C34" s="204"/>
      <c r="D34" s="204"/>
      <c r="E34" s="204"/>
      <c r="F34" s="204"/>
      <c r="G34" s="204"/>
      <c r="H34" s="204"/>
    </row>
    <row r="35" spans="1:8" ht="30" customHeight="1">
      <c r="A35" s="204"/>
      <c r="B35" s="204"/>
      <c r="C35" s="204"/>
      <c r="D35" s="204"/>
      <c r="E35" s="204"/>
      <c r="F35" s="204"/>
      <c r="G35" s="204"/>
      <c r="H35" s="204"/>
    </row>
    <row r="36" spans="1:8" ht="30" customHeight="1">
      <c r="A36" s="204"/>
      <c r="B36" s="204"/>
      <c r="C36" s="204"/>
      <c r="D36" s="204"/>
      <c r="E36" s="204"/>
      <c r="F36" s="204"/>
      <c r="G36" s="204"/>
      <c r="H36" s="204"/>
    </row>
    <row r="37" spans="1:8" ht="30" customHeight="1">
      <c r="A37" s="204"/>
      <c r="B37" s="204"/>
      <c r="C37" s="204"/>
      <c r="D37" s="204"/>
      <c r="E37" s="204"/>
      <c r="F37" s="204"/>
      <c r="G37" s="204"/>
      <c r="H37" s="204"/>
    </row>
    <row r="38" spans="1:8" ht="30" customHeight="1">
      <c r="A38" s="204"/>
      <c r="B38" s="204"/>
      <c r="C38" s="204"/>
      <c r="D38" s="204"/>
      <c r="E38" s="204"/>
      <c r="F38" s="204"/>
      <c r="G38" s="204"/>
      <c r="H38" s="204"/>
    </row>
    <row r="39" spans="1:8" ht="30" customHeight="1">
      <c r="A39" s="205"/>
      <c r="B39" s="205"/>
      <c r="C39" s="205"/>
      <c r="D39" s="205"/>
      <c r="E39" s="205"/>
      <c r="F39" s="205"/>
      <c r="G39" s="205"/>
      <c r="H39" s="205"/>
    </row>
    <row r="40" spans="1:8" ht="30" customHeight="1">
      <c r="A40" s="205"/>
      <c r="B40" s="205"/>
      <c r="C40" s="205"/>
      <c r="D40" s="205"/>
      <c r="E40" s="205"/>
      <c r="F40" s="205"/>
      <c r="G40" s="205"/>
      <c r="H40" s="205"/>
    </row>
    <row r="41" spans="1:8" ht="22.5">
      <c r="A41" s="120"/>
      <c r="B41" s="120"/>
      <c r="C41" s="120"/>
      <c r="D41" s="120"/>
      <c r="E41" s="120"/>
      <c r="F41" s="120"/>
      <c r="G41" s="120"/>
      <c r="H41" s="120"/>
    </row>
    <row r="42" spans="1:8" ht="22.5">
      <c r="A42" s="68"/>
      <c r="B42" s="68"/>
      <c r="C42" s="68"/>
      <c r="D42" s="68"/>
      <c r="E42" s="68"/>
      <c r="F42" s="68"/>
      <c r="G42" s="68"/>
      <c r="H42" s="68"/>
    </row>
    <row r="43" spans="1:8" ht="22.5">
      <c r="A43" s="68"/>
      <c r="B43" s="68"/>
      <c r="C43" s="68"/>
      <c r="D43" s="68"/>
      <c r="E43" s="68"/>
      <c r="F43" s="68"/>
      <c r="G43" s="68"/>
      <c r="H43" s="68"/>
    </row>
    <row r="44" spans="1:8" ht="22.5">
      <c r="A44" s="68"/>
      <c r="B44" s="68"/>
      <c r="C44" s="68"/>
      <c r="D44" s="68"/>
      <c r="E44" s="68"/>
      <c r="F44" s="68"/>
      <c r="G44" s="68"/>
      <c r="H44" s="68"/>
    </row>
    <row r="45" spans="1:8" ht="22.5">
      <c r="A45" s="68"/>
      <c r="B45" s="68"/>
      <c r="C45" s="68"/>
      <c r="D45" s="68"/>
      <c r="E45" s="68"/>
      <c r="F45" s="68"/>
      <c r="G45" s="68"/>
      <c r="H45" s="68"/>
    </row>
    <row r="46" spans="1:8" ht="22.5">
      <c r="A46" s="69"/>
      <c r="B46" s="69"/>
      <c r="C46" s="69"/>
      <c r="D46" s="69"/>
      <c r="E46" s="69"/>
      <c r="F46" s="69"/>
      <c r="G46" s="69"/>
      <c r="H46" s="69"/>
    </row>
    <row r="47" spans="1:8" ht="22.5">
      <c r="A47" s="69"/>
      <c r="B47" s="69"/>
      <c r="C47" s="69"/>
      <c r="D47" s="69"/>
      <c r="E47" s="69"/>
      <c r="F47" s="69"/>
      <c r="G47" s="69"/>
      <c r="H47" s="69"/>
    </row>
    <row r="48" spans="1:8" ht="22.5">
      <c r="A48" s="69"/>
      <c r="B48" s="69"/>
      <c r="C48" s="69"/>
      <c r="D48" s="69"/>
      <c r="E48" s="69"/>
      <c r="F48" s="69"/>
      <c r="G48" s="69"/>
      <c r="H48" s="69"/>
    </row>
    <row r="49" spans="1:8" ht="22.5">
      <c r="A49" s="69"/>
      <c r="B49" s="69"/>
      <c r="C49" s="69"/>
      <c r="D49" s="69"/>
      <c r="E49" s="69"/>
      <c r="F49" s="69"/>
      <c r="G49" s="69"/>
      <c r="H49" s="69"/>
    </row>
    <row r="50" spans="1:8" ht="22.5">
      <c r="A50" s="69"/>
      <c r="B50" s="69"/>
      <c r="C50" s="69"/>
      <c r="D50" s="69"/>
      <c r="E50" s="69"/>
      <c r="F50" s="69"/>
      <c r="G50" s="69"/>
      <c r="H50" s="69"/>
    </row>
    <row r="51" spans="1:8" ht="22.5">
      <c r="A51" s="69"/>
      <c r="B51" s="69"/>
      <c r="C51" s="69"/>
      <c r="D51" s="69"/>
      <c r="E51" s="69"/>
      <c r="F51" s="69"/>
      <c r="G51" s="69"/>
      <c r="H51" s="69"/>
    </row>
    <row r="52" spans="1:8" ht="22.5">
      <c r="A52" s="69"/>
      <c r="B52" s="69"/>
      <c r="C52" s="69"/>
      <c r="D52" s="69"/>
      <c r="E52" s="69"/>
      <c r="F52" s="69"/>
      <c r="G52" s="69"/>
      <c r="H52" s="69"/>
    </row>
    <row r="53" spans="1:8" ht="22.5">
      <c r="A53" s="69"/>
      <c r="B53" s="69"/>
      <c r="C53" s="69"/>
      <c r="D53" s="69"/>
      <c r="E53" s="69"/>
      <c r="F53" s="69"/>
      <c r="G53" s="69"/>
      <c r="H53" s="69"/>
    </row>
    <row r="54" spans="1:8" ht="22.5">
      <c r="A54" s="69"/>
      <c r="B54" s="69"/>
      <c r="C54" s="69"/>
      <c r="D54" s="69"/>
      <c r="E54" s="69"/>
      <c r="F54" s="69"/>
      <c r="G54" s="69"/>
      <c r="H54" s="69"/>
    </row>
    <row r="55" spans="1:8" ht="22.5">
      <c r="A55" s="69"/>
      <c r="B55" s="69"/>
      <c r="C55" s="69"/>
      <c r="D55" s="69"/>
      <c r="E55" s="69"/>
      <c r="F55" s="69"/>
      <c r="G55" s="69"/>
      <c r="H55" s="69"/>
    </row>
    <row r="56" spans="1:8" ht="22.5">
      <c r="A56" s="69"/>
      <c r="B56" s="69"/>
      <c r="C56" s="69"/>
      <c r="D56" s="69"/>
      <c r="E56" s="69"/>
      <c r="F56" s="69"/>
      <c r="G56" s="69"/>
      <c r="H56" s="69"/>
    </row>
    <row r="57" spans="1:8" ht="22.5">
      <c r="A57" s="69"/>
      <c r="B57" s="69"/>
      <c r="C57" s="69"/>
      <c r="D57" s="69"/>
      <c r="E57" s="69"/>
      <c r="F57" s="69"/>
      <c r="G57" s="69"/>
      <c r="H57" s="69"/>
    </row>
    <row r="58" spans="1:8" ht="22.5">
      <c r="A58" s="69"/>
      <c r="B58" s="69"/>
      <c r="C58" s="69"/>
      <c r="D58" s="69"/>
      <c r="E58" s="69"/>
      <c r="F58" s="69"/>
      <c r="G58" s="69"/>
      <c r="H58" s="69"/>
    </row>
    <row r="59" spans="1:8" ht="22.5">
      <c r="A59" s="69"/>
      <c r="B59" s="69"/>
      <c r="C59" s="69"/>
      <c r="D59" s="69"/>
      <c r="E59" s="69"/>
      <c r="F59" s="69"/>
      <c r="G59" s="69"/>
      <c r="H59" s="69"/>
    </row>
    <row r="60" spans="1:8" ht="22.5">
      <c r="A60" s="69"/>
      <c r="B60" s="69"/>
      <c r="C60" s="69"/>
      <c r="D60" s="69"/>
      <c r="E60" s="69"/>
      <c r="F60" s="69"/>
      <c r="G60" s="69"/>
      <c r="H60" s="69"/>
    </row>
    <row r="61" spans="1:8" ht="22.5">
      <c r="A61" s="69"/>
      <c r="B61" s="69"/>
      <c r="C61" s="69"/>
      <c r="D61" s="69"/>
      <c r="E61" s="69"/>
      <c r="F61" s="69"/>
      <c r="G61" s="69"/>
      <c r="H61" s="69"/>
    </row>
    <row r="62" spans="1:8" ht="22.5">
      <c r="A62" s="69"/>
      <c r="B62" s="69"/>
      <c r="C62" s="69"/>
      <c r="D62" s="69"/>
      <c r="E62" s="69"/>
      <c r="F62" s="69"/>
      <c r="G62" s="69"/>
      <c r="H62" s="69"/>
    </row>
    <row r="63" spans="1:8" ht="22.5">
      <c r="A63" s="69"/>
      <c r="B63" s="69"/>
      <c r="C63" s="69"/>
      <c r="D63" s="69"/>
      <c r="E63" s="69"/>
      <c r="F63" s="69"/>
      <c r="G63" s="69"/>
      <c r="H63" s="69"/>
    </row>
    <row r="64" spans="1:8" ht="22.5">
      <c r="A64" s="69"/>
      <c r="B64" s="69"/>
      <c r="C64" s="69"/>
      <c r="D64" s="69"/>
      <c r="E64" s="69"/>
      <c r="F64" s="69"/>
      <c r="G64" s="69"/>
      <c r="H64" s="69"/>
    </row>
    <row r="65" spans="1:8" ht="22.5">
      <c r="A65" s="69"/>
      <c r="B65" s="69"/>
      <c r="C65" s="69"/>
      <c r="D65" s="69"/>
      <c r="E65" s="69"/>
      <c r="F65" s="69"/>
      <c r="G65" s="69"/>
      <c r="H65" s="69"/>
    </row>
    <row r="66" spans="1:8" ht="22.5">
      <c r="A66" s="69"/>
      <c r="B66" s="69"/>
      <c r="C66" s="69"/>
      <c r="D66" s="69"/>
      <c r="E66" s="69"/>
      <c r="F66" s="69"/>
      <c r="G66" s="69"/>
      <c r="H66" s="69"/>
    </row>
    <row r="67" spans="1:8" ht="22.5">
      <c r="A67" s="69"/>
      <c r="B67" s="69"/>
      <c r="C67" s="69"/>
      <c r="D67" s="69"/>
      <c r="E67" s="69"/>
      <c r="F67" s="69"/>
      <c r="G67" s="69"/>
      <c r="H67" s="69"/>
    </row>
    <row r="68" spans="1:8" ht="22.5">
      <c r="A68" s="69"/>
      <c r="B68" s="69"/>
      <c r="C68" s="69"/>
      <c r="D68" s="69"/>
      <c r="E68" s="69"/>
      <c r="F68" s="69"/>
      <c r="G68" s="69"/>
      <c r="H68" s="69"/>
    </row>
    <row r="69" spans="1:8" ht="22.5">
      <c r="A69" s="69"/>
      <c r="B69" s="69"/>
      <c r="C69" s="69"/>
      <c r="D69" s="69"/>
      <c r="E69" s="69"/>
      <c r="F69" s="69"/>
      <c r="G69" s="69"/>
      <c r="H69" s="69"/>
    </row>
    <row r="70" spans="1:8" ht="22.5">
      <c r="A70" s="69"/>
      <c r="B70" s="69"/>
      <c r="C70" s="69"/>
      <c r="D70" s="69"/>
      <c r="E70" s="69"/>
      <c r="F70" s="69"/>
      <c r="G70" s="69"/>
      <c r="H70" s="69"/>
    </row>
    <row r="71" spans="1:8" ht="22.5">
      <c r="A71" s="69"/>
      <c r="B71" s="69"/>
      <c r="C71" s="69"/>
      <c r="D71" s="69"/>
      <c r="E71" s="69"/>
      <c r="F71" s="69"/>
      <c r="G71" s="69"/>
      <c r="H71" s="69"/>
    </row>
    <row r="72" spans="1:8" ht="22.5">
      <c r="A72" s="69"/>
      <c r="B72" s="69"/>
      <c r="C72" s="69"/>
      <c r="D72" s="69"/>
      <c r="E72" s="69"/>
      <c r="F72" s="69"/>
      <c r="G72" s="69"/>
      <c r="H72" s="69"/>
    </row>
    <row r="73" spans="1:8" ht="22.5">
      <c r="A73" s="69"/>
      <c r="B73" s="69"/>
      <c r="C73" s="69"/>
      <c r="D73" s="69"/>
      <c r="E73" s="69"/>
      <c r="F73" s="69"/>
      <c r="G73" s="69"/>
      <c r="H73" s="69"/>
    </row>
    <row r="74" spans="1:8" ht="22.5">
      <c r="A74" s="69"/>
      <c r="B74" s="69"/>
      <c r="C74" s="69"/>
      <c r="D74" s="69"/>
      <c r="E74" s="69"/>
      <c r="F74" s="69"/>
      <c r="G74" s="69"/>
      <c r="H74" s="69"/>
    </row>
    <row r="75" spans="1:8" ht="22.5">
      <c r="A75" s="69"/>
      <c r="B75" s="69"/>
      <c r="C75" s="69"/>
      <c r="D75" s="69"/>
      <c r="E75" s="69"/>
      <c r="F75" s="69"/>
      <c r="G75" s="69"/>
      <c r="H75" s="69"/>
    </row>
    <row r="76" spans="1:8" ht="22.5">
      <c r="A76" s="69"/>
      <c r="B76" s="69"/>
      <c r="C76" s="69"/>
      <c r="D76" s="69"/>
      <c r="E76" s="69"/>
      <c r="F76" s="69"/>
      <c r="G76" s="69"/>
      <c r="H76" s="69"/>
    </row>
    <row r="77" spans="1:8" ht="22.5">
      <c r="A77" s="69"/>
      <c r="B77" s="69"/>
      <c r="C77" s="69"/>
      <c r="D77" s="69"/>
      <c r="E77" s="69"/>
      <c r="F77" s="69"/>
      <c r="G77" s="69"/>
      <c r="H77" s="69"/>
    </row>
    <row r="78" spans="1:8" ht="22.5">
      <c r="A78" s="69"/>
      <c r="B78" s="69"/>
      <c r="C78" s="69"/>
      <c r="D78" s="69"/>
      <c r="E78" s="69"/>
      <c r="F78" s="69"/>
      <c r="G78" s="69"/>
      <c r="H78" s="69"/>
    </row>
    <row r="79" spans="1:8" ht="22.5">
      <c r="A79" s="69"/>
      <c r="B79" s="69"/>
      <c r="C79" s="69"/>
      <c r="D79" s="69"/>
      <c r="E79" s="69"/>
      <c r="F79" s="69"/>
      <c r="G79" s="69"/>
      <c r="H79" s="69"/>
    </row>
    <row r="80" spans="1:8" ht="22.5">
      <c r="A80" s="69"/>
      <c r="B80" s="69"/>
      <c r="C80" s="69"/>
      <c r="D80" s="69"/>
      <c r="E80" s="69"/>
      <c r="F80" s="69"/>
      <c r="G80" s="69"/>
      <c r="H80" s="69"/>
    </row>
    <row r="81" spans="1:8" ht="22.5">
      <c r="A81" s="69"/>
      <c r="B81" s="69"/>
      <c r="C81" s="69"/>
      <c r="D81" s="69"/>
      <c r="E81" s="69"/>
      <c r="F81" s="69"/>
      <c r="G81" s="69"/>
      <c r="H81" s="69"/>
    </row>
    <row r="82" spans="1:8" ht="22.5">
      <c r="A82" s="69"/>
      <c r="B82" s="69"/>
      <c r="C82" s="69"/>
      <c r="D82" s="69"/>
      <c r="E82" s="69"/>
      <c r="F82" s="69"/>
      <c r="G82" s="69"/>
      <c r="H82" s="69"/>
    </row>
    <row r="83" spans="1:8" ht="22.5">
      <c r="A83" s="69"/>
      <c r="B83" s="69"/>
      <c r="C83" s="69"/>
      <c r="D83" s="69"/>
      <c r="E83" s="69"/>
      <c r="F83" s="69"/>
      <c r="G83" s="69"/>
      <c r="H83" s="69"/>
    </row>
    <row r="84" spans="1:8" ht="22.5">
      <c r="A84" s="69"/>
      <c r="B84" s="69"/>
      <c r="C84" s="69"/>
      <c r="D84" s="69"/>
      <c r="E84" s="69"/>
      <c r="F84" s="69"/>
      <c r="G84" s="69"/>
      <c r="H84" s="69"/>
    </row>
    <row r="85" spans="1:8" ht="22.5">
      <c r="A85" s="69"/>
      <c r="B85" s="69"/>
      <c r="C85" s="69"/>
      <c r="D85" s="69"/>
      <c r="E85" s="69"/>
      <c r="F85" s="69"/>
      <c r="G85" s="69"/>
      <c r="H85" s="69"/>
    </row>
    <row r="86" spans="1:8" ht="22.5">
      <c r="A86" s="69"/>
      <c r="B86" s="69"/>
      <c r="C86" s="69"/>
      <c r="D86" s="69"/>
      <c r="E86" s="69"/>
      <c r="F86" s="69"/>
      <c r="G86" s="69"/>
      <c r="H86" s="69"/>
    </row>
    <row r="87" spans="1:8" ht="22.5">
      <c r="A87" s="69"/>
      <c r="B87" s="69"/>
      <c r="C87" s="69"/>
      <c r="D87" s="69"/>
      <c r="E87" s="69"/>
      <c r="F87" s="69"/>
      <c r="G87" s="69"/>
      <c r="H87" s="69"/>
    </row>
    <row r="88" spans="1:8" ht="22.5">
      <c r="A88" s="69"/>
      <c r="B88" s="69"/>
      <c r="C88" s="69"/>
      <c r="D88" s="69"/>
      <c r="E88" s="69"/>
      <c r="F88" s="69"/>
      <c r="G88" s="69"/>
      <c r="H88" s="69"/>
    </row>
    <row r="89" spans="1:8" ht="22.5">
      <c r="A89" s="69"/>
      <c r="B89" s="69"/>
      <c r="C89" s="69"/>
      <c r="D89" s="69"/>
      <c r="E89" s="69"/>
      <c r="F89" s="69"/>
      <c r="G89" s="69"/>
      <c r="H89" s="69"/>
    </row>
    <row r="90" spans="1:8" ht="22.5">
      <c r="A90" s="69"/>
      <c r="B90" s="69"/>
      <c r="C90" s="69"/>
      <c r="D90" s="69"/>
      <c r="E90" s="69"/>
      <c r="F90" s="69"/>
      <c r="G90" s="69"/>
      <c r="H90" s="69"/>
    </row>
    <row r="91" spans="1:8" ht="22.5">
      <c r="A91" s="69"/>
      <c r="B91" s="69"/>
      <c r="C91" s="69"/>
      <c r="D91" s="69"/>
      <c r="E91" s="69"/>
      <c r="F91" s="69"/>
      <c r="G91" s="69"/>
      <c r="H91" s="69"/>
    </row>
    <row r="92" spans="1:8" ht="22.5">
      <c r="A92" s="69"/>
      <c r="B92" s="69"/>
      <c r="C92" s="69"/>
      <c r="D92" s="69"/>
      <c r="E92" s="69"/>
      <c r="F92" s="69"/>
      <c r="G92" s="69"/>
      <c r="H92" s="69"/>
    </row>
  </sheetData>
  <sheetProtection password="CA07" sheet="1" objects="1" scenarios="1"/>
  <printOptions horizontalCentered="1"/>
  <pageMargins left="0.5" right="0.5" top="0.5" bottom="0.5" header="0.5" footer="0.5"/>
  <pageSetup horizontalDpi="300" verticalDpi="300" orientation="portrait" scale="59" r:id="rId1"/>
  <headerFooter alignWithMargins="0">
    <oddFooter>&amp;LFCCA
January 2013&amp;CPage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H240"/>
  <sheetViews>
    <sheetView defaultGridColor="0" zoomScale="60" zoomScaleNormal="60" zoomScalePageLayoutView="0" colorId="22" workbookViewId="0" topLeftCell="A1">
      <selection activeCell="B11" sqref="B11"/>
    </sheetView>
  </sheetViews>
  <sheetFormatPr defaultColWidth="9.69140625" defaultRowHeight="23.25"/>
  <cols>
    <col min="1" max="1" width="9.69140625" style="0" customWidth="1"/>
    <col min="2" max="2" width="13.0703125" style="0" customWidth="1"/>
    <col min="3" max="3" width="10.609375" style="0" customWidth="1"/>
    <col min="4" max="4" width="9.69140625" style="0" customWidth="1"/>
    <col min="5" max="5" width="8.921875" style="0" customWidth="1"/>
    <col min="6" max="6" width="12.30859375" style="0" customWidth="1"/>
    <col min="7" max="7" width="9.69140625" style="0" customWidth="1"/>
    <col min="8" max="8" width="14.921875" style="0" customWidth="1"/>
  </cols>
  <sheetData>
    <row r="1" spans="1:8" ht="22.5">
      <c r="A1" s="82"/>
      <c r="B1" s="82"/>
      <c r="C1" s="82"/>
      <c r="D1" s="82"/>
      <c r="E1" s="82"/>
      <c r="F1" s="82"/>
      <c r="G1" s="82"/>
      <c r="H1" s="82"/>
    </row>
    <row r="2" spans="1:8" ht="24" customHeight="1">
      <c r="A2" s="26" t="s">
        <v>171</v>
      </c>
      <c r="B2" s="27"/>
      <c r="C2" s="109"/>
      <c r="D2" s="26"/>
      <c r="E2" s="38"/>
      <c r="F2" s="27"/>
      <c r="G2" s="27"/>
      <c r="H2" s="27"/>
    </row>
    <row r="3" spans="1:8" ht="24" customHeight="1" thickBot="1">
      <c r="A3" s="82"/>
      <c r="B3" s="82"/>
      <c r="C3" s="87"/>
      <c r="D3" s="70"/>
      <c r="E3" s="70"/>
      <c r="F3" s="70"/>
      <c r="G3" s="76" t="s">
        <v>140</v>
      </c>
      <c r="H3" s="206">
        <f>IF(COSTS!K6="","",COSTS!K6)</f>
      </c>
    </row>
    <row r="4" spans="1:8" ht="12" customHeight="1">
      <c r="A4" s="28"/>
      <c r="B4" s="71"/>
      <c r="C4" s="71"/>
      <c r="D4" s="71"/>
      <c r="E4" s="71"/>
      <c r="F4" s="71"/>
      <c r="G4" s="71"/>
      <c r="H4" s="71"/>
    </row>
    <row r="5" spans="1:8" ht="24" customHeight="1">
      <c r="A5" s="28" t="s">
        <v>172</v>
      </c>
      <c r="B5" s="71"/>
      <c r="C5" s="71"/>
      <c r="D5" s="71"/>
      <c r="E5" s="71"/>
      <c r="F5" s="71"/>
      <c r="G5" s="71"/>
      <c r="H5" s="71"/>
    </row>
    <row r="6" spans="1:8" ht="24" customHeight="1">
      <c r="A6" s="28" t="s">
        <v>305</v>
      </c>
      <c r="B6" s="71"/>
      <c r="C6" s="71"/>
      <c r="D6" s="71"/>
      <c r="E6" s="71"/>
      <c r="F6" s="71"/>
      <c r="G6" s="71"/>
      <c r="H6" s="71"/>
    </row>
    <row r="7" spans="1:8" ht="24" customHeight="1">
      <c r="A7" s="28"/>
      <c r="B7" s="71"/>
      <c r="C7" s="71"/>
      <c r="D7" s="71"/>
      <c r="E7" s="71"/>
      <c r="F7" s="71"/>
      <c r="G7" s="71"/>
      <c r="H7" s="71"/>
    </row>
    <row r="8" spans="1:8" ht="24" customHeight="1">
      <c r="A8" s="28"/>
      <c r="B8" s="71"/>
      <c r="C8" s="71"/>
      <c r="D8" s="71"/>
      <c r="E8" s="71"/>
      <c r="F8" s="71"/>
      <c r="G8" s="71"/>
      <c r="H8" s="71"/>
    </row>
    <row r="9" spans="1:8" ht="24" customHeight="1">
      <c r="A9" s="28" t="s">
        <v>173</v>
      </c>
      <c r="B9" s="71"/>
      <c r="C9" s="71"/>
      <c r="D9" s="71"/>
      <c r="E9" s="71"/>
      <c r="F9" s="71"/>
      <c r="G9" s="71"/>
      <c r="H9" s="71"/>
    </row>
    <row r="10" spans="1:8" ht="12" customHeight="1">
      <c r="A10" s="28"/>
      <c r="B10" s="71"/>
      <c r="C10" s="71"/>
      <c r="D10" s="71"/>
      <c r="E10" s="71"/>
      <c r="F10" s="71"/>
      <c r="G10" s="71"/>
      <c r="H10" s="71"/>
    </row>
    <row r="11" spans="1:8" ht="24" customHeight="1" thickBot="1">
      <c r="A11" s="61" t="s">
        <v>174</v>
      </c>
      <c r="B11" s="210"/>
      <c r="C11" s="210"/>
      <c r="D11" s="210"/>
      <c r="E11" s="210"/>
      <c r="F11" s="210"/>
      <c r="G11" s="210"/>
      <c r="H11" s="210"/>
    </row>
    <row r="12" spans="1:8" ht="24" customHeight="1" thickBot="1">
      <c r="A12" s="61" t="s">
        <v>175</v>
      </c>
      <c r="B12" s="210"/>
      <c r="C12" s="210"/>
      <c r="D12" s="210"/>
      <c r="E12" s="210"/>
      <c r="F12" s="210"/>
      <c r="G12" s="210"/>
      <c r="H12" s="210"/>
    </row>
    <row r="13" spans="1:8" ht="24" customHeight="1" thickBot="1">
      <c r="A13" s="61" t="s">
        <v>176</v>
      </c>
      <c r="B13" s="61"/>
      <c r="C13" s="210"/>
      <c r="D13" s="210"/>
      <c r="E13" s="210"/>
      <c r="F13" s="210"/>
      <c r="G13" s="61" t="s">
        <v>177</v>
      </c>
      <c r="H13" s="210"/>
    </row>
    <row r="14" spans="1:8" ht="24" customHeight="1" thickBot="1">
      <c r="A14" s="61" t="s">
        <v>178</v>
      </c>
      <c r="B14" s="207">
        <f>IF(COSTS!H16="","",COSTS!H16)</f>
      </c>
      <c r="C14" s="62" t="s">
        <v>179</v>
      </c>
      <c r="D14" s="210"/>
      <c r="E14" s="210"/>
      <c r="F14" s="210"/>
      <c r="G14" s="210"/>
      <c r="H14" s="210"/>
    </row>
    <row r="15" spans="1:8" ht="24" customHeight="1" thickBot="1">
      <c r="A15" s="61" t="s">
        <v>180</v>
      </c>
      <c r="B15" s="61"/>
      <c r="C15" s="210"/>
      <c r="D15" s="210"/>
      <c r="E15" s="210"/>
      <c r="F15" s="210"/>
      <c r="G15" s="210"/>
      <c r="H15" s="210"/>
    </row>
    <row r="16" spans="1:8" ht="12" customHeight="1">
      <c r="A16" s="61"/>
      <c r="B16" s="61"/>
      <c r="C16" s="61"/>
      <c r="D16" s="61"/>
      <c r="E16" s="61"/>
      <c r="F16" s="61"/>
      <c r="G16" s="61"/>
      <c r="H16" s="61"/>
    </row>
    <row r="17" spans="1:8" ht="24" customHeight="1">
      <c r="A17" s="61" t="s">
        <v>181</v>
      </c>
      <c r="B17" s="61"/>
      <c r="C17" s="61"/>
      <c r="D17" s="61"/>
      <c r="E17" s="61"/>
      <c r="F17" s="61"/>
      <c r="G17" s="61"/>
      <c r="H17" s="61"/>
    </row>
    <row r="18" spans="1:8" ht="12" customHeight="1">
      <c r="A18" s="61"/>
      <c r="B18" s="61"/>
      <c r="C18" s="61"/>
      <c r="D18" s="61"/>
      <c r="E18" s="61"/>
      <c r="F18" s="61"/>
      <c r="G18" s="61"/>
      <c r="H18" s="61"/>
    </row>
    <row r="19" spans="1:8" ht="24" customHeight="1" thickBot="1">
      <c r="A19" s="61" t="s">
        <v>174</v>
      </c>
      <c r="B19" s="210"/>
      <c r="C19" s="210"/>
      <c r="D19" s="210"/>
      <c r="E19" s="210"/>
      <c r="F19" s="210"/>
      <c r="G19" s="210"/>
      <c r="H19" s="210"/>
    </row>
    <row r="20" spans="1:8" ht="24" customHeight="1" thickBot="1">
      <c r="A20" s="61" t="s">
        <v>175</v>
      </c>
      <c r="B20" s="210"/>
      <c r="C20" s="210"/>
      <c r="D20" s="210"/>
      <c r="E20" s="210"/>
      <c r="F20" s="210"/>
      <c r="G20" s="210"/>
      <c r="H20" s="210"/>
    </row>
    <row r="21" spans="1:8" ht="24" customHeight="1" thickBot="1">
      <c r="A21" s="61" t="s">
        <v>176</v>
      </c>
      <c r="B21" s="61"/>
      <c r="C21" s="210"/>
      <c r="D21" s="210"/>
      <c r="E21" s="210"/>
      <c r="F21" s="210"/>
      <c r="G21" s="61" t="s">
        <v>177</v>
      </c>
      <c r="H21" s="210"/>
    </row>
    <row r="22" spans="1:8" ht="24" customHeight="1" thickBot="1">
      <c r="A22" s="61" t="s">
        <v>178</v>
      </c>
      <c r="B22" s="207">
        <f>IF(COSTS!H17="","",COSTS!H17)</f>
      </c>
      <c r="C22" s="62" t="s">
        <v>179</v>
      </c>
      <c r="D22" s="210"/>
      <c r="E22" s="210"/>
      <c r="F22" s="210"/>
      <c r="G22" s="210"/>
      <c r="H22" s="210"/>
    </row>
    <row r="23" spans="1:8" ht="24" customHeight="1" thickBot="1">
      <c r="A23" s="61" t="s">
        <v>180</v>
      </c>
      <c r="B23" s="61"/>
      <c r="C23" s="210"/>
      <c r="D23" s="210"/>
      <c r="E23" s="210"/>
      <c r="F23" s="210"/>
      <c r="G23" s="210"/>
      <c r="H23" s="210"/>
    </row>
    <row r="24" spans="1:8" ht="12" customHeight="1">
      <c r="A24" s="61"/>
      <c r="B24" s="61"/>
      <c r="C24" s="61"/>
      <c r="D24" s="61"/>
      <c r="E24" s="61"/>
      <c r="F24" s="61"/>
      <c r="G24" s="61"/>
      <c r="H24" s="61"/>
    </row>
    <row r="25" spans="1:8" ht="24" customHeight="1">
      <c r="A25" s="61" t="s">
        <v>182</v>
      </c>
      <c r="B25" s="61"/>
      <c r="C25" s="61"/>
      <c r="D25" s="61"/>
      <c r="E25" s="61"/>
      <c r="F25" s="61"/>
      <c r="G25" s="61"/>
      <c r="H25" s="61"/>
    </row>
    <row r="26" spans="1:8" ht="12" customHeight="1">
      <c r="A26" s="61"/>
      <c r="B26" s="61"/>
      <c r="C26" s="61"/>
      <c r="D26" s="61"/>
      <c r="E26" s="61"/>
      <c r="F26" s="61"/>
      <c r="G26" s="61"/>
      <c r="H26" s="61"/>
    </row>
    <row r="27" spans="1:8" ht="24" customHeight="1" thickBot="1">
      <c r="A27" s="61" t="s">
        <v>174</v>
      </c>
      <c r="B27" s="210"/>
      <c r="C27" s="210"/>
      <c r="D27" s="210"/>
      <c r="E27" s="210"/>
      <c r="F27" s="210"/>
      <c r="G27" s="210"/>
      <c r="H27" s="210"/>
    </row>
    <row r="28" spans="1:8" ht="24" customHeight="1" thickBot="1">
      <c r="A28" s="61" t="s">
        <v>175</v>
      </c>
      <c r="B28" s="210"/>
      <c r="C28" s="210"/>
      <c r="D28" s="210"/>
      <c r="E28" s="210"/>
      <c r="F28" s="210"/>
      <c r="G28" s="210"/>
      <c r="H28" s="210"/>
    </row>
    <row r="29" spans="1:8" ht="24" customHeight="1" thickBot="1">
      <c r="A29" s="61" t="s">
        <v>176</v>
      </c>
      <c r="B29" s="61"/>
      <c r="C29" s="210"/>
      <c r="D29" s="210"/>
      <c r="E29" s="210"/>
      <c r="F29" s="210"/>
      <c r="G29" s="61" t="s">
        <v>177</v>
      </c>
      <c r="H29" s="210"/>
    </row>
    <row r="30" spans="1:8" ht="24" customHeight="1" thickBot="1">
      <c r="A30" s="61" t="s">
        <v>178</v>
      </c>
      <c r="B30" s="207">
        <f>IF(COSTS!H18="","",COSTS!H18)</f>
      </c>
      <c r="C30" s="62" t="s">
        <v>179</v>
      </c>
      <c r="D30" s="210"/>
      <c r="E30" s="210"/>
      <c r="F30" s="210"/>
      <c r="G30" s="210"/>
      <c r="H30" s="210"/>
    </row>
    <row r="31" spans="1:8" ht="24" customHeight="1" thickBot="1">
      <c r="A31" s="61" t="s">
        <v>180</v>
      </c>
      <c r="B31" s="61"/>
      <c r="C31" s="210"/>
      <c r="D31" s="210"/>
      <c r="E31" s="210"/>
      <c r="F31" s="210"/>
      <c r="G31" s="210"/>
      <c r="H31" s="210"/>
    </row>
    <row r="32" spans="1:8" ht="12" customHeight="1">
      <c r="A32" s="61"/>
      <c r="B32" s="61"/>
      <c r="C32" s="61"/>
      <c r="D32" s="61"/>
      <c r="E32" s="61"/>
      <c r="F32" s="61"/>
      <c r="G32" s="61"/>
      <c r="H32" s="61"/>
    </row>
    <row r="33" spans="1:8" ht="24" customHeight="1">
      <c r="A33" s="61" t="s">
        <v>183</v>
      </c>
      <c r="B33" s="61"/>
      <c r="C33" s="61"/>
      <c r="D33" s="61"/>
      <c r="E33" s="61"/>
      <c r="F33" s="61"/>
      <c r="G33" s="61"/>
      <c r="H33" s="61"/>
    </row>
    <row r="34" spans="1:8" ht="12" customHeight="1">
      <c r="A34" s="61"/>
      <c r="B34" s="61"/>
      <c r="C34" s="61"/>
      <c r="D34" s="61"/>
      <c r="E34" s="61"/>
      <c r="F34" s="61"/>
      <c r="G34" s="61"/>
      <c r="H34" s="61"/>
    </row>
    <row r="35" spans="1:8" ht="24" customHeight="1" thickBot="1">
      <c r="A35" s="61" t="s">
        <v>184</v>
      </c>
      <c r="B35" s="210"/>
      <c r="C35" s="210"/>
      <c r="D35" s="210"/>
      <c r="E35" s="210"/>
      <c r="F35" s="210"/>
      <c r="G35" s="210"/>
      <c r="H35" s="210"/>
    </row>
    <row r="36" spans="1:8" ht="24" customHeight="1" thickBot="1">
      <c r="A36" s="61" t="s">
        <v>175</v>
      </c>
      <c r="B36" s="210"/>
      <c r="C36" s="210"/>
      <c r="D36" s="210"/>
      <c r="E36" s="210"/>
      <c r="F36" s="210"/>
      <c r="G36" s="210"/>
      <c r="H36" s="210"/>
    </row>
    <row r="37" spans="1:8" ht="24" customHeight="1" thickBot="1">
      <c r="A37" s="61" t="s">
        <v>176</v>
      </c>
      <c r="B37" s="61"/>
      <c r="C37" s="210"/>
      <c r="D37" s="210"/>
      <c r="E37" s="210"/>
      <c r="F37" s="210"/>
      <c r="G37" s="61" t="s">
        <v>177</v>
      </c>
      <c r="H37" s="210"/>
    </row>
    <row r="38" spans="1:8" ht="24" customHeight="1" thickBot="1">
      <c r="A38" s="61" t="s">
        <v>185</v>
      </c>
      <c r="B38" s="61"/>
      <c r="C38" s="208">
        <f>IF(COSTS!H19="","",COSTS!H19)</f>
      </c>
      <c r="D38" s="61"/>
      <c r="E38" s="61"/>
      <c r="F38" s="61"/>
      <c r="G38" s="61"/>
      <c r="H38" s="61"/>
    </row>
    <row r="39" spans="1:8" ht="12" customHeight="1">
      <c r="A39" s="61"/>
      <c r="B39" s="61"/>
      <c r="C39" s="61"/>
      <c r="D39" s="61"/>
      <c r="E39" s="61"/>
      <c r="F39" s="61"/>
      <c r="G39" s="61"/>
      <c r="H39" s="61"/>
    </row>
    <row r="40" spans="1:8" ht="24" customHeight="1">
      <c r="A40" s="61" t="s">
        <v>186</v>
      </c>
      <c r="B40" s="61"/>
      <c r="C40" s="61"/>
      <c r="D40" s="61"/>
      <c r="E40" s="61"/>
      <c r="F40" s="61"/>
      <c r="G40" s="61"/>
      <c r="H40" s="61"/>
    </row>
    <row r="41" spans="1:8" ht="12" customHeight="1">
      <c r="A41" s="61"/>
      <c r="B41" s="61"/>
      <c r="C41" s="61"/>
      <c r="D41" s="61"/>
      <c r="E41" s="61"/>
      <c r="F41" s="61"/>
      <c r="G41" s="61"/>
      <c r="H41" s="61"/>
    </row>
    <row r="42" spans="1:8" ht="24" customHeight="1" thickBot="1">
      <c r="A42" s="61"/>
      <c r="B42" s="61" t="s">
        <v>187</v>
      </c>
      <c r="C42" s="61"/>
      <c r="D42" s="61"/>
      <c r="E42" s="61"/>
      <c r="F42" s="209">
        <f>IF(COSTS!H21="","",COSTS!H21)</f>
      </c>
      <c r="G42" s="61"/>
      <c r="H42" s="61"/>
    </row>
    <row r="43" spans="1:8" ht="24" customHeight="1" thickBot="1">
      <c r="A43" s="61"/>
      <c r="B43" s="61" t="s">
        <v>188</v>
      </c>
      <c r="C43" s="61"/>
      <c r="D43" s="61"/>
      <c r="E43" s="61"/>
      <c r="F43" s="208">
        <f>IF(COSTS!H22="","",COSTS!H22)</f>
      </c>
      <c r="G43" s="61"/>
      <c r="H43" s="61"/>
    </row>
    <row r="44" spans="1:8" ht="12" customHeight="1">
      <c r="A44" s="61"/>
      <c r="B44" s="61"/>
      <c r="C44" s="61"/>
      <c r="D44" s="61"/>
      <c r="E44" s="61"/>
      <c r="F44" s="61"/>
      <c r="G44" s="61"/>
      <c r="H44" s="61"/>
    </row>
    <row r="45" spans="1:8" ht="24" customHeight="1">
      <c r="A45" s="61" t="s">
        <v>189</v>
      </c>
      <c r="B45" s="61"/>
      <c r="C45" s="61"/>
      <c r="D45" s="61"/>
      <c r="E45" s="61"/>
      <c r="F45" s="61"/>
      <c r="G45" s="61"/>
      <c r="H45" s="61"/>
    </row>
    <row r="46" spans="1:8" ht="24" customHeight="1">
      <c r="A46" s="61" t="s">
        <v>190</v>
      </c>
      <c r="B46" s="61"/>
      <c r="C46" s="61"/>
      <c r="D46" s="61"/>
      <c r="E46" s="61"/>
      <c r="F46" s="61"/>
      <c r="G46" s="61"/>
      <c r="H46" s="61"/>
    </row>
    <row r="47" spans="1:8" ht="12" customHeight="1">
      <c r="A47" s="61"/>
      <c r="B47" s="61"/>
      <c r="C47" s="61"/>
      <c r="D47" s="61"/>
      <c r="E47" s="61"/>
      <c r="F47" s="61"/>
      <c r="G47" s="61"/>
      <c r="H47" s="61"/>
    </row>
    <row r="48" spans="1:8" ht="24" customHeight="1" thickBot="1">
      <c r="A48" s="210"/>
      <c r="B48" s="210"/>
      <c r="C48" s="210"/>
      <c r="D48" s="210"/>
      <c r="E48" s="210"/>
      <c r="F48" s="210"/>
      <c r="G48" s="210"/>
      <c r="H48" s="210"/>
    </row>
    <row r="49" spans="1:8" ht="24" customHeight="1" thickBot="1">
      <c r="A49" s="210" t="s">
        <v>166</v>
      </c>
      <c r="B49" s="210"/>
      <c r="C49" s="210"/>
      <c r="D49" s="210"/>
      <c r="E49" s="210"/>
      <c r="F49" s="210"/>
      <c r="G49" s="210"/>
      <c r="H49" s="210"/>
    </row>
    <row r="50" spans="1:8" ht="24" customHeight="1" thickBot="1">
      <c r="A50" s="210" t="s">
        <v>166</v>
      </c>
      <c r="B50" s="210"/>
      <c r="C50" s="210"/>
      <c r="D50" s="210"/>
      <c r="E50" s="210"/>
      <c r="F50" s="210"/>
      <c r="G50" s="210"/>
      <c r="H50" s="210"/>
    </row>
    <row r="51" spans="1:8" ht="24" customHeight="1" thickBot="1">
      <c r="A51" s="210" t="s">
        <v>166</v>
      </c>
      <c r="B51" s="210"/>
      <c r="C51" s="210"/>
      <c r="D51" s="210"/>
      <c r="E51" s="210"/>
      <c r="F51" s="210"/>
      <c r="G51" s="210"/>
      <c r="H51" s="210"/>
    </row>
    <row r="52" spans="1:8" ht="24" customHeight="1" thickBot="1">
      <c r="A52" s="210"/>
      <c r="B52" s="210"/>
      <c r="C52" s="210"/>
      <c r="D52" s="210"/>
      <c r="E52" s="210"/>
      <c r="F52" s="210"/>
      <c r="G52" s="210"/>
      <c r="H52" s="210"/>
    </row>
    <row r="53" spans="1:8" ht="24" customHeight="1" thickBot="1">
      <c r="A53" s="210" t="s">
        <v>166</v>
      </c>
      <c r="B53" s="210"/>
      <c r="C53" s="210"/>
      <c r="D53" s="210"/>
      <c r="E53" s="210"/>
      <c r="F53" s="210"/>
      <c r="G53" s="210"/>
      <c r="H53" s="210"/>
    </row>
    <row r="54" spans="1:8" ht="24" customHeight="1" thickBot="1">
      <c r="A54" s="211" t="s">
        <v>166</v>
      </c>
      <c r="B54" s="211"/>
      <c r="C54" s="211"/>
      <c r="D54" s="211"/>
      <c r="E54" s="211"/>
      <c r="F54" s="211"/>
      <c r="G54" s="211"/>
      <c r="H54" s="211"/>
    </row>
    <row r="55" spans="1:8" ht="22.5">
      <c r="A55" s="63"/>
      <c r="B55" s="72"/>
      <c r="C55" s="72"/>
      <c r="D55" s="72"/>
      <c r="E55" s="72"/>
      <c r="F55" s="72"/>
      <c r="G55" s="72"/>
      <c r="H55" s="72"/>
    </row>
    <row r="56" spans="1:8" ht="22.5">
      <c r="A56" s="4"/>
      <c r="B56" s="73"/>
      <c r="C56" s="73"/>
      <c r="D56" s="73"/>
      <c r="E56" s="73"/>
      <c r="F56" s="73"/>
      <c r="G56" s="73"/>
      <c r="H56" s="73"/>
    </row>
    <row r="57" spans="1:8" ht="22.5">
      <c r="A57" s="4"/>
      <c r="B57" s="73"/>
      <c r="C57" s="73"/>
      <c r="D57" s="73"/>
      <c r="E57" s="73"/>
      <c r="F57" s="73"/>
      <c r="G57" s="73"/>
      <c r="H57" s="73"/>
    </row>
    <row r="58" spans="1:8" ht="22.5">
      <c r="A58" s="4"/>
      <c r="B58" s="73"/>
      <c r="C58" s="73"/>
      <c r="D58" s="73"/>
      <c r="E58" s="73"/>
      <c r="F58" s="73"/>
      <c r="G58" s="73"/>
      <c r="H58" s="73"/>
    </row>
    <row r="59" spans="1:8" ht="22.5">
      <c r="A59" s="4"/>
      <c r="B59" s="73"/>
      <c r="C59" s="73"/>
      <c r="D59" s="73"/>
      <c r="E59" s="73"/>
      <c r="F59" s="73"/>
      <c r="G59" s="73"/>
      <c r="H59" s="73"/>
    </row>
    <row r="60" spans="1:8" ht="22.5">
      <c r="A60" s="4"/>
      <c r="B60" s="73"/>
      <c r="C60" s="73"/>
      <c r="D60" s="73"/>
      <c r="E60" s="73"/>
      <c r="F60" s="73"/>
      <c r="G60" s="73"/>
      <c r="H60" s="73"/>
    </row>
    <row r="61" spans="1:8" ht="22.5">
      <c r="A61" s="4"/>
      <c r="B61" s="73"/>
      <c r="C61" s="73"/>
      <c r="D61" s="73"/>
      <c r="E61" s="73"/>
      <c r="F61" s="73"/>
      <c r="G61" s="73"/>
      <c r="H61" s="73"/>
    </row>
    <row r="62" spans="1:8" ht="22.5">
      <c r="A62" s="4"/>
      <c r="B62" s="73"/>
      <c r="C62" s="73"/>
      <c r="D62" s="73"/>
      <c r="E62" s="73"/>
      <c r="F62" s="73"/>
      <c r="G62" s="73"/>
      <c r="H62" s="73"/>
    </row>
    <row r="63" spans="2:8" ht="22.5">
      <c r="B63" s="74"/>
      <c r="C63" s="74"/>
      <c r="D63" s="74"/>
      <c r="E63" s="74"/>
      <c r="F63" s="74"/>
      <c r="G63" s="74"/>
      <c r="H63" s="74"/>
    </row>
    <row r="64" spans="2:8" ht="22.5">
      <c r="B64" s="74"/>
      <c r="C64" s="74"/>
      <c r="D64" s="74"/>
      <c r="E64" s="74"/>
      <c r="F64" s="74"/>
      <c r="G64" s="74"/>
      <c r="H64" s="74"/>
    </row>
    <row r="65" spans="2:8" ht="22.5">
      <c r="B65" s="74"/>
      <c r="C65" s="74"/>
      <c r="D65" s="74"/>
      <c r="E65" s="74"/>
      <c r="F65" s="74"/>
      <c r="G65" s="74"/>
      <c r="H65" s="74"/>
    </row>
    <row r="66" spans="2:8" ht="22.5">
      <c r="B66" s="74"/>
      <c r="C66" s="74"/>
      <c r="D66" s="74"/>
      <c r="E66" s="74"/>
      <c r="F66" s="74"/>
      <c r="G66" s="74"/>
      <c r="H66" s="74"/>
    </row>
    <row r="67" spans="2:8" ht="22.5">
      <c r="B67" s="74"/>
      <c r="C67" s="74"/>
      <c r="D67" s="74"/>
      <c r="E67" s="74"/>
      <c r="F67" s="74"/>
      <c r="G67" s="74"/>
      <c r="H67" s="74"/>
    </row>
    <row r="68" spans="2:8" ht="22.5">
      <c r="B68" s="74"/>
      <c r="C68" s="74"/>
      <c r="D68" s="74"/>
      <c r="E68" s="74"/>
      <c r="F68" s="74"/>
      <c r="G68" s="74"/>
      <c r="H68" s="74"/>
    </row>
    <row r="69" spans="2:8" ht="22.5">
      <c r="B69" s="74"/>
      <c r="C69" s="74"/>
      <c r="D69" s="74"/>
      <c r="E69" s="74"/>
      <c r="F69" s="74"/>
      <c r="G69" s="74"/>
      <c r="H69" s="74"/>
    </row>
    <row r="70" spans="2:8" ht="22.5">
      <c r="B70" s="74"/>
      <c r="C70" s="74"/>
      <c r="D70" s="74"/>
      <c r="E70" s="74"/>
      <c r="F70" s="74"/>
      <c r="G70" s="74"/>
      <c r="H70" s="74"/>
    </row>
    <row r="71" spans="2:8" ht="22.5">
      <c r="B71" s="74"/>
      <c r="C71" s="74"/>
      <c r="D71" s="74"/>
      <c r="E71" s="74"/>
      <c r="F71" s="74"/>
      <c r="G71" s="74"/>
      <c r="H71" s="74"/>
    </row>
    <row r="72" spans="2:8" ht="22.5">
      <c r="B72" s="74"/>
      <c r="C72" s="74"/>
      <c r="D72" s="74"/>
      <c r="E72" s="74"/>
      <c r="F72" s="74"/>
      <c r="G72" s="74"/>
      <c r="H72" s="74"/>
    </row>
    <row r="73" spans="2:8" ht="22.5">
      <c r="B73" s="74"/>
      <c r="C73" s="74"/>
      <c r="D73" s="74"/>
      <c r="E73" s="74"/>
      <c r="F73" s="74"/>
      <c r="G73" s="74"/>
      <c r="H73" s="74"/>
    </row>
    <row r="74" spans="2:8" ht="22.5">
      <c r="B74" s="74"/>
      <c r="C74" s="74"/>
      <c r="D74" s="74"/>
      <c r="E74" s="74"/>
      <c r="F74" s="74"/>
      <c r="G74" s="74"/>
      <c r="H74" s="74"/>
    </row>
    <row r="75" spans="2:8" ht="22.5">
      <c r="B75" s="74"/>
      <c r="C75" s="74"/>
      <c r="D75" s="74"/>
      <c r="E75" s="74"/>
      <c r="F75" s="74"/>
      <c r="G75" s="74"/>
      <c r="H75" s="74"/>
    </row>
    <row r="76" spans="2:8" ht="22.5">
      <c r="B76" s="74"/>
      <c r="C76" s="74"/>
      <c r="D76" s="74"/>
      <c r="E76" s="74"/>
      <c r="F76" s="74"/>
      <c r="G76" s="74"/>
      <c r="H76" s="74"/>
    </row>
    <row r="77" spans="2:8" ht="22.5">
      <c r="B77" s="74"/>
      <c r="C77" s="74"/>
      <c r="D77" s="74"/>
      <c r="E77" s="74"/>
      <c r="F77" s="74"/>
      <c r="G77" s="74"/>
      <c r="H77" s="74"/>
    </row>
    <row r="78" spans="2:8" ht="22.5">
      <c r="B78" s="74"/>
      <c r="C78" s="74"/>
      <c r="D78" s="74"/>
      <c r="E78" s="74"/>
      <c r="F78" s="74"/>
      <c r="G78" s="74"/>
      <c r="H78" s="74"/>
    </row>
    <row r="79" spans="2:8" ht="22.5">
      <c r="B79" s="74"/>
      <c r="C79" s="74"/>
      <c r="D79" s="74"/>
      <c r="E79" s="74"/>
      <c r="F79" s="74"/>
      <c r="G79" s="74"/>
      <c r="H79" s="74"/>
    </row>
    <row r="80" spans="2:8" ht="22.5">
      <c r="B80" s="74"/>
      <c r="C80" s="74"/>
      <c r="D80" s="74"/>
      <c r="E80" s="74"/>
      <c r="F80" s="74"/>
      <c r="G80" s="74"/>
      <c r="H80" s="74"/>
    </row>
    <row r="81" spans="2:8" ht="22.5">
      <c r="B81" s="74"/>
      <c r="C81" s="74"/>
      <c r="D81" s="74"/>
      <c r="E81" s="74"/>
      <c r="F81" s="74"/>
      <c r="G81" s="74"/>
      <c r="H81" s="74"/>
    </row>
    <row r="82" spans="2:8" ht="22.5">
      <c r="B82" s="74"/>
      <c r="C82" s="74"/>
      <c r="D82" s="74"/>
      <c r="E82" s="74"/>
      <c r="F82" s="74"/>
      <c r="G82" s="74"/>
      <c r="H82" s="74"/>
    </row>
    <row r="83" spans="2:8" ht="22.5">
      <c r="B83" s="74"/>
      <c r="C83" s="74"/>
      <c r="D83" s="74"/>
      <c r="E83" s="74"/>
      <c r="F83" s="74"/>
      <c r="G83" s="74"/>
      <c r="H83" s="74"/>
    </row>
    <row r="84" spans="2:8" ht="22.5">
      <c r="B84" s="74"/>
      <c r="C84" s="74"/>
      <c r="D84" s="74"/>
      <c r="E84" s="74"/>
      <c r="F84" s="74"/>
      <c r="G84" s="74"/>
      <c r="H84" s="74"/>
    </row>
    <row r="85" spans="2:8" ht="22.5">
      <c r="B85" s="74"/>
      <c r="C85" s="74"/>
      <c r="D85" s="74"/>
      <c r="E85" s="74"/>
      <c r="F85" s="74"/>
      <c r="G85" s="74"/>
      <c r="H85" s="74"/>
    </row>
    <row r="86" spans="2:8" ht="22.5">
      <c r="B86" s="74"/>
      <c r="C86" s="74"/>
      <c r="D86" s="74"/>
      <c r="E86" s="74"/>
      <c r="F86" s="74"/>
      <c r="G86" s="74"/>
      <c r="H86" s="74"/>
    </row>
    <row r="87" spans="2:8" ht="22.5">
      <c r="B87" s="74"/>
      <c r="C87" s="74"/>
      <c r="D87" s="74"/>
      <c r="E87" s="74"/>
      <c r="F87" s="74"/>
      <c r="G87" s="74"/>
      <c r="H87" s="74"/>
    </row>
    <row r="88" spans="2:8" ht="22.5">
      <c r="B88" s="74"/>
      <c r="C88" s="74"/>
      <c r="D88" s="74"/>
      <c r="E88" s="74"/>
      <c r="F88" s="74"/>
      <c r="G88" s="74"/>
      <c r="H88" s="74"/>
    </row>
    <row r="89" spans="2:8" ht="22.5">
      <c r="B89" s="74"/>
      <c r="C89" s="74"/>
      <c r="D89" s="74"/>
      <c r="E89" s="74"/>
      <c r="F89" s="74"/>
      <c r="G89" s="74"/>
      <c r="H89" s="74"/>
    </row>
    <row r="90" spans="2:8" ht="22.5">
      <c r="B90" s="74"/>
      <c r="C90" s="74"/>
      <c r="D90" s="74"/>
      <c r="E90" s="74"/>
      <c r="F90" s="74"/>
      <c r="G90" s="74"/>
      <c r="H90" s="74"/>
    </row>
    <row r="91" spans="2:8" ht="22.5">
      <c r="B91" s="74"/>
      <c r="C91" s="74"/>
      <c r="D91" s="74"/>
      <c r="E91" s="74"/>
      <c r="F91" s="74"/>
      <c r="G91" s="74"/>
      <c r="H91" s="74"/>
    </row>
    <row r="92" spans="2:8" ht="22.5">
      <c r="B92" s="74"/>
      <c r="C92" s="74"/>
      <c r="D92" s="74"/>
      <c r="E92" s="74"/>
      <c r="F92" s="74"/>
      <c r="G92" s="74"/>
      <c r="H92" s="74"/>
    </row>
    <row r="93" spans="2:8" ht="22.5">
      <c r="B93" s="74"/>
      <c r="C93" s="74"/>
      <c r="D93" s="74"/>
      <c r="E93" s="74"/>
      <c r="F93" s="74"/>
      <c r="G93" s="74"/>
      <c r="H93" s="74"/>
    </row>
    <row r="94" spans="2:8" ht="22.5">
      <c r="B94" s="74"/>
      <c r="C94" s="74"/>
      <c r="D94" s="74"/>
      <c r="E94" s="74"/>
      <c r="F94" s="74"/>
      <c r="G94" s="74"/>
      <c r="H94" s="74"/>
    </row>
    <row r="95" spans="2:8" ht="22.5">
      <c r="B95" s="74"/>
      <c r="C95" s="74"/>
      <c r="D95" s="74"/>
      <c r="E95" s="74"/>
      <c r="F95" s="74"/>
      <c r="G95" s="74"/>
      <c r="H95" s="74"/>
    </row>
    <row r="96" spans="2:8" ht="22.5">
      <c r="B96" s="74"/>
      <c r="C96" s="74"/>
      <c r="D96" s="74"/>
      <c r="E96" s="74"/>
      <c r="F96" s="74"/>
      <c r="G96" s="74"/>
      <c r="H96" s="74"/>
    </row>
    <row r="97" spans="2:8" ht="22.5">
      <c r="B97" s="74"/>
      <c r="C97" s="74"/>
      <c r="D97" s="74"/>
      <c r="E97" s="74"/>
      <c r="F97" s="74"/>
      <c r="G97" s="74"/>
      <c r="H97" s="74"/>
    </row>
    <row r="98" spans="2:8" ht="22.5">
      <c r="B98" s="74"/>
      <c r="C98" s="74"/>
      <c r="D98" s="74"/>
      <c r="E98" s="74"/>
      <c r="F98" s="74"/>
      <c r="G98" s="74"/>
      <c r="H98" s="74"/>
    </row>
    <row r="99" spans="2:8" ht="22.5">
      <c r="B99" s="74"/>
      <c r="C99" s="74"/>
      <c r="D99" s="74"/>
      <c r="E99" s="74"/>
      <c r="F99" s="74"/>
      <c r="G99" s="74"/>
      <c r="H99" s="74"/>
    </row>
    <row r="100" spans="2:8" ht="22.5">
      <c r="B100" s="74"/>
      <c r="C100" s="74"/>
      <c r="D100" s="74"/>
      <c r="E100" s="74"/>
      <c r="F100" s="74"/>
      <c r="G100" s="74"/>
      <c r="H100" s="74"/>
    </row>
    <row r="101" spans="2:8" ht="22.5">
      <c r="B101" s="74"/>
      <c r="C101" s="74"/>
      <c r="D101" s="74"/>
      <c r="E101" s="74"/>
      <c r="F101" s="74"/>
      <c r="G101" s="74"/>
      <c r="H101" s="74"/>
    </row>
    <row r="102" spans="2:8" ht="22.5">
      <c r="B102" s="74"/>
      <c r="C102" s="74"/>
      <c r="D102" s="74"/>
      <c r="E102" s="74"/>
      <c r="F102" s="74"/>
      <c r="G102" s="74"/>
      <c r="H102" s="74"/>
    </row>
    <row r="103" spans="2:8" ht="22.5">
      <c r="B103" s="74"/>
      <c r="C103" s="74"/>
      <c r="D103" s="74"/>
      <c r="E103" s="74"/>
      <c r="F103" s="74"/>
      <c r="G103" s="74"/>
      <c r="H103" s="74"/>
    </row>
    <row r="104" spans="2:8" ht="22.5">
      <c r="B104" s="74"/>
      <c r="C104" s="74"/>
      <c r="D104" s="74"/>
      <c r="E104" s="74"/>
      <c r="F104" s="74"/>
      <c r="G104" s="74"/>
      <c r="H104" s="74"/>
    </row>
    <row r="105" spans="2:8" ht="22.5">
      <c r="B105" s="74"/>
      <c r="C105" s="74"/>
      <c r="D105" s="74"/>
      <c r="E105" s="74"/>
      <c r="F105" s="74"/>
      <c r="G105" s="74"/>
      <c r="H105" s="74"/>
    </row>
    <row r="106" spans="2:8" ht="22.5">
      <c r="B106" s="74"/>
      <c r="C106" s="74"/>
      <c r="D106" s="74"/>
      <c r="E106" s="74"/>
      <c r="F106" s="74"/>
      <c r="G106" s="74"/>
      <c r="H106" s="74"/>
    </row>
    <row r="107" spans="2:8" ht="22.5">
      <c r="B107" s="74"/>
      <c r="C107" s="74"/>
      <c r="D107" s="74"/>
      <c r="E107" s="74"/>
      <c r="F107" s="74"/>
      <c r="G107" s="74"/>
      <c r="H107" s="74"/>
    </row>
    <row r="108" spans="2:8" ht="22.5">
      <c r="B108" s="74"/>
      <c r="C108" s="74"/>
      <c r="D108" s="74"/>
      <c r="E108" s="74"/>
      <c r="F108" s="74"/>
      <c r="G108" s="74"/>
      <c r="H108" s="74"/>
    </row>
    <row r="109" spans="2:8" ht="22.5">
      <c r="B109" s="74"/>
      <c r="C109" s="74"/>
      <c r="D109" s="74"/>
      <c r="E109" s="74"/>
      <c r="F109" s="74"/>
      <c r="G109" s="74"/>
      <c r="H109" s="74"/>
    </row>
    <row r="110" spans="2:8" ht="22.5">
      <c r="B110" s="74"/>
      <c r="C110" s="74"/>
      <c r="D110" s="74"/>
      <c r="E110" s="74"/>
      <c r="F110" s="74"/>
      <c r="G110" s="74"/>
      <c r="H110" s="74"/>
    </row>
    <row r="111" spans="2:8" ht="22.5">
      <c r="B111" s="74"/>
      <c r="C111" s="74"/>
      <c r="D111" s="74"/>
      <c r="E111" s="74"/>
      <c r="F111" s="74"/>
      <c r="G111" s="74"/>
      <c r="H111" s="74"/>
    </row>
    <row r="112" spans="2:8" ht="22.5">
      <c r="B112" s="74"/>
      <c r="C112" s="74"/>
      <c r="D112" s="74"/>
      <c r="E112" s="74"/>
      <c r="F112" s="74"/>
      <c r="G112" s="74"/>
      <c r="H112" s="74"/>
    </row>
    <row r="113" spans="2:8" ht="22.5">
      <c r="B113" s="74"/>
      <c r="C113" s="74"/>
      <c r="D113" s="74"/>
      <c r="E113" s="74"/>
      <c r="F113" s="74"/>
      <c r="G113" s="74"/>
      <c r="H113" s="74"/>
    </row>
    <row r="114" spans="2:8" ht="22.5">
      <c r="B114" s="74"/>
      <c r="C114" s="74"/>
      <c r="D114" s="74"/>
      <c r="E114" s="74"/>
      <c r="F114" s="74"/>
      <c r="G114" s="74"/>
      <c r="H114" s="74"/>
    </row>
    <row r="115" spans="2:8" ht="22.5">
      <c r="B115" s="74"/>
      <c r="C115" s="74"/>
      <c r="D115" s="74"/>
      <c r="E115" s="74"/>
      <c r="F115" s="74"/>
      <c r="G115" s="74"/>
      <c r="H115" s="74"/>
    </row>
    <row r="116" spans="2:8" ht="22.5">
      <c r="B116" s="74"/>
      <c r="C116" s="74"/>
      <c r="D116" s="74"/>
      <c r="E116" s="74"/>
      <c r="F116" s="74"/>
      <c r="G116" s="74"/>
      <c r="H116" s="74"/>
    </row>
    <row r="117" spans="2:8" ht="22.5">
      <c r="B117" s="74"/>
      <c r="C117" s="74"/>
      <c r="D117" s="74"/>
      <c r="E117" s="74"/>
      <c r="F117" s="74"/>
      <c r="G117" s="74"/>
      <c r="H117" s="74"/>
    </row>
    <row r="118" spans="2:8" ht="22.5">
      <c r="B118" s="74"/>
      <c r="C118" s="74"/>
      <c r="D118" s="74"/>
      <c r="E118" s="74"/>
      <c r="F118" s="74"/>
      <c r="G118" s="74"/>
      <c r="H118" s="74"/>
    </row>
    <row r="119" spans="2:8" ht="22.5">
      <c r="B119" s="74"/>
      <c r="C119" s="74"/>
      <c r="D119" s="74"/>
      <c r="E119" s="74"/>
      <c r="F119" s="74"/>
      <c r="G119" s="74"/>
      <c r="H119" s="74"/>
    </row>
    <row r="120" spans="2:8" ht="22.5">
      <c r="B120" s="74"/>
      <c r="C120" s="74"/>
      <c r="D120" s="74"/>
      <c r="E120" s="74"/>
      <c r="F120" s="74"/>
      <c r="G120" s="74"/>
      <c r="H120" s="74"/>
    </row>
    <row r="121" spans="2:8" ht="22.5">
      <c r="B121" s="74"/>
      <c r="C121" s="74"/>
      <c r="D121" s="74"/>
      <c r="E121" s="74"/>
      <c r="F121" s="74"/>
      <c r="G121" s="74"/>
      <c r="H121" s="74"/>
    </row>
    <row r="122" spans="2:8" ht="22.5">
      <c r="B122" s="74"/>
      <c r="C122" s="74"/>
      <c r="D122" s="74"/>
      <c r="E122" s="74"/>
      <c r="F122" s="74"/>
      <c r="G122" s="74"/>
      <c r="H122" s="74"/>
    </row>
    <row r="123" spans="2:8" ht="22.5">
      <c r="B123" s="74"/>
      <c r="C123" s="74"/>
      <c r="D123" s="74"/>
      <c r="E123" s="74"/>
      <c r="F123" s="74"/>
      <c r="G123" s="74"/>
      <c r="H123" s="74"/>
    </row>
    <row r="124" spans="2:8" ht="22.5">
      <c r="B124" s="74"/>
      <c r="C124" s="74"/>
      <c r="D124" s="74"/>
      <c r="E124" s="74"/>
      <c r="F124" s="74"/>
      <c r="G124" s="74"/>
      <c r="H124" s="74"/>
    </row>
    <row r="125" spans="2:8" ht="22.5">
      <c r="B125" s="74"/>
      <c r="C125" s="74"/>
      <c r="D125" s="74"/>
      <c r="E125" s="74"/>
      <c r="F125" s="74"/>
      <c r="G125" s="74"/>
      <c r="H125" s="74"/>
    </row>
    <row r="126" spans="2:8" ht="22.5">
      <c r="B126" s="74"/>
      <c r="C126" s="74"/>
      <c r="D126" s="74"/>
      <c r="E126" s="74"/>
      <c r="F126" s="74"/>
      <c r="G126" s="74"/>
      <c r="H126" s="74"/>
    </row>
    <row r="127" spans="2:8" ht="22.5">
      <c r="B127" s="74"/>
      <c r="C127" s="74"/>
      <c r="D127" s="74"/>
      <c r="E127" s="74"/>
      <c r="F127" s="74"/>
      <c r="G127" s="74"/>
      <c r="H127" s="74"/>
    </row>
    <row r="128" spans="2:8" ht="22.5">
      <c r="B128" s="74"/>
      <c r="C128" s="74"/>
      <c r="D128" s="74"/>
      <c r="E128" s="74"/>
      <c r="F128" s="74"/>
      <c r="G128" s="74"/>
      <c r="H128" s="74"/>
    </row>
    <row r="129" spans="2:8" ht="22.5">
      <c r="B129" s="74"/>
      <c r="C129" s="74"/>
      <c r="D129" s="74"/>
      <c r="E129" s="74"/>
      <c r="F129" s="74"/>
      <c r="G129" s="74"/>
      <c r="H129" s="74"/>
    </row>
    <row r="130" spans="2:8" ht="22.5">
      <c r="B130" s="74"/>
      <c r="C130" s="74"/>
      <c r="D130" s="74"/>
      <c r="E130" s="74"/>
      <c r="F130" s="74"/>
      <c r="G130" s="74"/>
      <c r="H130" s="74"/>
    </row>
    <row r="131" spans="2:8" ht="22.5">
      <c r="B131" s="74"/>
      <c r="C131" s="74"/>
      <c r="D131" s="74"/>
      <c r="E131" s="74"/>
      <c r="F131" s="74"/>
      <c r="G131" s="74"/>
      <c r="H131" s="74"/>
    </row>
    <row r="132" spans="2:8" ht="22.5">
      <c r="B132" s="74"/>
      <c r="C132" s="74"/>
      <c r="D132" s="74"/>
      <c r="E132" s="74"/>
      <c r="F132" s="74"/>
      <c r="G132" s="74"/>
      <c r="H132" s="74"/>
    </row>
    <row r="133" spans="2:8" ht="22.5">
      <c r="B133" s="74"/>
      <c r="C133" s="74"/>
      <c r="D133" s="74"/>
      <c r="E133" s="74"/>
      <c r="F133" s="74"/>
      <c r="G133" s="74"/>
      <c r="H133" s="74"/>
    </row>
    <row r="134" spans="2:8" ht="22.5">
      <c r="B134" s="74"/>
      <c r="C134" s="74"/>
      <c r="D134" s="74"/>
      <c r="E134" s="74"/>
      <c r="F134" s="74"/>
      <c r="G134" s="74"/>
      <c r="H134" s="74"/>
    </row>
    <row r="135" spans="2:8" ht="22.5">
      <c r="B135" s="74"/>
      <c r="C135" s="74"/>
      <c r="D135" s="74"/>
      <c r="E135" s="74"/>
      <c r="F135" s="74"/>
      <c r="G135" s="74"/>
      <c r="H135" s="74"/>
    </row>
    <row r="136" spans="2:8" ht="22.5">
      <c r="B136" s="74"/>
      <c r="C136" s="74"/>
      <c r="D136" s="74"/>
      <c r="E136" s="74"/>
      <c r="F136" s="74"/>
      <c r="G136" s="74"/>
      <c r="H136" s="74"/>
    </row>
    <row r="137" spans="2:8" ht="22.5">
      <c r="B137" s="74"/>
      <c r="C137" s="74"/>
      <c r="D137" s="74"/>
      <c r="E137" s="74"/>
      <c r="F137" s="74"/>
      <c r="G137" s="74"/>
      <c r="H137" s="74"/>
    </row>
    <row r="138" spans="2:8" ht="22.5">
      <c r="B138" s="74"/>
      <c r="C138" s="74"/>
      <c r="D138" s="74"/>
      <c r="E138" s="74"/>
      <c r="F138" s="74"/>
      <c r="G138" s="74"/>
      <c r="H138" s="74"/>
    </row>
    <row r="139" spans="2:8" ht="22.5">
      <c r="B139" s="74"/>
      <c r="C139" s="74"/>
      <c r="D139" s="74"/>
      <c r="E139" s="74"/>
      <c r="F139" s="74"/>
      <c r="G139" s="74"/>
      <c r="H139" s="74"/>
    </row>
    <row r="140" spans="2:8" ht="22.5">
      <c r="B140" s="74"/>
      <c r="C140" s="74"/>
      <c r="D140" s="74"/>
      <c r="E140" s="74"/>
      <c r="F140" s="74"/>
      <c r="G140" s="74"/>
      <c r="H140" s="74"/>
    </row>
    <row r="141" spans="2:8" ht="22.5">
      <c r="B141" s="74"/>
      <c r="C141" s="74"/>
      <c r="D141" s="74"/>
      <c r="E141" s="74"/>
      <c r="F141" s="74"/>
      <c r="G141" s="74"/>
      <c r="H141" s="74"/>
    </row>
    <row r="142" spans="2:8" ht="22.5">
      <c r="B142" s="74"/>
      <c r="C142" s="74"/>
      <c r="D142" s="74"/>
      <c r="E142" s="74"/>
      <c r="F142" s="74"/>
      <c r="G142" s="74"/>
      <c r="H142" s="74"/>
    </row>
    <row r="143" spans="2:8" ht="22.5">
      <c r="B143" s="74"/>
      <c r="C143" s="74"/>
      <c r="D143" s="74"/>
      <c r="E143" s="74"/>
      <c r="F143" s="74"/>
      <c r="G143" s="74"/>
      <c r="H143" s="74"/>
    </row>
    <row r="144" spans="2:8" ht="22.5">
      <c r="B144" s="74"/>
      <c r="C144" s="74"/>
      <c r="D144" s="74"/>
      <c r="E144" s="74"/>
      <c r="F144" s="74"/>
      <c r="G144" s="74"/>
      <c r="H144" s="74"/>
    </row>
    <row r="145" spans="2:8" ht="22.5">
      <c r="B145" s="74"/>
      <c r="C145" s="74"/>
      <c r="D145" s="74"/>
      <c r="E145" s="74"/>
      <c r="F145" s="74"/>
      <c r="G145" s="74"/>
      <c r="H145" s="74"/>
    </row>
    <row r="146" spans="2:8" ht="22.5">
      <c r="B146" s="74"/>
      <c r="C146" s="74"/>
      <c r="D146" s="74"/>
      <c r="E146" s="74"/>
      <c r="F146" s="74"/>
      <c r="G146" s="74"/>
      <c r="H146" s="74"/>
    </row>
    <row r="147" spans="2:8" ht="22.5">
      <c r="B147" s="74"/>
      <c r="C147" s="74"/>
      <c r="D147" s="74"/>
      <c r="E147" s="74"/>
      <c r="F147" s="74"/>
      <c r="G147" s="74"/>
      <c r="H147" s="74"/>
    </row>
    <row r="148" spans="2:8" ht="22.5">
      <c r="B148" s="74"/>
      <c r="C148" s="74"/>
      <c r="D148" s="74"/>
      <c r="E148" s="74"/>
      <c r="F148" s="74"/>
      <c r="G148" s="74"/>
      <c r="H148" s="74"/>
    </row>
    <row r="149" spans="2:8" ht="22.5">
      <c r="B149" s="74"/>
      <c r="C149" s="74"/>
      <c r="D149" s="74"/>
      <c r="E149" s="74"/>
      <c r="F149" s="74"/>
      <c r="G149" s="74"/>
      <c r="H149" s="74"/>
    </row>
    <row r="150" spans="2:8" ht="22.5">
      <c r="B150" s="74"/>
      <c r="C150" s="74"/>
      <c r="D150" s="74"/>
      <c r="E150" s="74"/>
      <c r="F150" s="74"/>
      <c r="G150" s="74"/>
      <c r="H150" s="74"/>
    </row>
    <row r="151" spans="2:8" ht="22.5">
      <c r="B151" s="74"/>
      <c r="C151" s="74"/>
      <c r="D151" s="74"/>
      <c r="E151" s="74"/>
      <c r="F151" s="74"/>
      <c r="G151" s="74"/>
      <c r="H151" s="74"/>
    </row>
    <row r="152" spans="2:8" ht="22.5">
      <c r="B152" s="74"/>
      <c r="C152" s="74"/>
      <c r="D152" s="74"/>
      <c r="E152" s="74"/>
      <c r="F152" s="74"/>
      <c r="G152" s="74"/>
      <c r="H152" s="74"/>
    </row>
    <row r="153" spans="2:8" ht="22.5">
      <c r="B153" s="74"/>
      <c r="C153" s="74"/>
      <c r="D153" s="74"/>
      <c r="E153" s="74"/>
      <c r="F153" s="74"/>
      <c r="G153" s="74"/>
      <c r="H153" s="74"/>
    </row>
    <row r="154" spans="2:8" ht="22.5">
      <c r="B154" s="74"/>
      <c r="C154" s="74"/>
      <c r="D154" s="74"/>
      <c r="E154" s="74"/>
      <c r="F154" s="74"/>
      <c r="G154" s="74"/>
      <c r="H154" s="74"/>
    </row>
    <row r="155" spans="2:8" ht="22.5">
      <c r="B155" s="74"/>
      <c r="C155" s="74"/>
      <c r="D155" s="74"/>
      <c r="E155" s="74"/>
      <c r="F155" s="74"/>
      <c r="G155" s="74"/>
      <c r="H155" s="74"/>
    </row>
    <row r="156" spans="2:8" ht="22.5">
      <c r="B156" s="74"/>
      <c r="C156" s="74"/>
      <c r="D156" s="74"/>
      <c r="E156" s="74"/>
      <c r="F156" s="74"/>
      <c r="G156" s="74"/>
      <c r="H156" s="74"/>
    </row>
    <row r="157" spans="2:8" ht="22.5">
      <c r="B157" s="74"/>
      <c r="C157" s="74"/>
      <c r="D157" s="74"/>
      <c r="E157" s="74"/>
      <c r="F157" s="74"/>
      <c r="G157" s="74"/>
      <c r="H157" s="74"/>
    </row>
    <row r="158" spans="2:8" ht="22.5">
      <c r="B158" s="74"/>
      <c r="C158" s="74"/>
      <c r="D158" s="74"/>
      <c r="E158" s="74"/>
      <c r="F158" s="74"/>
      <c r="G158" s="74"/>
      <c r="H158" s="74"/>
    </row>
    <row r="159" spans="2:8" ht="22.5">
      <c r="B159" s="74"/>
      <c r="C159" s="74"/>
      <c r="D159" s="74"/>
      <c r="E159" s="74"/>
      <c r="F159" s="74"/>
      <c r="G159" s="74"/>
      <c r="H159" s="74"/>
    </row>
    <row r="160" spans="2:8" ht="22.5">
      <c r="B160" s="74"/>
      <c r="C160" s="74"/>
      <c r="D160" s="74"/>
      <c r="E160" s="74"/>
      <c r="F160" s="74"/>
      <c r="G160" s="74"/>
      <c r="H160" s="74"/>
    </row>
    <row r="161" spans="2:8" ht="22.5">
      <c r="B161" s="74"/>
      <c r="C161" s="74"/>
      <c r="D161" s="74"/>
      <c r="E161" s="74"/>
      <c r="F161" s="74"/>
      <c r="G161" s="74"/>
      <c r="H161" s="74"/>
    </row>
    <row r="162" spans="2:8" ht="22.5">
      <c r="B162" s="74"/>
      <c r="C162" s="74"/>
      <c r="D162" s="74"/>
      <c r="E162" s="74"/>
      <c r="F162" s="74"/>
      <c r="G162" s="74"/>
      <c r="H162" s="74"/>
    </row>
    <row r="163" spans="2:8" ht="22.5">
      <c r="B163" s="74"/>
      <c r="C163" s="74"/>
      <c r="D163" s="74"/>
      <c r="E163" s="74"/>
      <c r="F163" s="74"/>
      <c r="G163" s="74"/>
      <c r="H163" s="74"/>
    </row>
    <row r="164" spans="2:8" ht="22.5">
      <c r="B164" s="74"/>
      <c r="C164" s="74"/>
      <c r="D164" s="74"/>
      <c r="E164" s="74"/>
      <c r="F164" s="74"/>
      <c r="G164" s="74"/>
      <c r="H164" s="74"/>
    </row>
    <row r="165" spans="2:8" ht="22.5">
      <c r="B165" s="74"/>
      <c r="C165" s="74"/>
      <c r="D165" s="74"/>
      <c r="E165" s="74"/>
      <c r="F165" s="74"/>
      <c r="G165" s="74"/>
      <c r="H165" s="74"/>
    </row>
    <row r="166" spans="2:8" ht="22.5">
      <c r="B166" s="74"/>
      <c r="C166" s="74"/>
      <c r="D166" s="74"/>
      <c r="E166" s="74"/>
      <c r="F166" s="74"/>
      <c r="G166" s="74"/>
      <c r="H166" s="74"/>
    </row>
    <row r="167" spans="2:8" ht="22.5">
      <c r="B167" s="74"/>
      <c r="C167" s="74"/>
      <c r="D167" s="74"/>
      <c r="E167" s="74"/>
      <c r="F167" s="74"/>
      <c r="G167" s="74"/>
      <c r="H167" s="74"/>
    </row>
    <row r="168" spans="2:8" ht="22.5">
      <c r="B168" s="74"/>
      <c r="C168" s="74"/>
      <c r="D168" s="74"/>
      <c r="E168" s="74"/>
      <c r="F168" s="74"/>
      <c r="G168" s="74"/>
      <c r="H168" s="74"/>
    </row>
    <row r="169" spans="2:8" ht="22.5">
      <c r="B169" s="74"/>
      <c r="C169" s="74"/>
      <c r="D169" s="74"/>
      <c r="E169" s="74"/>
      <c r="F169" s="74"/>
      <c r="G169" s="74"/>
      <c r="H169" s="74"/>
    </row>
    <row r="170" spans="2:8" ht="22.5">
      <c r="B170" s="74"/>
      <c r="C170" s="74"/>
      <c r="D170" s="74"/>
      <c r="E170" s="74"/>
      <c r="F170" s="74"/>
      <c r="G170" s="74"/>
      <c r="H170" s="74"/>
    </row>
    <row r="171" spans="2:8" ht="22.5">
      <c r="B171" s="74"/>
      <c r="C171" s="74"/>
      <c r="D171" s="74"/>
      <c r="E171" s="74"/>
      <c r="F171" s="74"/>
      <c r="G171" s="74"/>
      <c r="H171" s="74"/>
    </row>
    <row r="172" spans="2:8" ht="22.5">
      <c r="B172" s="74"/>
      <c r="C172" s="74"/>
      <c r="D172" s="74"/>
      <c r="E172" s="74"/>
      <c r="F172" s="74"/>
      <c r="G172" s="74"/>
      <c r="H172" s="74"/>
    </row>
    <row r="173" spans="2:8" ht="22.5">
      <c r="B173" s="74"/>
      <c r="C173" s="74"/>
      <c r="D173" s="74"/>
      <c r="E173" s="74"/>
      <c r="F173" s="74"/>
      <c r="G173" s="74"/>
      <c r="H173" s="74"/>
    </row>
    <row r="174" spans="2:8" ht="22.5">
      <c r="B174" s="74"/>
      <c r="C174" s="74"/>
      <c r="D174" s="74"/>
      <c r="E174" s="74"/>
      <c r="F174" s="74"/>
      <c r="G174" s="74"/>
      <c r="H174" s="74"/>
    </row>
    <row r="175" spans="2:8" ht="22.5">
      <c r="B175" s="74"/>
      <c r="C175" s="74"/>
      <c r="D175" s="74"/>
      <c r="E175" s="74"/>
      <c r="F175" s="74"/>
      <c r="G175" s="74"/>
      <c r="H175" s="74"/>
    </row>
    <row r="176" spans="2:8" ht="22.5">
      <c r="B176" s="74"/>
      <c r="C176" s="74"/>
      <c r="D176" s="74"/>
      <c r="E176" s="74"/>
      <c r="F176" s="74"/>
      <c r="G176" s="74"/>
      <c r="H176" s="74"/>
    </row>
    <row r="177" spans="2:8" ht="22.5">
      <c r="B177" s="74"/>
      <c r="C177" s="74"/>
      <c r="D177" s="74"/>
      <c r="E177" s="74"/>
      <c r="F177" s="74"/>
      <c r="G177" s="74"/>
      <c r="H177" s="74"/>
    </row>
    <row r="178" spans="2:8" ht="22.5">
      <c r="B178" s="74"/>
      <c r="C178" s="74"/>
      <c r="D178" s="74"/>
      <c r="E178" s="74"/>
      <c r="F178" s="74"/>
      <c r="G178" s="74"/>
      <c r="H178" s="74"/>
    </row>
    <row r="179" spans="2:8" ht="22.5">
      <c r="B179" s="74"/>
      <c r="C179" s="74"/>
      <c r="D179" s="74"/>
      <c r="E179" s="74"/>
      <c r="F179" s="74"/>
      <c r="G179" s="74"/>
      <c r="H179" s="74"/>
    </row>
    <row r="180" spans="2:8" ht="22.5">
      <c r="B180" s="74"/>
      <c r="C180" s="74"/>
      <c r="D180" s="74"/>
      <c r="E180" s="74"/>
      <c r="F180" s="74"/>
      <c r="G180" s="74"/>
      <c r="H180" s="74"/>
    </row>
    <row r="181" spans="2:8" ht="22.5">
      <c r="B181" s="74"/>
      <c r="C181" s="74"/>
      <c r="D181" s="74"/>
      <c r="E181" s="74"/>
      <c r="F181" s="74"/>
      <c r="G181" s="74"/>
      <c r="H181" s="74"/>
    </row>
    <row r="182" spans="2:8" ht="22.5">
      <c r="B182" s="74"/>
      <c r="C182" s="74"/>
      <c r="D182" s="74"/>
      <c r="E182" s="74"/>
      <c r="F182" s="74"/>
      <c r="G182" s="74"/>
      <c r="H182" s="74"/>
    </row>
    <row r="183" spans="2:8" ht="22.5">
      <c r="B183" s="74"/>
      <c r="C183" s="74"/>
      <c r="D183" s="74"/>
      <c r="E183" s="74"/>
      <c r="F183" s="74"/>
      <c r="G183" s="74"/>
      <c r="H183" s="74"/>
    </row>
    <row r="184" spans="2:8" ht="22.5">
      <c r="B184" s="74"/>
      <c r="C184" s="74"/>
      <c r="D184" s="74"/>
      <c r="E184" s="74"/>
      <c r="F184" s="74"/>
      <c r="G184" s="74"/>
      <c r="H184" s="74"/>
    </row>
    <row r="185" spans="2:8" ht="22.5">
      <c r="B185" s="74"/>
      <c r="C185" s="74"/>
      <c r="D185" s="74"/>
      <c r="E185" s="74"/>
      <c r="F185" s="74"/>
      <c r="G185" s="74"/>
      <c r="H185" s="74"/>
    </row>
    <row r="186" spans="2:8" ht="22.5">
      <c r="B186" s="74"/>
      <c r="C186" s="74"/>
      <c r="D186" s="74"/>
      <c r="E186" s="74"/>
      <c r="F186" s="74"/>
      <c r="G186" s="74"/>
      <c r="H186" s="74"/>
    </row>
    <row r="187" spans="2:8" ht="22.5">
      <c r="B187" s="74"/>
      <c r="C187" s="74"/>
      <c r="D187" s="74"/>
      <c r="E187" s="74"/>
      <c r="F187" s="74"/>
      <c r="G187" s="74"/>
      <c r="H187" s="74"/>
    </row>
    <row r="188" spans="2:8" ht="22.5">
      <c r="B188" s="74"/>
      <c r="C188" s="74"/>
      <c r="D188" s="74"/>
      <c r="E188" s="74"/>
      <c r="F188" s="74"/>
      <c r="G188" s="74"/>
      <c r="H188" s="74"/>
    </row>
    <row r="189" spans="2:8" ht="22.5">
      <c r="B189" s="74"/>
      <c r="C189" s="74"/>
      <c r="D189" s="74"/>
      <c r="E189" s="74"/>
      <c r="F189" s="74"/>
      <c r="G189" s="74"/>
      <c r="H189" s="74"/>
    </row>
    <row r="190" spans="2:8" ht="22.5">
      <c r="B190" s="74"/>
      <c r="C190" s="74"/>
      <c r="D190" s="74"/>
      <c r="E190" s="74"/>
      <c r="F190" s="74"/>
      <c r="G190" s="74"/>
      <c r="H190" s="74"/>
    </row>
    <row r="191" spans="2:8" ht="22.5">
      <c r="B191" s="74"/>
      <c r="C191" s="74"/>
      <c r="D191" s="74"/>
      <c r="E191" s="74"/>
      <c r="F191" s="74"/>
      <c r="G191" s="74"/>
      <c r="H191" s="74"/>
    </row>
    <row r="192" spans="2:8" ht="22.5">
      <c r="B192" s="74"/>
      <c r="C192" s="74"/>
      <c r="D192" s="74"/>
      <c r="E192" s="74"/>
      <c r="F192" s="74"/>
      <c r="G192" s="74"/>
      <c r="H192" s="74"/>
    </row>
    <row r="193" spans="2:8" ht="22.5">
      <c r="B193" s="74"/>
      <c r="C193" s="74"/>
      <c r="D193" s="74"/>
      <c r="E193" s="74"/>
      <c r="F193" s="74"/>
      <c r="G193" s="74"/>
      <c r="H193" s="74"/>
    </row>
    <row r="194" spans="2:8" ht="22.5">
      <c r="B194" s="74"/>
      <c r="C194" s="74"/>
      <c r="D194" s="74"/>
      <c r="E194" s="74"/>
      <c r="F194" s="74"/>
      <c r="G194" s="74"/>
      <c r="H194" s="74"/>
    </row>
    <row r="195" spans="2:8" ht="22.5">
      <c r="B195" s="74"/>
      <c r="C195" s="74"/>
      <c r="D195" s="74"/>
      <c r="E195" s="74"/>
      <c r="F195" s="74"/>
      <c r="G195" s="74"/>
      <c r="H195" s="74"/>
    </row>
    <row r="196" spans="2:8" ht="22.5">
      <c r="B196" s="74"/>
      <c r="C196" s="74"/>
      <c r="D196" s="74"/>
      <c r="E196" s="74"/>
      <c r="F196" s="74"/>
      <c r="G196" s="74"/>
      <c r="H196" s="74"/>
    </row>
    <row r="197" spans="2:8" ht="22.5">
      <c r="B197" s="74"/>
      <c r="C197" s="74"/>
      <c r="D197" s="74"/>
      <c r="E197" s="74"/>
      <c r="F197" s="74"/>
      <c r="G197" s="74"/>
      <c r="H197" s="74"/>
    </row>
    <row r="198" spans="2:8" ht="22.5">
      <c r="B198" s="74"/>
      <c r="C198" s="74"/>
      <c r="D198" s="74"/>
      <c r="E198" s="74"/>
      <c r="F198" s="74"/>
      <c r="G198" s="74"/>
      <c r="H198" s="74"/>
    </row>
    <row r="199" spans="2:8" ht="22.5">
      <c r="B199" s="74"/>
      <c r="C199" s="74"/>
      <c r="D199" s="74"/>
      <c r="E199" s="74"/>
      <c r="F199" s="74"/>
      <c r="G199" s="74"/>
      <c r="H199" s="74"/>
    </row>
    <row r="200" spans="2:8" ht="22.5">
      <c r="B200" s="74"/>
      <c r="C200" s="74"/>
      <c r="D200" s="74"/>
      <c r="E200" s="74"/>
      <c r="F200" s="74"/>
      <c r="G200" s="74"/>
      <c r="H200" s="74"/>
    </row>
    <row r="201" spans="2:8" ht="22.5">
      <c r="B201" s="74"/>
      <c r="C201" s="74"/>
      <c r="D201" s="74"/>
      <c r="E201" s="74"/>
      <c r="F201" s="74"/>
      <c r="G201" s="74"/>
      <c r="H201" s="74"/>
    </row>
    <row r="202" spans="2:8" ht="22.5">
      <c r="B202" s="74"/>
      <c r="C202" s="74"/>
      <c r="D202" s="74"/>
      <c r="E202" s="74"/>
      <c r="F202" s="74"/>
      <c r="G202" s="74"/>
      <c r="H202" s="74"/>
    </row>
    <row r="203" spans="2:8" ht="22.5">
      <c r="B203" s="74"/>
      <c r="C203" s="74"/>
      <c r="D203" s="74"/>
      <c r="E203" s="74"/>
      <c r="F203" s="74"/>
      <c r="G203" s="74"/>
      <c r="H203" s="74"/>
    </row>
    <row r="204" spans="2:8" ht="22.5">
      <c r="B204" s="74"/>
      <c r="C204" s="74"/>
      <c r="D204" s="74"/>
      <c r="E204" s="74"/>
      <c r="F204" s="74"/>
      <c r="G204" s="74"/>
      <c r="H204" s="74"/>
    </row>
    <row r="205" spans="2:8" ht="22.5">
      <c r="B205" s="74"/>
      <c r="C205" s="74"/>
      <c r="D205" s="74"/>
      <c r="E205" s="74"/>
      <c r="F205" s="74"/>
      <c r="G205" s="74"/>
      <c r="H205" s="74"/>
    </row>
    <row r="206" spans="2:8" ht="22.5">
      <c r="B206" s="74"/>
      <c r="C206" s="74"/>
      <c r="D206" s="74"/>
      <c r="E206" s="74"/>
      <c r="F206" s="74"/>
      <c r="G206" s="74"/>
      <c r="H206" s="74"/>
    </row>
    <row r="207" spans="2:8" ht="22.5">
      <c r="B207" s="74"/>
      <c r="C207" s="74"/>
      <c r="D207" s="74"/>
      <c r="E207" s="74"/>
      <c r="F207" s="74"/>
      <c r="G207" s="74"/>
      <c r="H207" s="74"/>
    </row>
    <row r="208" spans="2:8" ht="22.5">
      <c r="B208" s="74"/>
      <c r="C208" s="74"/>
      <c r="D208" s="74"/>
      <c r="E208" s="74"/>
      <c r="F208" s="74"/>
      <c r="G208" s="74"/>
      <c r="H208" s="74"/>
    </row>
    <row r="209" spans="2:8" ht="22.5">
      <c r="B209" s="74"/>
      <c r="C209" s="74"/>
      <c r="D209" s="74"/>
      <c r="E209" s="74"/>
      <c r="F209" s="74"/>
      <c r="G209" s="74"/>
      <c r="H209" s="74"/>
    </row>
    <row r="210" spans="2:8" ht="22.5">
      <c r="B210" s="74"/>
      <c r="C210" s="74"/>
      <c r="D210" s="74"/>
      <c r="E210" s="74"/>
      <c r="F210" s="74"/>
      <c r="G210" s="74"/>
      <c r="H210" s="74"/>
    </row>
    <row r="211" spans="2:8" ht="22.5">
      <c r="B211" s="74"/>
      <c r="C211" s="74"/>
      <c r="D211" s="74"/>
      <c r="E211" s="74"/>
      <c r="F211" s="74"/>
      <c r="G211" s="74"/>
      <c r="H211" s="74"/>
    </row>
    <row r="212" spans="2:8" ht="22.5">
      <c r="B212" s="74"/>
      <c r="C212" s="74"/>
      <c r="D212" s="74"/>
      <c r="E212" s="74"/>
      <c r="F212" s="74"/>
      <c r="G212" s="74"/>
      <c r="H212" s="74"/>
    </row>
    <row r="213" spans="2:8" ht="22.5">
      <c r="B213" s="74"/>
      <c r="C213" s="74"/>
      <c r="D213" s="74"/>
      <c r="E213" s="74"/>
      <c r="F213" s="74"/>
      <c r="G213" s="74"/>
      <c r="H213" s="74"/>
    </row>
    <row r="214" spans="2:8" ht="22.5">
      <c r="B214" s="74"/>
      <c r="C214" s="74"/>
      <c r="D214" s="74"/>
      <c r="E214" s="74"/>
      <c r="F214" s="74"/>
      <c r="G214" s="74"/>
      <c r="H214" s="74"/>
    </row>
    <row r="215" spans="2:8" ht="22.5">
      <c r="B215" s="74"/>
      <c r="C215" s="74"/>
      <c r="D215" s="74"/>
      <c r="E215" s="74"/>
      <c r="F215" s="74"/>
      <c r="G215" s="74"/>
      <c r="H215" s="74"/>
    </row>
    <row r="216" spans="2:8" ht="22.5">
      <c r="B216" s="74"/>
      <c r="C216" s="74"/>
      <c r="D216" s="74"/>
      <c r="E216" s="74"/>
      <c r="F216" s="74"/>
      <c r="G216" s="74"/>
      <c r="H216" s="74"/>
    </row>
    <row r="217" spans="2:8" ht="22.5">
      <c r="B217" s="74"/>
      <c r="C217" s="74"/>
      <c r="D217" s="74"/>
      <c r="E217" s="74"/>
      <c r="F217" s="74"/>
      <c r="G217" s="74"/>
      <c r="H217" s="74"/>
    </row>
    <row r="218" spans="2:8" ht="22.5">
      <c r="B218" s="74"/>
      <c r="C218" s="74"/>
      <c r="D218" s="74"/>
      <c r="E218" s="74"/>
      <c r="F218" s="74"/>
      <c r="G218" s="74"/>
      <c r="H218" s="74"/>
    </row>
    <row r="219" spans="2:8" ht="22.5">
      <c r="B219" s="74"/>
      <c r="C219" s="74"/>
      <c r="D219" s="74"/>
      <c r="E219" s="74"/>
      <c r="F219" s="74"/>
      <c r="G219" s="74"/>
      <c r="H219" s="74"/>
    </row>
    <row r="220" spans="2:8" ht="22.5">
      <c r="B220" s="74"/>
      <c r="C220" s="74"/>
      <c r="D220" s="74"/>
      <c r="E220" s="74"/>
      <c r="F220" s="74"/>
      <c r="G220" s="74"/>
      <c r="H220" s="74"/>
    </row>
    <row r="221" spans="2:8" ht="22.5">
      <c r="B221" s="74"/>
      <c r="C221" s="74"/>
      <c r="D221" s="74"/>
      <c r="E221" s="74"/>
      <c r="F221" s="74"/>
      <c r="G221" s="74"/>
      <c r="H221" s="74"/>
    </row>
    <row r="222" spans="2:8" ht="22.5">
      <c r="B222" s="74"/>
      <c r="C222" s="74"/>
      <c r="D222" s="74"/>
      <c r="E222" s="74"/>
      <c r="F222" s="74"/>
      <c r="G222" s="74"/>
      <c r="H222" s="74"/>
    </row>
    <row r="223" spans="2:8" ht="22.5">
      <c r="B223" s="74"/>
      <c r="C223" s="74"/>
      <c r="D223" s="74"/>
      <c r="E223" s="74"/>
      <c r="F223" s="74"/>
      <c r="G223" s="74"/>
      <c r="H223" s="74"/>
    </row>
    <row r="224" spans="2:8" ht="22.5">
      <c r="B224" s="74"/>
      <c r="C224" s="74"/>
      <c r="D224" s="74"/>
      <c r="E224" s="74"/>
      <c r="F224" s="74"/>
      <c r="G224" s="74"/>
      <c r="H224" s="74"/>
    </row>
    <row r="225" spans="2:8" ht="22.5">
      <c r="B225" s="74"/>
      <c r="C225" s="74"/>
      <c r="D225" s="74"/>
      <c r="E225" s="74"/>
      <c r="F225" s="74"/>
      <c r="G225" s="74"/>
      <c r="H225" s="74"/>
    </row>
    <row r="226" spans="2:8" ht="22.5">
      <c r="B226" s="74"/>
      <c r="C226" s="74"/>
      <c r="D226" s="74"/>
      <c r="E226" s="74"/>
      <c r="F226" s="74"/>
      <c r="G226" s="74"/>
      <c r="H226" s="74"/>
    </row>
    <row r="227" spans="2:8" ht="22.5">
      <c r="B227" s="74"/>
      <c r="C227" s="74"/>
      <c r="D227" s="74"/>
      <c r="E227" s="74"/>
      <c r="F227" s="74"/>
      <c r="G227" s="74"/>
      <c r="H227" s="74"/>
    </row>
    <row r="228" spans="2:8" ht="22.5">
      <c r="B228" s="74"/>
      <c r="C228" s="74"/>
      <c r="D228" s="74"/>
      <c r="E228" s="74"/>
      <c r="F228" s="74"/>
      <c r="G228" s="74"/>
      <c r="H228" s="74"/>
    </row>
    <row r="229" spans="2:8" ht="22.5">
      <c r="B229" s="74"/>
      <c r="C229" s="74"/>
      <c r="D229" s="74"/>
      <c r="E229" s="74"/>
      <c r="F229" s="74"/>
      <c r="G229" s="74"/>
      <c r="H229" s="74"/>
    </row>
    <row r="230" spans="2:8" ht="22.5">
      <c r="B230" s="74"/>
      <c r="C230" s="74"/>
      <c r="D230" s="74"/>
      <c r="E230" s="74"/>
      <c r="F230" s="74"/>
      <c r="G230" s="74"/>
      <c r="H230" s="74"/>
    </row>
    <row r="231" spans="2:8" ht="22.5">
      <c r="B231" s="74"/>
      <c r="C231" s="74"/>
      <c r="D231" s="74"/>
      <c r="E231" s="74"/>
      <c r="F231" s="74"/>
      <c r="G231" s="74"/>
      <c r="H231" s="74"/>
    </row>
    <row r="232" spans="2:8" ht="22.5">
      <c r="B232" s="74"/>
      <c r="C232" s="74"/>
      <c r="D232" s="74"/>
      <c r="E232" s="74"/>
      <c r="F232" s="74"/>
      <c r="G232" s="74"/>
      <c r="H232" s="74"/>
    </row>
    <row r="233" spans="2:8" ht="22.5">
      <c r="B233" s="74"/>
      <c r="C233" s="74"/>
      <c r="D233" s="74"/>
      <c r="E233" s="74"/>
      <c r="F233" s="74"/>
      <c r="G233" s="74"/>
      <c r="H233" s="74"/>
    </row>
    <row r="234" spans="2:8" ht="22.5">
      <c r="B234" s="74"/>
      <c r="C234" s="74"/>
      <c r="D234" s="74"/>
      <c r="E234" s="74"/>
      <c r="F234" s="74"/>
      <c r="G234" s="74"/>
      <c r="H234" s="74"/>
    </row>
    <row r="235" spans="2:8" ht="22.5">
      <c r="B235" s="74"/>
      <c r="C235" s="74"/>
      <c r="D235" s="74"/>
      <c r="E235" s="74"/>
      <c r="F235" s="74"/>
      <c r="G235" s="74"/>
      <c r="H235" s="74"/>
    </row>
    <row r="236" spans="2:8" ht="22.5">
      <c r="B236" s="74"/>
      <c r="C236" s="74"/>
      <c r="D236" s="74"/>
      <c r="E236" s="74"/>
      <c r="F236" s="74"/>
      <c r="G236" s="74"/>
      <c r="H236" s="74"/>
    </row>
    <row r="237" spans="2:8" ht="22.5">
      <c r="B237" s="74"/>
      <c r="C237" s="74"/>
      <c r="D237" s="74"/>
      <c r="E237" s="74"/>
      <c r="F237" s="74"/>
      <c r="G237" s="74"/>
      <c r="H237" s="74"/>
    </row>
    <row r="238" spans="2:8" ht="22.5">
      <c r="B238" s="74"/>
      <c r="C238" s="74"/>
      <c r="D238" s="74"/>
      <c r="E238" s="74"/>
      <c r="F238" s="74"/>
      <c r="G238" s="74"/>
      <c r="H238" s="74"/>
    </row>
    <row r="239" spans="2:8" ht="22.5">
      <c r="B239" s="74"/>
      <c r="C239" s="74"/>
      <c r="D239" s="74"/>
      <c r="E239" s="74"/>
      <c r="F239" s="74"/>
      <c r="G239" s="74"/>
      <c r="H239" s="74"/>
    </row>
    <row r="240" spans="2:8" ht="22.5">
      <c r="B240" s="74"/>
      <c r="C240" s="74"/>
      <c r="D240" s="74"/>
      <c r="E240" s="74"/>
      <c r="F240" s="74"/>
      <c r="G240" s="74"/>
      <c r="H240" s="74"/>
    </row>
  </sheetData>
  <sheetProtection password="CA07" sheet="1" objects="1" scenarios="1"/>
  <dataValidations count="6">
    <dataValidation type="whole" operator="lessThan" allowBlank="1" showInputMessage="1" showErrorMessage="1" prompt="This entry is from what was entered as the first mortgage on page 1 of the cost data sheet." error="This comes from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horizontalDpi="300" verticalDpi="300" orientation="portrait" scale="59" r:id="rId1"/>
  <headerFooter alignWithMargins="0">
    <oddFooter>&amp;LFCCA
January 2013&amp;CPage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24"/>
  </sheetPr>
  <dimension ref="A1:J45"/>
  <sheetViews>
    <sheetView defaultGridColor="0" zoomScale="70" zoomScaleNormal="70" zoomScalePageLayoutView="0" colorId="22" workbookViewId="0" topLeftCell="A1">
      <selection activeCell="B6" sqref="B6"/>
    </sheetView>
  </sheetViews>
  <sheetFormatPr defaultColWidth="9.69140625" defaultRowHeight="23.25"/>
  <cols>
    <col min="1" max="1" width="9.83984375" style="0" customWidth="1"/>
    <col min="2" max="2" width="32.23046875" style="0" customWidth="1"/>
    <col min="3" max="3" width="9.83984375" style="0" customWidth="1"/>
    <col min="4" max="4" width="9.0703125" style="0" customWidth="1"/>
    <col min="5" max="5" width="12.69140625" style="0" customWidth="1"/>
    <col min="6" max="6" width="7" style="0" customWidth="1"/>
    <col min="7" max="7" width="8.69140625" style="0" customWidth="1"/>
    <col min="8" max="8" width="13.0703125" style="0" customWidth="1"/>
    <col min="9" max="9" width="9.69140625" style="0" customWidth="1"/>
    <col min="10" max="10" width="13.0703125" style="0" customWidth="1"/>
  </cols>
  <sheetData>
    <row r="1" spans="1:10" ht="22.5">
      <c r="A1" s="17" t="s">
        <v>191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2.5">
      <c r="A2" s="17" t="s">
        <v>192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2.5">
      <c r="A3" s="17" t="s">
        <v>193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3.25" thickBot="1">
      <c r="A5" s="39" t="s">
        <v>194</v>
      </c>
      <c r="B5" s="203">
        <f>IF(COSTS!C6="","",COSTS!C6)</f>
      </c>
      <c r="C5" s="14"/>
      <c r="D5" s="14"/>
      <c r="E5" s="14"/>
      <c r="F5" s="14"/>
      <c r="G5" s="14"/>
      <c r="H5" s="49" t="s">
        <v>140</v>
      </c>
      <c r="I5" s="203">
        <f>IF(COSTS!K6="","",COSTS!K6)</f>
      </c>
      <c r="J5" s="14"/>
    </row>
    <row r="6" spans="1:10" ht="23.25" thickBot="1">
      <c r="A6" s="39" t="s">
        <v>195</v>
      </c>
      <c r="B6" s="212"/>
      <c r="C6" s="40"/>
      <c r="D6" s="40"/>
      <c r="E6" s="14"/>
      <c r="F6" s="14"/>
      <c r="G6" s="14"/>
      <c r="H6" s="14"/>
      <c r="I6" s="14"/>
      <c r="J6" s="14"/>
    </row>
    <row r="7" spans="1:10" ht="23.25" thickBot="1">
      <c r="A7" s="39" t="s">
        <v>196</v>
      </c>
      <c r="B7" s="212"/>
      <c r="C7" s="14"/>
      <c r="D7" s="65" t="s">
        <v>197</v>
      </c>
      <c r="E7" s="212"/>
      <c r="F7" s="14"/>
      <c r="G7" s="14"/>
      <c r="H7" s="14"/>
      <c r="I7" s="14"/>
      <c r="J7" s="14"/>
    </row>
    <row r="8" spans="1:10" ht="23.25" thickBot="1">
      <c r="A8" s="14"/>
      <c r="B8" s="14" t="s">
        <v>198</v>
      </c>
      <c r="C8" s="14"/>
      <c r="D8" s="14"/>
      <c r="E8" s="14"/>
      <c r="F8" s="14"/>
      <c r="G8" s="14"/>
      <c r="H8" s="14"/>
      <c r="I8" s="14"/>
      <c r="J8" s="14"/>
    </row>
    <row r="9" spans="1:10" ht="22.5">
      <c r="A9" s="41" t="s">
        <v>312</v>
      </c>
      <c r="B9" s="20" t="s">
        <v>155</v>
      </c>
      <c r="C9" s="42" t="s">
        <v>152</v>
      </c>
      <c r="D9" s="20" t="s">
        <v>227</v>
      </c>
      <c r="E9" s="42" t="s">
        <v>6</v>
      </c>
      <c r="F9" s="20" t="s">
        <v>199</v>
      </c>
      <c r="G9" s="42" t="s">
        <v>224</v>
      </c>
      <c r="H9" s="41" t="s">
        <v>200</v>
      </c>
      <c r="I9" s="20" t="s">
        <v>158</v>
      </c>
      <c r="J9" s="43" t="s">
        <v>158</v>
      </c>
    </row>
    <row r="10" spans="1:10" ht="22.5">
      <c r="A10" s="44"/>
      <c r="B10" s="21"/>
      <c r="C10" s="22" t="s">
        <v>156</v>
      </c>
      <c r="D10" s="21" t="s">
        <v>228</v>
      </c>
      <c r="E10" s="22" t="s">
        <v>161</v>
      </c>
      <c r="F10" s="21" t="s">
        <v>201</v>
      </c>
      <c r="G10" s="22" t="s">
        <v>208</v>
      </c>
      <c r="H10" s="44" t="s">
        <v>161</v>
      </c>
      <c r="I10" s="21" t="s">
        <v>162</v>
      </c>
      <c r="J10" s="45" t="s">
        <v>163</v>
      </c>
    </row>
    <row r="11" spans="1:10" ht="23.25" thickBot="1">
      <c r="A11" s="46"/>
      <c r="B11" s="23"/>
      <c r="C11" s="47" t="s">
        <v>159</v>
      </c>
      <c r="D11" s="23" t="s">
        <v>160</v>
      </c>
      <c r="E11" s="47"/>
      <c r="F11" s="23">
        <v>1.3</v>
      </c>
      <c r="G11" s="47"/>
      <c r="H11" s="46"/>
      <c r="I11" s="23"/>
      <c r="J11" s="48"/>
    </row>
    <row r="12" spans="1:10" ht="22.5">
      <c r="A12" s="75"/>
      <c r="B12" s="190">
        <f>IF('APPLIC. FRACT.'!A7="",IF('QUAL. CALC'!A8="","",'QUAL. CALC'!A8),'APPLIC. FRACT.'!A7)</f>
      </c>
      <c r="C12" s="214">
        <f>IF('QUAL. CALC'!B8="","",'QUAL. CALC'!B8)</f>
      </c>
      <c r="D12" s="180">
        <f>IF('APPLIC. FRACT.'!C7="",IF('QUAL. CALC'!C8="","",'QUAL. CALC'!C8),'APPLIC. FRACT.'!C7)</f>
      </c>
      <c r="E12" s="182">
        <f>IF(B12="","",IF('DEV.  DATA'!H$68&gt;0,IF('CREDIT CALC.'!H$35&lt;='CREDIT CALC.'!H$37,'QUAL. CALC'!D8,('CREDIT CALC.'!H$37/'CREDIT CALC.'!H$35)*'QUAL. CALC'!D8),IF('CREDIT CALC.'!H$31="","",IF(AND('CREDIT CALC.'!H$35&lt;='CREDIT CALC.'!H$31,'CREDIT CALC.'!H$35&lt;='CREDIT CALC.'!H$37),'QUAL. CALC'!D8,IF(AND('CREDIT CALC.'!H$31&lt;'CREDIT CALC.'!H$35,'CREDIT CALC.'!H$31&lt;'CREDIT CALC.'!H$37),('CREDIT CALC.'!H$31/'CREDIT CALC.'!H$35)*'QUAL. CALC'!D8,('CREDIT CALC.'!H$37/'CREDIT CALC.'!H$35)*'QUAL. CALC'!D8)))))</f>
      </c>
      <c r="F12" s="180">
        <f>IF(B12="","",IF('DEV.  DATA'!$D$55="","",1.3))</f>
      </c>
      <c r="G12" s="181">
        <f>IF(B12="","",IF('DEV.  DATA'!$F$46=100,1,'APPLIC. FRACT.'!$H7))</f>
      </c>
      <c r="H12" s="182">
        <f>IF(B12="","",IF(F12="",ROUND(E12*G12,0),ROUND(E12*F12*G12,0)))</f>
      </c>
      <c r="I12" s="213">
        <f>IF(B12="","",IF('DEV.  DATA'!$E$25="",'QUAL. CALC'!G8,IF('DEV.  DATA'!$E$27="",'DEV.  DATA'!$E$28,'DEV.  DATA'!$E$27)))</f>
      </c>
      <c r="J12" s="182">
        <f>IF(B12="","",ROUND(H12*(I12/100),0))</f>
      </c>
    </row>
    <row r="13" spans="1:10" ht="22.5">
      <c r="A13" s="75"/>
      <c r="B13" s="190">
        <f>IF('APPLIC. FRACT.'!A8="",IF('QUAL. CALC'!A9="","",'QUAL. CALC'!A9),'APPLIC. FRACT.'!A8)</f>
      </c>
      <c r="C13" s="214">
        <f>IF('QUAL. CALC'!B9="","",'QUAL. CALC'!B9)</f>
      </c>
      <c r="D13" s="180">
        <f>IF('APPLIC. FRACT.'!C8="",IF('QUAL. CALC'!C9="","",'QUAL. CALC'!C9),'APPLIC. FRACT.'!C8)</f>
      </c>
      <c r="E13" s="182">
        <f>IF(B13="","",IF('DEV.  DATA'!H$68&gt;0,IF('CREDIT CALC.'!H$35&lt;='CREDIT CALC.'!H$37,'QUAL. CALC'!D9,('CREDIT CALC.'!H$37/'CREDIT CALC.'!H$35)*'QUAL. CALC'!D9),IF('CREDIT CALC.'!H$31="","",IF(AND('CREDIT CALC.'!H$35&lt;='CREDIT CALC.'!H$31,'CREDIT CALC.'!H$35&lt;='CREDIT CALC.'!H$37),'QUAL. CALC'!D9,IF(AND('CREDIT CALC.'!H$31&lt;'CREDIT CALC.'!H$35,'CREDIT CALC.'!H$31&lt;'CREDIT CALC.'!H$37),('CREDIT CALC.'!H$31/'CREDIT CALC.'!H$35)*'QUAL. CALC'!D9,('CREDIT CALC.'!H$37/'CREDIT CALC.'!H$35)*'QUAL. CALC'!D9)))))</f>
      </c>
      <c r="F13" s="180">
        <f>IF(B13="","",IF('DEV.  DATA'!$D$55="","",1.3))</f>
      </c>
      <c r="G13" s="181">
        <f>IF(B13="","",IF('DEV.  DATA'!$F$46=100,1,'APPLIC. FRACT.'!$H8))</f>
      </c>
      <c r="H13" s="182">
        <f aca="true" t="shared" si="0" ref="H13:H42">IF(B13="","",IF(F13="",ROUND(E13*G13,0),ROUND(E13*F13*G13,0)))</f>
      </c>
      <c r="I13" s="213">
        <f>IF(B13="","",IF('DEV.  DATA'!$E$25="",'QUAL. CALC'!G9,IF('DEV.  DATA'!$E$27="",'DEV.  DATA'!$E$28,'DEV.  DATA'!$E$27)))</f>
      </c>
      <c r="J13" s="182">
        <f aca="true" t="shared" si="1" ref="J13:J42">IF(B13="","",ROUND(H13*(I13/100),0))</f>
      </c>
    </row>
    <row r="14" spans="1:10" ht="22.5">
      <c r="A14" s="75"/>
      <c r="B14" s="190">
        <f>IF('APPLIC. FRACT.'!A9="",IF('QUAL. CALC'!A10="","",'QUAL. CALC'!A10),'APPLIC. FRACT.'!A9)</f>
      </c>
      <c r="C14" s="214">
        <f>IF('QUAL. CALC'!B10="","",'QUAL. CALC'!B10)</f>
      </c>
      <c r="D14" s="180">
        <f>IF('APPLIC. FRACT.'!C9="",IF('QUAL. CALC'!C10="","",'QUAL. CALC'!C10),'APPLIC. FRACT.'!C9)</f>
      </c>
      <c r="E14" s="182">
        <f>IF(B14="","",IF('DEV.  DATA'!H$68&gt;0,IF('CREDIT CALC.'!H$35&lt;='CREDIT CALC.'!H$37,'QUAL. CALC'!D10,('CREDIT CALC.'!H$37/'CREDIT CALC.'!H$35)*'QUAL. CALC'!D10),IF('CREDIT CALC.'!H$31="","",IF(AND('CREDIT CALC.'!H$35&lt;='CREDIT CALC.'!H$31,'CREDIT CALC.'!H$35&lt;='CREDIT CALC.'!H$37),'QUAL. CALC'!D10,IF(AND('CREDIT CALC.'!H$31&lt;'CREDIT CALC.'!H$35,'CREDIT CALC.'!H$31&lt;'CREDIT CALC.'!H$37),('CREDIT CALC.'!H$31/'CREDIT CALC.'!H$35)*'QUAL. CALC'!D10,('CREDIT CALC.'!H$37/'CREDIT CALC.'!H$35)*'QUAL. CALC'!D10)))))</f>
      </c>
      <c r="F14" s="180">
        <f>IF(B14="","",IF('DEV.  DATA'!$D$55="","",1.3))</f>
      </c>
      <c r="G14" s="181">
        <f>IF(B14="","",IF('DEV.  DATA'!$F$46=100,1,'APPLIC. FRACT.'!$H9))</f>
      </c>
      <c r="H14" s="182">
        <f t="shared" si="0"/>
      </c>
      <c r="I14" s="213">
        <f>IF(B14="","",IF('DEV.  DATA'!$E$25="",'QUAL. CALC'!G10,IF('DEV.  DATA'!$E$27="",'DEV.  DATA'!$E$28,'DEV.  DATA'!$E$27)))</f>
      </c>
      <c r="J14" s="182">
        <f t="shared" si="1"/>
      </c>
    </row>
    <row r="15" spans="1:10" ht="22.5">
      <c r="A15" s="75"/>
      <c r="B15" s="190">
        <f>IF('APPLIC. FRACT.'!A10="",IF('QUAL. CALC'!A11="","",'QUAL. CALC'!A11),'APPLIC. FRACT.'!A10)</f>
      </c>
      <c r="C15" s="214">
        <f>IF('QUAL. CALC'!B11="","",'QUAL. CALC'!B11)</f>
      </c>
      <c r="D15" s="180">
        <f>IF('APPLIC. FRACT.'!C10="",IF('QUAL. CALC'!C11="","",'QUAL. CALC'!C11),'APPLIC. FRACT.'!C10)</f>
      </c>
      <c r="E15" s="182">
        <f>IF(B15="","",IF('DEV.  DATA'!H$68&gt;0,IF('CREDIT CALC.'!H$35&lt;='CREDIT CALC.'!H$37,'QUAL. CALC'!D11,('CREDIT CALC.'!H$37/'CREDIT CALC.'!H$35)*'QUAL. CALC'!D11),IF('CREDIT CALC.'!H$31="","",IF(AND('CREDIT CALC.'!H$35&lt;='CREDIT CALC.'!H$31,'CREDIT CALC.'!H$35&lt;='CREDIT CALC.'!H$37),'QUAL. CALC'!D11,IF(AND('CREDIT CALC.'!H$31&lt;'CREDIT CALC.'!H$35,'CREDIT CALC.'!H$31&lt;'CREDIT CALC.'!H$37),('CREDIT CALC.'!H$31/'CREDIT CALC.'!H$35)*'QUAL. CALC'!D11,('CREDIT CALC.'!H$37/'CREDIT CALC.'!H$35)*'QUAL. CALC'!D11)))))</f>
      </c>
      <c r="F15" s="180">
        <f>IF(B15="","",IF('DEV.  DATA'!$D$55="","",1.3))</f>
      </c>
      <c r="G15" s="181">
        <f>IF(B15="","",IF('DEV.  DATA'!$F$46=100,1,'APPLIC. FRACT.'!$H10))</f>
      </c>
      <c r="H15" s="182">
        <f t="shared" si="0"/>
      </c>
      <c r="I15" s="213">
        <f>IF(B15="","",IF('DEV.  DATA'!$E$25="",'QUAL. CALC'!G11,IF('DEV.  DATA'!$E$27="",'DEV.  DATA'!$E$28,'DEV.  DATA'!$E$27)))</f>
      </c>
      <c r="J15" s="182">
        <f t="shared" si="1"/>
      </c>
    </row>
    <row r="16" spans="1:10" ht="22.5">
      <c r="A16" s="75"/>
      <c r="B16" s="190">
        <f>IF('APPLIC. FRACT.'!A11="",IF('QUAL. CALC'!A12="","",'QUAL. CALC'!A12),'APPLIC. FRACT.'!A11)</f>
      </c>
      <c r="C16" s="214">
        <f>IF('QUAL. CALC'!B12="","",'QUAL. CALC'!B12)</f>
      </c>
      <c r="D16" s="180">
        <f>IF('APPLIC. FRACT.'!C11="",IF('QUAL. CALC'!C12="","",'QUAL. CALC'!C12),'APPLIC. FRACT.'!C11)</f>
      </c>
      <c r="E16" s="182">
        <f>IF(B16="","",IF('DEV.  DATA'!H$68&gt;0,IF('CREDIT CALC.'!H$35&lt;='CREDIT CALC.'!H$37,'QUAL. CALC'!D12,('CREDIT CALC.'!H$37/'CREDIT CALC.'!H$35)*'QUAL. CALC'!D12),IF('CREDIT CALC.'!H$31="","",IF(AND('CREDIT CALC.'!H$35&lt;='CREDIT CALC.'!H$31,'CREDIT CALC.'!H$35&lt;='CREDIT CALC.'!H$37),'QUAL. CALC'!D12,IF(AND('CREDIT CALC.'!H$31&lt;'CREDIT CALC.'!H$35,'CREDIT CALC.'!H$31&lt;'CREDIT CALC.'!H$37),('CREDIT CALC.'!H$31/'CREDIT CALC.'!H$35)*'QUAL. CALC'!D12,('CREDIT CALC.'!H$37/'CREDIT CALC.'!H$35)*'QUAL. CALC'!D12)))))</f>
      </c>
      <c r="F16" s="180">
        <f>IF(B16="","",IF('DEV.  DATA'!$D$55="","",1.3))</f>
      </c>
      <c r="G16" s="181">
        <f>IF(B16="","",IF('DEV.  DATA'!$F$46=100,1,'APPLIC. FRACT.'!$H11))</f>
      </c>
      <c r="H16" s="182">
        <f t="shared" si="0"/>
      </c>
      <c r="I16" s="213">
        <f>IF(B16="","",IF('DEV.  DATA'!$E$25="",'QUAL. CALC'!G12,IF('DEV.  DATA'!$E$27="",'DEV.  DATA'!$E$28,'DEV.  DATA'!$E$27)))</f>
      </c>
      <c r="J16" s="182">
        <f t="shared" si="1"/>
      </c>
    </row>
    <row r="17" spans="1:10" ht="22.5">
      <c r="A17" s="75"/>
      <c r="B17" s="190">
        <f>IF('APPLIC. FRACT.'!A12="",IF('QUAL. CALC'!A13="","",'QUAL. CALC'!A13),'APPLIC. FRACT.'!A12)</f>
      </c>
      <c r="C17" s="214">
        <f>IF('QUAL. CALC'!B13="","",'QUAL. CALC'!B13)</f>
      </c>
      <c r="D17" s="180">
        <f>IF('APPLIC. FRACT.'!C12="",IF('QUAL. CALC'!C13="","",'QUAL. CALC'!C13),'APPLIC. FRACT.'!C12)</f>
      </c>
      <c r="E17" s="182">
        <f>IF(B17="","",IF('DEV.  DATA'!H$68&gt;0,IF('CREDIT CALC.'!H$35&lt;='CREDIT CALC.'!H$37,'QUAL. CALC'!D13,('CREDIT CALC.'!H$37/'CREDIT CALC.'!H$35)*'QUAL. CALC'!D13),IF('CREDIT CALC.'!H$31="","",IF(AND('CREDIT CALC.'!H$35&lt;='CREDIT CALC.'!H$31,'CREDIT CALC.'!H$35&lt;='CREDIT CALC.'!H$37),'QUAL. CALC'!D13,IF(AND('CREDIT CALC.'!H$31&lt;'CREDIT CALC.'!H$35,'CREDIT CALC.'!H$31&lt;'CREDIT CALC.'!H$37),('CREDIT CALC.'!H$31/'CREDIT CALC.'!H$35)*'QUAL. CALC'!D13,('CREDIT CALC.'!H$37/'CREDIT CALC.'!H$35)*'QUAL. CALC'!D13)))))</f>
      </c>
      <c r="F17" s="180">
        <f>IF(B17="","",IF('DEV.  DATA'!$D$55="","",1.3))</f>
      </c>
      <c r="G17" s="181">
        <f>IF(B17="","",IF('DEV.  DATA'!$F$46=100,1,'APPLIC. FRACT.'!$H12))</f>
      </c>
      <c r="H17" s="182">
        <f t="shared" si="0"/>
      </c>
      <c r="I17" s="213">
        <f>IF(B17="","",IF('DEV.  DATA'!$E$25="",'QUAL. CALC'!G13,IF('DEV.  DATA'!$E$27="",'DEV.  DATA'!$E$28,'DEV.  DATA'!$E$27)))</f>
      </c>
      <c r="J17" s="182">
        <f t="shared" si="1"/>
      </c>
    </row>
    <row r="18" spans="1:10" ht="22.5" customHeight="1">
      <c r="A18" s="75"/>
      <c r="B18" s="190">
        <f>IF('APPLIC. FRACT.'!A13="",IF('QUAL. CALC'!A14="","",'QUAL. CALC'!A14),'APPLIC. FRACT.'!A13)</f>
      </c>
      <c r="C18" s="214">
        <f>IF('QUAL. CALC'!B14="","",'QUAL. CALC'!B14)</f>
      </c>
      <c r="D18" s="180">
        <f>IF('APPLIC. FRACT.'!C13="",IF('QUAL. CALC'!C14="","",'QUAL. CALC'!C14),'APPLIC. FRACT.'!C13)</f>
      </c>
      <c r="E18" s="182">
        <f>IF(B18="","",IF('DEV.  DATA'!H$68&gt;0,IF('CREDIT CALC.'!H$35&lt;='CREDIT CALC.'!H$37,'QUAL. CALC'!D14,('CREDIT CALC.'!H$37/'CREDIT CALC.'!H$35)*'QUAL. CALC'!D14),IF('CREDIT CALC.'!H$31="","",IF(AND('CREDIT CALC.'!H$35&lt;='CREDIT CALC.'!H$31,'CREDIT CALC.'!H$35&lt;='CREDIT CALC.'!H$37),'QUAL. CALC'!D14,IF(AND('CREDIT CALC.'!H$31&lt;'CREDIT CALC.'!H$35,'CREDIT CALC.'!H$31&lt;'CREDIT CALC.'!H$37),('CREDIT CALC.'!H$31/'CREDIT CALC.'!H$35)*'QUAL. CALC'!D14,('CREDIT CALC.'!H$37/'CREDIT CALC.'!H$35)*'QUAL. CALC'!D14)))))</f>
      </c>
      <c r="F18" s="180">
        <f>IF(B18="","",IF('DEV.  DATA'!$D$55="","",1.3))</f>
      </c>
      <c r="G18" s="181">
        <f>IF(B18="","",IF('DEV.  DATA'!$F$46=100,1,'APPLIC. FRACT.'!$H13))</f>
      </c>
      <c r="H18" s="182">
        <f t="shared" si="0"/>
      </c>
      <c r="I18" s="213">
        <f>IF(B18="","",IF('DEV.  DATA'!$E$25="",'QUAL. CALC'!G14,IF('DEV.  DATA'!$E$27="",'DEV.  DATA'!$E$28,'DEV.  DATA'!$E$27)))</f>
      </c>
      <c r="J18" s="182">
        <f t="shared" si="1"/>
      </c>
    </row>
    <row r="19" spans="1:10" ht="22.5">
      <c r="A19" s="75"/>
      <c r="B19" s="190">
        <f>IF('APPLIC. FRACT.'!A14="",IF('QUAL. CALC'!A15="","",'QUAL. CALC'!A15),'APPLIC. FRACT.'!A14)</f>
      </c>
      <c r="C19" s="214">
        <f>IF('QUAL. CALC'!B15="","",'QUAL. CALC'!B15)</f>
      </c>
      <c r="D19" s="180">
        <f>IF('APPLIC. FRACT.'!C14="",IF('QUAL. CALC'!C15="","",'QUAL. CALC'!C15),'APPLIC. FRACT.'!C14)</f>
      </c>
      <c r="E19" s="182">
        <f>IF(B19="","",IF('DEV.  DATA'!H$68&gt;0,IF('CREDIT CALC.'!H$35&lt;='CREDIT CALC.'!H$37,'QUAL. CALC'!D15,('CREDIT CALC.'!H$37/'CREDIT CALC.'!H$35)*'QUAL. CALC'!D15),IF('CREDIT CALC.'!H$31="","",IF(AND('CREDIT CALC.'!H$35&lt;='CREDIT CALC.'!H$31,'CREDIT CALC.'!H$35&lt;='CREDIT CALC.'!H$37),'QUAL. CALC'!D15,IF(AND('CREDIT CALC.'!H$31&lt;'CREDIT CALC.'!H$35,'CREDIT CALC.'!H$31&lt;'CREDIT CALC.'!H$37),('CREDIT CALC.'!H$31/'CREDIT CALC.'!H$35)*'QUAL. CALC'!D15,('CREDIT CALC.'!H$37/'CREDIT CALC.'!H$35)*'QUAL. CALC'!D15)))))</f>
      </c>
      <c r="F19" s="180">
        <f>IF(B19="","",IF('DEV.  DATA'!$D$55="","",1.3))</f>
      </c>
      <c r="G19" s="181">
        <f>IF(B19="","",IF('DEV.  DATA'!$F$46=100,1,'APPLIC. FRACT.'!$H14))</f>
      </c>
      <c r="H19" s="182">
        <f t="shared" si="0"/>
      </c>
      <c r="I19" s="213">
        <f>IF(B19="","",IF('DEV.  DATA'!$E$25="",'QUAL. CALC'!G15,IF('DEV.  DATA'!$E$27="",'DEV.  DATA'!$E$28,'DEV.  DATA'!$E$27)))</f>
      </c>
      <c r="J19" s="182">
        <f t="shared" si="1"/>
      </c>
    </row>
    <row r="20" spans="1:10" ht="22.5">
      <c r="A20" s="75"/>
      <c r="B20" s="190">
        <f>IF('APPLIC. FRACT.'!A15="",IF('QUAL. CALC'!A16="","",'QUAL. CALC'!A16),'APPLIC. FRACT.'!A15)</f>
      </c>
      <c r="C20" s="214">
        <f>IF('QUAL. CALC'!B16="","",'QUAL. CALC'!B16)</f>
      </c>
      <c r="D20" s="180">
        <f>IF('APPLIC. FRACT.'!C15="",IF('QUAL. CALC'!C16="","",'QUAL. CALC'!C16),'APPLIC. FRACT.'!C15)</f>
      </c>
      <c r="E20" s="182">
        <f>IF(B20="","",IF('DEV.  DATA'!H$68&gt;0,IF('CREDIT CALC.'!H$35&lt;='CREDIT CALC.'!H$37,'QUAL. CALC'!D16,('CREDIT CALC.'!H$37/'CREDIT CALC.'!H$35)*'QUAL. CALC'!D16),IF('CREDIT CALC.'!H$31="","",IF(AND('CREDIT CALC.'!H$35&lt;='CREDIT CALC.'!H$31,'CREDIT CALC.'!H$35&lt;='CREDIT CALC.'!H$37),'QUAL. CALC'!D16,IF(AND('CREDIT CALC.'!H$31&lt;'CREDIT CALC.'!H$35,'CREDIT CALC.'!H$31&lt;'CREDIT CALC.'!H$37),('CREDIT CALC.'!H$31/'CREDIT CALC.'!H$35)*'QUAL. CALC'!D16,('CREDIT CALC.'!H$37/'CREDIT CALC.'!H$35)*'QUAL. CALC'!D16)))))</f>
      </c>
      <c r="F20" s="180">
        <f>IF(B20="","",IF('DEV.  DATA'!$D$55="","",1.3))</f>
      </c>
      <c r="G20" s="181">
        <f>IF(B20="","",IF('DEV.  DATA'!$F$46=100,1,'APPLIC. FRACT.'!$H15))</f>
      </c>
      <c r="H20" s="182">
        <f t="shared" si="0"/>
      </c>
      <c r="I20" s="213">
        <f>IF(B20="","",IF('DEV.  DATA'!$E$25="",'QUAL. CALC'!G16,IF('DEV.  DATA'!$E$27="",'DEV.  DATA'!$E$28,'DEV.  DATA'!$E$27)))</f>
      </c>
      <c r="J20" s="182">
        <f t="shared" si="1"/>
      </c>
    </row>
    <row r="21" spans="1:10" ht="22.5">
      <c r="A21" s="75"/>
      <c r="B21" s="190">
        <f>IF('APPLIC. FRACT.'!A16="",IF('QUAL. CALC'!A17="","",'QUAL. CALC'!A17),'APPLIC. FRACT.'!A16)</f>
      </c>
      <c r="C21" s="214">
        <f>IF('QUAL. CALC'!B17="","",'QUAL. CALC'!B17)</f>
      </c>
      <c r="D21" s="180">
        <f>IF('APPLIC. FRACT.'!C16="",IF('QUAL. CALC'!C17="","",'QUAL. CALC'!C17),'APPLIC. FRACT.'!C16)</f>
      </c>
      <c r="E21" s="182">
        <f>IF(B21="","",IF('DEV.  DATA'!H$68&gt;0,IF('CREDIT CALC.'!H$35&lt;='CREDIT CALC.'!H$37,'QUAL. CALC'!D17,('CREDIT CALC.'!H$37/'CREDIT CALC.'!H$35)*'QUAL. CALC'!D17),IF('CREDIT CALC.'!H$31="","",IF(AND('CREDIT CALC.'!H$35&lt;='CREDIT CALC.'!H$31,'CREDIT CALC.'!H$35&lt;='CREDIT CALC.'!H$37),'QUAL. CALC'!D17,IF(AND('CREDIT CALC.'!H$31&lt;'CREDIT CALC.'!H$35,'CREDIT CALC.'!H$31&lt;'CREDIT CALC.'!H$37),('CREDIT CALC.'!H$31/'CREDIT CALC.'!H$35)*'QUAL. CALC'!D17,('CREDIT CALC.'!H$37/'CREDIT CALC.'!H$35)*'QUAL. CALC'!D17)))))</f>
      </c>
      <c r="F21" s="180">
        <f>IF(B21="","",IF('DEV.  DATA'!$D$55="","",1.3))</f>
      </c>
      <c r="G21" s="181">
        <f>IF(B21="","",IF('DEV.  DATA'!$F$46=100,1,'APPLIC. FRACT.'!$H16))</f>
      </c>
      <c r="H21" s="182">
        <f t="shared" si="0"/>
      </c>
      <c r="I21" s="213">
        <f>IF(B21="","",IF('DEV.  DATA'!$E$25="",'QUAL. CALC'!G17,IF('DEV.  DATA'!$E$27="",'DEV.  DATA'!$E$28,'DEV.  DATA'!$E$27)))</f>
      </c>
      <c r="J21" s="182">
        <f t="shared" si="1"/>
      </c>
    </row>
    <row r="22" spans="1:10" ht="22.5">
      <c r="A22" s="75"/>
      <c r="B22" s="190">
        <f>IF('APPLIC. FRACT.'!A17="",IF('QUAL. CALC'!A18="","",'QUAL. CALC'!A18),'APPLIC. FRACT.'!A17)</f>
      </c>
      <c r="C22" s="214">
        <f>IF('QUAL. CALC'!B18="","",'QUAL. CALC'!B18)</f>
      </c>
      <c r="D22" s="180">
        <f>IF('APPLIC. FRACT.'!C17="",IF('QUAL. CALC'!C18="","",'QUAL. CALC'!C18),'APPLIC. FRACT.'!C17)</f>
      </c>
      <c r="E22" s="182">
        <f>IF(B22="","",IF('DEV.  DATA'!H$68&gt;0,IF('CREDIT CALC.'!H$35&lt;='CREDIT CALC.'!H$37,'QUAL. CALC'!D18,('CREDIT CALC.'!H$37/'CREDIT CALC.'!H$35)*'QUAL. CALC'!D18),IF('CREDIT CALC.'!H$31="","",IF(AND('CREDIT CALC.'!H$35&lt;='CREDIT CALC.'!H$31,'CREDIT CALC.'!H$35&lt;='CREDIT CALC.'!H$37),'QUAL. CALC'!D18,IF(AND('CREDIT CALC.'!H$31&lt;'CREDIT CALC.'!H$35,'CREDIT CALC.'!H$31&lt;'CREDIT CALC.'!H$37),('CREDIT CALC.'!H$31/'CREDIT CALC.'!H$35)*'QUAL. CALC'!D18,('CREDIT CALC.'!H$37/'CREDIT CALC.'!H$35)*'QUAL. CALC'!D18)))))</f>
      </c>
      <c r="F22" s="180">
        <f>IF(B22="","",IF('DEV.  DATA'!$D$55="","",1.3))</f>
      </c>
      <c r="G22" s="181">
        <f>IF(B22="","",IF('DEV.  DATA'!$F$46=100,1,'APPLIC. FRACT.'!$H17))</f>
      </c>
      <c r="H22" s="182">
        <f t="shared" si="0"/>
      </c>
      <c r="I22" s="213">
        <f>IF(B22="","",IF('DEV.  DATA'!$E$25="",'QUAL. CALC'!G18,IF('DEV.  DATA'!$E$27="",'DEV.  DATA'!$E$28,'DEV.  DATA'!$E$27)))</f>
      </c>
      <c r="J22" s="182">
        <f t="shared" si="1"/>
      </c>
    </row>
    <row r="23" spans="1:10" ht="22.5">
      <c r="A23" s="75"/>
      <c r="B23" s="190">
        <f>IF('APPLIC. FRACT.'!A18="",IF('QUAL. CALC'!A19="","",'QUAL. CALC'!A19),'APPLIC. FRACT.'!A18)</f>
      </c>
      <c r="C23" s="214">
        <f>IF('QUAL. CALC'!B19="","",'QUAL. CALC'!B19)</f>
      </c>
      <c r="D23" s="180">
        <f>IF('APPLIC. FRACT.'!C18="",IF('QUAL. CALC'!C19="","",'QUAL. CALC'!C19),'APPLIC. FRACT.'!C18)</f>
      </c>
      <c r="E23" s="182">
        <f>IF(B23="","",IF('DEV.  DATA'!H$68&gt;0,IF('CREDIT CALC.'!H$35&lt;='CREDIT CALC.'!H$37,'QUAL. CALC'!D19,('CREDIT CALC.'!H$37/'CREDIT CALC.'!H$35)*'QUAL. CALC'!D19),IF('CREDIT CALC.'!H$31="","",IF(AND('CREDIT CALC.'!H$35&lt;='CREDIT CALC.'!H$31,'CREDIT CALC.'!H$35&lt;='CREDIT CALC.'!H$37),'QUAL. CALC'!D19,IF(AND('CREDIT CALC.'!H$31&lt;'CREDIT CALC.'!H$35,'CREDIT CALC.'!H$31&lt;'CREDIT CALC.'!H$37),('CREDIT CALC.'!H$31/'CREDIT CALC.'!H$35)*'QUAL. CALC'!D19,('CREDIT CALC.'!H$37/'CREDIT CALC.'!H$35)*'QUAL. CALC'!D19)))))</f>
      </c>
      <c r="F23" s="180">
        <f>IF(B23="","",IF('DEV.  DATA'!$D$55="","",1.3))</f>
      </c>
      <c r="G23" s="181">
        <f>IF(B23="","",IF('DEV.  DATA'!$F$46=100,1,'APPLIC. FRACT.'!$H18))</f>
      </c>
      <c r="H23" s="182">
        <f t="shared" si="0"/>
      </c>
      <c r="I23" s="213">
        <f>IF(B23="","",IF('DEV.  DATA'!$E$25="",'QUAL. CALC'!G19,IF('DEV.  DATA'!$E$27="",'DEV.  DATA'!$E$28,'DEV.  DATA'!$E$27)))</f>
      </c>
      <c r="J23" s="182">
        <f t="shared" si="1"/>
      </c>
    </row>
    <row r="24" spans="1:10" ht="22.5">
      <c r="A24" s="75"/>
      <c r="B24" s="190">
        <f>IF('APPLIC. FRACT.'!A19="",IF('QUAL. CALC'!A20="","",'QUAL. CALC'!A20),'APPLIC. FRACT.'!A19)</f>
      </c>
      <c r="C24" s="214">
        <f>IF('QUAL. CALC'!B20="","",'QUAL. CALC'!B20)</f>
      </c>
      <c r="D24" s="180">
        <f>IF('APPLIC. FRACT.'!C19="",IF('QUAL. CALC'!C20="","",'QUAL. CALC'!C20),'APPLIC. FRACT.'!C19)</f>
      </c>
      <c r="E24" s="182">
        <f>IF(B24="","",IF('DEV.  DATA'!H$68&gt;0,IF('CREDIT CALC.'!H$35&lt;='CREDIT CALC.'!H$37,'QUAL. CALC'!D20,('CREDIT CALC.'!H$37/'CREDIT CALC.'!H$35)*'QUAL. CALC'!D20),IF('CREDIT CALC.'!H$31="","",IF(AND('CREDIT CALC.'!H$35&lt;='CREDIT CALC.'!H$31,'CREDIT CALC.'!H$35&lt;='CREDIT CALC.'!H$37),'QUAL. CALC'!D20,IF(AND('CREDIT CALC.'!H$31&lt;'CREDIT CALC.'!H$35,'CREDIT CALC.'!H$31&lt;'CREDIT CALC.'!H$37),('CREDIT CALC.'!H$31/'CREDIT CALC.'!H$35)*'QUAL. CALC'!D20,('CREDIT CALC.'!H$37/'CREDIT CALC.'!H$35)*'QUAL. CALC'!D20)))))</f>
      </c>
      <c r="F24" s="180">
        <f>IF(B24="","",IF('DEV.  DATA'!$D$55="","",1.3))</f>
      </c>
      <c r="G24" s="181">
        <f>IF(B24="","",IF('DEV.  DATA'!$F$46=100,1,'APPLIC. FRACT.'!$H19))</f>
      </c>
      <c r="H24" s="182">
        <f t="shared" si="0"/>
      </c>
      <c r="I24" s="213">
        <f>IF(B24="","",IF('DEV.  DATA'!$E$25="",'QUAL. CALC'!G20,IF('DEV.  DATA'!$E$27="",'DEV.  DATA'!$E$28,'DEV.  DATA'!$E$27)))</f>
      </c>
      <c r="J24" s="182">
        <f t="shared" si="1"/>
      </c>
    </row>
    <row r="25" spans="1:10" ht="22.5">
      <c r="A25" s="75"/>
      <c r="B25" s="190">
        <f>IF('APPLIC. FRACT.'!A20="",IF('QUAL. CALC'!A21="","",'QUAL. CALC'!A21),'APPLIC. FRACT.'!A20)</f>
      </c>
      <c r="C25" s="214">
        <f>IF('QUAL. CALC'!B21="","",'QUAL. CALC'!B21)</f>
      </c>
      <c r="D25" s="180">
        <f>IF('APPLIC. FRACT.'!C20="",IF('QUAL. CALC'!C21="","",'QUAL. CALC'!C21),'APPLIC. FRACT.'!C20)</f>
      </c>
      <c r="E25" s="182">
        <f>IF(B25="","",IF('DEV.  DATA'!H$68&gt;0,IF('CREDIT CALC.'!H$35&lt;='CREDIT CALC.'!H$37,'QUAL. CALC'!D21,('CREDIT CALC.'!H$37/'CREDIT CALC.'!H$35)*'QUAL. CALC'!D21),IF('CREDIT CALC.'!H$31="","",IF(AND('CREDIT CALC.'!H$35&lt;='CREDIT CALC.'!H$31,'CREDIT CALC.'!H$35&lt;='CREDIT CALC.'!H$37),'QUAL. CALC'!D21,IF(AND('CREDIT CALC.'!H$31&lt;'CREDIT CALC.'!H$35,'CREDIT CALC.'!H$31&lt;'CREDIT CALC.'!H$37),('CREDIT CALC.'!H$31/'CREDIT CALC.'!H$35)*'QUAL. CALC'!D21,('CREDIT CALC.'!H$37/'CREDIT CALC.'!H$35)*'QUAL. CALC'!D21)))))</f>
      </c>
      <c r="F25" s="180">
        <f>IF(B25="","",IF('DEV.  DATA'!$D$55="","",1.3))</f>
      </c>
      <c r="G25" s="181">
        <f>IF(B25="","",IF('DEV.  DATA'!$F$46=100,1,'APPLIC. FRACT.'!$H20))</f>
      </c>
      <c r="H25" s="182">
        <f t="shared" si="0"/>
      </c>
      <c r="I25" s="213">
        <f>IF(B25="","",IF('DEV.  DATA'!$E$25="",'QUAL. CALC'!G21,IF('DEV.  DATA'!$E$27="",'DEV.  DATA'!$E$28,'DEV.  DATA'!$E$27)))</f>
      </c>
      <c r="J25" s="182">
        <f t="shared" si="1"/>
      </c>
    </row>
    <row r="26" spans="1:10" ht="22.5">
      <c r="A26" s="75"/>
      <c r="B26" s="190">
        <f>IF('APPLIC. FRACT.'!A21="",IF('QUAL. CALC'!A22="","",'QUAL. CALC'!A22),'APPLIC. FRACT.'!A21)</f>
      </c>
      <c r="C26" s="214">
        <f>IF('QUAL. CALC'!B22="","",'QUAL. CALC'!B22)</f>
      </c>
      <c r="D26" s="180">
        <f>IF('APPLIC. FRACT.'!C21="",IF('QUAL. CALC'!C22="","",'QUAL. CALC'!C22),'APPLIC. FRACT.'!C21)</f>
      </c>
      <c r="E26" s="182">
        <f>IF(B26="","",IF('DEV.  DATA'!H$68&gt;0,IF('CREDIT CALC.'!H$35&lt;='CREDIT CALC.'!H$37,'QUAL. CALC'!D22,('CREDIT CALC.'!H$37/'CREDIT CALC.'!H$35)*'QUAL. CALC'!D22),IF('CREDIT CALC.'!H$31="","",IF(AND('CREDIT CALC.'!H$35&lt;='CREDIT CALC.'!H$31,'CREDIT CALC.'!H$35&lt;='CREDIT CALC.'!H$37),'QUAL. CALC'!D22,IF(AND('CREDIT CALC.'!H$31&lt;'CREDIT CALC.'!H$35,'CREDIT CALC.'!H$31&lt;'CREDIT CALC.'!H$37),('CREDIT CALC.'!H$31/'CREDIT CALC.'!H$35)*'QUAL. CALC'!D22,('CREDIT CALC.'!H$37/'CREDIT CALC.'!H$35)*'QUAL. CALC'!D22)))))</f>
      </c>
      <c r="F26" s="180">
        <f>IF(B26="","",IF('DEV.  DATA'!$D$55="","",1.3))</f>
      </c>
      <c r="G26" s="181">
        <f>IF(B26="","",IF('DEV.  DATA'!$F$46=100,1,'APPLIC. FRACT.'!$H21))</f>
      </c>
      <c r="H26" s="182">
        <f t="shared" si="0"/>
      </c>
      <c r="I26" s="213">
        <f>IF(B26="","",IF('DEV.  DATA'!$E$25="",'QUAL. CALC'!G22,IF('DEV.  DATA'!$E$27="",'DEV.  DATA'!$E$28,'DEV.  DATA'!$E$27)))</f>
      </c>
      <c r="J26" s="182">
        <f t="shared" si="1"/>
      </c>
    </row>
    <row r="27" spans="1:10" ht="22.5">
      <c r="A27" s="75"/>
      <c r="B27" s="190">
        <f>IF('APPLIC. FRACT.'!A22="",IF('QUAL. CALC'!A23="","",'QUAL. CALC'!A23),'APPLIC. FRACT.'!A22)</f>
      </c>
      <c r="C27" s="214">
        <f>IF('QUAL. CALC'!B23="","",'QUAL. CALC'!B23)</f>
      </c>
      <c r="D27" s="180">
        <f>IF('APPLIC. FRACT.'!C22="",IF('QUAL. CALC'!C23="","",'QUAL. CALC'!C23),'APPLIC. FRACT.'!C22)</f>
      </c>
      <c r="E27" s="182">
        <f>IF(B27="","",IF('DEV.  DATA'!H$68&gt;0,IF('CREDIT CALC.'!H$35&lt;='CREDIT CALC.'!H$37,'QUAL. CALC'!D23,('CREDIT CALC.'!H$37/'CREDIT CALC.'!H$35)*'QUAL. CALC'!D23),IF('CREDIT CALC.'!H$31="","",IF(AND('CREDIT CALC.'!H$35&lt;='CREDIT CALC.'!H$31,'CREDIT CALC.'!H$35&lt;='CREDIT CALC.'!H$37),'QUAL. CALC'!D23,IF(AND('CREDIT CALC.'!H$31&lt;'CREDIT CALC.'!H$35,'CREDIT CALC.'!H$31&lt;'CREDIT CALC.'!H$37),('CREDIT CALC.'!H$31/'CREDIT CALC.'!H$35)*'QUAL. CALC'!D23,('CREDIT CALC.'!H$37/'CREDIT CALC.'!H$35)*'QUAL. CALC'!D23)))))</f>
      </c>
      <c r="F27" s="180">
        <f>IF(B27="","",IF('DEV.  DATA'!$D$55="","",1.3))</f>
      </c>
      <c r="G27" s="181">
        <f>IF(B27="","",IF('DEV.  DATA'!$F$46=100,1,'APPLIC. FRACT.'!$H22))</f>
      </c>
      <c r="H27" s="182">
        <f t="shared" si="0"/>
      </c>
      <c r="I27" s="213">
        <f>IF(B27="","",IF('DEV.  DATA'!$E$25="",'QUAL. CALC'!G23,IF('DEV.  DATA'!$E$27="",'DEV.  DATA'!$E$28,'DEV.  DATA'!$E$27)))</f>
      </c>
      <c r="J27" s="182">
        <f t="shared" si="1"/>
      </c>
    </row>
    <row r="28" spans="1:10" ht="22.5">
      <c r="A28" s="75"/>
      <c r="B28" s="190">
        <f>IF('APPLIC. FRACT.'!A23="",IF('QUAL. CALC'!A24="","",'QUAL. CALC'!A24),'APPLIC. FRACT.'!A23)</f>
      </c>
      <c r="C28" s="214">
        <f>IF('QUAL. CALC'!B24="","",'QUAL. CALC'!B24)</f>
      </c>
      <c r="D28" s="180">
        <f>IF('APPLIC. FRACT.'!C23="",IF('QUAL. CALC'!C24="","",'QUAL. CALC'!C24),'APPLIC. FRACT.'!C23)</f>
      </c>
      <c r="E28" s="182">
        <f>IF(B28="","",IF('DEV.  DATA'!H$68&gt;0,IF('CREDIT CALC.'!H$35&lt;='CREDIT CALC.'!H$37,'QUAL. CALC'!D24,('CREDIT CALC.'!H$37/'CREDIT CALC.'!H$35)*'QUAL. CALC'!D24),IF('CREDIT CALC.'!H$31="","",IF(AND('CREDIT CALC.'!H$35&lt;='CREDIT CALC.'!H$31,'CREDIT CALC.'!H$35&lt;='CREDIT CALC.'!H$37),'QUAL. CALC'!D24,IF(AND('CREDIT CALC.'!H$31&lt;'CREDIT CALC.'!H$35,'CREDIT CALC.'!H$31&lt;'CREDIT CALC.'!H$37),('CREDIT CALC.'!H$31/'CREDIT CALC.'!H$35)*'QUAL. CALC'!D24,('CREDIT CALC.'!H$37/'CREDIT CALC.'!H$35)*'QUAL. CALC'!D24)))))</f>
      </c>
      <c r="F28" s="180">
        <f>IF(B28="","",IF('DEV.  DATA'!$D$55="","",1.3))</f>
      </c>
      <c r="G28" s="181">
        <f>IF(B28="","",IF('DEV.  DATA'!$F$46=100,1,'APPLIC. FRACT.'!$H23))</f>
      </c>
      <c r="H28" s="182">
        <f t="shared" si="0"/>
      </c>
      <c r="I28" s="213">
        <f>IF(B28="","",IF('DEV.  DATA'!$E$25="",'QUAL. CALC'!G24,IF('DEV.  DATA'!$E$27="",'DEV.  DATA'!$E$28,'DEV.  DATA'!$E$27)))</f>
      </c>
      <c r="J28" s="182">
        <f t="shared" si="1"/>
      </c>
    </row>
    <row r="29" spans="1:10" ht="22.5">
      <c r="A29" s="75"/>
      <c r="B29" s="190">
        <f>IF('APPLIC. FRACT.'!A24="",IF('QUAL. CALC'!A25="","",'QUAL. CALC'!A25),'APPLIC. FRACT.'!A24)</f>
      </c>
      <c r="C29" s="214">
        <f>IF('QUAL. CALC'!B25="","",'QUAL. CALC'!B25)</f>
      </c>
      <c r="D29" s="180">
        <f>IF('APPLIC. FRACT.'!C24="",IF('QUAL. CALC'!C25="","",'QUAL. CALC'!C25),'APPLIC. FRACT.'!C24)</f>
      </c>
      <c r="E29" s="182">
        <f>IF(B29="","",IF('DEV.  DATA'!H$68&gt;0,IF('CREDIT CALC.'!H$35&lt;='CREDIT CALC.'!H$37,'QUAL. CALC'!D25,('CREDIT CALC.'!H$37/'CREDIT CALC.'!H$35)*'QUAL. CALC'!D25),IF('CREDIT CALC.'!H$31="","",IF(AND('CREDIT CALC.'!H$35&lt;='CREDIT CALC.'!H$31,'CREDIT CALC.'!H$35&lt;='CREDIT CALC.'!H$37),'QUAL. CALC'!D25,IF(AND('CREDIT CALC.'!H$31&lt;'CREDIT CALC.'!H$35,'CREDIT CALC.'!H$31&lt;'CREDIT CALC.'!H$37),('CREDIT CALC.'!H$31/'CREDIT CALC.'!H$35)*'QUAL. CALC'!D25,('CREDIT CALC.'!H$37/'CREDIT CALC.'!H$35)*'QUAL. CALC'!D25)))))</f>
      </c>
      <c r="F29" s="180">
        <f>IF(B29="","",IF('DEV.  DATA'!$D$55="","",1.3))</f>
      </c>
      <c r="G29" s="181">
        <f>IF(B29="","",IF('DEV.  DATA'!$F$46=100,1,'APPLIC. FRACT.'!$H24))</f>
      </c>
      <c r="H29" s="182">
        <f t="shared" si="0"/>
      </c>
      <c r="I29" s="213">
        <f>IF(B29="","",IF('DEV.  DATA'!$E$25="",'QUAL. CALC'!G25,IF('DEV.  DATA'!$E$27="",'DEV.  DATA'!$E$28,'DEV.  DATA'!$E$27)))</f>
      </c>
      <c r="J29" s="182">
        <f t="shared" si="1"/>
      </c>
    </row>
    <row r="30" spans="1:10" ht="22.5">
      <c r="A30" s="75"/>
      <c r="B30" s="190">
        <f>IF('APPLIC. FRACT.'!A25="",IF('QUAL. CALC'!A26="","",'QUAL. CALC'!A26),'APPLIC. FRACT.'!A25)</f>
      </c>
      <c r="C30" s="214">
        <f>IF('QUAL. CALC'!B26="","",'QUAL. CALC'!B26)</f>
      </c>
      <c r="D30" s="180">
        <f>IF('APPLIC. FRACT.'!C25="",IF('QUAL. CALC'!C26="","",'QUAL. CALC'!C26),'APPLIC. FRACT.'!C25)</f>
      </c>
      <c r="E30" s="182">
        <f>IF(B30="","",IF('DEV.  DATA'!H$68&gt;0,IF('CREDIT CALC.'!H$35&lt;='CREDIT CALC.'!H$37,'QUAL. CALC'!D26,('CREDIT CALC.'!H$37/'CREDIT CALC.'!H$35)*'QUAL. CALC'!D26),IF('CREDIT CALC.'!H$31="","",IF(AND('CREDIT CALC.'!H$35&lt;='CREDIT CALC.'!H$31,'CREDIT CALC.'!H$35&lt;='CREDIT CALC.'!H$37),'QUAL. CALC'!D26,IF(AND('CREDIT CALC.'!H$31&lt;'CREDIT CALC.'!H$35,'CREDIT CALC.'!H$31&lt;'CREDIT CALC.'!H$37),('CREDIT CALC.'!H$31/'CREDIT CALC.'!H$35)*'QUAL. CALC'!D26,('CREDIT CALC.'!H$37/'CREDIT CALC.'!H$35)*'QUAL. CALC'!D26)))))</f>
      </c>
      <c r="F30" s="180">
        <f>IF(B30="","",IF('DEV.  DATA'!$D$55="","",1.3))</f>
      </c>
      <c r="G30" s="181">
        <f>IF(B30="","",IF('DEV.  DATA'!$F$46=100,1,'APPLIC. FRACT.'!$H25))</f>
      </c>
      <c r="H30" s="182">
        <f t="shared" si="0"/>
      </c>
      <c r="I30" s="213">
        <f>IF(B30="","",IF('DEV.  DATA'!$E$25="",'QUAL. CALC'!G26,IF('DEV.  DATA'!$E$27="",'DEV.  DATA'!$E$28,'DEV.  DATA'!$E$27)))</f>
      </c>
      <c r="J30" s="182">
        <f t="shared" si="1"/>
      </c>
    </row>
    <row r="31" spans="1:10" ht="22.5">
      <c r="A31" s="75"/>
      <c r="B31" s="190">
        <f>IF('APPLIC. FRACT.'!A26="",IF('QUAL. CALC'!A27="","",'QUAL. CALC'!A27),'APPLIC. FRACT.'!A26)</f>
      </c>
      <c r="C31" s="214">
        <f>IF('QUAL. CALC'!B27="","",'QUAL. CALC'!B27)</f>
      </c>
      <c r="D31" s="180">
        <f>IF('APPLIC. FRACT.'!C26="",IF('QUAL. CALC'!C27="","",'QUAL. CALC'!C27),'APPLIC. FRACT.'!C26)</f>
      </c>
      <c r="E31" s="182">
        <f>IF(B31="","",IF('DEV.  DATA'!H$68&gt;0,IF('CREDIT CALC.'!H$35&lt;='CREDIT CALC.'!H$37,'QUAL. CALC'!D27,('CREDIT CALC.'!H$37/'CREDIT CALC.'!H$35)*'QUAL. CALC'!D27),IF('CREDIT CALC.'!H$31="","",IF(AND('CREDIT CALC.'!H$35&lt;='CREDIT CALC.'!H$31,'CREDIT CALC.'!H$35&lt;='CREDIT CALC.'!H$37),'QUAL. CALC'!D27,IF(AND('CREDIT CALC.'!H$31&lt;'CREDIT CALC.'!H$35,'CREDIT CALC.'!H$31&lt;'CREDIT CALC.'!H$37),('CREDIT CALC.'!H$31/'CREDIT CALC.'!H$35)*'QUAL. CALC'!D27,('CREDIT CALC.'!H$37/'CREDIT CALC.'!H$35)*'QUAL. CALC'!D27)))))</f>
      </c>
      <c r="F31" s="180">
        <f>IF(B31="","",IF('DEV.  DATA'!$D$55="","",1.3))</f>
      </c>
      <c r="G31" s="181">
        <f>IF(B31="","",IF('DEV.  DATA'!$F$46=100,1,'APPLIC. FRACT.'!$H26))</f>
      </c>
      <c r="H31" s="182">
        <f t="shared" si="0"/>
      </c>
      <c r="I31" s="213">
        <f>IF(B31="","",IF('DEV.  DATA'!$E$25="",'QUAL. CALC'!G27,IF('DEV.  DATA'!$E$27="",'DEV.  DATA'!$E$28,'DEV.  DATA'!$E$27)))</f>
      </c>
      <c r="J31" s="182">
        <f t="shared" si="1"/>
      </c>
    </row>
    <row r="32" spans="1:10" ht="22.5">
      <c r="A32" s="75"/>
      <c r="B32" s="190">
        <f>IF('APPLIC. FRACT.'!A27="",IF('QUAL. CALC'!A28="","",'QUAL. CALC'!A28),'APPLIC. FRACT.'!A27)</f>
      </c>
      <c r="C32" s="214">
        <f>IF('QUAL. CALC'!B28="","",'QUAL. CALC'!B28)</f>
      </c>
      <c r="D32" s="180">
        <f>IF('APPLIC. FRACT.'!C27="",IF('QUAL. CALC'!C28="","",'QUAL. CALC'!C28),'APPLIC. FRACT.'!C27)</f>
      </c>
      <c r="E32" s="182">
        <f>IF(B32="","",IF('DEV.  DATA'!H$68&gt;0,IF('CREDIT CALC.'!H$35&lt;='CREDIT CALC.'!H$37,'QUAL. CALC'!D28,('CREDIT CALC.'!H$37/'CREDIT CALC.'!H$35)*'QUAL. CALC'!D28),IF('CREDIT CALC.'!H$31="","",IF(AND('CREDIT CALC.'!H$35&lt;='CREDIT CALC.'!H$31,'CREDIT CALC.'!H$35&lt;='CREDIT CALC.'!H$37),'QUAL. CALC'!D28,IF(AND('CREDIT CALC.'!H$31&lt;'CREDIT CALC.'!H$35,'CREDIT CALC.'!H$31&lt;'CREDIT CALC.'!H$37),('CREDIT CALC.'!H$31/'CREDIT CALC.'!H$35)*'QUAL. CALC'!D28,('CREDIT CALC.'!H$37/'CREDIT CALC.'!H$35)*'QUAL. CALC'!D28)))))</f>
      </c>
      <c r="F32" s="180">
        <f>IF(B32="","",IF('DEV.  DATA'!$D$55="","",1.3))</f>
      </c>
      <c r="G32" s="181">
        <f>IF(B32="","",IF('DEV.  DATA'!$F$46=100,1,'APPLIC. FRACT.'!$H27))</f>
      </c>
      <c r="H32" s="182">
        <f t="shared" si="0"/>
      </c>
      <c r="I32" s="213">
        <f>IF(B32="","",IF('DEV.  DATA'!$E$25="",'QUAL. CALC'!G28,IF('DEV.  DATA'!$E$27="",'DEV.  DATA'!$E$28,'DEV.  DATA'!$E$27)))</f>
      </c>
      <c r="J32" s="182">
        <f t="shared" si="1"/>
      </c>
    </row>
    <row r="33" spans="1:10" ht="22.5">
      <c r="A33" s="75"/>
      <c r="B33" s="190">
        <f>IF('APPLIC. FRACT.'!A28="",IF('QUAL. CALC'!A29="","",'QUAL. CALC'!A29),'APPLIC. FRACT.'!A28)</f>
      </c>
      <c r="C33" s="214">
        <f>IF('QUAL. CALC'!B29="","",'QUAL. CALC'!B29)</f>
      </c>
      <c r="D33" s="180">
        <f>IF('APPLIC. FRACT.'!C28="",IF('QUAL. CALC'!C29="","",'QUAL. CALC'!C29),'APPLIC. FRACT.'!C28)</f>
      </c>
      <c r="E33" s="182">
        <f>IF(B33="","",IF('DEV.  DATA'!H$68&gt;0,IF('CREDIT CALC.'!H$35&lt;='CREDIT CALC.'!H$37,'QUAL. CALC'!D29,('CREDIT CALC.'!H$37/'CREDIT CALC.'!H$35)*'QUAL. CALC'!D29),IF('CREDIT CALC.'!H$31="","",IF(AND('CREDIT CALC.'!H$35&lt;='CREDIT CALC.'!H$31,'CREDIT CALC.'!H$35&lt;='CREDIT CALC.'!H$37),'QUAL. CALC'!D29,IF(AND('CREDIT CALC.'!H$31&lt;'CREDIT CALC.'!H$35,'CREDIT CALC.'!H$31&lt;'CREDIT CALC.'!H$37),('CREDIT CALC.'!H$31/'CREDIT CALC.'!H$35)*'QUAL. CALC'!D29,('CREDIT CALC.'!H$37/'CREDIT CALC.'!H$35)*'QUAL. CALC'!D29)))))</f>
      </c>
      <c r="F33" s="180">
        <f>IF(B33="","",IF('DEV.  DATA'!$D$55="","",1.3))</f>
      </c>
      <c r="G33" s="181">
        <f>IF(B33="","",IF('DEV.  DATA'!$F$46=100,1,'APPLIC. FRACT.'!$H28))</f>
      </c>
      <c r="H33" s="182">
        <f t="shared" si="0"/>
      </c>
      <c r="I33" s="213">
        <f>IF(B33="","",IF('DEV.  DATA'!$E$25="",'QUAL. CALC'!G29,IF('DEV.  DATA'!$E$27="",'DEV.  DATA'!$E$28,'DEV.  DATA'!$E$27)))</f>
      </c>
      <c r="J33" s="182">
        <f t="shared" si="1"/>
      </c>
    </row>
    <row r="34" spans="1:10" ht="22.5">
      <c r="A34" s="75"/>
      <c r="B34" s="190">
        <f>IF('APPLIC. FRACT.'!A29="",IF('QUAL. CALC'!A30="","",'QUAL. CALC'!A30),'APPLIC. FRACT.'!A29)</f>
      </c>
      <c r="C34" s="214">
        <f>IF('QUAL. CALC'!B30="","",'QUAL. CALC'!B30)</f>
      </c>
      <c r="D34" s="180">
        <f>IF('APPLIC. FRACT.'!C29="",IF('QUAL. CALC'!C30="","",'QUAL. CALC'!C30),'APPLIC. FRACT.'!C29)</f>
      </c>
      <c r="E34" s="182">
        <f>IF(B34="","",IF('DEV.  DATA'!H$68&gt;0,IF('CREDIT CALC.'!H$35&lt;='CREDIT CALC.'!H$37,'QUAL. CALC'!D30,('CREDIT CALC.'!H$37/'CREDIT CALC.'!H$35)*'QUAL. CALC'!D30),IF('CREDIT CALC.'!H$31="","",IF(AND('CREDIT CALC.'!H$35&lt;='CREDIT CALC.'!H$31,'CREDIT CALC.'!H$35&lt;='CREDIT CALC.'!H$37),'QUAL. CALC'!D30,IF(AND('CREDIT CALC.'!H$31&lt;'CREDIT CALC.'!H$35,'CREDIT CALC.'!H$31&lt;'CREDIT CALC.'!H$37),('CREDIT CALC.'!H$31/'CREDIT CALC.'!H$35)*'QUAL. CALC'!D30,('CREDIT CALC.'!H$37/'CREDIT CALC.'!H$35)*'QUAL. CALC'!D30)))))</f>
      </c>
      <c r="F34" s="180">
        <f>IF(B34="","",IF('DEV.  DATA'!$D$55="","",1.3))</f>
      </c>
      <c r="G34" s="181">
        <f>IF(B34="","",IF('DEV.  DATA'!$F$46=100,1,'APPLIC. FRACT.'!$H29))</f>
      </c>
      <c r="H34" s="182">
        <f t="shared" si="0"/>
      </c>
      <c r="I34" s="213">
        <f>IF(B34="","",IF('DEV.  DATA'!$E$25="",'QUAL. CALC'!G30,IF('DEV.  DATA'!$E$27="",'DEV.  DATA'!$E$28,'DEV.  DATA'!$E$27)))</f>
      </c>
      <c r="J34" s="182">
        <f t="shared" si="1"/>
      </c>
    </row>
    <row r="35" spans="1:10" ht="22.5">
      <c r="A35" s="75"/>
      <c r="B35" s="190">
        <f>IF('APPLIC. FRACT.'!A30="",IF('QUAL. CALC'!A31="","",'QUAL. CALC'!A31),'APPLIC. FRACT.'!A30)</f>
      </c>
      <c r="C35" s="214">
        <f>IF('QUAL. CALC'!B31="","",'QUAL. CALC'!B31)</f>
      </c>
      <c r="D35" s="180">
        <f>IF('APPLIC. FRACT.'!C30="",IF('QUAL. CALC'!C31="","",'QUAL. CALC'!C31),'APPLIC. FRACT.'!C30)</f>
      </c>
      <c r="E35" s="182">
        <f>IF(B35="","",IF('DEV.  DATA'!H$68&gt;0,IF('CREDIT CALC.'!H$35&lt;='CREDIT CALC.'!H$37,'QUAL. CALC'!D31,('CREDIT CALC.'!H$37/'CREDIT CALC.'!H$35)*'QUAL. CALC'!D31),IF('CREDIT CALC.'!H$31="","",IF(AND('CREDIT CALC.'!H$35&lt;='CREDIT CALC.'!H$31,'CREDIT CALC.'!H$35&lt;='CREDIT CALC.'!H$37),'QUAL. CALC'!D31,IF(AND('CREDIT CALC.'!H$31&lt;'CREDIT CALC.'!H$35,'CREDIT CALC.'!H$31&lt;'CREDIT CALC.'!H$37),('CREDIT CALC.'!H$31/'CREDIT CALC.'!H$35)*'QUAL. CALC'!D31,('CREDIT CALC.'!H$37/'CREDIT CALC.'!H$35)*'QUAL. CALC'!D31)))))</f>
      </c>
      <c r="F35" s="180">
        <f>IF(B35="","",IF('DEV.  DATA'!$D$55="","",1.3))</f>
      </c>
      <c r="G35" s="181">
        <f>IF(B35="","",IF('DEV.  DATA'!$F$46=100,1,'APPLIC. FRACT.'!$H30))</f>
      </c>
      <c r="H35" s="182">
        <f t="shared" si="0"/>
      </c>
      <c r="I35" s="213">
        <f>IF(B35="","",IF('DEV.  DATA'!$E$25="",'QUAL. CALC'!G31,IF('DEV.  DATA'!$E$27="",'DEV.  DATA'!$E$28,'DEV.  DATA'!$E$27)))</f>
      </c>
      <c r="J35" s="182">
        <f t="shared" si="1"/>
      </c>
    </row>
    <row r="36" spans="1:10" ht="22.5">
      <c r="A36" s="75"/>
      <c r="B36" s="190">
        <f>IF('APPLIC. FRACT.'!A31="",IF('QUAL. CALC'!A32="","",'QUAL. CALC'!A32),'APPLIC. FRACT.'!A31)</f>
      </c>
      <c r="C36" s="214">
        <f>IF('QUAL. CALC'!B32="","",'QUAL. CALC'!B32)</f>
      </c>
      <c r="D36" s="180">
        <f>IF('APPLIC. FRACT.'!C31="",IF('QUAL. CALC'!C32="","",'QUAL. CALC'!C32),'APPLIC. FRACT.'!C31)</f>
      </c>
      <c r="E36" s="182">
        <f>IF(B36="","",IF('DEV.  DATA'!H$68&gt;0,IF('CREDIT CALC.'!H$35&lt;='CREDIT CALC.'!H$37,'QUAL. CALC'!D32,('CREDIT CALC.'!H$37/'CREDIT CALC.'!H$35)*'QUAL. CALC'!D32),IF('CREDIT CALC.'!H$31="","",IF(AND('CREDIT CALC.'!H$35&lt;='CREDIT CALC.'!H$31,'CREDIT CALC.'!H$35&lt;='CREDIT CALC.'!H$37),'QUAL. CALC'!D32,IF(AND('CREDIT CALC.'!H$31&lt;'CREDIT CALC.'!H$35,'CREDIT CALC.'!H$31&lt;'CREDIT CALC.'!H$37),('CREDIT CALC.'!H$31/'CREDIT CALC.'!H$35)*'QUAL. CALC'!D32,('CREDIT CALC.'!H$37/'CREDIT CALC.'!H$35)*'QUAL. CALC'!D32)))))</f>
      </c>
      <c r="F36" s="180">
        <f>IF(B36="","",IF('DEV.  DATA'!$D$55="","",1.3))</f>
      </c>
      <c r="G36" s="181">
        <f>IF(B36="","",IF('DEV.  DATA'!$F$46=100,1,'APPLIC. FRACT.'!$H31))</f>
      </c>
      <c r="H36" s="182">
        <f t="shared" si="0"/>
      </c>
      <c r="I36" s="213">
        <f>IF(B36="","",IF('DEV.  DATA'!$E$25="",'QUAL. CALC'!G32,IF('DEV.  DATA'!$E$27="",'DEV.  DATA'!$E$28,'DEV.  DATA'!$E$27)))</f>
      </c>
      <c r="J36" s="182">
        <f t="shared" si="1"/>
      </c>
    </row>
    <row r="37" spans="1:10" ht="22.5">
      <c r="A37" s="75"/>
      <c r="B37" s="190">
        <f>IF('APPLIC. FRACT.'!A32="",IF('QUAL. CALC'!A33="","",'QUAL. CALC'!A33),'APPLIC. FRACT.'!A32)</f>
      </c>
      <c r="C37" s="214">
        <f>IF('QUAL. CALC'!B33="","",'QUAL. CALC'!B33)</f>
      </c>
      <c r="D37" s="180">
        <f>IF('APPLIC. FRACT.'!C32="",IF('QUAL. CALC'!C33="","",'QUAL. CALC'!C33),'APPLIC. FRACT.'!C32)</f>
      </c>
      <c r="E37" s="182">
        <f>IF(B37="","",IF('DEV.  DATA'!H$68&gt;0,IF('CREDIT CALC.'!H$35&lt;='CREDIT CALC.'!H$37,'QUAL. CALC'!D33,('CREDIT CALC.'!H$37/'CREDIT CALC.'!H$35)*'QUAL. CALC'!D33),IF('CREDIT CALC.'!H$31="","",IF(AND('CREDIT CALC.'!H$35&lt;='CREDIT CALC.'!H$31,'CREDIT CALC.'!H$35&lt;='CREDIT CALC.'!H$37),'QUAL. CALC'!D33,IF(AND('CREDIT CALC.'!H$31&lt;'CREDIT CALC.'!H$35,'CREDIT CALC.'!H$31&lt;'CREDIT CALC.'!H$37),('CREDIT CALC.'!H$31/'CREDIT CALC.'!H$35)*'QUAL. CALC'!D33,('CREDIT CALC.'!H$37/'CREDIT CALC.'!H$35)*'QUAL. CALC'!D33)))))</f>
      </c>
      <c r="F37" s="180">
        <f>IF(B37="","",IF('DEV.  DATA'!$D$55="","",1.3))</f>
      </c>
      <c r="G37" s="181">
        <f>IF(B37="","",IF('DEV.  DATA'!$F$46=100,1,'APPLIC. FRACT.'!$H32))</f>
      </c>
      <c r="H37" s="182">
        <f t="shared" si="0"/>
      </c>
      <c r="I37" s="213">
        <f>IF(B37="","",IF('DEV.  DATA'!$E$25="",'QUAL. CALC'!G33,IF('DEV.  DATA'!$E$27="",'DEV.  DATA'!$E$28,'DEV.  DATA'!$E$27)))</f>
      </c>
      <c r="J37" s="182">
        <f t="shared" si="1"/>
      </c>
    </row>
    <row r="38" spans="1:10" ht="22.5">
      <c r="A38" s="75"/>
      <c r="B38" s="190">
        <f>IF('APPLIC. FRACT.'!A33="",IF('QUAL. CALC'!A34="","",'QUAL. CALC'!A34),'APPLIC. FRACT.'!A33)</f>
      </c>
      <c r="C38" s="214">
        <f>IF('QUAL. CALC'!B34="","",'QUAL. CALC'!B34)</f>
      </c>
      <c r="D38" s="180">
        <f>IF('APPLIC. FRACT.'!C33="",IF('QUAL. CALC'!C34="","",'QUAL. CALC'!C34),'APPLIC. FRACT.'!C33)</f>
      </c>
      <c r="E38" s="182">
        <f>IF(B38="","",IF('DEV.  DATA'!H$68&gt;0,IF('CREDIT CALC.'!H$35&lt;='CREDIT CALC.'!H$37,'QUAL. CALC'!D34,('CREDIT CALC.'!H$37/'CREDIT CALC.'!H$35)*'QUAL. CALC'!D34),IF('CREDIT CALC.'!H$31="","",IF(AND('CREDIT CALC.'!H$35&lt;='CREDIT CALC.'!H$31,'CREDIT CALC.'!H$35&lt;='CREDIT CALC.'!H$37),'QUAL. CALC'!D34,IF(AND('CREDIT CALC.'!H$31&lt;'CREDIT CALC.'!H$35,'CREDIT CALC.'!H$31&lt;'CREDIT CALC.'!H$37),('CREDIT CALC.'!H$31/'CREDIT CALC.'!H$35)*'QUAL. CALC'!D34,('CREDIT CALC.'!H$37/'CREDIT CALC.'!H$35)*'QUAL. CALC'!D34)))))</f>
      </c>
      <c r="F38" s="180">
        <f>IF(B38="","",IF('DEV.  DATA'!$D$55="","",1.3))</f>
      </c>
      <c r="G38" s="181">
        <f>IF(B38="","",IF('DEV.  DATA'!$F$46=100,1,'APPLIC. FRACT.'!$H33))</f>
      </c>
      <c r="H38" s="182">
        <f t="shared" si="0"/>
      </c>
      <c r="I38" s="213">
        <f>IF(B38="","",IF('DEV.  DATA'!$E$25="",'QUAL. CALC'!G34,IF('DEV.  DATA'!$E$27="",'DEV.  DATA'!$E$28,'DEV.  DATA'!$E$27)))</f>
      </c>
      <c r="J38" s="182">
        <f t="shared" si="1"/>
      </c>
    </row>
    <row r="39" spans="1:10" ht="22.5">
      <c r="A39" s="75"/>
      <c r="B39" s="190">
        <f>IF('APPLIC. FRACT.'!A34="",IF('QUAL. CALC'!A35="","",'QUAL. CALC'!A35),'APPLIC. FRACT.'!A34)</f>
      </c>
      <c r="C39" s="214">
        <f>IF('QUAL. CALC'!B35="","",'QUAL. CALC'!B35)</f>
      </c>
      <c r="D39" s="180">
        <f>IF('APPLIC. FRACT.'!C34="",IF('QUAL. CALC'!C35="","",'QUAL. CALC'!C35),'APPLIC. FRACT.'!C34)</f>
      </c>
      <c r="E39" s="182">
        <f>IF(B39="","",IF('DEV.  DATA'!H$68&gt;0,IF('CREDIT CALC.'!H$35&lt;='CREDIT CALC.'!H$37,'QUAL. CALC'!D35,('CREDIT CALC.'!H$37/'CREDIT CALC.'!H$35)*'QUAL. CALC'!D35),IF('CREDIT CALC.'!H$31="","",IF(AND('CREDIT CALC.'!H$35&lt;='CREDIT CALC.'!H$31,'CREDIT CALC.'!H$35&lt;='CREDIT CALC.'!H$37),'QUAL. CALC'!D35,IF(AND('CREDIT CALC.'!H$31&lt;'CREDIT CALC.'!H$35,'CREDIT CALC.'!H$31&lt;'CREDIT CALC.'!H$37),('CREDIT CALC.'!H$31/'CREDIT CALC.'!H$35)*'QUAL. CALC'!D35,('CREDIT CALC.'!H$37/'CREDIT CALC.'!H$35)*'QUAL. CALC'!D35)))))</f>
      </c>
      <c r="F39" s="180">
        <f>IF(B39="","",IF('DEV.  DATA'!$D$55="","",1.3))</f>
      </c>
      <c r="G39" s="181">
        <f>IF(B39="","",IF('DEV.  DATA'!$F$46=100,1,'APPLIC. FRACT.'!$H34))</f>
      </c>
      <c r="H39" s="182">
        <f t="shared" si="0"/>
      </c>
      <c r="I39" s="213">
        <f>IF(B39="","",IF('DEV.  DATA'!$E$25="",'QUAL. CALC'!G35,IF('DEV.  DATA'!$E$27="",'DEV.  DATA'!$E$28,'DEV.  DATA'!$E$27)))</f>
      </c>
      <c r="J39" s="182">
        <f t="shared" si="1"/>
      </c>
    </row>
    <row r="40" spans="1:10" ht="22.5">
      <c r="A40" s="75"/>
      <c r="B40" s="190">
        <f>IF('APPLIC. FRACT.'!A35="",IF('QUAL. CALC'!A36="","",'QUAL. CALC'!A36),'APPLIC. FRACT.'!A35)</f>
      </c>
      <c r="C40" s="214">
        <f>IF('QUAL. CALC'!B36="","",'QUAL. CALC'!B36)</f>
      </c>
      <c r="D40" s="180">
        <f>IF('APPLIC. FRACT.'!C35="",IF('QUAL. CALC'!C36="","",'QUAL. CALC'!C36),'APPLIC. FRACT.'!C35)</f>
      </c>
      <c r="E40" s="182">
        <f>IF(B40="","",IF('DEV.  DATA'!H$68&gt;0,IF('CREDIT CALC.'!H$35&lt;='CREDIT CALC.'!H$37,'QUAL. CALC'!D36,('CREDIT CALC.'!H$37/'CREDIT CALC.'!H$35)*'QUAL. CALC'!D36),IF('CREDIT CALC.'!H$31="","",IF(AND('CREDIT CALC.'!H$35&lt;='CREDIT CALC.'!H$31,'CREDIT CALC.'!H$35&lt;='CREDIT CALC.'!H$37),'QUAL. CALC'!D36,IF(AND('CREDIT CALC.'!H$31&lt;'CREDIT CALC.'!H$35,'CREDIT CALC.'!H$31&lt;'CREDIT CALC.'!H$37),('CREDIT CALC.'!H$31/'CREDIT CALC.'!H$35)*'QUAL. CALC'!D36,('CREDIT CALC.'!H$37/'CREDIT CALC.'!H$35)*'QUAL. CALC'!D36)))))</f>
      </c>
      <c r="F40" s="180">
        <f>IF(B40="","",IF('DEV.  DATA'!$D$55="","",1.3))</f>
      </c>
      <c r="G40" s="181">
        <f>IF(B40="","",IF('DEV.  DATA'!$F$46=100,1,'APPLIC. FRACT.'!$H35))</f>
      </c>
      <c r="H40" s="182">
        <f t="shared" si="0"/>
      </c>
      <c r="I40" s="213">
        <f>IF(B40="","",IF('DEV.  DATA'!$E$25="",'QUAL. CALC'!G36,IF('DEV.  DATA'!$E$27="",'DEV.  DATA'!$E$28,'DEV.  DATA'!$E$27)))</f>
      </c>
      <c r="J40" s="182">
        <f t="shared" si="1"/>
      </c>
    </row>
    <row r="41" spans="1:10" ht="22.5">
      <c r="A41" s="75"/>
      <c r="B41" s="190">
        <f>IF('APPLIC. FRACT.'!A36="",IF('QUAL. CALC'!A37="","",'QUAL. CALC'!A37),'APPLIC. FRACT.'!A36)</f>
      </c>
      <c r="C41" s="214">
        <f>IF('QUAL. CALC'!B37="","",'QUAL. CALC'!B37)</f>
      </c>
      <c r="D41" s="180">
        <f>IF('APPLIC. FRACT.'!C36="",IF('QUAL. CALC'!C37="","",'QUAL. CALC'!C37),'APPLIC. FRACT.'!C36)</f>
      </c>
      <c r="E41" s="182">
        <f>IF(B41="","",IF('DEV.  DATA'!H$68&gt;0,IF('CREDIT CALC.'!H$35&lt;='CREDIT CALC.'!H$37,'QUAL. CALC'!D37,('CREDIT CALC.'!H$37/'CREDIT CALC.'!H$35)*'QUAL. CALC'!D37),IF('CREDIT CALC.'!H$31="","",IF(AND('CREDIT CALC.'!H$35&lt;='CREDIT CALC.'!H$31,'CREDIT CALC.'!H$35&lt;='CREDIT CALC.'!H$37),'QUAL. CALC'!D37,IF(AND('CREDIT CALC.'!H$31&lt;'CREDIT CALC.'!H$35,'CREDIT CALC.'!H$31&lt;'CREDIT CALC.'!H$37),('CREDIT CALC.'!H$31/'CREDIT CALC.'!H$35)*'QUAL. CALC'!D37,('CREDIT CALC.'!H$37/'CREDIT CALC.'!H$35)*'QUAL. CALC'!D37)))))</f>
      </c>
      <c r="F41" s="180">
        <f>IF(B41="","",IF('DEV.  DATA'!$D$55="","",1.3))</f>
      </c>
      <c r="G41" s="181">
        <f>IF(B41="","",IF('DEV.  DATA'!$F$46=100,1,'APPLIC. FRACT.'!$H36))</f>
      </c>
      <c r="H41" s="182">
        <f t="shared" si="0"/>
      </c>
      <c r="I41" s="213">
        <f>IF(B41="","",IF('DEV.  DATA'!$E$25="",'QUAL. CALC'!G37,IF('DEV.  DATA'!$E$27="",'DEV.  DATA'!$E$28,'DEV.  DATA'!$E$27)))</f>
      </c>
      <c r="J41" s="182">
        <f t="shared" si="1"/>
      </c>
    </row>
    <row r="42" spans="1:10" ht="23.25" thickBot="1">
      <c r="A42" s="75"/>
      <c r="B42" s="190">
        <f>IF('APPLIC. FRACT.'!A37="",IF('QUAL. CALC'!A38="","",'QUAL. CALC'!A38),'APPLIC. FRACT.'!A37)</f>
      </c>
      <c r="C42" s="214">
        <f>IF('QUAL. CALC'!B38="","",'QUAL. CALC'!B38)</f>
      </c>
      <c r="D42" s="180">
        <f>IF('APPLIC. FRACT.'!C37="",IF('QUAL. CALC'!C38="","",'QUAL. CALC'!C38),'APPLIC. FRACT.'!C37)</f>
      </c>
      <c r="E42" s="182">
        <f>IF(B42="","",IF('DEV.  DATA'!H$68&gt;0,IF('CREDIT CALC.'!H$35&lt;='CREDIT CALC.'!H$37,'QUAL. CALC'!D38,('CREDIT CALC.'!H$37/'CREDIT CALC.'!H$35)*'QUAL. CALC'!D38),IF('CREDIT CALC.'!H$31="","",IF(AND('CREDIT CALC.'!H$35&lt;='CREDIT CALC.'!H$31,'CREDIT CALC.'!H$35&lt;='CREDIT CALC.'!H$37),'QUAL. CALC'!D38,IF(AND('CREDIT CALC.'!H$31&lt;'CREDIT CALC.'!H$35,'CREDIT CALC.'!H$31&lt;'CREDIT CALC.'!H$37),('CREDIT CALC.'!H$31/'CREDIT CALC.'!H$35)*'QUAL. CALC'!D38,('CREDIT CALC.'!H$37/'CREDIT CALC.'!H$35)*'QUAL. CALC'!D38)))))</f>
      </c>
      <c r="F42" s="180">
        <f>IF(B42="","",IF('DEV.  DATA'!$D$55="","",1.3))</f>
      </c>
      <c r="G42" s="181">
        <f>IF(B42="","",IF('DEV.  DATA'!$F$46=100,1,'APPLIC. FRACT.'!$H37))</f>
      </c>
      <c r="H42" s="182">
        <f t="shared" si="0"/>
      </c>
      <c r="I42" s="213">
        <f>IF(B42="","",IF('DEV.  DATA'!$E$25="",'QUAL. CALC'!G38,IF('DEV.  DATA'!$E$27="",'DEV.  DATA'!$E$28,'DEV.  DATA'!$E$27)))</f>
      </c>
      <c r="J42" s="182">
        <f t="shared" si="1"/>
      </c>
    </row>
    <row r="43" spans="1:10" ht="23.25" thickBot="1">
      <c r="A43" s="56"/>
      <c r="B43" s="56"/>
      <c r="C43" s="64" t="s">
        <v>128</v>
      </c>
      <c r="D43" s="185">
        <f>IF(D12="","",SUM(D12:D42))</f>
      </c>
      <c r="E43" s="186">
        <f>IF(E12="","",SUM(E12:E42))</f>
      </c>
      <c r="F43" s="56"/>
      <c r="G43" s="58"/>
      <c r="H43" s="186">
        <f>IF(H12="","",SUM(H12:H42))</f>
      </c>
      <c r="I43" s="56"/>
      <c r="J43" s="186">
        <f>IF(J12="","",SUM(J12:J42))</f>
      </c>
    </row>
    <row r="45" ht="22.5">
      <c r="F45" s="51" t="s">
        <v>313</v>
      </c>
    </row>
  </sheetData>
  <sheetProtection/>
  <dataValidations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horizontalDpi="300" verticalDpi="300" orientation="landscape" scale="56" r:id="rId1"/>
  <headerFooter alignWithMargins="0">
    <oddFooter>&amp;LFCCA
January 2013&amp;CPage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FHFC</dc:creator>
  <cp:keywords/>
  <dc:description/>
  <cp:lastModifiedBy>Gayle White</cp:lastModifiedBy>
  <cp:lastPrinted>2012-10-17T17:01:12Z</cp:lastPrinted>
  <dcterms:created xsi:type="dcterms:W3CDTF">1999-07-29T18:43:43Z</dcterms:created>
  <dcterms:modified xsi:type="dcterms:W3CDTF">2012-10-19T14:40:38Z</dcterms:modified>
  <cp:category/>
  <cp:version/>
  <cp:contentType/>
  <cp:contentStatus/>
</cp:coreProperties>
</file>