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https://intranet.floridahousing.org/sites/MF/allocations/Combined Cycle/2019 Rules and RFAs/2019-104 SAIL for PSN/"/>
    </mc:Choice>
  </mc:AlternateContent>
  <xr:revisionPtr revIDLastSave="0" documentId="8_{0E7DB642-61DA-4334-87C8-7684EB3CE739}" xr6:coauthVersionLast="36" xr6:coauthVersionMax="36" xr10:uidLastSave="{00000000-0000-0000-0000-000000000000}"/>
  <workbookProtection workbookAlgorithmName="SHA-512" workbookHashValue="PtATi6fe/CI7R9z7Y5KdLhOXkhmSh4mPKRctF9rKWO8bvjN1XEn7ttaO7ZPiX43dGPOob1gMeOAuIfGqTncNVA==" workbookSaltValue="OzjM5yuniwdLfLEFB69Q1g==" workbookSpinCount="100000" lockStructure="1"/>
  <bookViews>
    <workbookView xWindow="0" yWindow="0" windowWidth="24000" windowHeight="8895" xr2:uid="{00000000-000D-0000-FFFF-FFFF00000000}"/>
  </bookViews>
  <sheets>
    <sheet name="Sheet1" sheetId="1" r:id="rId1"/>
  </sheets>
  <definedNames>
    <definedName name="ELI_PU">Sheet1!$A$32:$G$99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2" i="1" l="1"/>
  <c r="G11" i="1" l="1"/>
  <c r="C20" i="1" l="1"/>
  <c r="C19" i="1"/>
  <c r="C18" i="1"/>
  <c r="C17" i="1"/>
  <c r="F21" i="1" l="1"/>
  <c r="F20" i="1"/>
  <c r="F19" i="1"/>
  <c r="F18" i="1"/>
  <c r="F17" i="1"/>
  <c r="F16" i="1" l="1"/>
  <c r="C21" i="1" l="1"/>
  <c r="C16" i="1" l="1"/>
  <c r="E16" i="1" s="1"/>
  <c r="E17" i="1" l="1"/>
  <c r="D16" i="1"/>
  <c r="G16" i="1"/>
  <c r="E18" i="1" l="1"/>
  <c r="B23" i="1"/>
  <c r="G28" i="1" l="1"/>
  <c r="E19" i="1"/>
  <c r="E20" i="1" s="1"/>
  <c r="E21" i="1" s="1"/>
  <c r="D17" i="1"/>
  <c r="D18" i="1" l="1"/>
  <c r="D19" i="1" s="1"/>
  <c r="G17" i="1"/>
  <c r="G18" i="1" l="1"/>
  <c r="G19" i="1"/>
  <c r="D20" i="1"/>
  <c r="D21" i="1" s="1"/>
  <c r="G20" i="1"/>
  <c r="E23" i="1" l="1"/>
  <c r="D23" i="1"/>
  <c r="I14" i="1" l="1"/>
  <c r="D24" i="1"/>
  <c r="G21" i="1"/>
  <c r="G23" i="1" s="1"/>
  <c r="E24" i="1"/>
</calcChain>
</file>

<file path=xl/sharedStrings.xml><?xml version="1.0" encoding="utf-8"?>
<sst xmlns="http://schemas.openxmlformats.org/spreadsheetml/2006/main" count="188" uniqueCount="119">
  <si>
    <t>A</t>
  </si>
  <si>
    <t>B</t>
  </si>
  <si>
    <t>C</t>
  </si>
  <si>
    <t>D</t>
  </si>
  <si>
    <t>E</t>
  </si>
  <si>
    <t>F</t>
  </si>
  <si>
    <t>G</t>
  </si>
  <si>
    <t># of Bedrooms</t>
  </si>
  <si>
    <t># of Proposed Units</t>
  </si>
  <si>
    <t>Cumulative Proposed Units</t>
  </si>
  <si>
    <t>Maximum ELI Loan allowable for each Unit Size</t>
  </si>
  <si>
    <t>Maximum Eligible ELI Loan</t>
  </si>
  <si>
    <t>Totals</t>
  </si>
  <si>
    <t>County</t>
  </si>
  <si>
    <t>0 &amp; 1 Bedroom Units</t>
  </si>
  <si>
    <t>2 Bedroom Units</t>
  </si>
  <si>
    <t>3 &amp; Higher Bedroom Units</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</si>
  <si>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</si>
  <si>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</si>
  <si>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</si>
  <si>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</si>
  <si>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</si>
  <si>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</si>
  <si>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</si>
  <si>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</si>
  <si>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</si>
  <si>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</si>
  <si>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</si>
  <si>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</si>
  <si>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</si>
  <si>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</si>
  <si>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</si>
  <si>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</si>
  <si>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</si>
  <si>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</si>
  <si>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</si>
  <si>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</si>
  <si>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</si>
  <si>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</si>
  <si>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</si>
  <si>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</si>
  <si>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</si>
  <si>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</si>
  <si>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</si>
  <si>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</si>
  <si>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</si>
  <si>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</si>
  <si>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</si>
  <si>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</si>
  <si>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</si>
  <si>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</si>
  <si>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</si>
  <si>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</si>
  <si>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</si>
  <si>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</si>
  <si>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</si>
  <si>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</si>
  <si>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</si>
  <si>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</si>
  <si>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</si>
  <si>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</si>
  <si>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</si>
  <si>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</si>
  <si>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</si>
  <si>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</si>
  <si>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</si>
  <si>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</si>
  <si>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</si>
  <si>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</si>
  <si>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</si>
  <si>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</si>
  <si>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Saint Johns</t>
  </si>
  <si>
    <t>Saint Lucie</t>
  </si>
  <si>
    <t>Santa Rosa</t>
  </si>
  <si>
    <t>Sarasota</t>
  </si>
  <si>
    <t>Seminole</t>
  </si>
  <si>
    <t>Sumter</t>
  </si>
  <si>
    <t>Suwannee</t>
  </si>
  <si>
    <t>Taylor</t>
  </si>
  <si>
    <t>Union</t>
  </si>
  <si>
    <t>Volusia</t>
  </si>
  <si>
    <t>Wakulla</t>
  </si>
  <si>
    <t>Walton</t>
  </si>
  <si>
    <t>Washington</t>
  </si>
  <si>
    <t>Distribution of Applicant's ELI Commitment</t>
  </si>
  <si>
    <t>Distribution of FHFC Funded ELI Units</t>
  </si>
  <si>
    <t>Input your unit mix into this column</t>
  </si>
  <si>
    <t>Maximum amount of ELI Loan eligible to request</t>
  </si>
  <si>
    <r>
      <rPr>
        <b/>
        <sz val="10"/>
        <color theme="1"/>
        <rFont val="Arial"/>
        <family val="2"/>
      </rPr>
      <t>1.</t>
    </r>
    <r>
      <rPr>
        <sz val="10"/>
        <color theme="1"/>
        <rFont val="Arial"/>
        <family val="2"/>
      </rPr>
      <t xml:space="preserve"> Select the County in which your proposed Development is located:</t>
    </r>
  </si>
  <si>
    <t>&lt;Select a County&gt;</t>
  </si>
  <si>
    <t>Medium</t>
  </si>
  <si>
    <t>Small</t>
  </si>
  <si>
    <t>Large</t>
  </si>
  <si>
    <t>County Size</t>
  </si>
  <si>
    <t>Yes</t>
  </si>
  <si>
    <t>No</t>
  </si>
  <si>
    <t>&lt;Select&gt;</t>
  </si>
  <si>
    <t>A Tool to Assist Applicants in Determining their Pro-rata Distribution of ELI Units, Maximum ELI Loan Amount</t>
  </si>
  <si>
    <t>ELI Loan Amounts Per Bedroom Count for each County.</t>
  </si>
  <si>
    <t>IRO</t>
  </si>
  <si>
    <t>IRO Units</t>
  </si>
  <si>
    <t>(To be applied to column D in table below)</t>
  </si>
  <si>
    <t>(To be applied to column E in table below)</t>
  </si>
  <si>
    <r>
      <rPr>
        <b/>
        <sz val="10"/>
        <color theme="1"/>
        <rFont val="Arial"/>
        <family val="2"/>
      </rPr>
      <t>4.</t>
    </r>
    <r>
      <rPr>
        <sz val="10"/>
        <color theme="1"/>
        <rFont val="Arial"/>
        <family val="2"/>
      </rPr>
      <t xml:space="preserve"> Which Demographic Commitment has the Applicant selected?</t>
    </r>
  </si>
  <si>
    <t>PDC</t>
  </si>
  <si>
    <t>PDD</t>
  </si>
  <si>
    <r>
      <rPr>
        <b/>
        <sz val="10"/>
        <color theme="1"/>
        <rFont val="Arial"/>
        <family val="2"/>
      </rPr>
      <t>2.</t>
    </r>
    <r>
      <rPr>
        <sz val="10"/>
        <color theme="1"/>
        <rFont val="Arial"/>
        <family val="2"/>
      </rPr>
      <t xml:space="preserve"> Is the Applicant choosing  Income Averaging or a traditional IRS min. set-aside commitment?</t>
    </r>
  </si>
  <si>
    <t>2018 ELI AMI</t>
  </si>
  <si>
    <t>Income Averaging</t>
  </si>
  <si>
    <t>Traditional IRS Min.</t>
  </si>
  <si>
    <r>
      <rPr>
        <b/>
        <sz val="10"/>
        <color theme="1"/>
        <rFont val="Arial"/>
        <family val="2"/>
      </rPr>
      <t xml:space="preserve">3. </t>
    </r>
    <r>
      <rPr>
        <sz val="10"/>
        <color theme="1"/>
        <rFont val="Arial"/>
        <family val="2"/>
      </rPr>
      <t>What is the Applicant's Overall ELI Set-Aside Commitment?</t>
    </r>
  </si>
  <si>
    <t>Maximum ELI Loan Determination Worksheet</t>
  </si>
  <si>
    <r>
      <rPr>
        <b/>
        <sz val="10"/>
        <color theme="1"/>
        <rFont val="Arial"/>
        <family val="2"/>
      </rPr>
      <t>2.</t>
    </r>
    <r>
      <rPr>
        <sz val="10"/>
        <color theme="1"/>
        <rFont val="Arial"/>
        <family val="2"/>
      </rPr>
      <t xml:space="preserve"> What is the maximum ELI Set-Aside to be funded with SAIL-ELI (% of Total Units)?</t>
    </r>
  </si>
  <si>
    <t>RFA 2019-104</t>
  </si>
  <si>
    <t>The table below is intended to assist an Applicant in RFA 2019-104 to determine the ELI Unit mix distribution for all Applicants.  In addition, the table below will determine the amount of an ELI Loan that may be requested in its Application based on the proposed Unit mix.  An Applicant electing the Income Averaging Test as the minimum IRS Set-Aside Commitment is not eligible for a ELI Loan.  The ELI Loan amount is based on distributing the ELI Units pro-rata across the entire Unit mix, up to the specific maximum identified in the RFA, rounding up to a whole number of units, and then applying the relative per unit ELI Loan limitations to each ELI Unit.  The prorata distribution starts with the lowest bedroom count unit provided by the proposed Development and builds from there, utilizing a "rounding up to the next whole number" at each bedroom-count unit type offered.</t>
  </si>
  <si>
    <r>
      <rPr>
        <b/>
        <sz val="10"/>
        <color theme="1"/>
        <rFont val="Arial"/>
        <family val="2"/>
      </rPr>
      <t>3.</t>
    </r>
    <r>
      <rPr>
        <sz val="10"/>
        <color theme="1"/>
        <rFont val="Arial"/>
        <family val="2"/>
      </rPr>
      <t xml:space="preserve"> What is the Average Median Income (AMI) for an ELI unit in the selected county?</t>
    </r>
  </si>
  <si>
    <t>TBD</t>
  </si>
  <si>
    <r>
      <rPr>
        <b/>
        <u/>
        <sz val="10"/>
        <color theme="1"/>
        <rFont val="Arial"/>
        <family val="2"/>
      </rPr>
      <t>Instructions:</t>
    </r>
    <r>
      <rPr>
        <sz val="10"/>
        <color theme="1"/>
        <rFont val="Arial"/>
        <family val="2"/>
      </rPr>
      <t xml:space="preserve">  Please select the appropriate county at question 1 below from the drop-down menu. This RFA provides ELI loan funding for 20% of the total units, rounded up to the next whole number.  Please input the appropriate number of units of the Unit Mix the proposed Development will have in Column B of the table below, separated by how many bedrooms are in each of the proposed Units.  The Column D formula is set-up to provide the overall prorata ELI Unit distribution based on the RFA's 20% requirement while Column E will provide the number of ELI Units distributed on a prorata basis to determine the ELI loan funding (which is the same as the minimum per the RFA).  The amount for the total in Column G provides the Applicant with the maximum ELI loan funding allowable in the RFA.  This information can be used by the Applicant to determine how much ELI loan funding to request </t>
    </r>
    <r>
      <rPr>
        <i/>
        <sz val="10"/>
        <color theme="1"/>
        <rFont val="Arial"/>
        <family val="2"/>
      </rPr>
      <t>(at or below the maximum allowed in the RFA)</t>
    </r>
    <r>
      <rPr>
        <sz val="10"/>
        <color theme="1"/>
        <rFont val="Arial"/>
        <family val="2"/>
      </rPr>
      <t>.  This worksheet will also calculate your maximum SAIL Request (see row 28).</t>
    </r>
  </si>
  <si>
    <t>In addition, the maximum SAIL Request Amount eligible to request (based on both the Per Unit and the per Development Limits)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</si>
</sst>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5" x14ac:knownFonts="1">
    <font>
      <sz val="10"/>
      <color theme="1"/>
      <name val="Arial"/>
      <family val="2"/>
    </font>
    <font>
      <sz val="10"/>
      <color theme="1"/>
      <name val="Arial"/>
      <family val="2"/>
    </font>
    <font>
      <b/>
      <sz val="10"/>
      <color theme="1"/>
      <name val="Arial"/>
      <family val="2"/>
    </font>
    <font>
      <b/>
      <u/>
      <sz val="10"/>
      <color theme="1"/>
      <name val="Arial"/>
      <family val="2"/>
    </font>
    <font>
      <sz val="10"/>
      <color rgb="FF0000FF"/>
      <name val="Arial"/>
      <family val="2"/>
    </font>
    <font>
      <sz val="9"/>
      <color theme="1"/>
      <name val="Arial"/>
      <family val="2"/>
    </font>
    <font>
      <b/>
      <u/>
      <sz val="11"/>
      <color theme="1"/>
      <name val="Arial"/>
      <family val="2"/>
    </font>
    <font>
      <i/>
      <sz val="9"/>
      <color theme="1"/>
      <name val="Arial"/>
      <family val="2"/>
    </font>
    <font>
      <i/>
      <sz val="10"/>
      <color theme="1"/>
      <name val="Arial"/>
      <family val="2"/>
    </font>
    <font>
      <sz val="10"/>
      <color theme="0"/>
      <name val="Arial"/>
      <family val="2"/>
    </font>
    <font>
      <b/>
      <i/>
      <sz val="12"/>
      <color theme="1"/>
      <name val="Arial"/>
      <family val="2"/>
    </font>
    <font>
      <b/>
      <sz val="10"/>
      <color rgb="FF7030A0"/>
      <name val="Arial"/>
      <family val="2"/>
    </font>
    <font>
      <b/>
      <sz val="10"/>
      <color rgb="FFFF0000"/>
      <name val="Arial"/>
      <family val="2"/>
    </font>
    <font>
      <sz val="10"/>
      <name val="Arial"/>
      <family val="2"/>
    </font>
    <font>
      <b/>
      <sz val="10"/>
      <color theme="0"/>
      <name val="Arial"/>
      <family val="2"/>
    </font>
  </fonts>
  <fills count="12">
    <fill>
      <patternFill patternType="none"/>
    </fill>
    <fill>
      <patternFill patternType="gray125"/>
    </fill>
    <fill>
      <patternFill patternType="solid">
        <fgColor theme="0"/>
        <bgColor indexed="64"/>
      </patternFill>
    </fill>
    <fill>
      <patternFill patternType="mediumGray">
        <fgColor theme="0"/>
        <bgColor rgb="FFFFFFCC"/>
      </patternFill>
    </fill>
    <fill>
      <patternFill patternType="solid">
        <fgColor theme="0"/>
        <bgColor theme="0" tint="-0.24994659260841701"/>
      </patternFill>
    </fill>
    <fill>
      <patternFill patternType="solid">
        <fgColor indexed="65"/>
        <bgColor theme="0" tint="-0.24994659260841701"/>
      </patternFill>
    </fill>
    <fill>
      <patternFill patternType="solid">
        <fgColor indexed="65"/>
        <bgColor indexed="64"/>
      </patternFill>
    </fill>
    <fill>
      <patternFill patternType="solid">
        <fgColor rgb="FFEFFFEF"/>
        <bgColor indexed="64"/>
      </patternFill>
    </fill>
    <fill>
      <patternFill patternType="solid">
        <fgColor theme="0"/>
        <bgColor auto="1"/>
      </patternFill>
    </fill>
    <fill>
      <patternFill patternType="mediumGray">
        <fgColor rgb="FFFFFFCC"/>
        <bgColor auto="1"/>
      </patternFill>
    </fill>
    <fill>
      <patternFill patternType="solid">
        <fgColor rgb="FFDEC8EE"/>
        <bgColor indexed="64"/>
      </patternFill>
    </fill>
    <fill>
      <patternFill patternType="lightUp">
        <fgColor theme="0" tint="-0.24994659260841701"/>
        <bgColor theme="0"/>
      </patternFill>
    </fill>
  </fills>
  <borders count="56">
    <border>
      <left/>
      <right/>
      <top/>
      <bottom/>
      <diagonal/>
    </border>
    <border>
      <left/>
      <right/>
      <top/>
      <bottom style="thin">
        <color rgb="FF0000FF"/>
      </bottom>
      <diagonal/>
    </border>
    <border>
      <left/>
      <right/>
      <top style="thin">
        <color rgb="FF0000FF"/>
      </top>
      <bottom style="thin">
        <color theme="1"/>
      </bottom>
      <diagonal/>
    </border>
    <border>
      <left style="thin">
        <color theme="1"/>
      </left>
      <right/>
      <top/>
      <bottom/>
      <diagonal/>
    </border>
    <border>
      <left style="medium">
        <color theme="1"/>
      </left>
      <right style="hair">
        <color theme="1"/>
      </right>
      <top style="medium">
        <color theme="1"/>
      </top>
      <bottom style="thin">
        <color theme="1"/>
      </bottom>
      <diagonal/>
    </border>
    <border>
      <left style="hair">
        <color theme="1"/>
      </left>
      <right style="hair">
        <color theme="1"/>
      </right>
      <top style="medium">
        <color theme="1"/>
      </top>
      <bottom style="thin">
        <color theme="1"/>
      </bottom>
      <diagonal/>
    </border>
    <border>
      <left style="hair">
        <color theme="1"/>
      </left>
      <right style="medium">
        <color theme="1"/>
      </right>
      <top style="medium">
        <color theme="1"/>
      </top>
      <bottom style="thin">
        <color theme="1"/>
      </bottom>
      <diagonal/>
    </border>
    <border>
      <left style="medium">
        <color theme="1"/>
      </left>
      <right style="hair">
        <color theme="1"/>
      </right>
      <top/>
      <bottom/>
      <diagonal/>
    </border>
    <border>
      <left style="hair">
        <color theme="1"/>
      </left>
      <right style="hair">
        <color theme="1"/>
      </right>
      <top/>
      <bottom/>
      <diagonal/>
    </border>
    <border>
      <left style="hair">
        <color theme="1"/>
      </left>
      <right style="medium">
        <color theme="1"/>
      </right>
      <top/>
      <bottom/>
      <diagonal/>
    </border>
    <border>
      <left style="medium">
        <color theme="1"/>
      </left>
      <right style="hair">
        <color theme="1"/>
      </right>
      <top/>
      <bottom style="hair">
        <color theme="1"/>
      </bottom>
      <diagonal/>
    </border>
    <border>
      <left style="hair">
        <color theme="1"/>
      </left>
      <right style="hair">
        <color theme="1"/>
      </right>
      <top/>
      <bottom style="hair">
        <color theme="1"/>
      </bottom>
      <diagonal/>
    </border>
    <border>
      <left style="hair">
        <color theme="1"/>
      </left>
      <right style="medium">
        <color theme="1"/>
      </right>
      <top/>
      <bottom style="hair">
        <color theme="1"/>
      </bottom>
      <diagonal/>
    </border>
    <border>
      <left style="medium">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medium">
        <color theme="1"/>
      </left>
      <right style="hair">
        <color theme="1"/>
      </right>
      <top/>
      <bottom style="double">
        <color theme="1"/>
      </bottom>
      <diagonal/>
    </border>
    <border>
      <left style="hair">
        <color theme="1"/>
      </left>
      <right style="hair">
        <color theme="1"/>
      </right>
      <top/>
      <bottom style="double">
        <color theme="1"/>
      </bottom>
      <diagonal/>
    </border>
    <border>
      <left style="hair">
        <color theme="1"/>
      </left>
      <right style="medium">
        <color theme="1"/>
      </right>
      <top/>
      <bottom style="double">
        <color theme="1"/>
      </bottom>
      <diagonal/>
    </border>
    <border>
      <left style="medium">
        <color theme="1"/>
      </left>
      <right style="hair">
        <color theme="1"/>
      </right>
      <top/>
      <bottom style="medium">
        <color theme="1"/>
      </bottom>
      <diagonal/>
    </border>
    <border>
      <left style="hair">
        <color theme="1"/>
      </left>
      <right style="hair">
        <color theme="1"/>
      </right>
      <top/>
      <bottom style="medium">
        <color theme="1"/>
      </bottom>
      <diagonal/>
    </border>
    <border>
      <left style="hair">
        <color theme="1"/>
      </left>
      <right style="hair">
        <color theme="1"/>
      </right>
      <top style="medium">
        <color theme="1"/>
      </top>
      <bottom/>
      <diagonal/>
    </border>
    <border>
      <left style="hair">
        <color theme="1"/>
      </left>
      <right/>
      <top/>
      <bottom style="medium">
        <color theme="1"/>
      </bottom>
      <diagonal/>
    </border>
    <border>
      <left style="double">
        <color theme="1"/>
      </left>
      <right style="double">
        <color theme="1"/>
      </right>
      <top/>
      <bottom/>
      <diagonal/>
    </border>
    <border>
      <left style="double">
        <color theme="1"/>
      </left>
      <right style="double">
        <color theme="1"/>
      </right>
      <top style="double">
        <color theme="1"/>
      </top>
      <bottom style="medium">
        <color theme="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style="hair">
        <color theme="1"/>
      </bottom>
      <diagonal/>
    </border>
    <border>
      <left/>
      <right/>
      <top/>
      <bottom style="hair">
        <color theme="1"/>
      </bottom>
      <diagonal/>
    </border>
    <border>
      <left/>
      <right style="medium">
        <color theme="1"/>
      </right>
      <top/>
      <bottom style="hair">
        <color theme="1"/>
      </bottom>
      <diagonal/>
    </border>
    <border>
      <left style="medium">
        <color theme="1"/>
      </left>
      <right/>
      <top style="hair">
        <color theme="1"/>
      </top>
      <bottom style="hair">
        <color theme="1"/>
      </bottom>
      <diagonal/>
    </border>
    <border>
      <left/>
      <right/>
      <top style="hair">
        <color theme="1"/>
      </top>
      <bottom style="hair">
        <color theme="1"/>
      </bottom>
      <diagonal/>
    </border>
    <border>
      <left/>
      <right style="medium">
        <color theme="1"/>
      </right>
      <top style="hair">
        <color theme="1"/>
      </top>
      <bottom style="hair">
        <color theme="1"/>
      </bottom>
      <diagonal/>
    </border>
    <border>
      <left style="medium">
        <color theme="1"/>
      </left>
      <right/>
      <top style="hair">
        <color theme="1"/>
      </top>
      <bottom style="thin">
        <color theme="1"/>
      </bottom>
      <diagonal/>
    </border>
    <border>
      <left/>
      <right/>
      <top style="hair">
        <color theme="1"/>
      </top>
      <bottom style="thin">
        <color theme="1"/>
      </bottom>
      <diagonal/>
    </border>
    <border>
      <left/>
      <right style="medium">
        <color theme="1"/>
      </right>
      <top style="hair">
        <color theme="1"/>
      </top>
      <bottom style="thin">
        <color theme="1"/>
      </bottom>
      <diagonal/>
    </border>
    <border>
      <left/>
      <right/>
      <top/>
      <bottom style="thin">
        <color theme="1"/>
      </bottom>
      <diagonal/>
    </border>
    <border>
      <left/>
      <right/>
      <top style="thin">
        <color theme="1"/>
      </top>
      <bottom style="thin">
        <color rgb="FF0000FF"/>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diagonal/>
    </border>
    <border>
      <left style="medium">
        <color theme="1"/>
      </left>
      <right style="medium">
        <color theme="1"/>
      </right>
      <top/>
      <bottom style="hair">
        <color theme="1"/>
      </bottom>
      <diagonal/>
    </border>
    <border>
      <left style="medium">
        <color theme="1"/>
      </left>
      <right style="medium">
        <color theme="1"/>
      </right>
      <top style="hair">
        <color theme="1"/>
      </top>
      <bottom style="hair">
        <color theme="1"/>
      </bottom>
      <diagonal/>
    </border>
    <border>
      <left style="medium">
        <color theme="1"/>
      </left>
      <right style="medium">
        <color theme="1"/>
      </right>
      <top style="hair">
        <color theme="1"/>
      </top>
      <bottom style="thin">
        <color theme="1"/>
      </bottom>
      <diagonal/>
    </border>
    <border>
      <left style="medium">
        <color theme="1"/>
      </left>
      <right style="medium">
        <color theme="1"/>
      </right>
      <top/>
      <bottom style="medium">
        <color theme="1"/>
      </bottom>
      <diagonal/>
    </border>
    <border>
      <left/>
      <right style="double">
        <color theme="1"/>
      </right>
      <top style="medium">
        <color theme="1"/>
      </top>
      <bottom/>
      <diagonal/>
    </border>
    <border>
      <left/>
      <right style="double">
        <color theme="1"/>
      </right>
      <top/>
      <bottom/>
      <diagonal/>
    </border>
    <border>
      <left/>
      <right/>
      <top style="thin">
        <color theme="1"/>
      </top>
      <bottom style="thin">
        <color theme="1"/>
      </bottom>
      <diagonal/>
    </border>
    <border>
      <left style="medium">
        <color theme="1"/>
      </left>
      <right style="double">
        <color theme="1"/>
      </right>
      <top style="double">
        <color theme="1"/>
      </top>
      <bottom style="double">
        <color theme="1"/>
      </bottom>
      <diagonal/>
    </border>
    <border>
      <left/>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 fillId="0" borderId="0" applyFont="0" applyFill="0" applyBorder="0" applyAlignment="0" applyProtection="0"/>
  </cellStyleXfs>
  <cellXfs count="100">
    <xf numFmtId="0" fontId="0" fillId="0" borderId="0" xfId="0"/>
    <xf numFmtId="0" fontId="2" fillId="2" borderId="0" xfId="0" applyFont="1" applyFill="1" applyAlignment="1">
      <alignment horizontal="center" vertical="center"/>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4" borderId="5" xfId="0" applyFont="1" applyFill="1" applyBorder="1" applyAlignment="1">
      <alignment horizontal="center" wrapText="1"/>
    </xf>
    <xf numFmtId="0" fontId="4" fillId="2" borderId="8" xfId="0" applyFont="1" applyFill="1" applyBorder="1" applyAlignment="1">
      <alignment horizontal="right" vertical="center" indent="1"/>
    </xf>
    <xf numFmtId="0" fontId="4" fillId="0" borderId="16" xfId="0" applyFont="1" applyBorder="1" applyAlignment="1">
      <alignment horizontal="right" vertical="center" indent="1"/>
    </xf>
    <xf numFmtId="0" fontId="2" fillId="0" borderId="18" xfId="0" applyFont="1" applyBorder="1" applyAlignment="1">
      <alignment horizontal="center" vertical="center"/>
    </xf>
    <xf numFmtId="9" fontId="0" fillId="2" borderId="27" xfId="1" applyFont="1" applyFill="1" applyBorder="1" applyAlignment="1">
      <alignment horizontal="center" vertical="center"/>
    </xf>
    <xf numFmtId="9" fontId="0" fillId="2" borderId="33" xfId="1" applyFont="1" applyFill="1" applyBorder="1" applyAlignment="1">
      <alignment horizontal="center" vertical="center"/>
    </xf>
    <xf numFmtId="9" fontId="0" fillId="2" borderId="36" xfId="1" applyFont="1" applyFill="1" applyBorder="1" applyAlignment="1">
      <alignment horizontal="center" vertical="center"/>
    </xf>
    <xf numFmtId="9" fontId="0" fillId="2" borderId="39" xfId="1" applyFont="1" applyFill="1" applyBorder="1" applyAlignment="1">
      <alignment horizontal="center" vertical="center"/>
    </xf>
    <xf numFmtId="0" fontId="2" fillId="2" borderId="0" xfId="0" applyFont="1" applyFill="1"/>
    <xf numFmtId="0" fontId="0" fillId="0" borderId="0" xfId="0" applyFont="1"/>
    <xf numFmtId="0" fontId="0" fillId="2" borderId="0" xfId="0" applyFont="1" applyFill="1"/>
    <xf numFmtId="0" fontId="0" fillId="2" borderId="0" xfId="0" applyFont="1" applyFill="1" applyAlignment="1">
      <alignment horizontal="right"/>
    </xf>
    <xf numFmtId="9" fontId="0" fillId="2" borderId="2" xfId="0" applyNumberFormat="1" applyFont="1" applyFill="1" applyBorder="1" applyAlignment="1">
      <alignment horizontal="center"/>
    </xf>
    <xf numFmtId="0" fontId="0" fillId="2" borderId="7" xfId="0" applyFont="1" applyFill="1" applyBorder="1" applyAlignment="1">
      <alignment horizontal="center" vertical="center"/>
    </xf>
    <xf numFmtId="0" fontId="0" fillId="2" borderId="8" xfId="0" applyFont="1" applyFill="1" applyBorder="1" applyAlignment="1">
      <alignment vertical="center"/>
    </xf>
    <xf numFmtId="0" fontId="0" fillId="2" borderId="8" xfId="0" applyFont="1" applyFill="1" applyBorder="1" applyAlignment="1">
      <alignment horizontal="right" vertical="center"/>
    </xf>
    <xf numFmtId="0" fontId="0" fillId="0" borderId="10" xfId="0" applyFont="1" applyBorder="1" applyAlignment="1">
      <alignment horizontal="center" vertical="center"/>
    </xf>
    <xf numFmtId="38" fontId="0" fillId="0" borderId="11" xfId="0" applyNumberFormat="1" applyFont="1" applyBorder="1" applyAlignment="1">
      <alignment horizontal="right" vertical="center" indent="2"/>
    </xf>
    <xf numFmtId="38" fontId="0" fillId="5" borderId="11" xfId="0" applyNumberFormat="1" applyFont="1" applyFill="1" applyBorder="1" applyAlignment="1">
      <alignment horizontal="right" vertical="center" indent="2"/>
    </xf>
    <xf numFmtId="6" fontId="0" fillId="0" borderId="11" xfId="0" applyNumberFormat="1" applyFont="1" applyBorder="1" applyAlignment="1">
      <alignment horizontal="right" vertical="center" indent="1"/>
    </xf>
    <xf numFmtId="0" fontId="0" fillId="0" borderId="13" xfId="0" applyFont="1" applyBorder="1" applyAlignment="1">
      <alignment horizontal="center" vertical="center"/>
    </xf>
    <xf numFmtId="38" fontId="0" fillId="0" borderId="14" xfId="0" applyNumberFormat="1" applyFont="1" applyBorder="1" applyAlignment="1">
      <alignment horizontal="right" vertical="center" indent="2"/>
    </xf>
    <xf numFmtId="0" fontId="0" fillId="0" borderId="15" xfId="0" applyFont="1" applyBorder="1" applyAlignment="1">
      <alignment horizontal="center" vertical="center"/>
    </xf>
    <xf numFmtId="0" fontId="0" fillId="0" borderId="16" xfId="0" applyFont="1" applyBorder="1" applyAlignment="1">
      <alignment horizontal="right" vertical="center" indent="2"/>
    </xf>
    <xf numFmtId="0" fontId="0" fillId="6" borderId="16" xfId="0" applyFont="1" applyFill="1" applyBorder="1" applyAlignment="1">
      <alignment horizontal="right" vertical="center" indent="2"/>
    </xf>
    <xf numFmtId="6" fontId="0" fillId="0" borderId="16" xfId="0" applyNumberFormat="1" applyFont="1" applyBorder="1" applyAlignment="1">
      <alignment horizontal="right" vertical="center" indent="1"/>
    </xf>
    <xf numFmtId="38" fontId="0" fillId="0" borderId="19" xfId="0" applyNumberFormat="1" applyFont="1" applyBorder="1" applyAlignment="1">
      <alignment horizontal="right" vertical="center" indent="2"/>
    </xf>
    <xf numFmtId="6" fontId="0" fillId="0" borderId="21" xfId="0" applyNumberFormat="1" applyFont="1" applyBorder="1" applyAlignment="1">
      <alignment horizontal="right" vertical="center" indent="1"/>
    </xf>
    <xf numFmtId="0" fontId="2" fillId="2" borderId="29" xfId="0" applyFont="1" applyFill="1" applyBorder="1" applyAlignment="1">
      <alignment horizontal="left" indent="1"/>
    </xf>
    <xf numFmtId="0" fontId="2" fillId="2" borderId="30" xfId="0" applyFont="1" applyFill="1" applyBorder="1" applyAlignment="1">
      <alignment horizontal="center" wrapText="1"/>
    </xf>
    <xf numFmtId="0" fontId="2" fillId="2" borderId="31" xfId="0" applyFont="1" applyFill="1" applyBorder="1" applyAlignment="1">
      <alignment horizontal="center" wrapText="1"/>
    </xf>
    <xf numFmtId="0" fontId="2" fillId="2" borderId="0" xfId="0" applyFont="1" applyFill="1" applyBorder="1" applyAlignment="1">
      <alignment horizontal="center" wrapText="1"/>
    </xf>
    <xf numFmtId="0" fontId="2" fillId="2" borderId="25" xfId="0" applyFont="1" applyFill="1" applyBorder="1" applyAlignment="1">
      <alignment horizontal="center" wrapText="1"/>
    </xf>
    <xf numFmtId="0" fontId="0" fillId="2" borderId="32" xfId="0" applyFont="1" applyFill="1" applyBorder="1" applyAlignment="1">
      <alignment horizontal="left" vertical="center" indent="1"/>
    </xf>
    <xf numFmtId="6" fontId="0" fillId="2" borderId="33" xfId="0" applyNumberFormat="1" applyFont="1" applyFill="1" applyBorder="1" applyAlignment="1">
      <alignment horizontal="center" vertical="center"/>
    </xf>
    <xf numFmtId="6" fontId="0" fillId="2" borderId="34" xfId="0" applyNumberFormat="1" applyFont="1" applyFill="1" applyBorder="1" applyAlignment="1">
      <alignment horizontal="center" vertical="center"/>
    </xf>
    <xf numFmtId="0" fontId="0" fillId="2" borderId="35" xfId="0" applyFont="1" applyFill="1" applyBorder="1" applyAlignment="1">
      <alignment horizontal="left" vertical="center" indent="1"/>
    </xf>
    <xf numFmtId="6" fontId="0" fillId="2" borderId="36" xfId="0" applyNumberFormat="1" applyFont="1" applyFill="1" applyBorder="1" applyAlignment="1">
      <alignment horizontal="center" vertical="center"/>
    </xf>
    <xf numFmtId="6" fontId="0" fillId="2" borderId="37" xfId="0" applyNumberFormat="1" applyFont="1" applyFill="1" applyBorder="1" applyAlignment="1">
      <alignment horizontal="center" vertical="center"/>
    </xf>
    <xf numFmtId="0" fontId="0" fillId="2" borderId="38" xfId="0" applyFont="1" applyFill="1" applyBorder="1" applyAlignment="1">
      <alignment horizontal="left" vertical="center" indent="1"/>
    </xf>
    <xf numFmtId="6" fontId="0" fillId="2" borderId="39" xfId="0" applyNumberFormat="1" applyFont="1" applyFill="1" applyBorder="1" applyAlignment="1">
      <alignment horizontal="center" vertical="center"/>
    </xf>
    <xf numFmtId="6" fontId="0" fillId="2" borderId="40" xfId="0" applyNumberFormat="1" applyFont="1" applyFill="1" applyBorder="1" applyAlignment="1">
      <alignment horizontal="center" vertical="center"/>
    </xf>
    <xf numFmtId="0" fontId="0" fillId="2" borderId="26" xfId="0" applyFont="1" applyFill="1" applyBorder="1" applyAlignment="1">
      <alignment horizontal="left" vertical="center" indent="1"/>
    </xf>
    <xf numFmtId="6" fontId="0" fillId="2" borderId="27" xfId="0" applyNumberFormat="1" applyFont="1" applyFill="1" applyBorder="1" applyAlignment="1">
      <alignment horizontal="center" vertical="center"/>
    </xf>
    <xf numFmtId="6" fontId="0" fillId="2" borderId="28" xfId="0" applyNumberFormat="1" applyFont="1" applyFill="1" applyBorder="1" applyAlignment="1">
      <alignment horizontal="center" vertical="center"/>
    </xf>
    <xf numFmtId="0" fontId="2" fillId="7" borderId="6" xfId="0" applyFont="1" applyFill="1" applyBorder="1" applyAlignment="1">
      <alignment horizontal="center" wrapText="1"/>
    </xf>
    <xf numFmtId="0" fontId="2" fillId="7" borderId="9" xfId="0" applyFont="1" applyFill="1" applyBorder="1" applyAlignment="1">
      <alignment vertical="center"/>
    </xf>
    <xf numFmtId="6" fontId="2" fillId="7" borderId="12" xfId="0" applyNumberFormat="1" applyFont="1" applyFill="1" applyBorder="1" applyAlignment="1">
      <alignment horizontal="right" vertical="center" indent="1"/>
    </xf>
    <xf numFmtId="6" fontId="2" fillId="7" borderId="17" xfId="0" applyNumberFormat="1" applyFont="1" applyFill="1" applyBorder="1" applyAlignment="1">
      <alignment horizontal="right" vertical="center" indent="1"/>
    </xf>
    <xf numFmtId="6" fontId="2" fillId="7" borderId="23" xfId="0" applyNumberFormat="1" applyFont="1" applyFill="1" applyBorder="1" applyAlignment="1">
      <alignment horizontal="right" vertical="center" indent="1"/>
    </xf>
    <xf numFmtId="38" fontId="2" fillId="0" borderId="19" xfId="0" applyNumberFormat="1" applyFont="1" applyBorder="1" applyAlignment="1">
      <alignment horizontal="right" vertical="center" indent="1"/>
    </xf>
    <xf numFmtId="0" fontId="9" fillId="2" borderId="24" xfId="0" applyFont="1" applyFill="1" applyBorder="1" applyAlignment="1">
      <alignment horizontal="left" indent="1"/>
    </xf>
    <xf numFmtId="0" fontId="4" fillId="3" borderId="1" xfId="0" applyFont="1" applyFill="1" applyBorder="1" applyAlignment="1" applyProtection="1">
      <alignment horizontal="center" vertical="center"/>
      <protection locked="0"/>
    </xf>
    <xf numFmtId="38" fontId="4" fillId="3" borderId="11" xfId="0" applyNumberFormat="1" applyFont="1" applyFill="1" applyBorder="1" applyAlignment="1" applyProtection="1">
      <alignment horizontal="right" vertical="center" indent="1"/>
      <protection locked="0"/>
    </xf>
    <xf numFmtId="38" fontId="4" fillId="3" borderId="14" xfId="0" applyNumberFormat="1" applyFont="1" applyFill="1" applyBorder="1" applyAlignment="1" applyProtection="1">
      <alignment horizontal="right" vertical="center" indent="1"/>
      <protection locked="0"/>
    </xf>
    <xf numFmtId="0" fontId="2" fillId="2" borderId="43" xfId="0" applyFont="1" applyFill="1" applyBorder="1" applyAlignment="1">
      <alignment horizontal="center" wrapText="1"/>
    </xf>
    <xf numFmtId="0" fontId="2" fillId="2" borderId="44" xfId="0" applyFont="1" applyFill="1" applyBorder="1" applyAlignment="1">
      <alignment horizontal="center" wrapText="1"/>
    </xf>
    <xf numFmtId="6" fontId="0" fillId="2" borderId="45" xfId="0" applyNumberFormat="1" applyFont="1" applyFill="1" applyBorder="1" applyAlignment="1">
      <alignment horizontal="center" vertical="center"/>
    </xf>
    <xf numFmtId="6" fontId="0" fillId="2" borderId="46" xfId="0" applyNumberFormat="1" applyFont="1" applyFill="1" applyBorder="1" applyAlignment="1">
      <alignment horizontal="center" vertical="center"/>
    </xf>
    <xf numFmtId="6" fontId="0" fillId="2" borderId="47" xfId="0" applyNumberFormat="1" applyFont="1" applyFill="1" applyBorder="1" applyAlignment="1">
      <alignment horizontal="center" vertical="center"/>
    </xf>
    <xf numFmtId="6" fontId="0" fillId="2" borderId="48" xfId="0" applyNumberFormat="1" applyFont="1" applyFill="1" applyBorder="1" applyAlignment="1">
      <alignment horizontal="center" vertical="center"/>
    </xf>
    <xf numFmtId="0" fontId="0" fillId="2" borderId="0" xfId="0" applyFont="1" applyFill="1" applyBorder="1" applyAlignment="1">
      <alignment horizontal="left" vertical="center" indent="1"/>
    </xf>
    <xf numFmtId="38" fontId="4" fillId="3" borderId="11" xfId="0" applyNumberFormat="1" applyFont="1" applyFill="1" applyBorder="1" applyAlignment="1" applyProtection="1">
      <alignment horizontal="right" vertical="center" indent="1"/>
    </xf>
    <xf numFmtId="0" fontId="7" fillId="2" borderId="0" xfId="0" applyFont="1" applyFill="1" applyBorder="1" applyAlignment="1">
      <alignment vertical="top" wrapText="1"/>
    </xf>
    <xf numFmtId="0" fontId="7" fillId="0" borderId="0" xfId="0" applyFont="1" applyAlignment="1">
      <alignment horizontal="left" vertical="center"/>
    </xf>
    <xf numFmtId="9" fontId="13" fillId="8" borderId="42" xfId="0" applyNumberFormat="1" applyFont="1" applyFill="1" applyBorder="1" applyAlignment="1" applyProtection="1">
      <alignment horizontal="center" vertical="center"/>
    </xf>
    <xf numFmtId="9" fontId="4" fillId="9" borderId="51" xfId="0" applyNumberFormat="1" applyFont="1" applyFill="1" applyBorder="1" applyAlignment="1" applyProtection="1">
      <alignment horizontal="center"/>
      <protection locked="0"/>
    </xf>
    <xf numFmtId="38" fontId="0" fillId="2" borderId="0" xfId="0" applyNumberFormat="1" applyFont="1" applyFill="1" applyBorder="1" applyAlignment="1">
      <alignment horizontal="center" vertical="center"/>
    </xf>
    <xf numFmtId="38" fontId="0" fillId="0" borderId="0" xfId="0" applyNumberFormat="1" applyFont="1"/>
    <xf numFmtId="0" fontId="14" fillId="2" borderId="0" xfId="0" applyFont="1" applyFill="1" applyBorder="1" applyAlignment="1">
      <alignment horizontal="center" wrapText="1"/>
    </xf>
    <xf numFmtId="6" fontId="2" fillId="10" borderId="52" xfId="0" applyNumberFormat="1" applyFont="1" applyFill="1" applyBorder="1" applyAlignment="1">
      <alignment horizontal="center" vertical="center"/>
    </xf>
    <xf numFmtId="0" fontId="0" fillId="11" borderId="0" xfId="0" applyFont="1" applyFill="1"/>
    <xf numFmtId="0" fontId="0" fillId="11" borderId="0" xfId="0" applyFont="1" applyFill="1" applyAlignment="1">
      <alignment horizontal="right"/>
    </xf>
    <xf numFmtId="9" fontId="13" fillId="0" borderId="53" xfId="0" applyNumberFormat="1" applyFont="1" applyFill="1" applyBorder="1" applyAlignment="1" applyProtection="1">
      <alignment horizontal="center"/>
      <protection locked="0"/>
    </xf>
    <xf numFmtId="0" fontId="2" fillId="10" borderId="29" xfId="0" applyFont="1" applyFill="1" applyBorder="1" applyAlignment="1">
      <alignment horizontal="right" vertical="center" wrapText="1"/>
    </xf>
    <xf numFmtId="0" fontId="2" fillId="10" borderId="30" xfId="0" applyFont="1" applyFill="1" applyBorder="1" applyAlignment="1">
      <alignment horizontal="right" vertical="center" wrapText="1"/>
    </xf>
    <xf numFmtId="0" fontId="2" fillId="10" borderId="31" xfId="0" applyFont="1" applyFill="1" applyBorder="1" applyAlignment="1">
      <alignment horizontal="right" vertical="center" wrapText="1"/>
    </xf>
    <xf numFmtId="0" fontId="6" fillId="2" borderId="41" xfId="0" applyFont="1" applyFill="1" applyBorder="1" applyAlignment="1">
      <alignment horizontal="center" vertical="center"/>
    </xf>
    <xf numFmtId="0" fontId="2" fillId="2" borderId="41" xfId="0" applyFont="1" applyFill="1" applyBorder="1" applyAlignment="1">
      <alignment horizontal="center" vertical="center" wrapText="1"/>
    </xf>
    <xf numFmtId="0" fontId="10" fillId="2" borderId="0" xfId="0" applyFont="1" applyFill="1" applyAlignment="1">
      <alignment horizontal="center" vertical="center" wrapText="1"/>
    </xf>
    <xf numFmtId="0" fontId="0" fillId="2" borderId="0" xfId="0" quotePrefix="1" applyFont="1" applyFill="1" applyAlignment="1">
      <alignment horizontal="left" vertical="center" wrapText="1"/>
    </xf>
    <xf numFmtId="0" fontId="0" fillId="2" borderId="0" xfId="0" applyFont="1" applyFill="1" applyAlignment="1">
      <alignment horizontal="left" vertical="center" wrapText="1"/>
    </xf>
    <xf numFmtId="0" fontId="0" fillId="2" borderId="3" xfId="0" quotePrefix="1" applyFont="1" applyFill="1" applyBorder="1" applyAlignment="1">
      <alignment horizontal="left" vertical="center" wrapText="1"/>
    </xf>
    <xf numFmtId="0" fontId="0" fillId="2" borderId="0" xfId="0" applyFont="1" applyFill="1" applyBorder="1" applyAlignment="1">
      <alignment horizontal="left" vertical="center" wrapText="1"/>
    </xf>
    <xf numFmtId="0" fontId="12" fillId="2" borderId="54"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2" fillId="7" borderId="22" xfId="0" applyFont="1" applyFill="1" applyBorder="1" applyAlignment="1">
      <alignment horizontal="right" vertical="center" wrapText="1" indent="1"/>
    </xf>
    <xf numFmtId="0" fontId="0" fillId="2" borderId="20"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5" fillId="2" borderId="20" xfId="0" applyFont="1" applyFill="1" applyBorder="1" applyAlignment="1">
      <alignment horizontal="center" wrapText="1"/>
    </xf>
    <xf numFmtId="0" fontId="5" fillId="2" borderId="8" xfId="0" applyFont="1" applyFill="1" applyBorder="1" applyAlignment="1">
      <alignment horizontal="center" wrapText="1"/>
    </xf>
    <xf numFmtId="0" fontId="5" fillId="2" borderId="11" xfId="0" applyFont="1" applyFill="1" applyBorder="1" applyAlignment="1">
      <alignment horizontal="center" wrapText="1"/>
    </xf>
    <xf numFmtId="0" fontId="11" fillId="2" borderId="49" xfId="0" applyFont="1" applyFill="1" applyBorder="1" applyAlignment="1">
      <alignment horizontal="right" vertical="top" wrapText="1"/>
    </xf>
    <xf numFmtId="0" fontId="11" fillId="2" borderId="50" xfId="0" applyFont="1" applyFill="1" applyBorder="1" applyAlignment="1">
      <alignment horizontal="right" vertical="top" wrapText="1"/>
    </xf>
  </cellXfs>
  <cellStyles count="2">
    <cellStyle name="Normal" xfId="0" builtinId="0"/>
    <cellStyle name="Percent" xfId="1" builtinId="5"/>
  </cellStyles>
  <dxfs count="4">
    <dxf>
      <font>
        <b/>
        <i val="0"/>
        <color rgb="FFC00000"/>
      </font>
      <fill>
        <patternFill patternType="darkUp">
          <fgColor rgb="FFFF0000"/>
        </patternFill>
      </fill>
    </dxf>
    <dxf>
      <fill>
        <patternFill>
          <bgColor theme="7" tint="0.79998168889431442"/>
        </patternFill>
      </fill>
    </dxf>
    <dxf>
      <fill>
        <patternFill>
          <bgColor theme="7" tint="0.79998168889431442"/>
        </patternFill>
      </fill>
    </dxf>
    <dxf>
      <font>
        <b/>
        <i val="0"/>
        <color rgb="FF7030A0"/>
      </font>
      <fill>
        <patternFill>
          <bgColor theme="7" tint="0.79998168889431442"/>
        </patternFill>
      </fill>
    </dxf>
  </dxfs>
  <tableStyles count="0" defaultTableStyle="TableStyleMedium2" defaultPivotStyle="PivotStyleLight16"/>
  <colors>
    <mruColors>
      <color rgb="FFDEC8EE"/>
      <color rgb="FF0000FF"/>
      <color rgb="FFFFFFCC"/>
      <color rgb="FF69D8FF"/>
      <color rgb="FFEFFFE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3"/>
  <sheetViews>
    <sheetView tabSelected="1" defaultGridColor="0" colorId="9" zoomScaleNormal="100" workbookViewId="0">
      <selection activeCell="G6" sqref="G6"/>
    </sheetView>
  </sheetViews>
  <sheetFormatPr defaultColWidth="9.140625" defaultRowHeight="12.75" x14ac:dyDescent="0.2"/>
  <cols>
    <col min="1" max="1" width="13.28515625" style="13" customWidth="1"/>
    <col min="2" max="2" width="10.5703125" style="13" customWidth="1"/>
    <col min="3" max="5" width="13.7109375" style="13" customWidth="1"/>
    <col min="6" max="6" width="15.42578125" style="13" customWidth="1"/>
    <col min="7" max="7" width="17" style="13" customWidth="1"/>
    <col min="8" max="16384" width="9.140625" style="13"/>
  </cols>
  <sheetData>
    <row r="1" spans="1:13" ht="36" customHeight="1" x14ac:dyDescent="0.2">
      <c r="A1" s="81" t="s">
        <v>113</v>
      </c>
      <c r="B1" s="81"/>
      <c r="C1" s="82" t="s">
        <v>97</v>
      </c>
      <c r="D1" s="82"/>
      <c r="E1" s="82"/>
      <c r="F1" s="82"/>
      <c r="G1" s="82"/>
    </row>
    <row r="2" spans="1:13" ht="36" customHeight="1" x14ac:dyDescent="0.2">
      <c r="A2" s="83" t="s">
        <v>111</v>
      </c>
      <c r="B2" s="83"/>
      <c r="C2" s="83"/>
      <c r="D2" s="83"/>
      <c r="E2" s="83"/>
      <c r="F2" s="83"/>
      <c r="G2" s="83"/>
    </row>
    <row r="3" spans="1:13" ht="120" customHeight="1" x14ac:dyDescent="0.2">
      <c r="A3" s="84" t="s">
        <v>114</v>
      </c>
      <c r="B3" s="85"/>
      <c r="C3" s="85"/>
      <c r="D3" s="85"/>
      <c r="E3" s="85"/>
      <c r="F3" s="85"/>
      <c r="G3" s="85"/>
    </row>
    <row r="4" spans="1:13" ht="138" customHeight="1" x14ac:dyDescent="0.2">
      <c r="A4" s="86" t="s">
        <v>117</v>
      </c>
      <c r="B4" s="87"/>
      <c r="C4" s="87"/>
      <c r="D4" s="87"/>
      <c r="E4" s="87"/>
      <c r="F4" s="87"/>
      <c r="G4" s="87"/>
    </row>
    <row r="5" spans="1:13" ht="6.75" customHeight="1" x14ac:dyDescent="0.2">
      <c r="A5" s="14"/>
      <c r="B5" s="14"/>
      <c r="C5" s="14"/>
      <c r="D5" s="14"/>
      <c r="E5" s="14"/>
      <c r="F5" s="14"/>
      <c r="G5" s="14"/>
    </row>
    <row r="6" spans="1:13" ht="15.95" customHeight="1" x14ac:dyDescent="0.2">
      <c r="A6" s="14"/>
      <c r="B6" s="14"/>
      <c r="C6" s="14"/>
      <c r="D6" s="14"/>
      <c r="E6" s="14"/>
      <c r="F6" s="15" t="s">
        <v>88</v>
      </c>
      <c r="G6" s="56" t="s">
        <v>89</v>
      </c>
    </row>
    <row r="7" spans="1:13" ht="15.95" hidden="1" customHeight="1" x14ac:dyDescent="0.2">
      <c r="A7" s="75"/>
      <c r="B7" s="75"/>
      <c r="C7" s="75"/>
      <c r="D7" s="75"/>
      <c r="E7" s="75"/>
      <c r="F7" s="76" t="s">
        <v>106</v>
      </c>
      <c r="G7" s="56" t="s">
        <v>96</v>
      </c>
    </row>
    <row r="8" spans="1:13" ht="15.95" hidden="1" customHeight="1" x14ac:dyDescent="0.2">
      <c r="A8" s="75"/>
      <c r="B8" s="75"/>
      <c r="C8" s="75"/>
      <c r="D8" s="75"/>
      <c r="E8" s="75"/>
      <c r="F8" s="76" t="s">
        <v>110</v>
      </c>
      <c r="G8" s="69">
        <v>0.2</v>
      </c>
      <c r="I8" s="68" t="s">
        <v>101</v>
      </c>
    </row>
    <row r="9" spans="1:13" ht="15.95" customHeight="1" x14ac:dyDescent="0.2">
      <c r="A9" s="14"/>
      <c r="B9" s="14"/>
      <c r="C9" s="14"/>
      <c r="D9" s="14"/>
      <c r="E9" s="14"/>
      <c r="F9" s="15" t="s">
        <v>112</v>
      </c>
      <c r="G9" s="16">
        <v>0.2</v>
      </c>
      <c r="I9" s="68" t="s">
        <v>102</v>
      </c>
    </row>
    <row r="10" spans="1:13" ht="15.95" hidden="1" customHeight="1" x14ac:dyDescent="0.2">
      <c r="A10" s="75"/>
      <c r="B10" s="75"/>
      <c r="C10" s="75"/>
      <c r="D10" s="75"/>
      <c r="E10" s="75"/>
      <c r="F10" s="76" t="s">
        <v>103</v>
      </c>
      <c r="G10" s="70" t="s">
        <v>96</v>
      </c>
      <c r="I10" s="68"/>
    </row>
    <row r="11" spans="1:13" ht="15.95" customHeight="1" x14ac:dyDescent="0.2">
      <c r="A11" s="14"/>
      <c r="B11" s="14"/>
      <c r="C11" s="14"/>
      <c r="D11" s="14"/>
      <c r="E11" s="14"/>
      <c r="F11" s="15" t="s">
        <v>115</v>
      </c>
      <c r="G11" s="77" t="str">
        <f>IF(ISERROR(VLOOKUP(G6,ELI_PU,2)),"TBD",VLOOKUP(G6,ELI_PU,2))</f>
        <v>TBD</v>
      </c>
      <c r="I11" s="68"/>
    </row>
    <row r="12" spans="1:13" ht="35.1" customHeight="1" x14ac:dyDescent="0.2">
      <c r="A12" s="88" t="str">
        <f>IF(B23=0,"Consult Section Four, A.6.a. &amp; e. of the RFA for overall unit mix limitations. ","")&amp;IF(ISERROR(VLOOKUP(G6,ELI_PU,7)),"Unit Mix criteria and limitations are TBD.",IF(AND(B23&gt;0,IF(VLOOKUP(G6,ELI_PU,7)="Small",B23&lt;4,B23&lt;10)),"The proposed total number of units of "&amp;TEXT(B23,"0")&amp;" is less than the minimim number of units allowed of "&amp;TEXT(IF(VLOOKUP(G6,ELI_PU,7)="Small",4,10),"0")&amp;".  ","")&amp;IF(AND(B23&gt;0,IF(VLOOKUP(G6,ELI_PU,7)="Small",B23&gt;15,B23&gt;30)),"The proposed total number of units of "&amp;TEXT(B23,"0")&amp;" is greater than the maximum number of units allowed of "&amp;TEXT(IF(VLOOKUP(G6,ELI_PU,7)="Small",15,30),"0")&amp;".  ",""))&amp;IF(AND(B23&gt;=IF(VLOOKUP(G6,ELI_PU,7)="Small",4,10),B23&lt;=IF(VLOOKUP(G6,ELI_PU,7)="Small",15,30)),"Based on a total unit count of "&amp;TEXT(B23,"0")&amp;" units, the development must have at least "&amp;TEXT(ROUNDUP(B23*30%,0),"0")&amp;" Zero- and/or One-Bedroom units as well as no more than "&amp;TEXT(ROUNDUP(B23*25%,0),"0")&amp;" Three-Bedroom units.","")</f>
        <v xml:space="preserve">Consult Section Four, A.6.a. &amp; e. of the RFA for overall unit mix limitations. </v>
      </c>
      <c r="B12" s="89"/>
      <c r="C12" s="89"/>
      <c r="D12" s="89"/>
      <c r="E12" s="89"/>
      <c r="F12" s="89"/>
      <c r="G12" s="90"/>
    </row>
    <row r="13" spans="1:13" ht="13.5" thickBot="1" x14ac:dyDescent="0.25">
      <c r="A13" s="1" t="s">
        <v>0</v>
      </c>
      <c r="B13" s="1" t="s">
        <v>1</v>
      </c>
      <c r="C13" s="1" t="s">
        <v>2</v>
      </c>
      <c r="D13" s="1" t="s">
        <v>3</v>
      </c>
      <c r="E13" s="1" t="s">
        <v>4</v>
      </c>
      <c r="F13" s="1" t="s">
        <v>5</v>
      </c>
      <c r="G13" s="1" t="s">
        <v>6</v>
      </c>
    </row>
    <row r="14" spans="1:13" ht="53.25" customHeight="1" x14ac:dyDescent="0.2">
      <c r="A14" s="2" t="s">
        <v>7</v>
      </c>
      <c r="B14" s="3" t="s">
        <v>8</v>
      </c>
      <c r="C14" s="3" t="s">
        <v>9</v>
      </c>
      <c r="D14" s="3" t="s">
        <v>84</v>
      </c>
      <c r="E14" s="4" t="s">
        <v>85</v>
      </c>
      <c r="F14" s="3" t="s">
        <v>10</v>
      </c>
      <c r="G14" s="49" t="s">
        <v>11</v>
      </c>
      <c r="I14" s="91" t="str">
        <f xml:space="preserve">
IF(OR(G9=G8,N(G8)=0),"","As a note, one (1) less ELI Unit Commitment (to yield an overall total of "&amp;TEXT(IF(D23-1&lt;0,0,D23-1),"0")&amp;" ELI Committed unit"&amp;IF(IF(D23-1&lt;0,0,D23-1)&gt;1,"s","")&amp;" in column ""D"") is only "&amp;TEXT(IF($B23=0,0,(D23-1)/$B23),"0.00%")&amp;" of "&amp;TEXT(N($B23),"0")&amp;" total units.")&amp;IF(G7=C102,"","
In addition, one (1) less Funded ELI unit (to yield a total of "&amp;TEXT(IF(E23-1&lt;0,0,E23-1),"0")&amp;" ELI unit"&amp;IF(IF(E23-1&lt;0,0,E23-1)&gt;1,"s","")&amp;" in column ""E"" ) is only "&amp;TEXT(IF($B23=0,0,(E23-1)/$B23),"0.00%")&amp;" of "&amp;TEXT(N($B23),"0")&amp;" total units. ")</f>
        <v xml:space="preserve">
In addition, one (1) less Funded ELI unit (to yield a total of 0 ELI unit in column "E" ) is only 0.00% of 0 total units. </v>
      </c>
      <c r="J14" s="91"/>
      <c r="K14" s="91"/>
      <c r="L14" s="91"/>
      <c r="M14" s="91"/>
    </row>
    <row r="15" spans="1:13" ht="3.95" customHeight="1" x14ac:dyDescent="0.2">
      <c r="A15" s="17"/>
      <c r="B15" s="5"/>
      <c r="C15" s="18"/>
      <c r="D15" s="18"/>
      <c r="E15" s="18"/>
      <c r="F15" s="19"/>
      <c r="G15" s="50"/>
      <c r="I15" s="91"/>
      <c r="J15" s="91"/>
      <c r="K15" s="91"/>
      <c r="L15" s="91"/>
      <c r="M15" s="91"/>
    </row>
    <row r="16" spans="1:13" ht="12.75" hidden="1" customHeight="1" x14ac:dyDescent="0.2">
      <c r="A16" s="20" t="s">
        <v>99</v>
      </c>
      <c r="B16" s="66">
        <v>0</v>
      </c>
      <c r="C16" s="21">
        <f>SUM(B$15:B16)</f>
        <v>0</v>
      </c>
      <c r="D16" s="21">
        <f>ROUNDUP(C16*G$8,0)-SUM(D15:D$15)</f>
        <v>0</v>
      </c>
      <c r="E16" s="22">
        <f>(ROUNDUP(C16*G$9,0)-SUM(E15:E$15))*IF(G$10="PDC",1,0)</f>
        <v>0</v>
      </c>
      <c r="F16" s="23">
        <f>IF(OR(ISERROR(VLOOKUP(G$6,ELI_PU,3)),ISERROR(VLOOKUP(G$6,ELI_PU,7))),"",IF(ISERROR(VLOOKUP(G$6,ELI_PU,7))="Small",0,VLOOKUP(G$6,ELI_PU,3)))*IF(G$10="PDC",1*0,0)</f>
        <v>0</v>
      </c>
      <c r="G16" s="51">
        <f>IF(ISERROR(F16*E16),0,F16*E16)</f>
        <v>0</v>
      </c>
      <c r="I16" s="91"/>
      <c r="J16" s="91"/>
      <c r="K16" s="91"/>
      <c r="L16" s="91"/>
      <c r="M16" s="91"/>
    </row>
    <row r="17" spans="1:13" x14ac:dyDescent="0.2">
      <c r="A17" s="20">
        <v>0</v>
      </c>
      <c r="B17" s="57">
        <v>0</v>
      </c>
      <c r="C17" s="25">
        <f>SUM(B$15:B17)</f>
        <v>0</v>
      </c>
      <c r="D17" s="21">
        <f>ROUNDUP(C17*G$8,0)-SUM(D$15:D16)</f>
        <v>0</v>
      </c>
      <c r="E17" s="22">
        <f>(ROUNDUP(C17*G$9,0)-SUM(E$15:E16))</f>
        <v>0</v>
      </c>
      <c r="F17" s="23">
        <f>IF(OR(ISERROR(VLOOKUP(G$6,ELI_PU,4)),ISERROR(VLOOKUP(G$6,ELI_PU,7))),"",IF(ISERROR(VLOOKUP(G$6,ELI_PU,7))="Small",0,VLOOKUP(G$6,ELI_PU,4)))</f>
        <v>0</v>
      </c>
      <c r="G17" s="51">
        <f>IF(ISERROR(F17*E17),0,F17*E17)</f>
        <v>0</v>
      </c>
      <c r="I17" s="91"/>
      <c r="J17" s="91"/>
      <c r="K17" s="91"/>
      <c r="L17" s="91"/>
      <c r="M17" s="91"/>
    </row>
    <row r="18" spans="1:13" x14ac:dyDescent="0.2">
      <c r="A18" s="24">
        <v>1</v>
      </c>
      <c r="B18" s="58">
        <v>0</v>
      </c>
      <c r="C18" s="25">
        <f>SUM(B$15:B18)</f>
        <v>0</v>
      </c>
      <c r="D18" s="21">
        <f>ROUNDUP(C18*G$8,0)-SUM(D$15:D17)</f>
        <v>0</v>
      </c>
      <c r="E18" s="22">
        <f>(ROUNDUP(C18*G$9,0)-SUM(E$15:E17))</f>
        <v>0</v>
      </c>
      <c r="F18" s="23">
        <f>IF(OR(ISERROR(VLOOKUP(G$6,ELI_PU,4)),ISERROR(VLOOKUP(G$6,ELI_PU,7))),"",IF(ISERROR(VLOOKUP(G$6,ELI_PU,7))="Small",0,VLOOKUP(G$6,ELI_PU,4)))</f>
        <v>0</v>
      </c>
      <c r="G18" s="51">
        <f t="shared" ref="G18:G21" si="0">IF(ISERROR(F18*E18),0,F18*E18)</f>
        <v>0</v>
      </c>
      <c r="I18" s="91"/>
      <c r="J18" s="91"/>
      <c r="K18" s="91"/>
      <c r="L18" s="91"/>
      <c r="M18" s="91"/>
    </row>
    <row r="19" spans="1:13" x14ac:dyDescent="0.2">
      <c r="A19" s="24">
        <v>2</v>
      </c>
      <c r="B19" s="58">
        <v>0</v>
      </c>
      <c r="C19" s="25">
        <f>SUM(B$15:B19)</f>
        <v>0</v>
      </c>
      <c r="D19" s="21">
        <f>ROUNDUP(C19*G$8,0)-SUM(D$15:D18)</f>
        <v>0</v>
      </c>
      <c r="E19" s="22">
        <f>(ROUNDUP(C19*G$9,0)-SUM(E$15:E18))</f>
        <v>0</v>
      </c>
      <c r="F19" s="23">
        <f>IF(OR(ISERROR(VLOOKUP(G$6,ELI_PU,5)),ISERROR(VLOOKUP(G$6,ELI_PU,7))),"",IF(ISERROR(VLOOKUP(G$6,ELI_PU,7))="Small",0,VLOOKUP(G$6,ELI_PU,5)))</f>
        <v>0</v>
      </c>
      <c r="G19" s="51">
        <f t="shared" si="0"/>
        <v>0</v>
      </c>
      <c r="I19" s="91"/>
      <c r="J19" s="91"/>
      <c r="K19" s="91"/>
      <c r="L19" s="91"/>
      <c r="M19" s="91"/>
    </row>
    <row r="20" spans="1:13" x14ac:dyDescent="0.2">
      <c r="A20" s="24">
        <v>3</v>
      </c>
      <c r="B20" s="58">
        <v>0</v>
      </c>
      <c r="C20" s="25">
        <f>SUM(B$15:B20)</f>
        <v>0</v>
      </c>
      <c r="D20" s="21">
        <f>ROUNDUP(C20*G$8,0)-SUM(D$15:D19)</f>
        <v>0</v>
      </c>
      <c r="E20" s="22">
        <f>(ROUNDUP(C20*G$9,0)-SUM(E$15:E19))</f>
        <v>0</v>
      </c>
      <c r="F20" s="23">
        <f>IF(OR(ISERROR(VLOOKUP(G$6,ELI_PU,6)),ISERROR(VLOOKUP(G$6,ELI_PU,7))),"",IF(ISERROR(VLOOKUP(G$6,ELI_PU,7))="Small",0,VLOOKUP(G$6,ELI_PU,6)))</f>
        <v>0</v>
      </c>
      <c r="G20" s="51">
        <f t="shared" si="0"/>
        <v>0</v>
      </c>
      <c r="I20" s="91"/>
      <c r="J20" s="91"/>
      <c r="K20" s="91"/>
      <c r="L20" s="91"/>
      <c r="M20" s="91"/>
    </row>
    <row r="21" spans="1:13" ht="12.75" hidden="1" customHeight="1" x14ac:dyDescent="0.2">
      <c r="A21" s="24">
        <v>4</v>
      </c>
      <c r="B21" s="58">
        <v>0</v>
      </c>
      <c r="C21" s="25">
        <f>SUM(B$15:B21)</f>
        <v>0</v>
      </c>
      <c r="D21" s="21">
        <f>ROUNDUP(C21*G$8,0)-SUM(D$15:D20)</f>
        <v>0</v>
      </c>
      <c r="E21" s="22">
        <f>(ROUNDUP(C21*G$9,0)-SUM(E$15:E20))</f>
        <v>0</v>
      </c>
      <c r="F21" s="23">
        <f>IF(OR(ISERROR(VLOOKUP(G$6,ELI_PU,6)),ISERROR(VLOOKUP(G$6,ELI_PU,7))),"",IF(ISERROR(VLOOKUP(G$6,ELI_PU,7))="Small",0,VLOOKUP(G$6,ELI_PU,6)))</f>
        <v>0</v>
      </c>
      <c r="G21" s="51">
        <f t="shared" si="0"/>
        <v>0</v>
      </c>
      <c r="I21" s="67"/>
      <c r="J21" s="67"/>
      <c r="K21" s="67"/>
      <c r="L21" s="67"/>
    </row>
    <row r="22" spans="1:13" ht="3.95" customHeight="1" thickBot="1" x14ac:dyDescent="0.25">
      <c r="A22" s="26"/>
      <c r="B22" s="6"/>
      <c r="C22" s="27"/>
      <c r="D22" s="27"/>
      <c r="E22" s="28"/>
      <c r="F22" s="29"/>
      <c r="G22" s="52"/>
      <c r="I22" s="67"/>
      <c r="J22" s="67"/>
      <c r="K22" s="67"/>
      <c r="L22" s="67"/>
    </row>
    <row r="23" spans="1:13" ht="14.25" thickTop="1" thickBot="1" x14ac:dyDescent="0.25">
      <c r="A23" s="7" t="s">
        <v>12</v>
      </c>
      <c r="B23" s="54">
        <f>SUM(B15:B22)</f>
        <v>0</v>
      </c>
      <c r="C23" s="30"/>
      <c r="D23" s="30">
        <f>SUM(D15:D22)</f>
        <v>0</v>
      </c>
      <c r="E23" s="30">
        <f>SUM(E15:E22)</f>
        <v>0</v>
      </c>
      <c r="F23" s="31"/>
      <c r="G23" s="53">
        <f>SUM(G15:G22)</f>
        <v>0</v>
      </c>
      <c r="I23" s="67"/>
      <c r="J23" s="67"/>
      <c r="K23" s="67"/>
      <c r="L23" s="67"/>
    </row>
    <row r="24" spans="1:13" ht="12.75" customHeight="1" x14ac:dyDescent="0.2">
      <c r="A24" s="14"/>
      <c r="B24" s="93" t="s">
        <v>86</v>
      </c>
      <c r="C24" s="14"/>
      <c r="D24" s="95" t="str">
        <f>TEXT(D23,"0")&amp;" ELI units is "&amp;TEXT(IF($B23=0,0,D23/$B23),"0.00%")&amp;" of "&amp;TEXT(N($B23),"0")&amp;" total units."</f>
        <v>0 ELI units is 0.00% of 0 total units.</v>
      </c>
      <c r="E24" s="95" t="str">
        <f>TEXT(E23,"0")&amp;" ELI units is "&amp;TEXT(IF($B23=0,0,E23/$B23),"0.00%")&amp;" of "&amp;TEXT(N($B23),"0")&amp;" total units."</f>
        <v>0 ELI units is 0.00% of 0 total units.</v>
      </c>
      <c r="F24" s="98"/>
      <c r="G24" s="92" t="s">
        <v>87</v>
      </c>
      <c r="I24" s="67"/>
      <c r="J24" s="67"/>
      <c r="K24" s="67"/>
      <c r="L24" s="67"/>
    </row>
    <row r="25" spans="1:13" x14ac:dyDescent="0.2">
      <c r="A25" s="14"/>
      <c r="B25" s="94"/>
      <c r="C25" s="14"/>
      <c r="D25" s="96"/>
      <c r="E25" s="96"/>
      <c r="F25" s="99"/>
      <c r="G25" s="92"/>
      <c r="I25" s="67"/>
      <c r="J25" s="67"/>
      <c r="K25" s="67"/>
      <c r="L25" s="67"/>
    </row>
    <row r="26" spans="1:13" x14ac:dyDescent="0.2">
      <c r="A26" s="14"/>
      <c r="B26" s="94"/>
      <c r="C26" s="14"/>
      <c r="D26" s="97"/>
      <c r="E26" s="97"/>
      <c r="F26" s="99"/>
      <c r="G26" s="92"/>
      <c r="I26" s="67"/>
      <c r="J26" s="67"/>
      <c r="K26" s="67"/>
      <c r="L26" s="67"/>
    </row>
    <row r="27" spans="1:13" ht="13.5" thickBot="1" x14ac:dyDescent="0.25">
      <c r="A27" s="14"/>
      <c r="B27" s="94"/>
      <c r="C27" s="14"/>
      <c r="D27" s="14"/>
      <c r="E27" s="14"/>
      <c r="F27" s="99"/>
      <c r="G27" s="92"/>
      <c r="I27" s="67"/>
      <c r="J27" s="67"/>
      <c r="K27" s="67"/>
      <c r="L27" s="67"/>
    </row>
    <row r="28" spans="1:13" ht="30" customHeight="1" thickTop="1" thickBot="1" x14ac:dyDescent="0.25">
      <c r="B28" s="78" t="s">
        <v>118</v>
      </c>
      <c r="C28" s="79"/>
      <c r="D28" s="79"/>
      <c r="E28" s="79"/>
      <c r="F28" s="80"/>
      <c r="G28" s="74">
        <f>IF(ISERROR(VLOOKUP(G6,ELI_PU,7)),"TBD",MIN(IF(VLOOKUP(G6,ELI_PU,7)="Small",3360000,5200000),224000*B23))</f>
        <v>0</v>
      </c>
    </row>
    <row r="29" spans="1:13" ht="6" customHeight="1" x14ac:dyDescent="0.2">
      <c r="A29" s="14"/>
      <c r="B29" s="14"/>
      <c r="C29" s="14"/>
      <c r="D29" s="14"/>
      <c r="E29" s="14"/>
      <c r="F29" s="14"/>
      <c r="G29" s="14"/>
    </row>
    <row r="30" spans="1:13" ht="13.5" hidden="1" thickBot="1" x14ac:dyDescent="0.25">
      <c r="A30" s="12" t="s">
        <v>98</v>
      </c>
      <c r="B30" s="14"/>
      <c r="C30" s="14"/>
      <c r="D30" s="14"/>
      <c r="E30" s="14"/>
      <c r="F30" s="14"/>
      <c r="G30" s="14"/>
    </row>
    <row r="31" spans="1:13" ht="48.75" hidden="1" customHeight="1" thickBot="1" x14ac:dyDescent="0.25">
      <c r="A31" s="32" t="s">
        <v>13</v>
      </c>
      <c r="B31" s="33" t="s">
        <v>107</v>
      </c>
      <c r="C31" s="33" t="s">
        <v>100</v>
      </c>
      <c r="D31" s="33" t="s">
        <v>14</v>
      </c>
      <c r="E31" s="33" t="s">
        <v>15</v>
      </c>
      <c r="F31" s="34" t="s">
        <v>16</v>
      </c>
      <c r="G31" s="59" t="s">
        <v>93</v>
      </c>
    </row>
    <row r="32" spans="1:13" ht="4.5" hidden="1" customHeight="1" x14ac:dyDescent="0.2">
      <c r="A32" s="55" t="s">
        <v>89</v>
      </c>
      <c r="B32" s="73" t="s">
        <v>116</v>
      </c>
      <c r="C32" s="35"/>
      <c r="D32" s="35"/>
      <c r="E32" s="35"/>
      <c r="F32" s="36"/>
      <c r="G32" s="60"/>
    </row>
    <row r="33" spans="1:8" hidden="1" x14ac:dyDescent="0.2">
      <c r="A33" s="37" t="s">
        <v>17</v>
      </c>
      <c r="B33" s="9">
        <v>0.33</v>
      </c>
      <c r="C33" s="38">
        <v>60100</v>
      </c>
      <c r="D33" s="38">
        <v>69200</v>
      </c>
      <c r="E33" s="38">
        <v>81000</v>
      </c>
      <c r="F33" s="39">
        <v>91300</v>
      </c>
      <c r="G33" s="61" t="s">
        <v>90</v>
      </c>
      <c r="H33" s="71"/>
    </row>
    <row r="34" spans="1:8" hidden="1" x14ac:dyDescent="0.2">
      <c r="A34" s="40" t="s">
        <v>18</v>
      </c>
      <c r="B34" s="10">
        <v>0.35</v>
      </c>
      <c r="C34" s="41">
        <v>48600</v>
      </c>
      <c r="D34" s="41">
        <v>55800</v>
      </c>
      <c r="E34" s="41">
        <v>65400</v>
      </c>
      <c r="F34" s="42">
        <v>73600</v>
      </c>
      <c r="G34" s="62" t="s">
        <v>91</v>
      </c>
      <c r="H34" s="72"/>
    </row>
    <row r="35" spans="1:8" hidden="1" x14ac:dyDescent="0.2">
      <c r="A35" s="43" t="s">
        <v>19</v>
      </c>
      <c r="B35" s="11">
        <v>0.35</v>
      </c>
      <c r="C35" s="44">
        <v>49300</v>
      </c>
      <c r="D35" s="44">
        <v>56600</v>
      </c>
      <c r="E35" s="44">
        <v>66500</v>
      </c>
      <c r="F35" s="45">
        <v>74900</v>
      </c>
      <c r="G35" s="63" t="s">
        <v>90</v>
      </c>
      <c r="H35" s="71"/>
    </row>
    <row r="36" spans="1:8" hidden="1" x14ac:dyDescent="0.2">
      <c r="A36" s="37" t="s">
        <v>20</v>
      </c>
      <c r="B36" s="9">
        <v>0.4</v>
      </c>
      <c r="C36" s="38">
        <v>37000</v>
      </c>
      <c r="D36" s="38">
        <v>42600</v>
      </c>
      <c r="E36" s="38">
        <v>49900</v>
      </c>
      <c r="F36" s="39">
        <v>56300</v>
      </c>
      <c r="G36" s="61" t="s">
        <v>91</v>
      </c>
      <c r="H36" s="72"/>
    </row>
    <row r="37" spans="1:8" hidden="1" x14ac:dyDescent="0.2">
      <c r="A37" s="40" t="s">
        <v>21</v>
      </c>
      <c r="B37" s="10">
        <v>0.35</v>
      </c>
      <c r="C37" s="41">
        <v>50500</v>
      </c>
      <c r="D37" s="41">
        <v>58100</v>
      </c>
      <c r="E37" s="41">
        <v>68200</v>
      </c>
      <c r="F37" s="42">
        <v>76900</v>
      </c>
      <c r="G37" s="62" t="s">
        <v>90</v>
      </c>
      <c r="H37" s="71"/>
    </row>
    <row r="38" spans="1:8" hidden="1" x14ac:dyDescent="0.2">
      <c r="A38" s="43" t="s">
        <v>22</v>
      </c>
      <c r="B38" s="11">
        <v>0.28000000000000003</v>
      </c>
      <c r="C38" s="44">
        <v>80600</v>
      </c>
      <c r="D38" s="44">
        <v>92700</v>
      </c>
      <c r="E38" s="44">
        <v>108900</v>
      </c>
      <c r="F38" s="45">
        <v>122500</v>
      </c>
      <c r="G38" s="63" t="s">
        <v>92</v>
      </c>
      <c r="H38" s="71"/>
    </row>
    <row r="39" spans="1:8" hidden="1" x14ac:dyDescent="0.2">
      <c r="A39" s="40" t="s">
        <v>23</v>
      </c>
      <c r="B39" s="10">
        <v>0.4</v>
      </c>
      <c r="C39" s="41">
        <v>32400</v>
      </c>
      <c r="D39" s="41">
        <v>37300</v>
      </c>
      <c r="E39" s="41">
        <v>43700</v>
      </c>
      <c r="F39" s="42">
        <v>49400</v>
      </c>
      <c r="G39" s="62" t="s">
        <v>91</v>
      </c>
      <c r="H39" s="72"/>
    </row>
    <row r="40" spans="1:8" hidden="1" x14ac:dyDescent="0.2">
      <c r="A40" s="40" t="s">
        <v>24</v>
      </c>
      <c r="B40" s="10">
        <v>0.4</v>
      </c>
      <c r="C40" s="41">
        <v>36300</v>
      </c>
      <c r="D40" s="41">
        <v>41900</v>
      </c>
      <c r="E40" s="41">
        <v>48900</v>
      </c>
      <c r="F40" s="42">
        <v>55200</v>
      </c>
      <c r="G40" s="62" t="s">
        <v>90</v>
      </c>
      <c r="H40" s="71"/>
    </row>
    <row r="41" spans="1:8" hidden="1" x14ac:dyDescent="0.2">
      <c r="A41" s="43" t="s">
        <v>25</v>
      </c>
      <c r="B41" s="11">
        <v>0.4</v>
      </c>
      <c r="C41" s="44">
        <v>32500</v>
      </c>
      <c r="D41" s="44">
        <v>37700</v>
      </c>
      <c r="E41" s="44">
        <v>44100</v>
      </c>
      <c r="F41" s="45">
        <v>49600</v>
      </c>
      <c r="G41" s="63" t="s">
        <v>90</v>
      </c>
      <c r="H41" s="71"/>
    </row>
    <row r="42" spans="1:8" hidden="1" x14ac:dyDescent="0.2">
      <c r="A42" s="40" t="s">
        <v>26</v>
      </c>
      <c r="B42" s="10">
        <v>0.33</v>
      </c>
      <c r="C42" s="41">
        <v>58900</v>
      </c>
      <c r="D42" s="41">
        <v>67700</v>
      </c>
      <c r="E42" s="41">
        <v>79500</v>
      </c>
      <c r="F42" s="42">
        <v>89500</v>
      </c>
      <c r="G42" s="62" t="s">
        <v>90</v>
      </c>
      <c r="H42" s="71"/>
    </row>
    <row r="43" spans="1:8" hidden="1" x14ac:dyDescent="0.2">
      <c r="A43" s="40" t="s">
        <v>27</v>
      </c>
      <c r="B43" s="10">
        <v>0.3</v>
      </c>
      <c r="C43" s="41">
        <v>70100</v>
      </c>
      <c r="D43" s="41">
        <v>80700</v>
      </c>
      <c r="E43" s="41">
        <v>94500</v>
      </c>
      <c r="F43" s="42">
        <v>106600</v>
      </c>
      <c r="G43" s="62" t="s">
        <v>90</v>
      </c>
      <c r="H43" s="71"/>
    </row>
    <row r="44" spans="1:8" hidden="1" x14ac:dyDescent="0.2">
      <c r="A44" s="43" t="s">
        <v>28</v>
      </c>
      <c r="B44" s="11">
        <v>0.4</v>
      </c>
      <c r="C44" s="44">
        <v>37200</v>
      </c>
      <c r="D44" s="44">
        <v>42800</v>
      </c>
      <c r="E44" s="44">
        <v>50000</v>
      </c>
      <c r="F44" s="45">
        <v>56500</v>
      </c>
      <c r="G44" s="63" t="s">
        <v>91</v>
      </c>
      <c r="H44" s="72"/>
    </row>
    <row r="45" spans="1:8" hidden="1" x14ac:dyDescent="0.2">
      <c r="A45" s="40" t="s">
        <v>29</v>
      </c>
      <c r="B45" s="10">
        <v>0.4</v>
      </c>
      <c r="C45" s="41">
        <v>32400</v>
      </c>
      <c r="D45" s="41">
        <v>37300</v>
      </c>
      <c r="E45" s="41">
        <v>43700</v>
      </c>
      <c r="F45" s="42">
        <v>49400</v>
      </c>
      <c r="G45" s="62" t="s">
        <v>91</v>
      </c>
      <c r="H45" s="72"/>
    </row>
    <row r="46" spans="1:8" hidden="1" x14ac:dyDescent="0.2">
      <c r="A46" s="40" t="s">
        <v>30</v>
      </c>
      <c r="B46" s="10">
        <v>0.4</v>
      </c>
      <c r="C46" s="41">
        <v>32400</v>
      </c>
      <c r="D46" s="41">
        <v>37300</v>
      </c>
      <c r="E46" s="41">
        <v>43700</v>
      </c>
      <c r="F46" s="42">
        <v>49400</v>
      </c>
      <c r="G46" s="62" t="s">
        <v>91</v>
      </c>
      <c r="H46" s="72"/>
    </row>
    <row r="47" spans="1:8" hidden="1" x14ac:dyDescent="0.2">
      <c r="A47" s="43" t="s">
        <v>31</v>
      </c>
      <c r="B47" s="11">
        <v>0.33</v>
      </c>
      <c r="C47" s="44">
        <v>58900</v>
      </c>
      <c r="D47" s="44">
        <v>67700</v>
      </c>
      <c r="E47" s="44">
        <v>79500</v>
      </c>
      <c r="F47" s="45">
        <v>89500</v>
      </c>
      <c r="G47" s="63" t="s">
        <v>92</v>
      </c>
      <c r="H47" s="71"/>
    </row>
    <row r="48" spans="1:8" hidden="1" x14ac:dyDescent="0.2">
      <c r="A48" s="40" t="s">
        <v>32</v>
      </c>
      <c r="B48" s="10">
        <v>0.33</v>
      </c>
      <c r="C48" s="41">
        <v>54800</v>
      </c>
      <c r="D48" s="41">
        <v>63300</v>
      </c>
      <c r="E48" s="41">
        <v>73900</v>
      </c>
      <c r="F48" s="42">
        <v>83500</v>
      </c>
      <c r="G48" s="62" t="s">
        <v>90</v>
      </c>
      <c r="H48" s="71"/>
    </row>
    <row r="49" spans="1:8" hidden="1" x14ac:dyDescent="0.2">
      <c r="A49" s="40" t="s">
        <v>33</v>
      </c>
      <c r="B49" s="10">
        <v>0.4</v>
      </c>
      <c r="C49" s="41">
        <v>36600</v>
      </c>
      <c r="D49" s="41">
        <v>42300</v>
      </c>
      <c r="E49" s="41">
        <v>49500</v>
      </c>
      <c r="F49" s="42">
        <v>55800</v>
      </c>
      <c r="G49" s="62" t="s">
        <v>90</v>
      </c>
      <c r="H49" s="71"/>
    </row>
    <row r="50" spans="1:8" hidden="1" x14ac:dyDescent="0.2">
      <c r="A50" s="43" t="s">
        <v>34</v>
      </c>
      <c r="B50" s="11">
        <v>0.4</v>
      </c>
      <c r="C50" s="44">
        <v>32400</v>
      </c>
      <c r="D50" s="44">
        <v>37300</v>
      </c>
      <c r="E50" s="44">
        <v>43700</v>
      </c>
      <c r="F50" s="45">
        <v>49400</v>
      </c>
      <c r="G50" s="63" t="s">
        <v>91</v>
      </c>
      <c r="H50" s="72"/>
    </row>
    <row r="51" spans="1:8" hidden="1" x14ac:dyDescent="0.2">
      <c r="A51" s="40" t="s">
        <v>35</v>
      </c>
      <c r="B51" s="10">
        <v>0.33</v>
      </c>
      <c r="C51" s="41">
        <v>56700</v>
      </c>
      <c r="D51" s="41">
        <v>65400</v>
      </c>
      <c r="E51" s="41">
        <v>76600</v>
      </c>
      <c r="F51" s="42">
        <v>86200</v>
      </c>
      <c r="G51" s="62" t="s">
        <v>91</v>
      </c>
      <c r="H51" s="72"/>
    </row>
    <row r="52" spans="1:8" hidden="1" x14ac:dyDescent="0.2">
      <c r="A52" s="40" t="s">
        <v>36</v>
      </c>
      <c r="B52" s="10">
        <v>0.33</v>
      </c>
      <c r="C52" s="41">
        <v>60100</v>
      </c>
      <c r="D52" s="41">
        <v>69200</v>
      </c>
      <c r="E52" s="41">
        <v>81000</v>
      </c>
      <c r="F52" s="42">
        <v>91300</v>
      </c>
      <c r="G52" s="62" t="s">
        <v>91</v>
      </c>
      <c r="H52" s="72"/>
    </row>
    <row r="53" spans="1:8" hidden="1" x14ac:dyDescent="0.2">
      <c r="A53" s="43" t="s">
        <v>37</v>
      </c>
      <c r="B53" s="11">
        <v>0.4</v>
      </c>
      <c r="C53" s="44">
        <v>32400</v>
      </c>
      <c r="D53" s="44">
        <v>37300</v>
      </c>
      <c r="E53" s="44">
        <v>43700</v>
      </c>
      <c r="F53" s="45">
        <v>49400</v>
      </c>
      <c r="G53" s="63" t="s">
        <v>91</v>
      </c>
      <c r="H53" s="72"/>
    </row>
    <row r="54" spans="1:8" hidden="1" x14ac:dyDescent="0.2">
      <c r="A54" s="40" t="s">
        <v>38</v>
      </c>
      <c r="B54" s="10">
        <v>0.4</v>
      </c>
      <c r="C54" s="41">
        <v>32700</v>
      </c>
      <c r="D54" s="41">
        <v>37700</v>
      </c>
      <c r="E54" s="41">
        <v>44300</v>
      </c>
      <c r="F54" s="42">
        <v>49900</v>
      </c>
      <c r="G54" s="62" t="s">
        <v>91</v>
      </c>
      <c r="H54" s="72"/>
    </row>
    <row r="55" spans="1:8" hidden="1" x14ac:dyDescent="0.2">
      <c r="A55" s="40" t="s">
        <v>39</v>
      </c>
      <c r="B55" s="10">
        <v>0.4</v>
      </c>
      <c r="C55" s="41">
        <v>32400</v>
      </c>
      <c r="D55" s="41">
        <v>37300</v>
      </c>
      <c r="E55" s="41">
        <v>43700</v>
      </c>
      <c r="F55" s="42">
        <v>49400</v>
      </c>
      <c r="G55" s="62" t="s">
        <v>91</v>
      </c>
      <c r="H55" s="72"/>
    </row>
    <row r="56" spans="1:8" hidden="1" x14ac:dyDescent="0.2">
      <c r="A56" s="43" t="s">
        <v>40</v>
      </c>
      <c r="B56" s="11">
        <v>0.4</v>
      </c>
      <c r="C56" s="44">
        <v>32400</v>
      </c>
      <c r="D56" s="44">
        <v>37300</v>
      </c>
      <c r="E56" s="44">
        <v>43700</v>
      </c>
      <c r="F56" s="45">
        <v>49400</v>
      </c>
      <c r="G56" s="63" t="s">
        <v>91</v>
      </c>
      <c r="H56" s="72"/>
    </row>
    <row r="57" spans="1:8" hidden="1" x14ac:dyDescent="0.2">
      <c r="A57" s="40" t="s">
        <v>41</v>
      </c>
      <c r="B57" s="10">
        <v>0.4</v>
      </c>
      <c r="C57" s="41">
        <v>32400</v>
      </c>
      <c r="D57" s="41">
        <v>37300</v>
      </c>
      <c r="E57" s="41">
        <v>43700</v>
      </c>
      <c r="F57" s="42">
        <v>49400</v>
      </c>
      <c r="G57" s="62" t="s">
        <v>91</v>
      </c>
      <c r="H57" s="72"/>
    </row>
    <row r="58" spans="1:8" hidden="1" x14ac:dyDescent="0.2">
      <c r="A58" s="40" t="s">
        <v>42</v>
      </c>
      <c r="B58" s="10">
        <v>0.35</v>
      </c>
      <c r="C58" s="41">
        <v>49800</v>
      </c>
      <c r="D58" s="41">
        <v>57400</v>
      </c>
      <c r="E58" s="41">
        <v>67200</v>
      </c>
      <c r="F58" s="42">
        <v>75800</v>
      </c>
      <c r="G58" s="62" t="s">
        <v>90</v>
      </c>
      <c r="H58" s="71"/>
    </row>
    <row r="59" spans="1:8" hidden="1" x14ac:dyDescent="0.2">
      <c r="A59" s="43" t="s">
        <v>43</v>
      </c>
      <c r="B59" s="11">
        <v>0.4</v>
      </c>
      <c r="C59" s="44">
        <v>32400</v>
      </c>
      <c r="D59" s="44">
        <v>37300</v>
      </c>
      <c r="E59" s="44">
        <v>43700</v>
      </c>
      <c r="F59" s="45">
        <v>49400</v>
      </c>
      <c r="G59" s="63" t="s">
        <v>90</v>
      </c>
      <c r="H59" s="71"/>
    </row>
    <row r="60" spans="1:8" hidden="1" x14ac:dyDescent="0.2">
      <c r="A60" s="40" t="s">
        <v>44</v>
      </c>
      <c r="B60" s="10">
        <v>0.35</v>
      </c>
      <c r="C60" s="41">
        <v>49800</v>
      </c>
      <c r="D60" s="41">
        <v>57400</v>
      </c>
      <c r="E60" s="41">
        <v>67200</v>
      </c>
      <c r="F60" s="42">
        <v>75800</v>
      </c>
      <c r="G60" s="62" t="s">
        <v>92</v>
      </c>
      <c r="H60" s="71"/>
    </row>
    <row r="61" spans="1:8" hidden="1" x14ac:dyDescent="0.2">
      <c r="A61" s="40" t="s">
        <v>45</v>
      </c>
      <c r="B61" s="10">
        <v>0.4</v>
      </c>
      <c r="C61" s="41">
        <v>32400</v>
      </c>
      <c r="D61" s="41">
        <v>37300</v>
      </c>
      <c r="E61" s="41">
        <v>43700</v>
      </c>
      <c r="F61" s="42">
        <v>49400</v>
      </c>
      <c r="G61" s="62" t="s">
        <v>91</v>
      </c>
      <c r="H61" s="72"/>
    </row>
    <row r="62" spans="1:8" hidden="1" x14ac:dyDescent="0.2">
      <c r="A62" s="43" t="s">
        <v>46</v>
      </c>
      <c r="B62" s="11">
        <v>0.35</v>
      </c>
      <c r="C62" s="44">
        <v>50300</v>
      </c>
      <c r="D62" s="44">
        <v>57900</v>
      </c>
      <c r="E62" s="44">
        <v>68000</v>
      </c>
      <c r="F62" s="45">
        <v>76600</v>
      </c>
      <c r="G62" s="63" t="s">
        <v>90</v>
      </c>
      <c r="H62" s="71"/>
    </row>
    <row r="63" spans="1:8" hidden="1" x14ac:dyDescent="0.2">
      <c r="A63" s="40" t="s">
        <v>47</v>
      </c>
      <c r="B63" s="10">
        <v>0.4</v>
      </c>
      <c r="C63" s="41">
        <v>32400</v>
      </c>
      <c r="D63" s="41">
        <v>37300</v>
      </c>
      <c r="E63" s="41">
        <v>43700</v>
      </c>
      <c r="F63" s="42">
        <v>49400</v>
      </c>
      <c r="G63" s="62" t="s">
        <v>91</v>
      </c>
      <c r="H63" s="72"/>
    </row>
    <row r="64" spans="1:8" hidden="1" x14ac:dyDescent="0.2">
      <c r="A64" s="40" t="s">
        <v>48</v>
      </c>
      <c r="B64" s="10">
        <v>0.33</v>
      </c>
      <c r="C64" s="41">
        <v>56700</v>
      </c>
      <c r="D64" s="41">
        <v>65400</v>
      </c>
      <c r="E64" s="41">
        <v>76600</v>
      </c>
      <c r="F64" s="42">
        <v>86200</v>
      </c>
      <c r="G64" s="62" t="s">
        <v>91</v>
      </c>
      <c r="H64" s="72"/>
    </row>
    <row r="65" spans="1:8" hidden="1" x14ac:dyDescent="0.2">
      <c r="A65" s="43" t="s">
        <v>49</v>
      </c>
      <c r="B65" s="11">
        <v>0.4</v>
      </c>
      <c r="C65" s="44">
        <v>32500</v>
      </c>
      <c r="D65" s="44">
        <v>37500</v>
      </c>
      <c r="E65" s="44">
        <v>43900</v>
      </c>
      <c r="F65" s="45">
        <v>49400</v>
      </c>
      <c r="G65" s="63" t="s">
        <v>91</v>
      </c>
      <c r="H65" s="72"/>
    </row>
    <row r="66" spans="1:8" hidden="1" x14ac:dyDescent="0.2">
      <c r="A66" s="40" t="s">
        <v>50</v>
      </c>
      <c r="B66" s="10">
        <v>0.35</v>
      </c>
      <c r="C66" s="41">
        <v>49800</v>
      </c>
      <c r="D66" s="41">
        <v>57400</v>
      </c>
      <c r="E66" s="41">
        <v>67200</v>
      </c>
      <c r="F66" s="42">
        <v>75800</v>
      </c>
      <c r="G66" s="62" t="s">
        <v>90</v>
      </c>
      <c r="H66" s="71"/>
    </row>
    <row r="67" spans="1:8" hidden="1" x14ac:dyDescent="0.2">
      <c r="A67" s="40" t="s">
        <v>51</v>
      </c>
      <c r="B67" s="10">
        <v>0.35</v>
      </c>
      <c r="C67" s="41">
        <v>49600</v>
      </c>
      <c r="D67" s="41">
        <v>57200</v>
      </c>
      <c r="E67" s="41">
        <v>67000</v>
      </c>
      <c r="F67" s="42">
        <v>75500</v>
      </c>
      <c r="G67" s="62" t="s">
        <v>90</v>
      </c>
      <c r="H67" s="71"/>
    </row>
    <row r="68" spans="1:8" hidden="1" x14ac:dyDescent="0.2">
      <c r="A68" s="43" t="s">
        <v>52</v>
      </c>
      <c r="B68" s="11">
        <v>0.33</v>
      </c>
      <c r="C68" s="44">
        <v>56700</v>
      </c>
      <c r="D68" s="44">
        <v>65400</v>
      </c>
      <c r="E68" s="44">
        <v>76600</v>
      </c>
      <c r="F68" s="45">
        <v>86200</v>
      </c>
      <c r="G68" s="63" t="s">
        <v>90</v>
      </c>
      <c r="H68" s="71"/>
    </row>
    <row r="69" spans="1:8" hidden="1" x14ac:dyDescent="0.2">
      <c r="A69" s="40" t="s">
        <v>53</v>
      </c>
      <c r="B69" s="10">
        <v>0.4</v>
      </c>
      <c r="C69" s="41">
        <v>32400</v>
      </c>
      <c r="D69" s="41">
        <v>37300</v>
      </c>
      <c r="E69" s="41">
        <v>43700</v>
      </c>
      <c r="F69" s="42">
        <v>49400</v>
      </c>
      <c r="G69" s="62" t="s">
        <v>91</v>
      </c>
      <c r="H69" s="72"/>
    </row>
    <row r="70" spans="1:8" hidden="1" x14ac:dyDescent="0.2">
      <c r="A70" s="40" t="s">
        <v>54</v>
      </c>
      <c r="B70" s="10">
        <v>0.4</v>
      </c>
      <c r="C70" s="41">
        <v>34500</v>
      </c>
      <c r="D70" s="41">
        <v>39800</v>
      </c>
      <c r="E70" s="41">
        <v>46500</v>
      </c>
      <c r="F70" s="42">
        <v>52500</v>
      </c>
      <c r="G70" s="62" t="s">
        <v>91</v>
      </c>
      <c r="H70" s="72"/>
    </row>
    <row r="71" spans="1:8" hidden="1" x14ac:dyDescent="0.2">
      <c r="A71" s="43" t="s">
        <v>55</v>
      </c>
      <c r="B71" s="11">
        <v>0.4</v>
      </c>
      <c r="C71" s="44">
        <v>32400</v>
      </c>
      <c r="D71" s="44">
        <v>37300</v>
      </c>
      <c r="E71" s="44">
        <v>43700</v>
      </c>
      <c r="F71" s="45">
        <v>49400</v>
      </c>
      <c r="G71" s="63" t="s">
        <v>91</v>
      </c>
      <c r="H71" s="72"/>
    </row>
    <row r="72" spans="1:8" hidden="1" x14ac:dyDescent="0.2">
      <c r="A72" s="40" t="s">
        <v>56</v>
      </c>
      <c r="B72" s="10">
        <v>0.33</v>
      </c>
      <c r="C72" s="41">
        <v>59200</v>
      </c>
      <c r="D72" s="41">
        <v>68300</v>
      </c>
      <c r="E72" s="41">
        <v>79700</v>
      </c>
      <c r="F72" s="42">
        <v>90000</v>
      </c>
      <c r="G72" s="62" t="s">
        <v>90</v>
      </c>
      <c r="H72" s="71"/>
    </row>
    <row r="73" spans="1:8" hidden="1" x14ac:dyDescent="0.2">
      <c r="A73" s="40" t="s">
        <v>57</v>
      </c>
      <c r="B73" s="10">
        <v>0.4</v>
      </c>
      <c r="C73" s="41">
        <v>33300</v>
      </c>
      <c r="D73" s="41">
        <v>38200</v>
      </c>
      <c r="E73" s="41">
        <v>44800</v>
      </c>
      <c r="F73" s="42">
        <v>50700</v>
      </c>
      <c r="G73" s="62" t="s">
        <v>90</v>
      </c>
      <c r="H73" s="71"/>
    </row>
    <row r="74" spans="1:8" hidden="1" x14ac:dyDescent="0.2">
      <c r="A74" s="43" t="s">
        <v>58</v>
      </c>
      <c r="B74" s="11">
        <v>0.4</v>
      </c>
      <c r="C74" s="44">
        <v>37700</v>
      </c>
      <c r="D74" s="44">
        <v>43400</v>
      </c>
      <c r="E74" s="44">
        <v>50800</v>
      </c>
      <c r="F74" s="45">
        <v>57400</v>
      </c>
      <c r="G74" s="63" t="s">
        <v>90</v>
      </c>
      <c r="H74" s="71"/>
    </row>
    <row r="75" spans="1:8" hidden="1" x14ac:dyDescent="0.2">
      <c r="A75" s="40" t="s">
        <v>59</v>
      </c>
      <c r="B75" s="10">
        <v>0.28000000000000003</v>
      </c>
      <c r="C75" s="41">
        <v>78400</v>
      </c>
      <c r="D75" s="41">
        <v>90200</v>
      </c>
      <c r="E75" s="41">
        <v>105900</v>
      </c>
      <c r="F75" s="42">
        <v>119400</v>
      </c>
      <c r="G75" s="62" t="s">
        <v>92</v>
      </c>
      <c r="H75" s="71"/>
    </row>
    <row r="76" spans="1:8" hidden="1" x14ac:dyDescent="0.2">
      <c r="A76" s="40" t="s">
        <v>60</v>
      </c>
      <c r="B76" s="10">
        <v>0.25</v>
      </c>
      <c r="C76" s="41">
        <v>96200</v>
      </c>
      <c r="D76" s="41">
        <v>110900</v>
      </c>
      <c r="E76" s="41">
        <v>129800</v>
      </c>
      <c r="F76" s="42">
        <v>146400</v>
      </c>
      <c r="G76" s="62" t="s">
        <v>91</v>
      </c>
      <c r="H76" s="72"/>
    </row>
    <row r="77" spans="1:8" hidden="1" x14ac:dyDescent="0.2">
      <c r="A77" s="43" t="s">
        <v>61</v>
      </c>
      <c r="B77" s="11">
        <v>0.33</v>
      </c>
      <c r="C77" s="44">
        <v>58900</v>
      </c>
      <c r="D77" s="44">
        <v>67700</v>
      </c>
      <c r="E77" s="44">
        <v>79500</v>
      </c>
      <c r="F77" s="45">
        <v>89500</v>
      </c>
      <c r="G77" s="63" t="s">
        <v>91</v>
      </c>
      <c r="H77" s="72"/>
    </row>
    <row r="78" spans="1:8" hidden="1" x14ac:dyDescent="0.2">
      <c r="A78" s="40" t="s">
        <v>62</v>
      </c>
      <c r="B78" s="10">
        <v>0.33</v>
      </c>
      <c r="C78" s="41">
        <v>55300</v>
      </c>
      <c r="D78" s="41">
        <v>63700</v>
      </c>
      <c r="E78" s="41">
        <v>74700</v>
      </c>
      <c r="F78" s="42">
        <v>84200</v>
      </c>
      <c r="G78" s="62" t="s">
        <v>90</v>
      </c>
      <c r="H78" s="71"/>
    </row>
    <row r="79" spans="1:8" hidden="1" x14ac:dyDescent="0.2">
      <c r="A79" s="40" t="s">
        <v>63</v>
      </c>
      <c r="B79" s="10">
        <v>0.4</v>
      </c>
      <c r="C79" s="41">
        <v>32400</v>
      </c>
      <c r="D79" s="41">
        <v>37300</v>
      </c>
      <c r="E79" s="41">
        <v>43700</v>
      </c>
      <c r="F79" s="42">
        <v>49400</v>
      </c>
      <c r="G79" s="62" t="s">
        <v>91</v>
      </c>
      <c r="H79" s="72"/>
    </row>
    <row r="80" spans="1:8" hidden="1" x14ac:dyDescent="0.2">
      <c r="A80" s="43" t="s">
        <v>64</v>
      </c>
      <c r="B80" s="11">
        <v>0.35</v>
      </c>
      <c r="C80" s="44">
        <v>49800</v>
      </c>
      <c r="D80" s="44">
        <v>57400</v>
      </c>
      <c r="E80" s="44">
        <v>67200</v>
      </c>
      <c r="F80" s="45">
        <v>75800</v>
      </c>
      <c r="G80" s="63" t="s">
        <v>92</v>
      </c>
      <c r="H80" s="71"/>
    </row>
    <row r="81" spans="1:8" hidden="1" x14ac:dyDescent="0.2">
      <c r="A81" s="40" t="s">
        <v>65</v>
      </c>
      <c r="B81" s="10">
        <v>0.35</v>
      </c>
      <c r="C81" s="41">
        <v>49800</v>
      </c>
      <c r="D81" s="41">
        <v>57400</v>
      </c>
      <c r="E81" s="41">
        <v>67200</v>
      </c>
      <c r="F81" s="42">
        <v>75800</v>
      </c>
      <c r="G81" s="62" t="s">
        <v>90</v>
      </c>
      <c r="H81" s="71"/>
    </row>
    <row r="82" spans="1:8" hidden="1" x14ac:dyDescent="0.2">
      <c r="A82" s="40" t="s">
        <v>66</v>
      </c>
      <c r="B82" s="10">
        <v>0.28000000000000003</v>
      </c>
      <c r="C82" s="41">
        <v>76600</v>
      </c>
      <c r="D82" s="41">
        <v>88300</v>
      </c>
      <c r="E82" s="41">
        <v>103400</v>
      </c>
      <c r="F82" s="42">
        <v>116700</v>
      </c>
      <c r="G82" s="62" t="s">
        <v>92</v>
      </c>
      <c r="H82" s="71"/>
    </row>
    <row r="83" spans="1:8" hidden="1" x14ac:dyDescent="0.2">
      <c r="A83" s="43" t="s">
        <v>67</v>
      </c>
      <c r="B83" s="11">
        <v>0.35</v>
      </c>
      <c r="C83" s="44">
        <v>49800</v>
      </c>
      <c r="D83" s="44">
        <v>57400</v>
      </c>
      <c r="E83" s="44">
        <v>67200</v>
      </c>
      <c r="F83" s="45">
        <v>75800</v>
      </c>
      <c r="G83" s="63" t="s">
        <v>90</v>
      </c>
      <c r="H83" s="71"/>
    </row>
    <row r="84" spans="1:8" hidden="1" x14ac:dyDescent="0.2">
      <c r="A84" s="40" t="s">
        <v>68</v>
      </c>
      <c r="B84" s="10">
        <v>0.35</v>
      </c>
      <c r="C84" s="41">
        <v>49800</v>
      </c>
      <c r="D84" s="41">
        <v>57400</v>
      </c>
      <c r="E84" s="41">
        <v>67200</v>
      </c>
      <c r="F84" s="42">
        <v>75800</v>
      </c>
      <c r="G84" s="62" t="s">
        <v>92</v>
      </c>
      <c r="H84" s="71"/>
    </row>
    <row r="85" spans="1:8" hidden="1" x14ac:dyDescent="0.2">
      <c r="A85" s="40" t="s">
        <v>69</v>
      </c>
      <c r="B85" s="10">
        <v>0.4</v>
      </c>
      <c r="C85" s="41">
        <v>33400</v>
      </c>
      <c r="D85" s="41">
        <v>38400</v>
      </c>
      <c r="E85" s="41">
        <v>45000</v>
      </c>
      <c r="F85" s="42">
        <v>50900</v>
      </c>
      <c r="G85" s="62" t="s">
        <v>90</v>
      </c>
      <c r="H85" s="71"/>
    </row>
    <row r="86" spans="1:8" hidden="1" x14ac:dyDescent="0.2">
      <c r="A86" s="43" t="s">
        <v>70</v>
      </c>
      <c r="B86" s="11">
        <v>0.4</v>
      </c>
      <c r="C86" s="44">
        <v>32400</v>
      </c>
      <c r="D86" s="44">
        <v>37300</v>
      </c>
      <c r="E86" s="44">
        <v>43700</v>
      </c>
      <c r="F86" s="45">
        <v>49400</v>
      </c>
      <c r="G86" s="63" t="s">
        <v>91</v>
      </c>
      <c r="H86" s="72"/>
    </row>
    <row r="87" spans="1:8" hidden="1" x14ac:dyDescent="0.2">
      <c r="A87" s="40" t="s">
        <v>71</v>
      </c>
      <c r="B87" s="10">
        <v>0.33</v>
      </c>
      <c r="C87" s="41">
        <v>58900</v>
      </c>
      <c r="D87" s="41">
        <v>67700</v>
      </c>
      <c r="E87" s="41">
        <v>79500</v>
      </c>
      <c r="F87" s="42">
        <v>89500</v>
      </c>
      <c r="G87" s="62" t="s">
        <v>90</v>
      </c>
      <c r="H87" s="71"/>
    </row>
    <row r="88" spans="1:8" hidden="1" x14ac:dyDescent="0.2">
      <c r="A88" s="40" t="s">
        <v>72</v>
      </c>
      <c r="B88" s="10">
        <v>0.4</v>
      </c>
      <c r="C88" s="41">
        <v>37700</v>
      </c>
      <c r="D88" s="41">
        <v>43400</v>
      </c>
      <c r="E88" s="41">
        <v>50800</v>
      </c>
      <c r="F88" s="42">
        <v>57400</v>
      </c>
      <c r="G88" s="62" t="s">
        <v>90</v>
      </c>
      <c r="H88" s="71"/>
    </row>
    <row r="89" spans="1:8" hidden="1" x14ac:dyDescent="0.2">
      <c r="A89" s="43" t="s">
        <v>73</v>
      </c>
      <c r="B89" s="11">
        <v>0.33</v>
      </c>
      <c r="C89" s="44">
        <v>54800</v>
      </c>
      <c r="D89" s="44">
        <v>63300</v>
      </c>
      <c r="E89" s="44">
        <v>73900</v>
      </c>
      <c r="F89" s="45">
        <v>83500</v>
      </c>
      <c r="G89" s="63" t="s">
        <v>90</v>
      </c>
      <c r="H89" s="71"/>
    </row>
    <row r="90" spans="1:8" hidden="1" x14ac:dyDescent="0.2">
      <c r="A90" s="40" t="s">
        <v>74</v>
      </c>
      <c r="B90" s="10">
        <v>0.33</v>
      </c>
      <c r="C90" s="41">
        <v>59200</v>
      </c>
      <c r="D90" s="41">
        <v>68300</v>
      </c>
      <c r="E90" s="41">
        <v>79700</v>
      </c>
      <c r="F90" s="42">
        <v>90000</v>
      </c>
      <c r="G90" s="62" t="s">
        <v>90</v>
      </c>
      <c r="H90" s="71"/>
    </row>
    <row r="91" spans="1:8" hidden="1" x14ac:dyDescent="0.2">
      <c r="A91" s="40" t="s">
        <v>75</v>
      </c>
      <c r="B91" s="10">
        <v>0.35</v>
      </c>
      <c r="C91" s="41">
        <v>49800</v>
      </c>
      <c r="D91" s="41">
        <v>57400</v>
      </c>
      <c r="E91" s="41">
        <v>67200</v>
      </c>
      <c r="F91" s="42">
        <v>75800</v>
      </c>
      <c r="G91" s="62" t="s">
        <v>90</v>
      </c>
      <c r="H91" s="71"/>
    </row>
    <row r="92" spans="1:8" hidden="1" x14ac:dyDescent="0.2">
      <c r="A92" s="43" t="s">
        <v>76</v>
      </c>
      <c r="B92" s="11">
        <v>0.33</v>
      </c>
      <c r="C92" s="44">
        <v>56200</v>
      </c>
      <c r="D92" s="44">
        <v>64800</v>
      </c>
      <c r="E92" s="44">
        <v>76000</v>
      </c>
      <c r="F92" s="45">
        <v>85500</v>
      </c>
      <c r="G92" s="63" t="s">
        <v>90</v>
      </c>
      <c r="H92" s="71"/>
    </row>
    <row r="93" spans="1:8" hidden="1" x14ac:dyDescent="0.2">
      <c r="A93" s="40" t="s">
        <v>77</v>
      </c>
      <c r="B93" s="10">
        <v>0.4</v>
      </c>
      <c r="C93" s="41">
        <v>32400</v>
      </c>
      <c r="D93" s="41">
        <v>37300</v>
      </c>
      <c r="E93" s="41">
        <v>43700</v>
      </c>
      <c r="F93" s="42">
        <v>49400</v>
      </c>
      <c r="G93" s="62" t="s">
        <v>91</v>
      </c>
      <c r="H93" s="72"/>
    </row>
    <row r="94" spans="1:8" hidden="1" x14ac:dyDescent="0.2">
      <c r="A94" s="40" t="s">
        <v>78</v>
      </c>
      <c r="B94" s="10">
        <v>0.4</v>
      </c>
      <c r="C94" s="41">
        <v>32400</v>
      </c>
      <c r="D94" s="41">
        <v>37300</v>
      </c>
      <c r="E94" s="41">
        <v>43700</v>
      </c>
      <c r="F94" s="42">
        <v>49400</v>
      </c>
      <c r="G94" s="62" t="s">
        <v>91</v>
      </c>
      <c r="H94" s="72"/>
    </row>
    <row r="95" spans="1:8" hidden="1" x14ac:dyDescent="0.2">
      <c r="A95" s="43" t="s">
        <v>79</v>
      </c>
      <c r="B95" s="11">
        <v>0.4</v>
      </c>
      <c r="C95" s="44">
        <v>32400</v>
      </c>
      <c r="D95" s="44">
        <v>37300</v>
      </c>
      <c r="E95" s="44">
        <v>43700</v>
      </c>
      <c r="F95" s="45">
        <v>49400</v>
      </c>
      <c r="G95" s="63" t="s">
        <v>91</v>
      </c>
      <c r="H95" s="72"/>
    </row>
    <row r="96" spans="1:8" hidden="1" x14ac:dyDescent="0.2">
      <c r="A96" s="40" t="s">
        <v>80</v>
      </c>
      <c r="B96" s="10">
        <v>0.4</v>
      </c>
      <c r="C96" s="41">
        <v>34700</v>
      </c>
      <c r="D96" s="41">
        <v>40000</v>
      </c>
      <c r="E96" s="41">
        <v>46900</v>
      </c>
      <c r="F96" s="42">
        <v>52900</v>
      </c>
      <c r="G96" s="62" t="s">
        <v>90</v>
      </c>
      <c r="H96" s="71"/>
    </row>
    <row r="97" spans="1:8" hidden="1" x14ac:dyDescent="0.2">
      <c r="A97" s="40" t="s">
        <v>81</v>
      </c>
      <c r="B97" s="10">
        <v>0.35</v>
      </c>
      <c r="C97" s="41">
        <v>48600</v>
      </c>
      <c r="D97" s="41">
        <v>56000</v>
      </c>
      <c r="E97" s="41">
        <v>65500</v>
      </c>
      <c r="F97" s="42">
        <v>73800</v>
      </c>
      <c r="G97" s="62" t="s">
        <v>91</v>
      </c>
      <c r="H97" s="72"/>
    </row>
    <row r="98" spans="1:8" hidden="1" x14ac:dyDescent="0.2">
      <c r="A98" s="43" t="s">
        <v>82</v>
      </c>
      <c r="B98" s="11">
        <v>0.4</v>
      </c>
      <c r="C98" s="44">
        <v>37500</v>
      </c>
      <c r="D98" s="44">
        <v>43400</v>
      </c>
      <c r="E98" s="44">
        <v>50800</v>
      </c>
      <c r="F98" s="45">
        <v>57200</v>
      </c>
      <c r="G98" s="63" t="s">
        <v>91</v>
      </c>
      <c r="H98" s="72"/>
    </row>
    <row r="99" spans="1:8" ht="13.5" hidden="1" thickBot="1" x14ac:dyDescent="0.25">
      <c r="A99" s="46" t="s">
        <v>83</v>
      </c>
      <c r="B99" s="8">
        <v>0.4</v>
      </c>
      <c r="C99" s="47">
        <v>32400</v>
      </c>
      <c r="D99" s="47">
        <v>37300</v>
      </c>
      <c r="E99" s="47">
        <v>43700</v>
      </c>
      <c r="F99" s="48">
        <v>49400</v>
      </c>
      <c r="G99" s="64" t="s">
        <v>91</v>
      </c>
      <c r="H99" s="72"/>
    </row>
    <row r="100" spans="1:8" hidden="1" x14ac:dyDescent="0.2">
      <c r="A100" s="14"/>
      <c r="B100" s="14"/>
      <c r="C100" s="14"/>
      <c r="D100" s="14"/>
      <c r="E100" s="14"/>
      <c r="F100" s="14"/>
      <c r="G100" s="14"/>
    </row>
    <row r="101" spans="1:8" hidden="1" x14ac:dyDescent="0.2">
      <c r="A101" s="65" t="s">
        <v>96</v>
      </c>
      <c r="B101" s="65" t="s">
        <v>96</v>
      </c>
      <c r="C101" s="65" t="s">
        <v>96</v>
      </c>
    </row>
    <row r="102" spans="1:8" hidden="1" x14ac:dyDescent="0.2">
      <c r="A102" s="65" t="s">
        <v>94</v>
      </c>
      <c r="B102" s="13" t="s">
        <v>104</v>
      </c>
      <c r="C102" s="13" t="s">
        <v>108</v>
      </c>
    </row>
    <row r="103" spans="1:8" hidden="1" x14ac:dyDescent="0.2">
      <c r="A103" s="65" t="s">
        <v>95</v>
      </c>
      <c r="B103" s="13" t="s">
        <v>105</v>
      </c>
      <c r="C103" s="13" t="s">
        <v>109</v>
      </c>
    </row>
  </sheetData>
  <sheetProtection algorithmName="SHA-512" hashValue="ohK08OTpPNjM7tKxsdMA+0i6HpB7hB280uA3D+in/LSM04ApRnMrAcHcV/WsRW5wjel9l/hhWZBhynqeO1kxOw==" saltValue="X+Hwmr8R+kDwnc6UI0uKVA==" spinCount="100000" sheet="1" selectLockedCells="1"/>
  <sortState ref="A33:H99">
    <sortCondition ref="A33:A99"/>
  </sortState>
  <mergeCells count="13">
    <mergeCell ref="I14:M20"/>
    <mergeCell ref="G24:G27"/>
    <mergeCell ref="B24:B27"/>
    <mergeCell ref="D24:D26"/>
    <mergeCell ref="E24:E26"/>
    <mergeCell ref="F24:F27"/>
    <mergeCell ref="B28:F28"/>
    <mergeCell ref="A1:B1"/>
    <mergeCell ref="C1:G1"/>
    <mergeCell ref="A2:G2"/>
    <mergeCell ref="A3:G3"/>
    <mergeCell ref="A4:G4"/>
    <mergeCell ref="A12:G12"/>
  </mergeCells>
  <conditionalFormatting sqref="G23">
    <cfRule type="expression" dxfId="3" priority="6">
      <formula>SUM(G15:G22)&gt;G23</formula>
    </cfRule>
  </conditionalFormatting>
  <conditionalFormatting sqref="F25:F27">
    <cfRule type="expression" dxfId="2" priority="5">
      <formula>SUM(G17:G23)&gt;G24</formula>
    </cfRule>
  </conditionalFormatting>
  <conditionalFormatting sqref="F24">
    <cfRule type="expression" dxfId="1" priority="7">
      <formula>SUM(G15:G22)&gt;G23</formula>
    </cfRule>
  </conditionalFormatting>
  <conditionalFormatting sqref="B16:E16">
    <cfRule type="expression" dxfId="0" priority="1">
      <formula>AND($G10="PDC",$B16&gt;0)</formula>
    </cfRule>
  </conditionalFormatting>
  <dataValidations xWindow="531" yWindow="472" count="3">
    <dataValidation type="list" allowBlank="1" showInputMessage="1" showErrorMessage="1" sqref="G6" xr:uid="{00000000-0002-0000-0000-000000000000}">
      <formula1>$A$32:$A$99</formula1>
    </dataValidation>
    <dataValidation type="list" allowBlank="1" showInputMessage="1" showErrorMessage="1" sqref="G10" xr:uid="{00000000-0002-0000-0000-000001000000}">
      <formula1>$B$101:$B$103</formula1>
    </dataValidation>
    <dataValidation type="list" allowBlank="1" showInputMessage="1" showErrorMessage="1" sqref="G7" xr:uid="{3C2A40B1-DF8F-4253-B118-A8DC4530A78B}">
      <formula1>$C$101:$C$103</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FB2C1F95E10B43A73DAC8A7F73581C" ma:contentTypeVersion="0" ma:contentTypeDescription="Create a new document." ma:contentTypeScope="" ma:versionID="423978711296cb4df3b1a81eabe0fa46">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89306C-A6BA-450D-A306-C25348ECB4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9D1BDF-F4CC-40CB-B251-FFC5A3CEFE50}">
  <ds:schemaRefs>
    <ds:schemaRef ds:uri="http://schemas.microsoft.com/sharepoint/v3/contenttype/forms"/>
  </ds:schemaRefs>
</ds:datastoreItem>
</file>

<file path=customXml/itemProps3.xml><?xml version="1.0" encoding="utf-8"?>
<ds:datastoreItem xmlns:ds="http://schemas.openxmlformats.org/officeDocument/2006/customXml" ds:itemID="{FDFBDB17-EC2F-401E-BCB9-1D482019D64E}">
  <ds:schemaRefs>
    <ds:schemaRef ds:uri="http://purl.org/dc/term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ELI_PU</vt:lpstr>
    </vt:vector>
  </TitlesOfParts>
  <Company>FHFC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 Tatreau</dc:creator>
  <cp:lastModifiedBy>Elizabeth Thorp</cp:lastModifiedBy>
  <dcterms:created xsi:type="dcterms:W3CDTF">2015-07-20T21:55:29Z</dcterms:created>
  <dcterms:modified xsi:type="dcterms:W3CDTF">2019-02-07T21:02:06Z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0x010100BCFB2C1F95E10B43A73DAC8A7F73581C</vt:lpwstr>
  </property>
</Properties>
</file>