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3 Rules and RFAs/2023 Rule Development/FCCAP/Final FCCAP documents eff 06-2023/"/>
    </mc:Choice>
  </mc:AlternateContent>
  <xr:revisionPtr revIDLastSave="39" documentId="8_{13317E6C-1D17-427D-93E3-299E761BD856}" xr6:coauthVersionLast="47" xr6:coauthVersionMax="47" xr10:uidLastSave="{A7847F48-184C-415C-9989-DE5C359143F9}"/>
  <bookViews>
    <workbookView xWindow="-120" yWindow="-120" windowWidth="29040" windowHeight="15720" tabRatio="884" xr2:uid="{00000000-000D-0000-FFFF-FFFF00000000}"/>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FRACT.'!$A$1:$I$218</definedName>
    <definedName name="_xlnm.Print_Area" localSheetId="11">CERTIFY!$A$1:$W$51</definedName>
    <definedName name="_xlnm.Print_Area" localSheetId="0">COSTS!$A$1:$M$284</definedName>
    <definedName name="_xlnm.Print_Area" localSheetId="6">'CREDIT CALC.'!$A$1:$K$59</definedName>
    <definedName name="_xlnm.Print_Area" localSheetId="1">'DEV.  DATA'!$A$1:$I$108</definedName>
    <definedName name="_xlnm.Print_Area" localSheetId="10">'EX. C. ACQUI.'!$A$1:$I$214</definedName>
    <definedName name="_xlnm.Print_Area" localSheetId="7">'EXHIBIT A'!$A$1:$H$41</definedName>
    <definedName name="_xlnm.Print_Area" localSheetId="8">'EXHIBIT B'!$A$1:$H$54</definedName>
    <definedName name="_xlnm.Print_Area" localSheetId="9">'EXHIBIT C'!$A$1:$J$214</definedName>
    <definedName name="_xlnm.Print_Area" localSheetId="3">'FLOOR SPACE'!$A$7:$H$1207</definedName>
    <definedName name="_xlnm.Print_Area" localSheetId="5">'QUAL. ACQU.'!$A$1:$G$209</definedName>
    <definedName name="_xlnm.Print_Area" localSheetId="4">'QUAL. CALC'!$A$1:$H$209</definedName>
    <definedName name="_xlnm.Print_Titles" localSheetId="3">'FLOOR SPACE'!$1:$6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B12" i="9"/>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1" i="5"/>
  <c r="G20" i="5"/>
  <c r="G19" i="5"/>
  <c r="G18" i="5"/>
  <c r="G17" i="5"/>
  <c r="G16" i="5"/>
  <c r="G15" i="5"/>
  <c r="G14" i="5"/>
  <c r="G13" i="5"/>
  <c r="G12" i="5"/>
  <c r="G11" i="5"/>
  <c r="G10" i="5"/>
  <c r="Q211" i="9" l="1"/>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A37" i="5" l="1"/>
  <c r="A45" i="5"/>
  <c r="F45" i="5" s="1"/>
  <c r="A54" i="5"/>
  <c r="E54" i="5" s="1"/>
  <c r="A55" i="5"/>
  <c r="B59" i="9" s="1"/>
  <c r="A61" i="5"/>
  <c r="F61" i="5" s="1"/>
  <c r="A70" i="5"/>
  <c r="E70" i="5" s="1"/>
  <c r="A71" i="5"/>
  <c r="C71" i="5" s="1"/>
  <c r="D75" i="9" s="1"/>
  <c r="A77" i="5"/>
  <c r="A78" i="5"/>
  <c r="A79" i="5"/>
  <c r="A85" i="5"/>
  <c r="F85" i="5" s="1"/>
  <c r="A86" i="5"/>
  <c r="E86" i="5" s="1"/>
  <c r="A87" i="5"/>
  <c r="B91" i="9" s="1"/>
  <c r="A93" i="5"/>
  <c r="F93" i="5" s="1"/>
  <c r="A94" i="5"/>
  <c r="A95" i="5"/>
  <c r="B99" i="9" s="1"/>
  <c r="A102" i="5"/>
  <c r="B106" i="9" s="1"/>
  <c r="A103" i="5"/>
  <c r="A110" i="5"/>
  <c r="B114" i="9" s="1"/>
  <c r="A111" i="5"/>
  <c r="B115" i="9" s="1"/>
  <c r="A117" i="5"/>
  <c r="A118" i="5"/>
  <c r="B122" i="9" s="1"/>
  <c r="A709" i="13"/>
  <c r="A126" i="5"/>
  <c r="A127" i="5"/>
  <c r="B131" i="9" s="1"/>
  <c r="A133" i="5"/>
  <c r="C133" i="5" s="1"/>
  <c r="D137" i="9" s="1"/>
  <c r="A763" i="13"/>
  <c r="A141" i="5"/>
  <c r="A812" i="13"/>
  <c r="A854" i="13"/>
  <c r="A860" i="13"/>
  <c r="A151" i="5"/>
  <c r="B155" i="9" s="1"/>
  <c r="A902" i="13"/>
  <c r="A908" i="13"/>
  <c r="A159" i="5"/>
  <c r="C159" i="5" s="1"/>
  <c r="D163" i="9" s="1"/>
  <c r="A950" i="13"/>
  <c r="A166" i="5"/>
  <c r="F166" i="5" s="1"/>
  <c r="A167" i="5"/>
  <c r="B171" i="9" s="1"/>
  <c r="A998" i="13"/>
  <c r="A174" i="5"/>
  <c r="F174" i="5" s="1"/>
  <c r="A175" i="5"/>
  <c r="C175" i="5" s="1"/>
  <c r="D179" i="9" s="1"/>
  <c r="A1046" i="13"/>
  <c r="A182" i="5"/>
  <c r="F182" i="5" s="1"/>
  <c r="A183" i="5"/>
  <c r="C183" i="5" s="1"/>
  <c r="D187" i="9" s="1"/>
  <c r="A1094" i="13"/>
  <c r="A1100" i="13"/>
  <c r="A1142" i="13"/>
  <c r="A199" i="5"/>
  <c r="C199" i="5" s="1"/>
  <c r="D203" i="9" s="1"/>
  <c r="A1190" i="13"/>
  <c r="A206" i="5"/>
  <c r="F206" i="5" s="1"/>
  <c r="A207" i="5"/>
  <c r="B211" i="9" s="1"/>
  <c r="N217" i="10"/>
  <c r="N212" i="10"/>
  <c r="O211" i="10"/>
  <c r="O210" i="10"/>
  <c r="O209" i="10"/>
  <c r="O208" i="10"/>
  <c r="O207" i="10"/>
  <c r="O206" i="10"/>
  <c r="O205" i="10"/>
  <c r="O204" i="10"/>
  <c r="O203" i="10"/>
  <c r="O202" i="10"/>
  <c r="O201" i="10"/>
  <c r="O200" i="10"/>
  <c r="O199" i="10"/>
  <c r="O198" i="10"/>
  <c r="O197" i="10"/>
  <c r="O196" i="10"/>
  <c r="O195" i="10"/>
  <c r="O194" i="10"/>
  <c r="O193" i="10"/>
  <c r="O192" i="10"/>
  <c r="O191" i="10"/>
  <c r="O190" i="10"/>
  <c r="O189" i="10"/>
  <c r="O188" i="10"/>
  <c r="O187" i="10"/>
  <c r="O186" i="10"/>
  <c r="O185" i="10"/>
  <c r="O184" i="10"/>
  <c r="O183" i="10"/>
  <c r="O182" i="10"/>
  <c r="O181" i="10"/>
  <c r="O180" i="10"/>
  <c r="O179" i="10"/>
  <c r="O178" i="10"/>
  <c r="O177" i="10"/>
  <c r="O176" i="10"/>
  <c r="O175" i="10"/>
  <c r="O174" i="10"/>
  <c r="O173" i="10"/>
  <c r="O172" i="10"/>
  <c r="O171" i="10"/>
  <c r="O170" i="10"/>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O12" i="10"/>
  <c r="A211" i="10"/>
  <c r="A210" i="10"/>
  <c r="A209" i="10"/>
  <c r="A208" i="10"/>
  <c r="A207" i="10"/>
  <c r="A206" i="10"/>
  <c r="A205" i="10"/>
  <c r="M212" i="9"/>
  <c r="N211" i="9"/>
  <c r="N210" i="9"/>
  <c r="N209" i="9"/>
  <c r="N208" i="9"/>
  <c r="N207" i="9"/>
  <c r="N206" i="9"/>
  <c r="N205" i="9"/>
  <c r="N204" i="9"/>
  <c r="N203" i="9"/>
  <c r="N202" i="9"/>
  <c r="N201" i="9"/>
  <c r="N200" i="9"/>
  <c r="N199" i="9"/>
  <c r="N198" i="9"/>
  <c r="N197" i="9"/>
  <c r="N196" i="9"/>
  <c r="N195" i="9"/>
  <c r="N194" i="9"/>
  <c r="N193" i="9"/>
  <c r="N192" i="9"/>
  <c r="N191" i="9"/>
  <c r="N190" i="9"/>
  <c r="N189" i="9"/>
  <c r="N188" i="9"/>
  <c r="N187" i="9"/>
  <c r="N186" i="9"/>
  <c r="N185" i="9"/>
  <c r="N184" i="9"/>
  <c r="N183" i="9"/>
  <c r="N182" i="9"/>
  <c r="N181" i="9"/>
  <c r="N180" i="9"/>
  <c r="N179" i="9"/>
  <c r="N178" i="9"/>
  <c r="N177" i="9"/>
  <c r="N176"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B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A204" i="5"/>
  <c r="B208" i="9" s="1"/>
  <c r="A203" i="5"/>
  <c r="B207" i="9" s="1"/>
  <c r="A202" i="5"/>
  <c r="F202" i="5" s="1"/>
  <c r="A201" i="5"/>
  <c r="C201" i="5" s="1"/>
  <c r="D205" i="9" s="1"/>
  <c r="A200" i="5"/>
  <c r="F200" i="5" s="1"/>
  <c r="A197" i="5"/>
  <c r="C197" i="5" s="1"/>
  <c r="D201" i="9" s="1"/>
  <c r="A196" i="5"/>
  <c r="F196" i="5" s="1"/>
  <c r="A195" i="5"/>
  <c r="C195" i="5" s="1"/>
  <c r="D199" i="9" s="1"/>
  <c r="A194" i="5"/>
  <c r="F194" i="5" s="1"/>
  <c r="F193" i="5"/>
  <c r="A193" i="5"/>
  <c r="C193" i="5" s="1"/>
  <c r="D197" i="9" s="1"/>
  <c r="A192" i="5"/>
  <c r="B196" i="9" s="1"/>
  <c r="A191" i="5"/>
  <c r="B195" i="9" s="1"/>
  <c r="A190" i="5"/>
  <c r="F190" i="5" s="1"/>
  <c r="A188" i="5"/>
  <c r="C188" i="5" s="1"/>
  <c r="D192" i="9" s="1"/>
  <c r="A187" i="5"/>
  <c r="B191" i="9" s="1"/>
  <c r="A186" i="5"/>
  <c r="F186" i="5" s="1"/>
  <c r="A185" i="5"/>
  <c r="C185" i="5" s="1"/>
  <c r="D189" i="9" s="1"/>
  <c r="A184" i="5"/>
  <c r="F184" i="5" s="1"/>
  <c r="A180" i="5"/>
  <c r="C180" i="5" s="1"/>
  <c r="D184" i="9" s="1"/>
  <c r="A179" i="5"/>
  <c r="C179" i="5" s="1"/>
  <c r="D183" i="9" s="1"/>
  <c r="A178" i="5"/>
  <c r="F178" i="5" s="1"/>
  <c r="A177" i="5"/>
  <c r="C177" i="5" s="1"/>
  <c r="D181" i="9" s="1"/>
  <c r="A176" i="5"/>
  <c r="B180" i="9" s="1"/>
  <c r="A172" i="5"/>
  <c r="B176" i="9" s="1"/>
  <c r="A171" i="5"/>
  <c r="B175" i="9" s="1"/>
  <c r="A170" i="5"/>
  <c r="F170" i="5" s="1"/>
  <c r="A169" i="5"/>
  <c r="C169" i="5" s="1"/>
  <c r="D173" i="9" s="1"/>
  <c r="A168" i="5"/>
  <c r="B172" i="9" s="1"/>
  <c r="A164" i="5"/>
  <c r="F164" i="5" s="1"/>
  <c r="A163" i="5"/>
  <c r="B167" i="9" s="1"/>
  <c r="A162" i="5"/>
  <c r="F162" i="5" s="1"/>
  <c r="A161" i="5"/>
  <c r="C161" i="5" s="1"/>
  <c r="D165" i="9" s="1"/>
  <c r="A160" i="5"/>
  <c r="F160" i="5" s="1"/>
  <c r="A157" i="5"/>
  <c r="C157" i="5" s="1"/>
  <c r="D161" i="9" s="1"/>
  <c r="A156" i="5"/>
  <c r="E156" i="5" s="1"/>
  <c r="A155" i="5"/>
  <c r="B159" i="9" s="1"/>
  <c r="A154" i="5"/>
  <c r="F154" i="5" s="1"/>
  <c r="A153" i="5"/>
  <c r="C153" i="5" s="1"/>
  <c r="D157" i="9" s="1"/>
  <c r="A152" i="5"/>
  <c r="B156" i="9" s="1"/>
  <c r="A149" i="5"/>
  <c r="A148" i="5"/>
  <c r="B152" i="9" s="1"/>
  <c r="A147" i="5"/>
  <c r="B151" i="9" s="1"/>
  <c r="A146" i="5"/>
  <c r="F146" i="5" s="1"/>
  <c r="A145" i="5"/>
  <c r="B149" i="9" s="1"/>
  <c r="A144" i="5"/>
  <c r="B148" i="9" s="1"/>
  <c r="A143" i="5"/>
  <c r="A142" i="5"/>
  <c r="F142" i="5" s="1"/>
  <c r="A140" i="5"/>
  <c r="B144" i="9" s="1"/>
  <c r="A139" i="5"/>
  <c r="B143" i="9" s="1"/>
  <c r="A138" i="5"/>
  <c r="B142" i="9" s="1"/>
  <c r="A137" i="5"/>
  <c r="B141" i="9" s="1"/>
  <c r="A136" i="5"/>
  <c r="B140" i="9" s="1"/>
  <c r="A135" i="5"/>
  <c r="A134" i="5"/>
  <c r="B138" i="9" s="1"/>
  <c r="A132" i="5"/>
  <c r="B136" i="9" s="1"/>
  <c r="A131" i="5"/>
  <c r="B135" i="9" s="1"/>
  <c r="A130" i="5"/>
  <c r="A129" i="5"/>
  <c r="C129" i="5" s="1"/>
  <c r="D133" i="9" s="1"/>
  <c r="A128" i="5"/>
  <c r="B132" i="9" s="1"/>
  <c r="A124" i="5"/>
  <c r="A123" i="5"/>
  <c r="E123" i="5" s="1"/>
  <c r="A122" i="5"/>
  <c r="B126" i="9" s="1"/>
  <c r="A121" i="5"/>
  <c r="B125" i="9" s="1"/>
  <c r="A120" i="5"/>
  <c r="B124" i="9" s="1"/>
  <c r="A116" i="5"/>
  <c r="E116" i="5" s="1"/>
  <c r="A115" i="5"/>
  <c r="A114" i="5"/>
  <c r="B118" i="9" s="1"/>
  <c r="A113" i="5"/>
  <c r="C113" i="5" s="1"/>
  <c r="D117" i="9" s="1"/>
  <c r="A112" i="5"/>
  <c r="B116" i="9" s="1"/>
  <c r="A109" i="5"/>
  <c r="C109" i="5" s="1"/>
  <c r="D113" i="9" s="1"/>
  <c r="A108" i="5"/>
  <c r="B112" i="9" s="1"/>
  <c r="A107" i="5"/>
  <c r="B111" i="9" s="1"/>
  <c r="A106" i="5"/>
  <c r="B110" i="9" s="1"/>
  <c r="A105" i="5"/>
  <c r="B109" i="9" s="1"/>
  <c r="A104" i="5"/>
  <c r="B108" i="9" s="1"/>
  <c r="A101" i="5"/>
  <c r="C101" i="5" s="1"/>
  <c r="D105" i="9" s="1"/>
  <c r="A100" i="5"/>
  <c r="B104" i="9" s="1"/>
  <c r="A99" i="5"/>
  <c r="A98" i="5"/>
  <c r="A97" i="5"/>
  <c r="C97" i="5" s="1"/>
  <c r="D101" i="9" s="1"/>
  <c r="A96" i="5"/>
  <c r="A92" i="5"/>
  <c r="B96" i="9" s="1"/>
  <c r="A91" i="5"/>
  <c r="B95" i="9" s="1"/>
  <c r="A90" i="5"/>
  <c r="E90" i="5" s="1"/>
  <c r="A89" i="5"/>
  <c r="F89" i="5" s="1"/>
  <c r="A88" i="5"/>
  <c r="E88" i="5" s="1"/>
  <c r="A84" i="5"/>
  <c r="B88" i="9" s="1"/>
  <c r="A83" i="5"/>
  <c r="B87" i="9" s="1"/>
  <c r="A82" i="5"/>
  <c r="E82" i="5" s="1"/>
  <c r="A81" i="5"/>
  <c r="F81" i="5" s="1"/>
  <c r="A80" i="5"/>
  <c r="E80" i="5" s="1"/>
  <c r="A76" i="5"/>
  <c r="F76" i="5" s="1"/>
  <c r="A75" i="5"/>
  <c r="C75" i="5" s="1"/>
  <c r="D79" i="9" s="1"/>
  <c r="A74" i="5"/>
  <c r="E74" i="5" s="1"/>
  <c r="A73" i="5"/>
  <c r="F73" i="5" s="1"/>
  <c r="A72" i="5"/>
  <c r="F72" i="5" s="1"/>
  <c r="A69" i="5"/>
  <c r="F69" i="5" s="1"/>
  <c r="A68" i="5"/>
  <c r="B72" i="9" s="1"/>
  <c r="A67" i="5"/>
  <c r="B71" i="9" s="1"/>
  <c r="A66" i="5"/>
  <c r="E66" i="5" s="1"/>
  <c r="A65" i="5"/>
  <c r="F65" i="5" s="1"/>
  <c r="A64" i="5"/>
  <c r="B68" i="9" s="1"/>
  <c r="A63" i="5"/>
  <c r="C63" i="5" s="1"/>
  <c r="D67" i="9" s="1"/>
  <c r="A62" i="5"/>
  <c r="E62" i="5" s="1"/>
  <c r="A60" i="5"/>
  <c r="F60" i="5" s="1"/>
  <c r="A59" i="5"/>
  <c r="B63" i="9" s="1"/>
  <c r="A58" i="5"/>
  <c r="E58" i="5" s="1"/>
  <c r="A57" i="5"/>
  <c r="F57" i="5" s="1"/>
  <c r="A56" i="5"/>
  <c r="F56" i="5" s="1"/>
  <c r="A53" i="5"/>
  <c r="F53" i="5" s="1"/>
  <c r="A52" i="5"/>
  <c r="B56" i="9" s="1"/>
  <c r="A51" i="5"/>
  <c r="C51" i="5" s="1"/>
  <c r="D55" i="9" s="1"/>
  <c r="A50" i="5"/>
  <c r="E50" i="5" s="1"/>
  <c r="A49" i="5"/>
  <c r="F49" i="5" s="1"/>
  <c r="A48" i="5"/>
  <c r="B52" i="9" s="1"/>
  <c r="A47" i="5"/>
  <c r="C47" i="5" s="1"/>
  <c r="D51" i="9" s="1"/>
  <c r="A46" i="5"/>
  <c r="E46" i="5" s="1"/>
  <c r="A44" i="5"/>
  <c r="F44" i="5" s="1"/>
  <c r="A43" i="5"/>
  <c r="B47" i="9" s="1"/>
  <c r="A42" i="5"/>
  <c r="E42" i="5" s="1"/>
  <c r="A41" i="5"/>
  <c r="F41" i="5" s="1"/>
  <c r="A40" i="5"/>
  <c r="F40" i="5" s="1"/>
  <c r="A39" i="5"/>
  <c r="C39" i="5" s="1"/>
  <c r="D43" i="9" s="1"/>
  <c r="A38" i="5"/>
  <c r="E38" i="5" s="1"/>
  <c r="F1207" i="13"/>
  <c r="D1207" i="13"/>
  <c r="G1206" i="13"/>
  <c r="E1206" i="13"/>
  <c r="G1205" i="13"/>
  <c r="E1205" i="13"/>
  <c r="G1204" i="13"/>
  <c r="E1204" i="13"/>
  <c r="G1203" i="13"/>
  <c r="E1203" i="13"/>
  <c r="G1202" i="13"/>
  <c r="E1202" i="13"/>
  <c r="A1202" i="13"/>
  <c r="F1201" i="13"/>
  <c r="D1201" i="13"/>
  <c r="G1200" i="13"/>
  <c r="E1200" i="13"/>
  <c r="G1199" i="13"/>
  <c r="E1199" i="13"/>
  <c r="G1198" i="13"/>
  <c r="E1198" i="13"/>
  <c r="G1197" i="13"/>
  <c r="E1197" i="13"/>
  <c r="G1196" i="13"/>
  <c r="G1201" i="13" s="1"/>
  <c r="E1196" i="13"/>
  <c r="F1195" i="13"/>
  <c r="D1195" i="13"/>
  <c r="G1194" i="13"/>
  <c r="E1194" i="13"/>
  <c r="G1193" i="13"/>
  <c r="E1193" i="13"/>
  <c r="G1192" i="13"/>
  <c r="E1192" i="13"/>
  <c r="G1191" i="13"/>
  <c r="E1191" i="13"/>
  <c r="G1190" i="13"/>
  <c r="E1190" i="13"/>
  <c r="F1189" i="13"/>
  <c r="D1189" i="13"/>
  <c r="G1188" i="13"/>
  <c r="E1188" i="13"/>
  <c r="G1187" i="13"/>
  <c r="E1187" i="13"/>
  <c r="G1186" i="13"/>
  <c r="E1186" i="13"/>
  <c r="G1185" i="13"/>
  <c r="E1185" i="13"/>
  <c r="G1184" i="13"/>
  <c r="E1184" i="13"/>
  <c r="A1184" i="13"/>
  <c r="F1183" i="13"/>
  <c r="D1183" i="13"/>
  <c r="G1182" i="13"/>
  <c r="E1182" i="13"/>
  <c r="G1181" i="13"/>
  <c r="E1181" i="13"/>
  <c r="G1180" i="13"/>
  <c r="E1180" i="13"/>
  <c r="G1179" i="13"/>
  <c r="E1179" i="13"/>
  <c r="G1178" i="13"/>
  <c r="E1178" i="13"/>
  <c r="A1178" i="13"/>
  <c r="F1177" i="13"/>
  <c r="D1177" i="13"/>
  <c r="G1176" i="13"/>
  <c r="E1176" i="13"/>
  <c r="G1175" i="13"/>
  <c r="E1175" i="13"/>
  <c r="G1174" i="13"/>
  <c r="E1174" i="13"/>
  <c r="G1173" i="13"/>
  <c r="E1173" i="13"/>
  <c r="G1172" i="13"/>
  <c r="E1172" i="13"/>
  <c r="A1172" i="13"/>
  <c r="F1171" i="13"/>
  <c r="D1171" i="13"/>
  <c r="G1170" i="13"/>
  <c r="E1170" i="13"/>
  <c r="G1169" i="13"/>
  <c r="E1169" i="13"/>
  <c r="G1168" i="13"/>
  <c r="E1168" i="13"/>
  <c r="G1167" i="13"/>
  <c r="E1167" i="13"/>
  <c r="G1166" i="13"/>
  <c r="E1166" i="13"/>
  <c r="A1166" i="13"/>
  <c r="F1165" i="13"/>
  <c r="D1165" i="13"/>
  <c r="G1164" i="13"/>
  <c r="E1164" i="13"/>
  <c r="G1163" i="13"/>
  <c r="E1163" i="13"/>
  <c r="G1162" i="13"/>
  <c r="E1162" i="13"/>
  <c r="G1161" i="13"/>
  <c r="E1161" i="13"/>
  <c r="G1160" i="13"/>
  <c r="E1160" i="13"/>
  <c r="A1160" i="13"/>
  <c r="F1159" i="13"/>
  <c r="D1159" i="13"/>
  <c r="G1158" i="13"/>
  <c r="E1158" i="13"/>
  <c r="G1157" i="13"/>
  <c r="E1157" i="13"/>
  <c r="G1156" i="13"/>
  <c r="E1156" i="13"/>
  <c r="G1155" i="13"/>
  <c r="E1155" i="13"/>
  <c r="G1154" i="13"/>
  <c r="E1154" i="13"/>
  <c r="A1154" i="13"/>
  <c r="F1153" i="13"/>
  <c r="D1153" i="13"/>
  <c r="G1152" i="13"/>
  <c r="E1152" i="13"/>
  <c r="G1151" i="13"/>
  <c r="E1151" i="13"/>
  <c r="G1150" i="13"/>
  <c r="E1150" i="13"/>
  <c r="G1149" i="13"/>
  <c r="E1149" i="13"/>
  <c r="G1148" i="13"/>
  <c r="G1153" i="13" s="1"/>
  <c r="E1148" i="13"/>
  <c r="F1147" i="13"/>
  <c r="D1147" i="13"/>
  <c r="G1146" i="13"/>
  <c r="E1146" i="13"/>
  <c r="G1145" i="13"/>
  <c r="E1145" i="13"/>
  <c r="G1144" i="13"/>
  <c r="E1144" i="13"/>
  <c r="G1143" i="13"/>
  <c r="E1143" i="13"/>
  <c r="G1142" i="13"/>
  <c r="E1142" i="13"/>
  <c r="F1141" i="13"/>
  <c r="D1141" i="13"/>
  <c r="G1140" i="13"/>
  <c r="E1140" i="13"/>
  <c r="G1139" i="13"/>
  <c r="E1139" i="13"/>
  <c r="G1138" i="13"/>
  <c r="E1138" i="13"/>
  <c r="G1137" i="13"/>
  <c r="E1137" i="13"/>
  <c r="G1136" i="13"/>
  <c r="E1136" i="13"/>
  <c r="A1136" i="13"/>
  <c r="F1135" i="13"/>
  <c r="D1135" i="13"/>
  <c r="G1134" i="13"/>
  <c r="E1134" i="13"/>
  <c r="G1133" i="13"/>
  <c r="E1133" i="13"/>
  <c r="G1132" i="13"/>
  <c r="E1132" i="13"/>
  <c r="G1131" i="13"/>
  <c r="G1135" i="13" s="1"/>
  <c r="E1131" i="13"/>
  <c r="G1130" i="13"/>
  <c r="E1130" i="13"/>
  <c r="A1130" i="13"/>
  <c r="F1129" i="13"/>
  <c r="D1129" i="13"/>
  <c r="G1128" i="13"/>
  <c r="E1128" i="13"/>
  <c r="G1127" i="13"/>
  <c r="E1127" i="13"/>
  <c r="G1126" i="13"/>
  <c r="E1126" i="13"/>
  <c r="G1125" i="13"/>
  <c r="E1125" i="13"/>
  <c r="G1124" i="13"/>
  <c r="E1124" i="13"/>
  <c r="A1124" i="13"/>
  <c r="F1123" i="13"/>
  <c r="D1123" i="13"/>
  <c r="G1122" i="13"/>
  <c r="E1122" i="13"/>
  <c r="G1121" i="13"/>
  <c r="E1121" i="13"/>
  <c r="G1120" i="13"/>
  <c r="E1120" i="13"/>
  <c r="G1119" i="13"/>
  <c r="E1119" i="13"/>
  <c r="G1118" i="13"/>
  <c r="E1118" i="13"/>
  <c r="A1118" i="13"/>
  <c r="F1117" i="13"/>
  <c r="D1117" i="13"/>
  <c r="G1116" i="13"/>
  <c r="E1116" i="13"/>
  <c r="G1115" i="13"/>
  <c r="E1115" i="13"/>
  <c r="G1114" i="13"/>
  <c r="E1114" i="13"/>
  <c r="G1113" i="13"/>
  <c r="E1113" i="13"/>
  <c r="G1112" i="13"/>
  <c r="E1112" i="13"/>
  <c r="A1112" i="13"/>
  <c r="F1111" i="13"/>
  <c r="D1111" i="13"/>
  <c r="G1110" i="13"/>
  <c r="E1110" i="13"/>
  <c r="G1109" i="13"/>
  <c r="E1109" i="13"/>
  <c r="G1108" i="13"/>
  <c r="E1108" i="13"/>
  <c r="G1107" i="13"/>
  <c r="E1107" i="13"/>
  <c r="G1106" i="13"/>
  <c r="E1106" i="13"/>
  <c r="A1106" i="13"/>
  <c r="F1105" i="13"/>
  <c r="D1105" i="13"/>
  <c r="G1104" i="13"/>
  <c r="E1104" i="13"/>
  <c r="G1103" i="13"/>
  <c r="E1103" i="13"/>
  <c r="G1102" i="13"/>
  <c r="E1102" i="13"/>
  <c r="G1101" i="13"/>
  <c r="E1101" i="13"/>
  <c r="G1100" i="13"/>
  <c r="E1100" i="13"/>
  <c r="F1099" i="13"/>
  <c r="D1099" i="13"/>
  <c r="G1098" i="13"/>
  <c r="E1098" i="13"/>
  <c r="G1097" i="13"/>
  <c r="E1097" i="13"/>
  <c r="E1099" i="13" s="1"/>
  <c r="H1099" i="13" s="1"/>
  <c r="G1096" i="13"/>
  <c r="E1096" i="13"/>
  <c r="G1095" i="13"/>
  <c r="E1095" i="13"/>
  <c r="G1094" i="13"/>
  <c r="E1094" i="13"/>
  <c r="F1093" i="13"/>
  <c r="D1093" i="13"/>
  <c r="G1092" i="13"/>
  <c r="E1092" i="13"/>
  <c r="G1091" i="13"/>
  <c r="E1091" i="13"/>
  <c r="G1090" i="13"/>
  <c r="E1090" i="13"/>
  <c r="G1089" i="13"/>
  <c r="E1089" i="13"/>
  <c r="G1088" i="13"/>
  <c r="E1088" i="13"/>
  <c r="A1088" i="13"/>
  <c r="F1087" i="13"/>
  <c r="D1087" i="13"/>
  <c r="G1086" i="13"/>
  <c r="E1086" i="13"/>
  <c r="G1085" i="13"/>
  <c r="E1085" i="13"/>
  <c r="G1084" i="13"/>
  <c r="E1084" i="13"/>
  <c r="G1083" i="13"/>
  <c r="E1083" i="13"/>
  <c r="G1082" i="13"/>
  <c r="E1082" i="13"/>
  <c r="A1082" i="13"/>
  <c r="F1081" i="13"/>
  <c r="D1081" i="13"/>
  <c r="G1080" i="13"/>
  <c r="E1080" i="13"/>
  <c r="G1079" i="13"/>
  <c r="E1079" i="13"/>
  <c r="G1078" i="13"/>
  <c r="E1078" i="13"/>
  <c r="G1077" i="13"/>
  <c r="E1077" i="13"/>
  <c r="G1076" i="13"/>
  <c r="E1076" i="13"/>
  <c r="A1076" i="13"/>
  <c r="F1075" i="13"/>
  <c r="D1075" i="13"/>
  <c r="G1074" i="13"/>
  <c r="E1074" i="13"/>
  <c r="G1073" i="13"/>
  <c r="E1073" i="13"/>
  <c r="G1072" i="13"/>
  <c r="E1072" i="13"/>
  <c r="G1071" i="13"/>
  <c r="E1071" i="13"/>
  <c r="G1070" i="13"/>
  <c r="E1070" i="13"/>
  <c r="A1070" i="13"/>
  <c r="F1069" i="13"/>
  <c r="D1069" i="13"/>
  <c r="G1068" i="13"/>
  <c r="E1068" i="13"/>
  <c r="G1067" i="13"/>
  <c r="E1067" i="13"/>
  <c r="G1066" i="13"/>
  <c r="E1066" i="13"/>
  <c r="G1065" i="13"/>
  <c r="E1065" i="13"/>
  <c r="G1064" i="13"/>
  <c r="E1064" i="13"/>
  <c r="A1064" i="13"/>
  <c r="F1063" i="13"/>
  <c r="D1063" i="13"/>
  <c r="G1062" i="13"/>
  <c r="E1062" i="13"/>
  <c r="G1061" i="13"/>
  <c r="E1061" i="13"/>
  <c r="G1060" i="13"/>
  <c r="E1060" i="13"/>
  <c r="G1059" i="13"/>
  <c r="E1059" i="13"/>
  <c r="G1058" i="13"/>
  <c r="E1058" i="13"/>
  <c r="A1058" i="13"/>
  <c r="F1057" i="13"/>
  <c r="D1057" i="13"/>
  <c r="G1056" i="13"/>
  <c r="E1056" i="13"/>
  <c r="G1055" i="13"/>
  <c r="E1055" i="13"/>
  <c r="G1054" i="13"/>
  <c r="E1054" i="13"/>
  <c r="G1053" i="13"/>
  <c r="E1053" i="13"/>
  <c r="G1052" i="13"/>
  <c r="G1057" i="13" s="1"/>
  <c r="E1052" i="13"/>
  <c r="F1051" i="13"/>
  <c r="D1051" i="13"/>
  <c r="G1050" i="13"/>
  <c r="E1050" i="13"/>
  <c r="G1049" i="13"/>
  <c r="E1049" i="13"/>
  <c r="G1048" i="13"/>
  <c r="E1048" i="13"/>
  <c r="G1047" i="13"/>
  <c r="E1047" i="13"/>
  <c r="G1046" i="13"/>
  <c r="E1046" i="13"/>
  <c r="F1045" i="13"/>
  <c r="D1045" i="13"/>
  <c r="G1044" i="13"/>
  <c r="E1044" i="13"/>
  <c r="G1043" i="13"/>
  <c r="E1043" i="13"/>
  <c r="G1042" i="13"/>
  <c r="E1042" i="13"/>
  <c r="G1041" i="13"/>
  <c r="E1041" i="13"/>
  <c r="G1040" i="13"/>
  <c r="E1040" i="13"/>
  <c r="A1040" i="13"/>
  <c r="F1039" i="13"/>
  <c r="D1039" i="13"/>
  <c r="G1038" i="13"/>
  <c r="E1038" i="13"/>
  <c r="G1037" i="13"/>
  <c r="E1037" i="13"/>
  <c r="G1036" i="13"/>
  <c r="E1036" i="13"/>
  <c r="G1035" i="13"/>
  <c r="E1035" i="13"/>
  <c r="G1034" i="13"/>
  <c r="E1034" i="13"/>
  <c r="E1039" i="13" s="1"/>
  <c r="H1039" i="13" s="1"/>
  <c r="A1034" i="13"/>
  <c r="F1033" i="13"/>
  <c r="D1033" i="13"/>
  <c r="G1032" i="13"/>
  <c r="E1032" i="13"/>
  <c r="G1031" i="13"/>
  <c r="E1031" i="13"/>
  <c r="G1030" i="13"/>
  <c r="E1030" i="13"/>
  <c r="G1029" i="13"/>
  <c r="E1029" i="13"/>
  <c r="G1028" i="13"/>
  <c r="E1028" i="13"/>
  <c r="A1028" i="13"/>
  <c r="F1027" i="13"/>
  <c r="D1027" i="13"/>
  <c r="G1026" i="13"/>
  <c r="E1026" i="13"/>
  <c r="G1025" i="13"/>
  <c r="E1025" i="13"/>
  <c r="G1024" i="13"/>
  <c r="E1024" i="13"/>
  <c r="G1023" i="13"/>
  <c r="E1023" i="13"/>
  <c r="G1022" i="13"/>
  <c r="E1022" i="13"/>
  <c r="A1022" i="13"/>
  <c r="F1021" i="13"/>
  <c r="D1021" i="13"/>
  <c r="G1020" i="13"/>
  <c r="E1020" i="13"/>
  <c r="G1019" i="13"/>
  <c r="E1019" i="13"/>
  <c r="G1018" i="13"/>
  <c r="E1018" i="13"/>
  <c r="G1017" i="13"/>
  <c r="E1017" i="13"/>
  <c r="G1016" i="13"/>
  <c r="E1016" i="13"/>
  <c r="A1016" i="13"/>
  <c r="F1015" i="13"/>
  <c r="D1015" i="13"/>
  <c r="G1014" i="13"/>
  <c r="E1014" i="13"/>
  <c r="G1013" i="13"/>
  <c r="E1013" i="13"/>
  <c r="G1012" i="13"/>
  <c r="E1012" i="13"/>
  <c r="G1011" i="13"/>
  <c r="E1011" i="13"/>
  <c r="G1010" i="13"/>
  <c r="E1010" i="13"/>
  <c r="A1010" i="13"/>
  <c r="F1009" i="13"/>
  <c r="D1009" i="13"/>
  <c r="G1008" i="13"/>
  <c r="E1008" i="13"/>
  <c r="G1007" i="13"/>
  <c r="E1007" i="13"/>
  <c r="G1006" i="13"/>
  <c r="E1006" i="13"/>
  <c r="G1005" i="13"/>
  <c r="E1005" i="13"/>
  <c r="G1004" i="13"/>
  <c r="G1009" i="13" s="1"/>
  <c r="E1004" i="13"/>
  <c r="F1003" i="13"/>
  <c r="D1003" i="13"/>
  <c r="G1002" i="13"/>
  <c r="E1002" i="13"/>
  <c r="G1001" i="13"/>
  <c r="E1001" i="13"/>
  <c r="G1000" i="13"/>
  <c r="E1000" i="13"/>
  <c r="G999" i="13"/>
  <c r="E999" i="13"/>
  <c r="G998" i="13"/>
  <c r="E998" i="13"/>
  <c r="F997" i="13"/>
  <c r="D997" i="13"/>
  <c r="G996" i="13"/>
  <c r="E996" i="13"/>
  <c r="G995" i="13"/>
  <c r="E995" i="13"/>
  <c r="G994" i="13"/>
  <c r="E994" i="13"/>
  <c r="G993" i="13"/>
  <c r="E993" i="13"/>
  <c r="G992" i="13"/>
  <c r="E992" i="13"/>
  <c r="A992" i="13"/>
  <c r="F991" i="13"/>
  <c r="D991" i="13"/>
  <c r="G990" i="13"/>
  <c r="E990" i="13"/>
  <c r="G989" i="13"/>
  <c r="E989" i="13"/>
  <c r="G988" i="13"/>
  <c r="E988" i="13"/>
  <c r="G987" i="13"/>
  <c r="E987" i="13"/>
  <c r="G986" i="13"/>
  <c r="E986" i="13"/>
  <c r="A986" i="13"/>
  <c r="F985" i="13"/>
  <c r="D985" i="13"/>
  <c r="G984" i="13"/>
  <c r="E984" i="13"/>
  <c r="G983" i="13"/>
  <c r="E983" i="13"/>
  <c r="G982" i="13"/>
  <c r="E982" i="13"/>
  <c r="G981" i="13"/>
  <c r="E981" i="13"/>
  <c r="G980" i="13"/>
  <c r="E980" i="13"/>
  <c r="A980" i="13"/>
  <c r="F979" i="13"/>
  <c r="D979" i="13"/>
  <c r="G978" i="13"/>
  <c r="E978" i="13"/>
  <c r="G977" i="13"/>
  <c r="E977" i="13"/>
  <c r="G976" i="13"/>
  <c r="E976" i="13"/>
  <c r="G975" i="13"/>
  <c r="E975" i="13"/>
  <c r="G974" i="13"/>
  <c r="E974" i="13"/>
  <c r="A974" i="13"/>
  <c r="F973" i="13"/>
  <c r="D973" i="13"/>
  <c r="G972" i="13"/>
  <c r="E972" i="13"/>
  <c r="G971" i="13"/>
  <c r="E971" i="13"/>
  <c r="G970" i="13"/>
  <c r="E970" i="13"/>
  <c r="G969" i="13"/>
  <c r="E969" i="13"/>
  <c r="G968" i="13"/>
  <c r="E968" i="13"/>
  <c r="A968" i="13"/>
  <c r="F967" i="13"/>
  <c r="D967" i="13"/>
  <c r="G966" i="13"/>
  <c r="E966" i="13"/>
  <c r="G965" i="13"/>
  <c r="E965" i="13"/>
  <c r="G964" i="13"/>
  <c r="E964" i="13"/>
  <c r="G963" i="13"/>
  <c r="E963" i="13"/>
  <c r="G962" i="13"/>
  <c r="E962" i="13"/>
  <c r="A962" i="13"/>
  <c r="F961" i="13"/>
  <c r="D961" i="13"/>
  <c r="G960" i="13"/>
  <c r="E960" i="13"/>
  <c r="G959" i="13"/>
  <c r="E959" i="13"/>
  <c r="G958" i="13"/>
  <c r="E958" i="13"/>
  <c r="G957" i="13"/>
  <c r="E957" i="13"/>
  <c r="G956" i="13"/>
  <c r="G961" i="13" s="1"/>
  <c r="E956" i="13"/>
  <c r="F955" i="13"/>
  <c r="D955" i="13"/>
  <c r="G954" i="13"/>
  <c r="E954" i="13"/>
  <c r="G953" i="13"/>
  <c r="E953" i="13"/>
  <c r="G952" i="13"/>
  <c r="E952" i="13"/>
  <c r="G951" i="13"/>
  <c r="E951" i="13"/>
  <c r="G950" i="13"/>
  <c r="E950" i="13"/>
  <c r="F949" i="13"/>
  <c r="D949" i="13"/>
  <c r="G948" i="13"/>
  <c r="E948" i="13"/>
  <c r="G947" i="13"/>
  <c r="E947" i="13"/>
  <c r="G946" i="13"/>
  <c r="E946" i="13"/>
  <c r="G945" i="13"/>
  <c r="E945" i="13"/>
  <c r="G944" i="13"/>
  <c r="E944" i="13"/>
  <c r="A944" i="13"/>
  <c r="F943" i="13"/>
  <c r="D943" i="13"/>
  <c r="G942" i="13"/>
  <c r="E942" i="13"/>
  <c r="G941" i="13"/>
  <c r="E941" i="13"/>
  <c r="G940" i="13"/>
  <c r="E940" i="13"/>
  <c r="G939" i="13"/>
  <c r="E939" i="13"/>
  <c r="G938" i="13"/>
  <c r="E938" i="13"/>
  <c r="A938" i="13"/>
  <c r="F937" i="13"/>
  <c r="D937" i="13"/>
  <c r="G936" i="13"/>
  <c r="E936" i="13"/>
  <c r="G935" i="13"/>
  <c r="E935" i="13"/>
  <c r="G934" i="13"/>
  <c r="E934" i="13"/>
  <c r="G933" i="13"/>
  <c r="E933" i="13"/>
  <c r="G932" i="13"/>
  <c r="E932" i="13"/>
  <c r="A932" i="13"/>
  <c r="F931" i="13"/>
  <c r="D931" i="13"/>
  <c r="G930" i="13"/>
  <c r="E930" i="13"/>
  <c r="G929" i="13"/>
  <c r="E929" i="13"/>
  <c r="G928" i="13"/>
  <c r="E928" i="13"/>
  <c r="G927" i="13"/>
  <c r="E927" i="13"/>
  <c r="G926" i="13"/>
  <c r="E926" i="13"/>
  <c r="A926" i="13"/>
  <c r="F925" i="13"/>
  <c r="D925" i="13"/>
  <c r="G924" i="13"/>
  <c r="E924" i="13"/>
  <c r="G923" i="13"/>
  <c r="E923" i="13"/>
  <c r="G922" i="13"/>
  <c r="E922" i="13"/>
  <c r="G921" i="13"/>
  <c r="E921" i="13"/>
  <c r="G920" i="13"/>
  <c r="E920" i="13"/>
  <c r="A920" i="13"/>
  <c r="F919" i="13"/>
  <c r="D919" i="13"/>
  <c r="G918" i="13"/>
  <c r="E918" i="13"/>
  <c r="G917" i="13"/>
  <c r="E917" i="13"/>
  <c r="G916" i="13"/>
  <c r="E916" i="13"/>
  <c r="G915" i="13"/>
  <c r="E915" i="13"/>
  <c r="G914" i="13"/>
  <c r="E914" i="13"/>
  <c r="A914" i="13"/>
  <c r="F913" i="13"/>
  <c r="D913" i="13"/>
  <c r="G912" i="13"/>
  <c r="E912" i="13"/>
  <c r="G911" i="13"/>
  <c r="E911" i="13"/>
  <c r="G910" i="13"/>
  <c r="E910" i="13"/>
  <c r="G909" i="13"/>
  <c r="E909" i="13"/>
  <c r="G908" i="13"/>
  <c r="E908" i="13"/>
  <c r="F907" i="13"/>
  <c r="D907" i="13"/>
  <c r="G906" i="13"/>
  <c r="E906" i="13"/>
  <c r="G905" i="13"/>
  <c r="E905" i="13"/>
  <c r="G904" i="13"/>
  <c r="E904" i="13"/>
  <c r="G903" i="13"/>
  <c r="E903" i="13"/>
  <c r="G902" i="13"/>
  <c r="E902" i="13"/>
  <c r="F901" i="13"/>
  <c r="D901" i="13"/>
  <c r="G900" i="13"/>
  <c r="E900" i="13"/>
  <c r="G899" i="13"/>
  <c r="E899" i="13"/>
  <c r="G898" i="13"/>
  <c r="E898" i="13"/>
  <c r="G897" i="13"/>
  <c r="E897" i="13"/>
  <c r="G896" i="13"/>
  <c r="E896" i="13"/>
  <c r="A896" i="13"/>
  <c r="F895" i="13"/>
  <c r="D895" i="13"/>
  <c r="G894" i="13"/>
  <c r="E894" i="13"/>
  <c r="G893" i="13"/>
  <c r="E893" i="13"/>
  <c r="G892" i="13"/>
  <c r="E892" i="13"/>
  <c r="G891" i="13"/>
  <c r="E891" i="13"/>
  <c r="G890" i="13"/>
  <c r="E890" i="13"/>
  <c r="A890" i="13"/>
  <c r="F889" i="13"/>
  <c r="D889" i="13"/>
  <c r="G888" i="13"/>
  <c r="E888" i="13"/>
  <c r="G887" i="13"/>
  <c r="E887" i="13"/>
  <c r="G886" i="13"/>
  <c r="E886" i="13"/>
  <c r="G885" i="13"/>
  <c r="E885" i="13"/>
  <c r="G884" i="13"/>
  <c r="E884" i="13"/>
  <c r="A884" i="13"/>
  <c r="F883" i="13"/>
  <c r="D883" i="13"/>
  <c r="G882" i="13"/>
  <c r="E882" i="13"/>
  <c r="G881" i="13"/>
  <c r="E881" i="13"/>
  <c r="G880" i="13"/>
  <c r="E880" i="13"/>
  <c r="G879" i="13"/>
  <c r="E879" i="13"/>
  <c r="G878" i="13"/>
  <c r="E878" i="13"/>
  <c r="A878" i="13"/>
  <c r="F877" i="13"/>
  <c r="D877" i="13"/>
  <c r="G876" i="13"/>
  <c r="E876" i="13"/>
  <c r="G875" i="13"/>
  <c r="E875" i="13"/>
  <c r="G874" i="13"/>
  <c r="E874" i="13"/>
  <c r="G873" i="13"/>
  <c r="E873" i="13"/>
  <c r="G872" i="13"/>
  <c r="E872" i="13"/>
  <c r="A872" i="13"/>
  <c r="F871" i="13"/>
  <c r="D871" i="13"/>
  <c r="G870" i="13"/>
  <c r="E870" i="13"/>
  <c r="G869" i="13"/>
  <c r="E869" i="13"/>
  <c r="G868" i="13"/>
  <c r="E868" i="13"/>
  <c r="G867" i="13"/>
  <c r="E867" i="13"/>
  <c r="G866" i="13"/>
  <c r="E866" i="13"/>
  <c r="A866" i="13"/>
  <c r="F865" i="13"/>
  <c r="D865" i="13"/>
  <c r="G864" i="13"/>
  <c r="E864" i="13"/>
  <c r="G863" i="13"/>
  <c r="E863" i="13"/>
  <c r="G862" i="13"/>
  <c r="E862" i="13"/>
  <c r="G861" i="13"/>
  <c r="E861" i="13"/>
  <c r="G860" i="13"/>
  <c r="E860" i="13"/>
  <c r="F859" i="13"/>
  <c r="D859" i="13"/>
  <c r="G858" i="13"/>
  <c r="E858" i="13"/>
  <c r="G857" i="13"/>
  <c r="E857" i="13"/>
  <c r="G856" i="13"/>
  <c r="E856" i="13"/>
  <c r="G855" i="13"/>
  <c r="E855" i="13"/>
  <c r="G854" i="13"/>
  <c r="E854" i="13"/>
  <c r="F853" i="13"/>
  <c r="D853" i="13"/>
  <c r="G852" i="13"/>
  <c r="E852" i="13"/>
  <c r="G851" i="13"/>
  <c r="E851" i="13"/>
  <c r="G850" i="13"/>
  <c r="E850" i="13"/>
  <c r="G849" i="13"/>
  <c r="E849" i="13"/>
  <c r="G848" i="13"/>
  <c r="E848" i="13"/>
  <c r="A848" i="13"/>
  <c r="F847" i="13"/>
  <c r="D847" i="13"/>
  <c r="G846" i="13"/>
  <c r="E846" i="13"/>
  <c r="G845" i="13"/>
  <c r="E845" i="13"/>
  <c r="G844" i="13"/>
  <c r="E844" i="13"/>
  <c r="G843" i="13"/>
  <c r="E843" i="13"/>
  <c r="G842" i="13"/>
  <c r="E842" i="13"/>
  <c r="A842" i="13"/>
  <c r="F841" i="13"/>
  <c r="D841" i="13"/>
  <c r="G840" i="13"/>
  <c r="E840" i="13"/>
  <c r="G839" i="13"/>
  <c r="E839" i="13"/>
  <c r="G838" i="13"/>
  <c r="E838" i="13"/>
  <c r="G837" i="13"/>
  <c r="E837" i="13"/>
  <c r="G836" i="13"/>
  <c r="E836" i="13"/>
  <c r="A836" i="13"/>
  <c r="F835" i="13"/>
  <c r="D835" i="13"/>
  <c r="G834" i="13"/>
  <c r="E834" i="13"/>
  <c r="G833" i="13"/>
  <c r="E833" i="13"/>
  <c r="G832" i="13"/>
  <c r="E832" i="13"/>
  <c r="G831" i="13"/>
  <c r="E831" i="13"/>
  <c r="G830" i="13"/>
  <c r="E830" i="13"/>
  <c r="A830" i="13"/>
  <c r="F829" i="13"/>
  <c r="D829" i="13"/>
  <c r="G828" i="13"/>
  <c r="E828" i="13"/>
  <c r="G827" i="13"/>
  <c r="E827" i="13"/>
  <c r="G826" i="13"/>
  <c r="E826" i="13"/>
  <c r="G825" i="13"/>
  <c r="E825" i="13"/>
  <c r="G824" i="13"/>
  <c r="E824" i="13"/>
  <c r="A824" i="13"/>
  <c r="F823" i="13"/>
  <c r="D823" i="13"/>
  <c r="G822" i="13"/>
  <c r="E822" i="13"/>
  <c r="G821" i="13"/>
  <c r="E821" i="13"/>
  <c r="G820" i="13"/>
  <c r="E820" i="13"/>
  <c r="G819" i="13"/>
  <c r="E819" i="13"/>
  <c r="G818" i="13"/>
  <c r="E818" i="13"/>
  <c r="A818" i="13"/>
  <c r="F817" i="13"/>
  <c r="D817" i="13"/>
  <c r="G816" i="13"/>
  <c r="E816" i="13"/>
  <c r="G815" i="13"/>
  <c r="E815" i="13"/>
  <c r="G814" i="13"/>
  <c r="E814" i="13"/>
  <c r="G813" i="13"/>
  <c r="E813" i="13"/>
  <c r="G812" i="13"/>
  <c r="E812" i="13"/>
  <c r="F811" i="13"/>
  <c r="D811" i="13"/>
  <c r="G810" i="13"/>
  <c r="E810" i="13"/>
  <c r="G809" i="13"/>
  <c r="E809" i="13"/>
  <c r="G808" i="13"/>
  <c r="E808" i="13"/>
  <c r="G807" i="13"/>
  <c r="E807" i="13"/>
  <c r="G806" i="13"/>
  <c r="E806" i="13"/>
  <c r="F805" i="13"/>
  <c r="D805" i="13"/>
  <c r="G804" i="13"/>
  <c r="E804" i="13"/>
  <c r="G803" i="13"/>
  <c r="E803" i="13"/>
  <c r="G802" i="13"/>
  <c r="E802" i="13"/>
  <c r="G801" i="13"/>
  <c r="E801" i="13"/>
  <c r="G800" i="13"/>
  <c r="E800" i="13"/>
  <c r="A800" i="13"/>
  <c r="F798" i="13"/>
  <c r="D798" i="13"/>
  <c r="G797" i="13"/>
  <c r="E797" i="13"/>
  <c r="G796" i="13"/>
  <c r="E796" i="13"/>
  <c r="G795" i="13"/>
  <c r="E795" i="13"/>
  <c r="G794" i="13"/>
  <c r="E794" i="13"/>
  <c r="G793" i="13"/>
  <c r="E793" i="13"/>
  <c r="A793" i="13"/>
  <c r="F792" i="13"/>
  <c r="D792" i="13"/>
  <c r="G791" i="13"/>
  <c r="E791" i="13"/>
  <c r="G790" i="13"/>
  <c r="E790" i="13"/>
  <c r="G789" i="13"/>
  <c r="E789" i="13"/>
  <c r="G788" i="13"/>
  <c r="E788" i="13"/>
  <c r="G787" i="13"/>
  <c r="E787" i="13"/>
  <c r="A787" i="13"/>
  <c r="F786" i="13"/>
  <c r="D786" i="13"/>
  <c r="G785" i="13"/>
  <c r="E785" i="13"/>
  <c r="G784" i="13"/>
  <c r="E784" i="13"/>
  <c r="G783" i="13"/>
  <c r="E783" i="13"/>
  <c r="G782" i="13"/>
  <c r="E782" i="13"/>
  <c r="G781" i="13"/>
  <c r="E781" i="13"/>
  <c r="A781" i="13"/>
  <c r="F780" i="13"/>
  <c r="D780" i="13"/>
  <c r="G779" i="13"/>
  <c r="E779" i="13"/>
  <c r="G778" i="13"/>
  <c r="E778" i="13"/>
  <c r="G777" i="13"/>
  <c r="E777" i="13"/>
  <c r="G776" i="13"/>
  <c r="E776" i="13"/>
  <c r="G775" i="13"/>
  <c r="E775" i="13"/>
  <c r="A775" i="13"/>
  <c r="F774" i="13"/>
  <c r="D774" i="13"/>
  <c r="G773" i="13"/>
  <c r="E773" i="13"/>
  <c r="G772" i="13"/>
  <c r="E772" i="13"/>
  <c r="G771" i="13"/>
  <c r="E771" i="13"/>
  <c r="G770" i="13"/>
  <c r="E770" i="13"/>
  <c r="G769" i="13"/>
  <c r="E769" i="13"/>
  <c r="A769" i="13"/>
  <c r="F768" i="13"/>
  <c r="D768" i="13"/>
  <c r="G767" i="13"/>
  <c r="E767" i="13"/>
  <c r="G766" i="13"/>
  <c r="E766" i="13"/>
  <c r="G765" i="13"/>
  <c r="E765" i="13"/>
  <c r="G764" i="13"/>
  <c r="E764" i="13"/>
  <c r="G763" i="13"/>
  <c r="E763" i="13"/>
  <c r="F762" i="13"/>
  <c r="D762" i="13"/>
  <c r="G761" i="13"/>
  <c r="E761" i="13"/>
  <c r="G760" i="13"/>
  <c r="E760" i="13"/>
  <c r="G759" i="13"/>
  <c r="E759" i="13"/>
  <c r="G758" i="13"/>
  <c r="E758" i="13"/>
  <c r="G757" i="13"/>
  <c r="E757" i="13"/>
  <c r="F756" i="13"/>
  <c r="D756" i="13"/>
  <c r="G755" i="13"/>
  <c r="E755" i="13"/>
  <c r="G754" i="13"/>
  <c r="E754" i="13"/>
  <c r="G753" i="13"/>
  <c r="E753" i="13"/>
  <c r="G752" i="13"/>
  <c r="E752" i="13"/>
  <c r="G751" i="13"/>
  <c r="E751" i="13"/>
  <c r="A751" i="13"/>
  <c r="F750" i="13"/>
  <c r="D750" i="13"/>
  <c r="G749" i="13"/>
  <c r="E749" i="13"/>
  <c r="G748" i="13"/>
  <c r="E748" i="13"/>
  <c r="G747" i="13"/>
  <c r="E747" i="13"/>
  <c r="G746" i="13"/>
  <c r="E746" i="13"/>
  <c r="G745" i="13"/>
  <c r="E745" i="13"/>
  <c r="A745" i="13"/>
  <c r="F744" i="13"/>
  <c r="D744" i="13"/>
  <c r="G743" i="13"/>
  <c r="E743" i="13"/>
  <c r="G742" i="13"/>
  <c r="E742" i="13"/>
  <c r="G741" i="13"/>
  <c r="E741" i="13"/>
  <c r="G740" i="13"/>
  <c r="E740" i="13"/>
  <c r="G739" i="13"/>
  <c r="E739" i="13"/>
  <c r="A739" i="13"/>
  <c r="F738" i="13"/>
  <c r="D738" i="13"/>
  <c r="G737" i="13"/>
  <c r="E737" i="13"/>
  <c r="G736" i="13"/>
  <c r="E736" i="13"/>
  <c r="G735" i="13"/>
  <c r="E735" i="13"/>
  <c r="G734" i="13"/>
  <c r="E734" i="13"/>
  <c r="G733" i="13"/>
  <c r="E733" i="13"/>
  <c r="A733" i="13"/>
  <c r="F732" i="13"/>
  <c r="D732" i="13"/>
  <c r="G731" i="13"/>
  <c r="E731" i="13"/>
  <c r="G730" i="13"/>
  <c r="E730" i="13"/>
  <c r="G729" i="13"/>
  <c r="E729" i="13"/>
  <c r="G728" i="13"/>
  <c r="E728" i="13"/>
  <c r="G727" i="13"/>
  <c r="E727" i="13"/>
  <c r="A727" i="13"/>
  <c r="F726" i="13"/>
  <c r="D726" i="13"/>
  <c r="G725" i="13"/>
  <c r="E725" i="13"/>
  <c r="G724" i="13"/>
  <c r="E724" i="13"/>
  <c r="G723" i="13"/>
  <c r="E723" i="13"/>
  <c r="G722" i="13"/>
  <c r="E722" i="13"/>
  <c r="G721" i="13"/>
  <c r="E721" i="13"/>
  <c r="A721" i="13"/>
  <c r="F720" i="13"/>
  <c r="D720" i="13"/>
  <c r="G719" i="13"/>
  <c r="E719" i="13"/>
  <c r="G718" i="13"/>
  <c r="E718" i="13"/>
  <c r="G717" i="13"/>
  <c r="E717" i="13"/>
  <c r="G716" i="13"/>
  <c r="E716" i="13"/>
  <c r="G715" i="13"/>
  <c r="E715" i="13"/>
  <c r="F714" i="13"/>
  <c r="D714" i="13"/>
  <c r="G713" i="13"/>
  <c r="E713" i="13"/>
  <c r="G712" i="13"/>
  <c r="E712" i="13"/>
  <c r="G711" i="13"/>
  <c r="E711" i="13"/>
  <c r="G710" i="13"/>
  <c r="E710" i="13"/>
  <c r="G709" i="13"/>
  <c r="E709" i="13"/>
  <c r="F708" i="13"/>
  <c r="D708" i="13"/>
  <c r="G707" i="13"/>
  <c r="E707" i="13"/>
  <c r="G706" i="13"/>
  <c r="E706" i="13"/>
  <c r="G705" i="13"/>
  <c r="E705" i="13"/>
  <c r="G704" i="13"/>
  <c r="E704" i="13"/>
  <c r="G703" i="13"/>
  <c r="E703" i="13"/>
  <c r="A703" i="13"/>
  <c r="F702" i="13"/>
  <c r="D702" i="13"/>
  <c r="G701" i="13"/>
  <c r="E701" i="13"/>
  <c r="G700" i="13"/>
  <c r="E700" i="13"/>
  <c r="G699" i="13"/>
  <c r="E699" i="13"/>
  <c r="G698" i="13"/>
  <c r="E698" i="13"/>
  <c r="G697" i="13"/>
  <c r="E697" i="13"/>
  <c r="A697" i="13"/>
  <c r="F696" i="13"/>
  <c r="D696" i="13"/>
  <c r="G695" i="13"/>
  <c r="E695" i="13"/>
  <c r="G694" i="13"/>
  <c r="E694" i="13"/>
  <c r="G693" i="13"/>
  <c r="E693" i="13"/>
  <c r="G692" i="13"/>
  <c r="E692" i="13"/>
  <c r="G691" i="13"/>
  <c r="E691" i="13"/>
  <c r="A691" i="13"/>
  <c r="F690" i="13"/>
  <c r="D690" i="13"/>
  <c r="G689" i="13"/>
  <c r="E689" i="13"/>
  <c r="G688" i="13"/>
  <c r="E688" i="13"/>
  <c r="G687" i="13"/>
  <c r="E687" i="13"/>
  <c r="G686" i="13"/>
  <c r="E686" i="13"/>
  <c r="G685" i="13"/>
  <c r="E685" i="13"/>
  <c r="A685" i="13"/>
  <c r="D208" i="6"/>
  <c r="Y211" i="9" l="1"/>
  <c r="X211" i="9"/>
  <c r="W211" i="9"/>
  <c r="V211" i="9"/>
  <c r="U211" i="9"/>
  <c r="R211" i="9"/>
  <c r="T211" i="9"/>
  <c r="S211" i="9"/>
  <c r="S52" i="9"/>
  <c r="X52" i="9"/>
  <c r="W52" i="9"/>
  <c r="V52" i="9"/>
  <c r="U52" i="9"/>
  <c r="T52" i="9"/>
  <c r="Y52" i="9"/>
  <c r="R52" i="9"/>
  <c r="F108" i="9"/>
  <c r="S108" i="9"/>
  <c r="Y108" i="9"/>
  <c r="X108" i="9"/>
  <c r="W108" i="9"/>
  <c r="V108" i="9"/>
  <c r="T108" i="9"/>
  <c r="R108" i="9"/>
  <c r="U108" i="9"/>
  <c r="X63" i="9"/>
  <c r="W63" i="9"/>
  <c r="U63" i="9"/>
  <c r="T63" i="9"/>
  <c r="S63" i="9"/>
  <c r="V63" i="9"/>
  <c r="Y63" i="9"/>
  <c r="R63" i="9"/>
  <c r="W72" i="9"/>
  <c r="V72" i="9"/>
  <c r="T72" i="9"/>
  <c r="S72" i="9"/>
  <c r="R72" i="9"/>
  <c r="X72" i="9"/>
  <c r="Y72" i="9"/>
  <c r="U72" i="9"/>
  <c r="W96" i="9"/>
  <c r="U96" i="9"/>
  <c r="T96" i="9"/>
  <c r="S96" i="9"/>
  <c r="R96" i="9"/>
  <c r="X96" i="9"/>
  <c r="V96" i="9"/>
  <c r="Y96" i="9"/>
  <c r="R109" i="9"/>
  <c r="X109" i="9"/>
  <c r="W109" i="9"/>
  <c r="V109" i="9"/>
  <c r="U109" i="9"/>
  <c r="S109" i="9"/>
  <c r="T109" i="9"/>
  <c r="Y109" i="9"/>
  <c r="G142" i="9"/>
  <c r="V142" i="9"/>
  <c r="T142" i="9"/>
  <c r="R142" i="9"/>
  <c r="Y142" i="9"/>
  <c r="X142" i="9"/>
  <c r="U142" i="9"/>
  <c r="S142" i="9"/>
  <c r="W142" i="9"/>
  <c r="U151" i="9"/>
  <c r="S151" i="9"/>
  <c r="Y151" i="9"/>
  <c r="X151" i="9"/>
  <c r="W151" i="9"/>
  <c r="V151" i="9"/>
  <c r="T151" i="9"/>
  <c r="R151" i="9"/>
  <c r="Y196" i="9"/>
  <c r="X196" i="9"/>
  <c r="W196" i="9"/>
  <c r="V196" i="9"/>
  <c r="T196" i="9"/>
  <c r="S196" i="9"/>
  <c r="U196" i="9"/>
  <c r="R196" i="9"/>
  <c r="S145" i="9"/>
  <c r="Y145" i="9"/>
  <c r="W145" i="9"/>
  <c r="V145" i="9"/>
  <c r="U145" i="9"/>
  <c r="T145" i="9"/>
  <c r="R145" i="9"/>
  <c r="X145" i="9"/>
  <c r="B192" i="9"/>
  <c r="Y118" i="9"/>
  <c r="W118" i="9"/>
  <c r="V118" i="9"/>
  <c r="U118" i="9"/>
  <c r="T118" i="9"/>
  <c r="S118" i="9"/>
  <c r="R118" i="9"/>
  <c r="X118" i="9"/>
  <c r="Y195" i="9"/>
  <c r="W195" i="9"/>
  <c r="U195" i="9"/>
  <c r="T195" i="9"/>
  <c r="V195" i="9"/>
  <c r="R195" i="9"/>
  <c r="X195" i="9"/>
  <c r="S195" i="9"/>
  <c r="T99" i="9"/>
  <c r="R99" i="9"/>
  <c r="Y99" i="9"/>
  <c r="X99" i="9"/>
  <c r="W99" i="9"/>
  <c r="S99" i="9"/>
  <c r="V99" i="9"/>
  <c r="U99" i="9"/>
  <c r="Y110" i="9"/>
  <c r="W110" i="9"/>
  <c r="V110" i="9"/>
  <c r="U110" i="9"/>
  <c r="T110" i="9"/>
  <c r="S110" i="9"/>
  <c r="R110" i="9"/>
  <c r="X110" i="9"/>
  <c r="U143" i="9"/>
  <c r="S143" i="9"/>
  <c r="Y143" i="9"/>
  <c r="X143" i="9"/>
  <c r="W143" i="9"/>
  <c r="V143" i="9"/>
  <c r="T143" i="9"/>
  <c r="R143" i="9"/>
  <c r="T152" i="9"/>
  <c r="R152" i="9"/>
  <c r="X152" i="9"/>
  <c r="W152" i="9"/>
  <c r="U152" i="9"/>
  <c r="Y152" i="9"/>
  <c r="V152" i="9"/>
  <c r="S152" i="9"/>
  <c r="Y171" i="9"/>
  <c r="W171" i="9"/>
  <c r="U171" i="9"/>
  <c r="T171" i="9"/>
  <c r="V171" i="9"/>
  <c r="R171" i="9"/>
  <c r="X171" i="9"/>
  <c r="S171" i="9"/>
  <c r="F122" i="9"/>
  <c r="U122" i="9"/>
  <c r="S122" i="9"/>
  <c r="R122" i="9"/>
  <c r="Y122" i="9"/>
  <c r="X122" i="9"/>
  <c r="V122" i="9"/>
  <c r="T122" i="9"/>
  <c r="W122" i="9"/>
  <c r="F71" i="9"/>
  <c r="X71" i="9"/>
  <c r="W71" i="9"/>
  <c r="U71" i="9"/>
  <c r="T71" i="9"/>
  <c r="S71" i="9"/>
  <c r="Y71" i="9"/>
  <c r="V71" i="9"/>
  <c r="R71" i="9"/>
  <c r="W141" i="9"/>
  <c r="U141" i="9"/>
  <c r="S141" i="9"/>
  <c r="R141" i="9"/>
  <c r="T141" i="9"/>
  <c r="Y141" i="9"/>
  <c r="X141" i="9"/>
  <c r="V141" i="9"/>
  <c r="X87" i="9"/>
  <c r="U87" i="9"/>
  <c r="T87" i="9"/>
  <c r="S87" i="9"/>
  <c r="W87" i="9"/>
  <c r="V87" i="9"/>
  <c r="R87" i="9"/>
  <c r="Y87" i="9"/>
  <c r="X111" i="9"/>
  <c r="V111" i="9"/>
  <c r="U111" i="9"/>
  <c r="T111" i="9"/>
  <c r="S111" i="9"/>
  <c r="R111" i="9"/>
  <c r="Y111" i="9"/>
  <c r="W111" i="9"/>
  <c r="S124" i="9"/>
  <c r="Y124" i="9"/>
  <c r="X124" i="9"/>
  <c r="W124" i="9"/>
  <c r="V124" i="9"/>
  <c r="T124" i="9"/>
  <c r="R124" i="9"/>
  <c r="U124" i="9"/>
  <c r="U135" i="9"/>
  <c r="S135" i="9"/>
  <c r="Y135" i="9"/>
  <c r="X135" i="9"/>
  <c r="W135" i="9"/>
  <c r="V135" i="9"/>
  <c r="T135" i="9"/>
  <c r="R135" i="9"/>
  <c r="T144" i="9"/>
  <c r="R144" i="9"/>
  <c r="X144" i="9"/>
  <c r="W144" i="9"/>
  <c r="U144" i="9"/>
  <c r="Y144" i="9"/>
  <c r="V144" i="9"/>
  <c r="S144" i="9"/>
  <c r="U175" i="9"/>
  <c r="S175" i="9"/>
  <c r="Y175" i="9"/>
  <c r="X175" i="9"/>
  <c r="W175" i="9"/>
  <c r="V175" i="9"/>
  <c r="T175" i="9"/>
  <c r="R175" i="9"/>
  <c r="V207" i="9"/>
  <c r="U207" i="9"/>
  <c r="T207" i="9"/>
  <c r="S207" i="9"/>
  <c r="Y207" i="9"/>
  <c r="X207" i="9"/>
  <c r="W207" i="9"/>
  <c r="R207" i="9"/>
  <c r="T91" i="9"/>
  <c r="Y91" i="9"/>
  <c r="X91" i="9"/>
  <c r="W91" i="9"/>
  <c r="S91" i="9"/>
  <c r="R91" i="9"/>
  <c r="V91" i="9"/>
  <c r="U91" i="9"/>
  <c r="X172" i="9"/>
  <c r="V172" i="9"/>
  <c r="T172" i="9"/>
  <c r="S172" i="9"/>
  <c r="Y172" i="9"/>
  <c r="W172" i="9"/>
  <c r="U172" i="9"/>
  <c r="R172" i="9"/>
  <c r="X47" i="9"/>
  <c r="U47" i="9"/>
  <c r="T47" i="9"/>
  <c r="S47" i="9"/>
  <c r="Y47" i="9"/>
  <c r="W47" i="9"/>
  <c r="V47" i="9"/>
  <c r="R47" i="9"/>
  <c r="W56" i="9"/>
  <c r="V56" i="9"/>
  <c r="T56" i="9"/>
  <c r="S56" i="9"/>
  <c r="R56" i="9"/>
  <c r="X56" i="9"/>
  <c r="U56" i="9"/>
  <c r="Y56" i="9"/>
  <c r="W88" i="9"/>
  <c r="T88" i="9"/>
  <c r="S88" i="9"/>
  <c r="R88" i="9"/>
  <c r="U88" i="9"/>
  <c r="Y88" i="9"/>
  <c r="X88" i="9"/>
  <c r="V88" i="9"/>
  <c r="W112" i="9"/>
  <c r="U112" i="9"/>
  <c r="T112" i="9"/>
  <c r="S112" i="9"/>
  <c r="R112" i="9"/>
  <c r="X112" i="9"/>
  <c r="V112" i="9"/>
  <c r="Y112" i="9"/>
  <c r="I125" i="9"/>
  <c r="R125" i="9"/>
  <c r="X125" i="9"/>
  <c r="W125" i="9"/>
  <c r="V125" i="9"/>
  <c r="U125" i="9"/>
  <c r="S125" i="9"/>
  <c r="T125" i="9"/>
  <c r="Y125" i="9"/>
  <c r="T136" i="9"/>
  <c r="R136" i="9"/>
  <c r="X136" i="9"/>
  <c r="W136" i="9"/>
  <c r="U136" i="9"/>
  <c r="Y136" i="9"/>
  <c r="V136" i="9"/>
  <c r="S136" i="9"/>
  <c r="X156" i="9"/>
  <c r="V156" i="9"/>
  <c r="T156" i="9"/>
  <c r="S156" i="9"/>
  <c r="Y156" i="9"/>
  <c r="W156" i="9"/>
  <c r="U156" i="9"/>
  <c r="R156" i="9"/>
  <c r="T176" i="9"/>
  <c r="R176" i="9"/>
  <c r="X176" i="9"/>
  <c r="W176" i="9"/>
  <c r="U176" i="9"/>
  <c r="Y176" i="9"/>
  <c r="V176" i="9"/>
  <c r="S176" i="9"/>
  <c r="U208" i="9"/>
  <c r="T208" i="9"/>
  <c r="S208" i="9"/>
  <c r="R208" i="9"/>
  <c r="X208" i="9"/>
  <c r="W208" i="9"/>
  <c r="Y208" i="9"/>
  <c r="V208" i="9"/>
  <c r="T115" i="9"/>
  <c r="R115" i="9"/>
  <c r="Y115" i="9"/>
  <c r="X115" i="9"/>
  <c r="W115" i="9"/>
  <c r="S115" i="9"/>
  <c r="V115" i="9"/>
  <c r="U115" i="9"/>
  <c r="T59" i="9"/>
  <c r="S59" i="9"/>
  <c r="Y59" i="9"/>
  <c r="X59" i="9"/>
  <c r="W59" i="9"/>
  <c r="U59" i="9"/>
  <c r="V59" i="9"/>
  <c r="R59" i="9"/>
  <c r="X132" i="9"/>
  <c r="V132" i="9"/>
  <c r="T132" i="9"/>
  <c r="S132" i="9"/>
  <c r="Y132" i="9"/>
  <c r="W132" i="9"/>
  <c r="U132" i="9"/>
  <c r="R132" i="9"/>
  <c r="Y155" i="9"/>
  <c r="W155" i="9"/>
  <c r="U155" i="9"/>
  <c r="T155" i="9"/>
  <c r="V155" i="9"/>
  <c r="R155" i="9"/>
  <c r="X155" i="9"/>
  <c r="S155" i="9"/>
  <c r="S68" i="9"/>
  <c r="R68" i="9"/>
  <c r="X68" i="9"/>
  <c r="W68" i="9"/>
  <c r="V68" i="9"/>
  <c r="U68" i="9"/>
  <c r="T68" i="9"/>
  <c r="Y68" i="9"/>
  <c r="V126" i="9"/>
  <c r="Y126" i="9"/>
  <c r="X126" i="9"/>
  <c r="W126" i="9"/>
  <c r="U126" i="9"/>
  <c r="T126" i="9"/>
  <c r="S126" i="9"/>
  <c r="R126" i="9"/>
  <c r="G138" i="9"/>
  <c r="R138" i="9"/>
  <c r="X138" i="9"/>
  <c r="V138" i="9"/>
  <c r="U138" i="9"/>
  <c r="Y138" i="9"/>
  <c r="W138" i="9"/>
  <c r="T138" i="9"/>
  <c r="S138" i="9"/>
  <c r="X180" i="9"/>
  <c r="V180" i="9"/>
  <c r="T180" i="9"/>
  <c r="S180" i="9"/>
  <c r="Y180" i="9"/>
  <c r="W180" i="9"/>
  <c r="U180" i="9"/>
  <c r="R180" i="9"/>
  <c r="U191" i="9"/>
  <c r="S191" i="9"/>
  <c r="Y191" i="9"/>
  <c r="X191" i="9"/>
  <c r="W191" i="9"/>
  <c r="V191" i="9"/>
  <c r="T191" i="9"/>
  <c r="R191" i="9"/>
  <c r="G114" i="9"/>
  <c r="U114" i="9"/>
  <c r="S114" i="9"/>
  <c r="R114" i="9"/>
  <c r="Y114" i="9"/>
  <c r="X114" i="9"/>
  <c r="V114" i="9"/>
  <c r="T114" i="9"/>
  <c r="W114" i="9"/>
  <c r="X95" i="9"/>
  <c r="V95" i="9"/>
  <c r="U95" i="9"/>
  <c r="T95" i="9"/>
  <c r="S95" i="9"/>
  <c r="R95" i="9"/>
  <c r="Y95" i="9"/>
  <c r="W95" i="9"/>
  <c r="W104" i="9"/>
  <c r="U104" i="9"/>
  <c r="T104" i="9"/>
  <c r="S104" i="9"/>
  <c r="R104" i="9"/>
  <c r="X104" i="9"/>
  <c r="V104" i="9"/>
  <c r="Y104" i="9"/>
  <c r="S116" i="9"/>
  <c r="Y116" i="9"/>
  <c r="X116" i="9"/>
  <c r="W116" i="9"/>
  <c r="V116" i="9"/>
  <c r="T116" i="9"/>
  <c r="R116" i="9"/>
  <c r="U116" i="9"/>
  <c r="X148" i="9"/>
  <c r="V148" i="9"/>
  <c r="T148" i="9"/>
  <c r="S148" i="9"/>
  <c r="Y148" i="9"/>
  <c r="W148" i="9"/>
  <c r="U148" i="9"/>
  <c r="R148" i="9"/>
  <c r="U167" i="9"/>
  <c r="S167" i="9"/>
  <c r="Y167" i="9"/>
  <c r="X167" i="9"/>
  <c r="W167" i="9"/>
  <c r="V167" i="9"/>
  <c r="T167" i="9"/>
  <c r="R167" i="9"/>
  <c r="X140" i="9"/>
  <c r="V140" i="9"/>
  <c r="T140" i="9"/>
  <c r="S140" i="9"/>
  <c r="Y140" i="9"/>
  <c r="W140" i="9"/>
  <c r="U140" i="9"/>
  <c r="R140" i="9"/>
  <c r="F149" i="9"/>
  <c r="W149" i="9"/>
  <c r="U149" i="9"/>
  <c r="S149" i="9"/>
  <c r="R149" i="9"/>
  <c r="T149" i="9"/>
  <c r="Y149" i="9"/>
  <c r="X149" i="9"/>
  <c r="V149" i="9"/>
  <c r="U159" i="9"/>
  <c r="S159" i="9"/>
  <c r="Y159" i="9"/>
  <c r="X159" i="9"/>
  <c r="W159" i="9"/>
  <c r="V159" i="9"/>
  <c r="T159" i="9"/>
  <c r="R159" i="9"/>
  <c r="Y131" i="9"/>
  <c r="W131" i="9"/>
  <c r="U131" i="9"/>
  <c r="T131" i="9"/>
  <c r="V131" i="9"/>
  <c r="R131" i="9"/>
  <c r="X131" i="9"/>
  <c r="S131" i="9"/>
  <c r="F106" i="9"/>
  <c r="U106" i="9"/>
  <c r="S106" i="9"/>
  <c r="R106" i="9"/>
  <c r="Y106" i="9"/>
  <c r="X106" i="9"/>
  <c r="V106" i="9"/>
  <c r="T106" i="9"/>
  <c r="W106" i="9"/>
  <c r="E107" i="5"/>
  <c r="E193" i="5"/>
  <c r="B79" i="9"/>
  <c r="F79" i="9" s="1"/>
  <c r="B94" i="9"/>
  <c r="B53" i="9"/>
  <c r="B127" i="9"/>
  <c r="B134" i="9"/>
  <c r="B64" i="9"/>
  <c r="I64" i="9" s="1"/>
  <c r="E94" i="5"/>
  <c r="E78" i="5"/>
  <c r="F78" i="5"/>
  <c r="F37" i="5"/>
  <c r="E37" i="5"/>
  <c r="F77" i="5"/>
  <c r="H77" i="5" s="1"/>
  <c r="E77" i="5"/>
  <c r="C117" i="5"/>
  <c r="D121" i="9" s="1"/>
  <c r="F117" i="5"/>
  <c r="F58" i="5"/>
  <c r="C96" i="5"/>
  <c r="D100" i="9" s="1"/>
  <c r="A150" i="5"/>
  <c r="F150" i="5" s="1"/>
  <c r="E96" i="5"/>
  <c r="A198" i="5"/>
  <c r="C198" i="5" s="1"/>
  <c r="D202" i="9" s="1"/>
  <c r="E84" i="5"/>
  <c r="E109" i="5"/>
  <c r="A205" i="5"/>
  <c r="B98" i="9"/>
  <c r="B178" i="9"/>
  <c r="F178" i="9" s="1"/>
  <c r="A158" i="5"/>
  <c r="F158" i="5" s="1"/>
  <c r="B83" i="9"/>
  <c r="I83" i="9" s="1"/>
  <c r="A715" i="13"/>
  <c r="A956" i="13"/>
  <c r="A1004" i="13"/>
  <c r="A1052" i="13"/>
  <c r="A1148" i="13"/>
  <c r="A1196" i="13"/>
  <c r="C49" i="5"/>
  <c r="D53" i="9" s="1"/>
  <c r="C59" i="5"/>
  <c r="D63" i="9" s="1"/>
  <c r="E97" i="5"/>
  <c r="A165" i="5"/>
  <c r="C165" i="5" s="1"/>
  <c r="D169" i="9" s="1"/>
  <c r="F101" i="5"/>
  <c r="E169" i="5"/>
  <c r="E69" i="5"/>
  <c r="C81" i="5"/>
  <c r="D85" i="9" s="1"/>
  <c r="A125" i="5"/>
  <c r="C125" i="5" s="1"/>
  <c r="D129" i="9" s="1"/>
  <c r="E153" i="5"/>
  <c r="A173" i="5"/>
  <c r="C173" i="5" s="1"/>
  <c r="D177" i="9" s="1"/>
  <c r="A181" i="5"/>
  <c r="C181" i="5" s="1"/>
  <c r="D185" i="9" s="1"/>
  <c r="F188" i="5"/>
  <c r="B209" i="9"/>
  <c r="E57" i="5"/>
  <c r="E60" i="5"/>
  <c r="E81" i="5"/>
  <c r="A119" i="5"/>
  <c r="F161" i="5"/>
  <c r="A189" i="5"/>
  <c r="E201" i="5"/>
  <c r="A757" i="13"/>
  <c r="A806" i="13"/>
  <c r="F201" i="5"/>
  <c r="F141" i="9"/>
  <c r="I141" i="9"/>
  <c r="E205" i="5"/>
  <c r="B45" i="9"/>
  <c r="B49" i="9"/>
  <c r="G49" i="9" s="1"/>
  <c r="B60" i="9"/>
  <c r="F60" i="9" s="1"/>
  <c r="B75" i="9"/>
  <c r="B86" i="9"/>
  <c r="B90" i="9"/>
  <c r="G90" i="9" s="1"/>
  <c r="B101" i="9"/>
  <c r="I101" i="9" s="1"/>
  <c r="B105" i="9"/>
  <c r="B119" i="9"/>
  <c r="B130" i="9"/>
  <c r="B163" i="9"/>
  <c r="B170" i="9"/>
  <c r="B174" i="9"/>
  <c r="B181" i="9"/>
  <c r="I181" i="9" s="1"/>
  <c r="B199" i="9"/>
  <c r="F199" i="9" s="1"/>
  <c r="F38" i="5"/>
  <c r="C43" i="5"/>
  <c r="D47" i="9" s="1"/>
  <c r="E49" i="5"/>
  <c r="F54" i="5"/>
  <c r="E61" i="5"/>
  <c r="H61" i="5" s="1"/>
  <c r="E85" i="5"/>
  <c r="C89" i="5"/>
  <c r="D93" i="9" s="1"/>
  <c r="E92" i="5"/>
  <c r="E100" i="5"/>
  <c r="F156" i="5"/>
  <c r="C163" i="5"/>
  <c r="D167" i="9" s="1"/>
  <c r="E177" i="5"/>
  <c r="E185" i="5"/>
  <c r="B46" i="9"/>
  <c r="B50" i="9"/>
  <c r="B57" i="9"/>
  <c r="B61" i="9"/>
  <c r="B102" i="9"/>
  <c r="I102" i="9" s="1"/>
  <c r="B120" i="9"/>
  <c r="I120" i="9" s="1"/>
  <c r="B153" i="9"/>
  <c r="B160" i="9"/>
  <c r="I160" i="9" s="1"/>
  <c r="B164" i="9"/>
  <c r="B182" i="9"/>
  <c r="B186" i="9"/>
  <c r="B206" i="9"/>
  <c r="B42" i="9"/>
  <c r="F42" i="9" s="1"/>
  <c r="E89" i="5"/>
  <c r="C128" i="5"/>
  <c r="D132" i="9" s="1"/>
  <c r="E161" i="5"/>
  <c r="F177" i="5"/>
  <c r="F181" i="5"/>
  <c r="B43" i="9"/>
  <c r="B54" i="9"/>
  <c r="B65" i="9"/>
  <c r="B69" i="9"/>
  <c r="B76" i="9"/>
  <c r="B80" i="9"/>
  <c r="G80" i="9" s="1"/>
  <c r="B128" i="9"/>
  <c r="G128" i="9" s="1"/>
  <c r="B139" i="9"/>
  <c r="B146" i="9"/>
  <c r="B157" i="9"/>
  <c r="B168" i="9"/>
  <c r="F168" i="9" s="1"/>
  <c r="B193" i="9"/>
  <c r="B200" i="9"/>
  <c r="B203" i="9"/>
  <c r="I203" i="9" s="1"/>
  <c r="B210" i="9"/>
  <c r="G210" i="9" s="1"/>
  <c r="F62" i="5"/>
  <c r="F82" i="5"/>
  <c r="E93" i="5"/>
  <c r="B58" i="9"/>
  <c r="B62" i="9"/>
  <c r="G62" i="9" s="1"/>
  <c r="B73" i="9"/>
  <c r="G73" i="9" s="1"/>
  <c r="B84" i="9"/>
  <c r="I84" i="9" s="1"/>
  <c r="B103" i="9"/>
  <c r="F103" i="9" s="1"/>
  <c r="B113" i="9"/>
  <c r="B117" i="9"/>
  <c r="F117" i="9" s="1"/>
  <c r="B121" i="9"/>
  <c r="B150" i="9"/>
  <c r="B154" i="9"/>
  <c r="G154" i="9" s="1"/>
  <c r="B161" i="9"/>
  <c r="B165" i="9"/>
  <c r="B179" i="9"/>
  <c r="B183" i="9"/>
  <c r="B190" i="9"/>
  <c r="F190" i="9" s="1"/>
  <c r="B197" i="9"/>
  <c r="E76" i="5"/>
  <c r="F86" i="5"/>
  <c r="E119" i="5"/>
  <c r="C135" i="5"/>
  <c r="D139" i="9" s="1"/>
  <c r="F153" i="5"/>
  <c r="E158" i="5"/>
  <c r="C187" i="5"/>
  <c r="D191" i="9" s="1"/>
  <c r="C203" i="5"/>
  <c r="D207" i="9" s="1"/>
  <c r="C207" i="5"/>
  <c r="D211" i="9" s="1"/>
  <c r="B51" i="9"/>
  <c r="B55" i="9"/>
  <c r="G55" i="9" s="1"/>
  <c r="B66" i="9"/>
  <c r="G66" i="9" s="1"/>
  <c r="B70" i="9"/>
  <c r="I70" i="9" s="1"/>
  <c r="B77" i="9"/>
  <c r="B81" i="9"/>
  <c r="F81" i="9" s="1"/>
  <c r="B92" i="9"/>
  <c r="I92" i="9" s="1"/>
  <c r="B147" i="9"/>
  <c r="B169" i="9"/>
  <c r="B187" i="9"/>
  <c r="B194" i="9"/>
  <c r="B201" i="9"/>
  <c r="B204" i="9"/>
  <c r="B189" i="9"/>
  <c r="G189" i="9" s="1"/>
  <c r="F90" i="5"/>
  <c r="H90" i="5" s="1"/>
  <c r="B44" i="9"/>
  <c r="B48" i="9"/>
  <c r="B74" i="9"/>
  <c r="B85" i="9"/>
  <c r="F85" i="9" s="1"/>
  <c r="B89" i="9"/>
  <c r="G89" i="9" s="1"/>
  <c r="B100" i="9"/>
  <c r="B158" i="9"/>
  <c r="F158" i="9" s="1"/>
  <c r="B162" i="9"/>
  <c r="B173" i="9"/>
  <c r="I173" i="9" s="1"/>
  <c r="B184" i="9"/>
  <c r="C41" i="5"/>
  <c r="D45" i="9" s="1"/>
  <c r="C57" i="5"/>
  <c r="D61" i="9" s="1"/>
  <c r="C69" i="5"/>
  <c r="D73" i="9" s="1"/>
  <c r="F94" i="5"/>
  <c r="E154" i="5"/>
  <c r="H158" i="5"/>
  <c r="E162" i="5"/>
  <c r="B41" i="9"/>
  <c r="I41" i="9" s="1"/>
  <c r="B67" i="9"/>
  <c r="F67" i="9" s="1"/>
  <c r="B78" i="9"/>
  <c r="B82" i="9"/>
  <c r="F82" i="9" s="1"/>
  <c r="B93" i="9"/>
  <c r="I93" i="9" s="1"/>
  <c r="B97" i="9"/>
  <c r="I97" i="9" s="1"/>
  <c r="B107" i="9"/>
  <c r="B133" i="9"/>
  <c r="B137" i="9"/>
  <c r="F137" i="9" s="1"/>
  <c r="B166" i="9"/>
  <c r="I166" i="9" s="1"/>
  <c r="B177" i="9"/>
  <c r="B188" i="9"/>
  <c r="F188" i="9" s="1"/>
  <c r="B198" i="9"/>
  <c r="F198" i="9" s="1"/>
  <c r="B205" i="9"/>
  <c r="G205" i="9" s="1"/>
  <c r="H37" i="5"/>
  <c r="C45" i="5"/>
  <c r="D49" i="9" s="1"/>
  <c r="F50" i="5"/>
  <c r="F70" i="5"/>
  <c r="C103" i="5"/>
  <c r="D107" i="9" s="1"/>
  <c r="F124" i="5"/>
  <c r="E126" i="5"/>
  <c r="F133" i="5"/>
  <c r="E142" i="5"/>
  <c r="E146" i="5"/>
  <c r="E165" i="5"/>
  <c r="E173" i="5"/>
  <c r="E197" i="5"/>
  <c r="G50" i="9"/>
  <c r="F138" i="9"/>
  <c r="G141" i="9"/>
  <c r="E40" i="5"/>
  <c r="F42" i="5"/>
  <c r="E45" i="5"/>
  <c r="C65" i="5"/>
  <c r="D69" i="9" s="1"/>
  <c r="C73" i="5"/>
  <c r="D77" i="9" s="1"/>
  <c r="H85" i="5"/>
  <c r="H93" i="5"/>
  <c r="E103" i="5"/>
  <c r="F108" i="5"/>
  <c r="E110" i="5"/>
  <c r="E113" i="5"/>
  <c r="H153" i="5"/>
  <c r="C156" i="5"/>
  <c r="D160" i="9" s="1"/>
  <c r="H162" i="5"/>
  <c r="F165" i="5"/>
  <c r="C167" i="5"/>
  <c r="D171" i="9" s="1"/>
  <c r="E170" i="5"/>
  <c r="C184" i="5"/>
  <c r="D188" i="9" s="1"/>
  <c r="E189" i="5"/>
  <c r="C191" i="5"/>
  <c r="D195" i="9" s="1"/>
  <c r="F197" i="5"/>
  <c r="G113" i="9"/>
  <c r="E65" i="5"/>
  <c r="H65" i="5" s="1"/>
  <c r="E73" i="5"/>
  <c r="H73" i="5" s="1"/>
  <c r="H142" i="5"/>
  <c r="H146" i="5"/>
  <c r="H181" i="5"/>
  <c r="F189" i="5"/>
  <c r="H45" i="5"/>
  <c r="H197" i="5"/>
  <c r="G46" i="9"/>
  <c r="G58" i="9"/>
  <c r="I65" i="9"/>
  <c r="G149" i="9"/>
  <c r="I149" i="9"/>
  <c r="G125" i="9"/>
  <c r="E41" i="5"/>
  <c r="F46" i="5"/>
  <c r="C53" i="5"/>
  <c r="D57" i="9" s="1"/>
  <c r="C55" i="5"/>
  <c r="D59" i="9" s="1"/>
  <c r="F109" i="5"/>
  <c r="C112" i="5"/>
  <c r="D116" i="9" s="1"/>
  <c r="E128" i="5"/>
  <c r="E135" i="5"/>
  <c r="E157" i="5"/>
  <c r="C164" i="5"/>
  <c r="D168" i="9" s="1"/>
  <c r="E166" i="5"/>
  <c r="F169" i="5"/>
  <c r="C171" i="5"/>
  <c r="D175" i="9" s="1"/>
  <c r="F185" i="5"/>
  <c r="I61" i="9"/>
  <c r="I89" i="9"/>
  <c r="C37" i="5"/>
  <c r="D41" i="9" s="1"/>
  <c r="E44" i="5"/>
  <c r="H49" i="5"/>
  <c r="E53" i="5"/>
  <c r="H53" i="5" s="1"/>
  <c r="C61" i="5"/>
  <c r="D65" i="9" s="1"/>
  <c r="F66" i="5"/>
  <c r="H69" i="5"/>
  <c r="E72" i="5"/>
  <c r="F74" i="5"/>
  <c r="C77" i="5"/>
  <c r="D81" i="9" s="1"/>
  <c r="C85" i="5"/>
  <c r="D89" i="9" s="1"/>
  <c r="C93" i="5"/>
  <c r="D97" i="9" s="1"/>
  <c r="E112" i="5"/>
  <c r="C119" i="5"/>
  <c r="D123" i="9" s="1"/>
  <c r="E132" i="5"/>
  <c r="H154" i="5"/>
  <c r="F157" i="5"/>
  <c r="H193" i="5"/>
  <c r="G42" i="9"/>
  <c r="F46" i="9"/>
  <c r="G54" i="9"/>
  <c r="G145" i="9"/>
  <c r="F63" i="9"/>
  <c r="G99" i="9"/>
  <c r="G117" i="9"/>
  <c r="F125" i="9"/>
  <c r="G157" i="9"/>
  <c r="G173" i="9"/>
  <c r="O212" i="10"/>
  <c r="G106" i="9"/>
  <c r="F107" i="9"/>
  <c r="I113" i="9"/>
  <c r="F126" i="9"/>
  <c r="F142" i="9"/>
  <c r="I145" i="9"/>
  <c r="G126" i="9"/>
  <c r="F97" i="9"/>
  <c r="G122" i="9"/>
  <c r="F150" i="9"/>
  <c r="G162" i="9"/>
  <c r="F173" i="9"/>
  <c r="F47" i="9"/>
  <c r="F54" i="9"/>
  <c r="F87" i="9"/>
  <c r="G150" i="9"/>
  <c r="F59" i="9"/>
  <c r="F66" i="9"/>
  <c r="F118" i="9"/>
  <c r="F170" i="9"/>
  <c r="G182" i="9"/>
  <c r="G194" i="9"/>
  <c r="F206" i="9"/>
  <c r="G118" i="9"/>
  <c r="G170" i="9"/>
  <c r="F58" i="9"/>
  <c r="F113" i="9"/>
  <c r="G134" i="9"/>
  <c r="F145" i="9"/>
  <c r="F91" i="9"/>
  <c r="F95" i="9"/>
  <c r="F99" i="9"/>
  <c r="G110" i="9"/>
  <c r="F111" i="9"/>
  <c r="I116" i="9"/>
  <c r="G116" i="9"/>
  <c r="I148" i="9"/>
  <c r="G148" i="9"/>
  <c r="F148" i="9"/>
  <c r="I164" i="9"/>
  <c r="G164" i="9"/>
  <c r="F164" i="9"/>
  <c r="I180" i="9"/>
  <c r="G180" i="9"/>
  <c r="F180" i="9"/>
  <c r="I196" i="9"/>
  <c r="G196" i="9"/>
  <c r="F196" i="9"/>
  <c r="I46" i="9"/>
  <c r="G47" i="9"/>
  <c r="I50" i="9"/>
  <c r="I54" i="9"/>
  <c r="I58" i="9"/>
  <c r="G59" i="9"/>
  <c r="G63" i="9"/>
  <c r="I66" i="9"/>
  <c r="G71" i="9"/>
  <c r="G75" i="9"/>
  <c r="G87" i="9"/>
  <c r="I90" i="9"/>
  <c r="G91" i="9"/>
  <c r="G95" i="9"/>
  <c r="F104" i="9"/>
  <c r="I109" i="9"/>
  <c r="I115" i="9"/>
  <c r="G115" i="9"/>
  <c r="F115" i="9"/>
  <c r="I124" i="9"/>
  <c r="G124" i="9"/>
  <c r="F124" i="9"/>
  <c r="F44" i="9"/>
  <c r="F52" i="9"/>
  <c r="F56" i="9"/>
  <c r="F68" i="9"/>
  <c r="F72" i="9"/>
  <c r="F76" i="9"/>
  <c r="F88" i="9"/>
  <c r="F96" i="9"/>
  <c r="I99" i="9"/>
  <c r="I114" i="9"/>
  <c r="I144" i="9"/>
  <c r="G144" i="9"/>
  <c r="F144" i="9"/>
  <c r="I176" i="9"/>
  <c r="G176" i="9"/>
  <c r="F176" i="9"/>
  <c r="I192" i="9"/>
  <c r="G192" i="9"/>
  <c r="F192" i="9"/>
  <c r="G44" i="9"/>
  <c r="I47" i="9"/>
  <c r="G52" i="9"/>
  <c r="I55" i="9"/>
  <c r="G56" i="9"/>
  <c r="I59" i="9"/>
  <c r="I63" i="9"/>
  <c r="G68" i="9"/>
  <c r="I71" i="9"/>
  <c r="G72" i="9"/>
  <c r="I75" i="9"/>
  <c r="G76" i="9"/>
  <c r="I87" i="9"/>
  <c r="G88" i="9"/>
  <c r="I91" i="9"/>
  <c r="I95" i="9"/>
  <c r="G96" i="9"/>
  <c r="F116" i="9"/>
  <c r="I208" i="9"/>
  <c r="G208" i="9"/>
  <c r="F208" i="9"/>
  <c r="F61" i="9"/>
  <c r="F65" i="9"/>
  <c r="F93" i="9"/>
  <c r="G109" i="9"/>
  <c r="I110" i="9"/>
  <c r="I111" i="9"/>
  <c r="G111" i="9"/>
  <c r="I112" i="9"/>
  <c r="G112" i="9"/>
  <c r="I140" i="9"/>
  <c r="G140" i="9"/>
  <c r="F140" i="9"/>
  <c r="I156" i="9"/>
  <c r="G156" i="9"/>
  <c r="F156" i="9"/>
  <c r="I172" i="9"/>
  <c r="G172" i="9"/>
  <c r="F172" i="9"/>
  <c r="I44" i="9"/>
  <c r="I48" i="9"/>
  <c r="I52" i="9"/>
  <c r="I56" i="9"/>
  <c r="G61" i="9"/>
  <c r="G65" i="9"/>
  <c r="I68" i="9"/>
  <c r="I72" i="9"/>
  <c r="I76" i="9"/>
  <c r="I88" i="9"/>
  <c r="G93" i="9"/>
  <c r="I96" i="9"/>
  <c r="G97" i="9"/>
  <c r="I106" i="9"/>
  <c r="I108" i="9"/>
  <c r="G108" i="9"/>
  <c r="F114" i="9"/>
  <c r="I104" i="9"/>
  <c r="G104" i="9"/>
  <c r="I136" i="9"/>
  <c r="G136" i="9"/>
  <c r="F136" i="9"/>
  <c r="I152" i="9"/>
  <c r="G152" i="9"/>
  <c r="F152" i="9"/>
  <c r="I168" i="9"/>
  <c r="G168" i="9"/>
  <c r="I200" i="9"/>
  <c r="G200" i="9"/>
  <c r="F200" i="9"/>
  <c r="F109" i="9"/>
  <c r="F110" i="9"/>
  <c r="F112" i="9"/>
  <c r="I132" i="9"/>
  <c r="G132" i="9"/>
  <c r="F132" i="9"/>
  <c r="F127" i="9"/>
  <c r="F131" i="9"/>
  <c r="F135" i="9"/>
  <c r="F143" i="9"/>
  <c r="F151" i="9"/>
  <c r="F155" i="9"/>
  <c r="F159" i="9"/>
  <c r="F163" i="9"/>
  <c r="F167" i="9"/>
  <c r="F171" i="9"/>
  <c r="F175" i="9"/>
  <c r="F183" i="9"/>
  <c r="F187" i="9"/>
  <c r="F191" i="9"/>
  <c r="F195" i="9"/>
  <c r="F207" i="9"/>
  <c r="F211" i="9"/>
  <c r="I118" i="9"/>
  <c r="I122" i="9"/>
  <c r="I126" i="9"/>
  <c r="G127" i="9"/>
  <c r="G131" i="9"/>
  <c r="I134" i="9"/>
  <c r="G135" i="9"/>
  <c r="I138" i="9"/>
  <c r="I142" i="9"/>
  <c r="G143" i="9"/>
  <c r="I150" i="9"/>
  <c r="G151" i="9"/>
  <c r="G155" i="9"/>
  <c r="G159" i="9"/>
  <c r="I162" i="9"/>
  <c r="G163" i="9"/>
  <c r="G167" i="9"/>
  <c r="I170" i="9"/>
  <c r="G171" i="9"/>
  <c r="G175" i="9"/>
  <c r="I182" i="9"/>
  <c r="G183" i="9"/>
  <c r="G187" i="9"/>
  <c r="G191" i="9"/>
  <c r="I194" i="9"/>
  <c r="G195" i="9"/>
  <c r="I206" i="9"/>
  <c r="G207" i="9"/>
  <c r="G211" i="9"/>
  <c r="I127" i="9"/>
  <c r="I131" i="9"/>
  <c r="I135" i="9"/>
  <c r="I139" i="9"/>
  <c r="I143" i="9"/>
  <c r="I151" i="9"/>
  <c r="I155" i="9"/>
  <c r="I159" i="9"/>
  <c r="I163" i="9"/>
  <c r="I167" i="9"/>
  <c r="I171" i="9"/>
  <c r="I175" i="9"/>
  <c r="I183" i="9"/>
  <c r="I187" i="9"/>
  <c r="I191" i="9"/>
  <c r="I195" i="9"/>
  <c r="I207" i="9"/>
  <c r="I211" i="9"/>
  <c r="H67" i="5"/>
  <c r="F67" i="5"/>
  <c r="E67" i="5"/>
  <c r="C105" i="5"/>
  <c r="D109" i="9" s="1"/>
  <c r="F105" i="5"/>
  <c r="E105" i="5"/>
  <c r="F127" i="5"/>
  <c r="E127" i="5"/>
  <c r="C127" i="5"/>
  <c r="D131" i="9" s="1"/>
  <c r="F134" i="5"/>
  <c r="C134" i="5"/>
  <c r="D138" i="9" s="1"/>
  <c r="E134" i="5"/>
  <c r="H134" i="5" s="1"/>
  <c r="H40" i="5"/>
  <c r="C40" i="5"/>
  <c r="D44" i="9" s="1"/>
  <c r="C56" i="5"/>
  <c r="D60" i="9" s="1"/>
  <c r="C67" i="5"/>
  <c r="D71" i="9" s="1"/>
  <c r="F111" i="5"/>
  <c r="E111" i="5"/>
  <c r="C111" i="5"/>
  <c r="D115" i="9" s="1"/>
  <c r="E176" i="5"/>
  <c r="F176" i="5"/>
  <c r="H176" i="5" s="1"/>
  <c r="C176" i="5"/>
  <c r="D180" i="9" s="1"/>
  <c r="F51" i="5"/>
  <c r="E51" i="5"/>
  <c r="F47" i="5"/>
  <c r="E47" i="5"/>
  <c r="E56" i="5"/>
  <c r="H56" i="5" s="1"/>
  <c r="F63" i="5"/>
  <c r="E63" i="5"/>
  <c r="H63" i="5" s="1"/>
  <c r="F79" i="5"/>
  <c r="E79" i="5"/>
  <c r="C79" i="5"/>
  <c r="D83" i="9" s="1"/>
  <c r="F87" i="5"/>
  <c r="E87" i="5"/>
  <c r="C87" i="5"/>
  <c r="D91" i="9" s="1"/>
  <c r="F95" i="5"/>
  <c r="E95" i="5"/>
  <c r="H95" i="5" s="1"/>
  <c r="C95" i="5"/>
  <c r="D99" i="9" s="1"/>
  <c r="F118" i="5"/>
  <c r="C118" i="5"/>
  <c r="D122" i="9" s="1"/>
  <c r="E118" i="5"/>
  <c r="C52" i="5"/>
  <c r="D56" i="9" s="1"/>
  <c r="C68" i="5"/>
  <c r="D72" i="9" s="1"/>
  <c r="F102" i="5"/>
  <c r="C102" i="5"/>
  <c r="D106" i="9" s="1"/>
  <c r="E102" i="5"/>
  <c r="H102" i="5" s="1"/>
  <c r="F43" i="5"/>
  <c r="E43" i="5"/>
  <c r="E52" i="5"/>
  <c r="F59" i="5"/>
  <c r="H59" i="5" s="1"/>
  <c r="E59" i="5"/>
  <c r="E68" i="5"/>
  <c r="F75" i="5"/>
  <c r="E75" i="5"/>
  <c r="F136" i="5"/>
  <c r="E136" i="5"/>
  <c r="C136" i="5"/>
  <c r="D140" i="9" s="1"/>
  <c r="C141" i="5"/>
  <c r="D145" i="9" s="1"/>
  <c r="F141" i="5"/>
  <c r="E141" i="5"/>
  <c r="C48" i="5"/>
  <c r="D52" i="9" s="1"/>
  <c r="F52" i="5"/>
  <c r="C64" i="5"/>
  <c r="D68" i="9" s="1"/>
  <c r="F68" i="5"/>
  <c r="C137" i="5"/>
  <c r="D141" i="9" s="1"/>
  <c r="F137" i="5"/>
  <c r="E137" i="5"/>
  <c r="C145" i="5"/>
  <c r="D149" i="9" s="1"/>
  <c r="F145" i="5"/>
  <c r="E145" i="5"/>
  <c r="F152" i="5"/>
  <c r="E152" i="5"/>
  <c r="C152" i="5"/>
  <c r="D156" i="9" s="1"/>
  <c r="E204" i="5"/>
  <c r="F204" i="5"/>
  <c r="C204" i="5"/>
  <c r="D208" i="9" s="1"/>
  <c r="F39" i="5"/>
  <c r="E39" i="5"/>
  <c r="E48" i="5"/>
  <c r="H48" i="5" s="1"/>
  <c r="F55" i="5"/>
  <c r="E55" i="5"/>
  <c r="H55" i="5" s="1"/>
  <c r="E64" i="5"/>
  <c r="H64" i="5" s="1"/>
  <c r="F71" i="5"/>
  <c r="E71" i="5"/>
  <c r="F83" i="5"/>
  <c r="E83" i="5"/>
  <c r="H83" i="5" s="1"/>
  <c r="C83" i="5"/>
  <c r="D87" i="9" s="1"/>
  <c r="F91" i="5"/>
  <c r="E91" i="5"/>
  <c r="C91" i="5"/>
  <c r="D95" i="9" s="1"/>
  <c r="F120" i="5"/>
  <c r="E120" i="5"/>
  <c r="H120" i="5" s="1"/>
  <c r="C120" i="5"/>
  <c r="D124" i="9" s="1"/>
  <c r="C149" i="5"/>
  <c r="D153" i="9" s="1"/>
  <c r="F149" i="5"/>
  <c r="E149" i="5"/>
  <c r="E172" i="5"/>
  <c r="H172" i="5" s="1"/>
  <c r="F172" i="5"/>
  <c r="C172" i="5"/>
  <c r="D176" i="9" s="1"/>
  <c r="H44" i="5"/>
  <c r="C44" i="5"/>
  <c r="D48" i="9" s="1"/>
  <c r="F48" i="5"/>
  <c r="H60" i="5"/>
  <c r="C60" i="5"/>
  <c r="D64" i="9" s="1"/>
  <c r="F64" i="5"/>
  <c r="F104" i="5"/>
  <c r="E104" i="5"/>
  <c r="H104" i="5" s="1"/>
  <c r="C104" i="5"/>
  <c r="D108" i="9" s="1"/>
  <c r="C121" i="5"/>
  <c r="D125" i="9" s="1"/>
  <c r="F121" i="5"/>
  <c r="E121" i="5"/>
  <c r="F155" i="5"/>
  <c r="E155" i="5"/>
  <c r="C155" i="5"/>
  <c r="D159" i="9" s="1"/>
  <c r="F98" i="5"/>
  <c r="H98" i="5" s="1"/>
  <c r="C98" i="5"/>
  <c r="D102" i="9" s="1"/>
  <c r="F107" i="5"/>
  <c r="F114" i="5"/>
  <c r="C114" i="5"/>
  <c r="D118" i="9" s="1"/>
  <c r="F123" i="5"/>
  <c r="F130" i="5"/>
  <c r="C130" i="5"/>
  <c r="D134" i="9" s="1"/>
  <c r="F139" i="5"/>
  <c r="H139" i="5" s="1"/>
  <c r="E139" i="5"/>
  <c r="F143" i="5"/>
  <c r="E143" i="5"/>
  <c r="F147" i="5"/>
  <c r="E147" i="5"/>
  <c r="F151" i="5"/>
  <c r="E151" i="5"/>
  <c r="E160" i="5"/>
  <c r="H160" i="5" s="1"/>
  <c r="H196" i="5"/>
  <c r="E196" i="5"/>
  <c r="H38" i="5"/>
  <c r="H42" i="5"/>
  <c r="H46" i="5"/>
  <c r="H50" i="5"/>
  <c r="H54" i="5"/>
  <c r="H58" i="5"/>
  <c r="H62" i="5"/>
  <c r="H66" i="5"/>
  <c r="H70" i="5"/>
  <c r="C72" i="5"/>
  <c r="D76" i="9" s="1"/>
  <c r="H74" i="5"/>
  <c r="C76" i="5"/>
  <c r="D80" i="9" s="1"/>
  <c r="H78" i="5"/>
  <c r="C80" i="5"/>
  <c r="D84" i="9" s="1"/>
  <c r="H82" i="5"/>
  <c r="C84" i="5"/>
  <c r="D88" i="9" s="1"/>
  <c r="H86" i="5"/>
  <c r="C88" i="5"/>
  <c r="D92" i="9" s="1"/>
  <c r="C92" i="5"/>
  <c r="D96" i="9" s="1"/>
  <c r="H94" i="5"/>
  <c r="F96" i="5"/>
  <c r="H96" i="5" s="1"/>
  <c r="E98" i="5"/>
  <c r="C100" i="5"/>
  <c r="D104" i="9" s="1"/>
  <c r="C107" i="5"/>
  <c r="D111" i="9" s="1"/>
  <c r="F112" i="5"/>
  <c r="E114" i="5"/>
  <c r="H114" i="5" s="1"/>
  <c r="C116" i="5"/>
  <c r="D120" i="9" s="1"/>
  <c r="C123" i="5"/>
  <c r="D127" i="9" s="1"/>
  <c r="F128" i="5"/>
  <c r="E130" i="5"/>
  <c r="C132" i="5"/>
  <c r="D136" i="9" s="1"/>
  <c r="C139" i="5"/>
  <c r="D143" i="9" s="1"/>
  <c r="C143" i="5"/>
  <c r="D147" i="9" s="1"/>
  <c r="C147" i="5"/>
  <c r="D151" i="9" s="1"/>
  <c r="C151" i="5"/>
  <c r="D155" i="9" s="1"/>
  <c r="H156" i="5"/>
  <c r="C160" i="5"/>
  <c r="D164" i="9" s="1"/>
  <c r="E184" i="5"/>
  <c r="C196" i="5"/>
  <c r="D200" i="9" s="1"/>
  <c r="F80" i="5"/>
  <c r="F84" i="5"/>
  <c r="H84" i="5" s="1"/>
  <c r="F88" i="5"/>
  <c r="F92" i="5"/>
  <c r="F100" i="5"/>
  <c r="H107" i="5"/>
  <c r="F116" i="5"/>
  <c r="H123" i="5"/>
  <c r="H130" i="5"/>
  <c r="F132" i="5"/>
  <c r="E192" i="5"/>
  <c r="H76" i="5"/>
  <c r="F99" i="5"/>
  <c r="F106" i="5"/>
  <c r="C106" i="5"/>
  <c r="D110" i="9" s="1"/>
  <c r="F115" i="5"/>
  <c r="F122" i="5"/>
  <c r="C122" i="5"/>
  <c r="D126" i="9" s="1"/>
  <c r="E129" i="5"/>
  <c r="F131" i="5"/>
  <c r="F138" i="5"/>
  <c r="C138" i="5"/>
  <c r="D142" i="9" s="1"/>
  <c r="C140" i="5"/>
  <c r="D144" i="9" s="1"/>
  <c r="C144" i="5"/>
  <c r="D148" i="9" s="1"/>
  <c r="C148" i="5"/>
  <c r="D152" i="9" s="1"/>
  <c r="E168" i="5"/>
  <c r="E180" i="5"/>
  <c r="H180" i="5" s="1"/>
  <c r="C192" i="5"/>
  <c r="D196" i="9" s="1"/>
  <c r="C38" i="5"/>
  <c r="D42" i="9" s="1"/>
  <c r="C42" i="5"/>
  <c r="D46" i="9" s="1"/>
  <c r="C46" i="5"/>
  <c r="D50" i="9" s="1"/>
  <c r="C50" i="5"/>
  <c r="D54" i="9" s="1"/>
  <c r="C54" i="5"/>
  <c r="D58" i="9" s="1"/>
  <c r="C58" i="5"/>
  <c r="D62" i="9" s="1"/>
  <c r="C62" i="5"/>
  <c r="D66" i="9" s="1"/>
  <c r="C66" i="5"/>
  <c r="D70" i="9" s="1"/>
  <c r="C70" i="5"/>
  <c r="D74" i="9" s="1"/>
  <c r="C74" i="5"/>
  <c r="D78" i="9" s="1"/>
  <c r="C78" i="5"/>
  <c r="D82" i="9" s="1"/>
  <c r="C82" i="5"/>
  <c r="D86" i="9" s="1"/>
  <c r="C86" i="5"/>
  <c r="D90" i="9" s="1"/>
  <c r="C90" i="5"/>
  <c r="D94" i="9" s="1"/>
  <c r="C94" i="5"/>
  <c r="D98" i="9" s="1"/>
  <c r="F97" i="5"/>
  <c r="C99" i="5"/>
  <c r="D103" i="9" s="1"/>
  <c r="E106" i="5"/>
  <c r="C108" i="5"/>
  <c r="D112" i="9" s="1"/>
  <c r="F113" i="5"/>
  <c r="C115" i="5"/>
  <c r="D119" i="9" s="1"/>
  <c r="E122" i="5"/>
  <c r="C124" i="5"/>
  <c r="D128" i="9" s="1"/>
  <c r="F129" i="5"/>
  <c r="C131" i="5"/>
  <c r="D135" i="9" s="1"/>
  <c r="E138" i="5"/>
  <c r="E140" i="5"/>
  <c r="H140" i="5" s="1"/>
  <c r="E144" i="5"/>
  <c r="E148" i="5"/>
  <c r="C168" i="5"/>
  <c r="D172" i="9" s="1"/>
  <c r="F192" i="5"/>
  <c r="E200" i="5"/>
  <c r="H200" i="5" s="1"/>
  <c r="E99" i="5"/>
  <c r="H99" i="5" s="1"/>
  <c r="E101" i="5"/>
  <c r="H101" i="5" s="1"/>
  <c r="F103" i="5"/>
  <c r="H103" i="5" s="1"/>
  <c r="E108" i="5"/>
  <c r="H108" i="5" s="1"/>
  <c r="F110" i="5"/>
  <c r="H110" i="5" s="1"/>
  <c r="C110" i="5"/>
  <c r="D114" i="9" s="1"/>
  <c r="E115" i="5"/>
  <c r="H115" i="5" s="1"/>
  <c r="E117" i="5"/>
  <c r="H117" i="5" s="1"/>
  <c r="F119" i="5"/>
  <c r="H119" i="5" s="1"/>
  <c r="E124" i="5"/>
  <c r="H124" i="5" s="1"/>
  <c r="F126" i="5"/>
  <c r="H126" i="5" s="1"/>
  <c r="C126" i="5"/>
  <c r="D130" i="9" s="1"/>
  <c r="E131" i="5"/>
  <c r="H131" i="5" s="1"/>
  <c r="E133" i="5"/>
  <c r="H133" i="5" s="1"/>
  <c r="F135" i="5"/>
  <c r="F140" i="5"/>
  <c r="F144" i="5"/>
  <c r="H144" i="5" s="1"/>
  <c r="F148" i="5"/>
  <c r="F159" i="5"/>
  <c r="E159" i="5"/>
  <c r="H164" i="5"/>
  <c r="E164" i="5"/>
  <c r="F168" i="5"/>
  <c r="F180" i="5"/>
  <c r="H188" i="5"/>
  <c r="E188" i="5"/>
  <c r="C200" i="5"/>
  <c r="D204" i="9" s="1"/>
  <c r="E163" i="5"/>
  <c r="E167" i="5"/>
  <c r="E171" i="5"/>
  <c r="E175" i="5"/>
  <c r="E179" i="5"/>
  <c r="E183" i="5"/>
  <c r="E187" i="5"/>
  <c r="E191" i="5"/>
  <c r="E195" i="5"/>
  <c r="E199" i="5"/>
  <c r="E203" i="5"/>
  <c r="E207" i="5"/>
  <c r="C142" i="5"/>
  <c r="D146" i="9" s="1"/>
  <c r="C146" i="5"/>
  <c r="D150" i="9" s="1"/>
  <c r="C154" i="5"/>
  <c r="D158" i="9" s="1"/>
  <c r="C158" i="5"/>
  <c r="D162" i="9" s="1"/>
  <c r="C162" i="5"/>
  <c r="D166" i="9" s="1"/>
  <c r="F163" i="5"/>
  <c r="C166" i="5"/>
  <c r="D170" i="9" s="1"/>
  <c r="F167" i="5"/>
  <c r="C170" i="5"/>
  <c r="D174" i="9" s="1"/>
  <c r="F171" i="5"/>
  <c r="C174" i="5"/>
  <c r="D178" i="9" s="1"/>
  <c r="F175" i="5"/>
  <c r="C178" i="5"/>
  <c r="D182" i="9" s="1"/>
  <c r="F179" i="5"/>
  <c r="C182" i="5"/>
  <c r="D186" i="9" s="1"/>
  <c r="F183" i="5"/>
  <c r="C186" i="5"/>
  <c r="D190" i="9" s="1"/>
  <c r="F187" i="5"/>
  <c r="C190" i="5"/>
  <c r="D194" i="9" s="1"/>
  <c r="F191" i="5"/>
  <c r="C194" i="5"/>
  <c r="D198" i="9" s="1"/>
  <c r="F195" i="5"/>
  <c r="F199" i="5"/>
  <c r="C202" i="5"/>
  <c r="D206" i="9" s="1"/>
  <c r="F203" i="5"/>
  <c r="C206" i="5"/>
  <c r="D210" i="9" s="1"/>
  <c r="F207" i="5"/>
  <c r="E174" i="5"/>
  <c r="H174" i="5" s="1"/>
  <c r="E178" i="5"/>
  <c r="H178" i="5" s="1"/>
  <c r="E182" i="5"/>
  <c r="H182" i="5" s="1"/>
  <c r="E186" i="5"/>
  <c r="H186" i="5" s="1"/>
  <c r="E190" i="5"/>
  <c r="H190" i="5" s="1"/>
  <c r="E194" i="5"/>
  <c r="H194" i="5" s="1"/>
  <c r="E202" i="5"/>
  <c r="H202" i="5" s="1"/>
  <c r="E206" i="5"/>
  <c r="H206" i="5" s="1"/>
  <c r="G732" i="13"/>
  <c r="E1021" i="13"/>
  <c r="H1021" i="13" s="1"/>
  <c r="E1153" i="13"/>
  <c r="H1153" i="13" s="1"/>
  <c r="G1159" i="13"/>
  <c r="E696" i="13"/>
  <c r="H696" i="13" s="1"/>
  <c r="G714" i="13"/>
  <c r="G762" i="13"/>
  <c r="E792" i="13"/>
  <c r="H792" i="13" s="1"/>
  <c r="E937" i="13"/>
  <c r="H937" i="13" s="1"/>
  <c r="G1117" i="13"/>
  <c r="G774" i="13"/>
  <c r="E901" i="13"/>
  <c r="H901" i="13" s="1"/>
  <c r="G919" i="13"/>
  <c r="E967" i="13"/>
  <c r="H967" i="13" s="1"/>
  <c r="G985" i="13"/>
  <c r="E1207" i="13"/>
  <c r="H1207" i="13" s="1"/>
  <c r="E835" i="13"/>
  <c r="H835" i="13" s="1"/>
  <c r="G901" i="13"/>
  <c r="G1111" i="13"/>
  <c r="G1207" i="13"/>
  <c r="G696" i="13"/>
  <c r="G786" i="13"/>
  <c r="G883" i="13"/>
  <c r="E1183" i="13"/>
  <c r="H1183" i="13" s="1"/>
  <c r="G1189" i="13"/>
  <c r="G744" i="13"/>
  <c r="G768" i="13"/>
  <c r="E895" i="13"/>
  <c r="H895" i="13" s="1"/>
  <c r="G1027" i="13"/>
  <c r="G1075" i="13"/>
  <c r="G1171" i="13"/>
  <c r="E1201" i="13"/>
  <c r="H1201" i="13" s="1"/>
  <c r="E1195" i="13"/>
  <c r="H1195" i="13" s="1"/>
  <c r="G1195" i="13"/>
  <c r="E1189" i="13"/>
  <c r="H1189" i="13" s="1"/>
  <c r="G1183" i="13"/>
  <c r="E1177" i="13"/>
  <c r="H1177" i="13" s="1"/>
  <c r="G1177" i="13"/>
  <c r="E1171" i="13"/>
  <c r="H1171" i="13" s="1"/>
  <c r="G1165" i="13"/>
  <c r="E1165" i="13"/>
  <c r="H1165" i="13" s="1"/>
  <c r="E1159" i="13"/>
  <c r="H1159" i="13" s="1"/>
  <c r="E1147" i="13"/>
  <c r="H1147" i="13" s="1"/>
  <c r="G1147" i="13"/>
  <c r="E1141" i="13"/>
  <c r="H1141" i="13" s="1"/>
  <c r="G1141" i="13"/>
  <c r="E1135" i="13"/>
  <c r="H1135" i="13" s="1"/>
  <c r="E1129" i="13"/>
  <c r="H1129" i="13" s="1"/>
  <c r="G1129" i="13"/>
  <c r="G1123" i="13"/>
  <c r="E1123" i="13"/>
  <c r="H1123" i="13" s="1"/>
  <c r="E1117" i="13"/>
  <c r="H1117" i="13" s="1"/>
  <c r="E1111" i="13"/>
  <c r="H1111" i="13" s="1"/>
  <c r="E1105" i="13"/>
  <c r="H1105" i="13" s="1"/>
  <c r="G1105" i="13"/>
  <c r="G1099" i="13"/>
  <c r="E1093" i="13"/>
  <c r="H1093" i="13" s="1"/>
  <c r="G1093" i="13"/>
  <c r="E1087" i="13"/>
  <c r="H1087" i="13" s="1"/>
  <c r="G1087" i="13"/>
  <c r="G1081" i="13"/>
  <c r="E1081" i="13"/>
  <c r="H1081" i="13" s="1"/>
  <c r="E1075" i="13"/>
  <c r="H1075" i="13" s="1"/>
  <c r="E1069" i="13"/>
  <c r="H1069" i="13" s="1"/>
  <c r="G1069" i="13"/>
  <c r="G1063" i="13"/>
  <c r="E1063" i="13"/>
  <c r="H1063" i="13" s="1"/>
  <c r="E1057" i="13"/>
  <c r="H1057" i="13" s="1"/>
  <c r="E1051" i="13"/>
  <c r="H1051" i="13" s="1"/>
  <c r="G1051" i="13"/>
  <c r="G1045" i="13"/>
  <c r="E1045" i="13"/>
  <c r="H1045" i="13" s="1"/>
  <c r="G1039" i="13"/>
  <c r="E1033" i="13"/>
  <c r="H1033" i="13" s="1"/>
  <c r="G1033" i="13"/>
  <c r="E1027" i="13"/>
  <c r="H1027" i="13" s="1"/>
  <c r="G1021" i="13"/>
  <c r="E1015" i="13"/>
  <c r="H1015" i="13" s="1"/>
  <c r="G1015" i="13"/>
  <c r="E1009" i="13"/>
  <c r="H1009" i="13" s="1"/>
  <c r="E1003" i="13"/>
  <c r="H1003" i="13" s="1"/>
  <c r="G1003" i="13"/>
  <c r="E997" i="13"/>
  <c r="H997" i="13" s="1"/>
  <c r="G997" i="13"/>
  <c r="G991" i="13"/>
  <c r="E991" i="13"/>
  <c r="H991" i="13" s="1"/>
  <c r="E985" i="13"/>
  <c r="H985" i="13" s="1"/>
  <c r="E979" i="13"/>
  <c r="H979" i="13" s="1"/>
  <c r="G979" i="13"/>
  <c r="G973" i="13"/>
  <c r="E973" i="13"/>
  <c r="H973" i="13" s="1"/>
  <c r="G967" i="13"/>
  <c r="E961" i="13"/>
  <c r="H961" i="13" s="1"/>
  <c r="G955" i="13"/>
  <c r="E955" i="13"/>
  <c r="H955" i="13" s="1"/>
  <c r="E949" i="13"/>
  <c r="H949" i="13" s="1"/>
  <c r="G949" i="13"/>
  <c r="E943" i="13"/>
  <c r="H943" i="13" s="1"/>
  <c r="G943" i="13"/>
  <c r="G937" i="13"/>
  <c r="E931" i="13"/>
  <c r="H931" i="13" s="1"/>
  <c r="G931" i="13"/>
  <c r="E925" i="13"/>
  <c r="H925" i="13" s="1"/>
  <c r="G925" i="13"/>
  <c r="E919" i="13"/>
  <c r="H919" i="13" s="1"/>
  <c r="E913" i="13"/>
  <c r="H913" i="13" s="1"/>
  <c r="G913" i="13"/>
  <c r="E907" i="13"/>
  <c r="H907" i="13" s="1"/>
  <c r="G907" i="13"/>
  <c r="G895" i="13"/>
  <c r="E889" i="13"/>
  <c r="H889" i="13" s="1"/>
  <c r="G889" i="13"/>
  <c r="E883" i="13"/>
  <c r="H883" i="13" s="1"/>
  <c r="E877" i="13"/>
  <c r="H877" i="13" s="1"/>
  <c r="G877" i="13"/>
  <c r="E871" i="13"/>
  <c r="H871" i="13" s="1"/>
  <c r="G871" i="13"/>
  <c r="E865" i="13"/>
  <c r="H865" i="13" s="1"/>
  <c r="G865" i="13"/>
  <c r="E859" i="13"/>
  <c r="H859" i="13" s="1"/>
  <c r="G859" i="13"/>
  <c r="E853" i="13"/>
  <c r="H853" i="13" s="1"/>
  <c r="G853" i="13"/>
  <c r="G847" i="13"/>
  <c r="E847" i="13"/>
  <c r="H847" i="13" s="1"/>
  <c r="G841" i="13"/>
  <c r="E841" i="13"/>
  <c r="H841" i="13" s="1"/>
  <c r="G835" i="13"/>
  <c r="E829" i="13"/>
  <c r="H829" i="13" s="1"/>
  <c r="G829" i="13"/>
  <c r="E823" i="13"/>
  <c r="H823" i="13" s="1"/>
  <c r="G823" i="13"/>
  <c r="E817" i="13"/>
  <c r="H817" i="13" s="1"/>
  <c r="G817" i="13"/>
  <c r="G811" i="13"/>
  <c r="E811" i="13"/>
  <c r="H811" i="13" s="1"/>
  <c r="E805" i="13"/>
  <c r="H805" i="13" s="1"/>
  <c r="G805" i="13"/>
  <c r="E798" i="13"/>
  <c r="H798" i="13" s="1"/>
  <c r="G798" i="13"/>
  <c r="G792" i="13"/>
  <c r="E786" i="13"/>
  <c r="H786" i="13" s="1"/>
  <c r="E780" i="13"/>
  <c r="H780" i="13" s="1"/>
  <c r="G780" i="13"/>
  <c r="E774" i="13"/>
  <c r="H774" i="13" s="1"/>
  <c r="E768" i="13"/>
  <c r="H768" i="13" s="1"/>
  <c r="E762" i="13"/>
  <c r="H762" i="13" s="1"/>
  <c r="E756" i="13"/>
  <c r="H756" i="13" s="1"/>
  <c r="G756" i="13"/>
  <c r="G750" i="13"/>
  <c r="E750" i="13"/>
  <c r="H750" i="13" s="1"/>
  <c r="E744" i="13"/>
  <c r="H744" i="13" s="1"/>
  <c r="E738" i="13"/>
  <c r="H738" i="13" s="1"/>
  <c r="G738" i="13"/>
  <c r="E732" i="13"/>
  <c r="H732" i="13" s="1"/>
  <c r="E726" i="13"/>
  <c r="H726" i="13" s="1"/>
  <c r="G726" i="13"/>
  <c r="E720" i="13"/>
  <c r="H720" i="13" s="1"/>
  <c r="G720" i="13"/>
  <c r="E714" i="13"/>
  <c r="H714" i="13" s="1"/>
  <c r="E708" i="13"/>
  <c r="H708" i="13" s="1"/>
  <c r="G708" i="13"/>
  <c r="G702" i="13"/>
  <c r="E702" i="13"/>
  <c r="H702" i="13" s="1"/>
  <c r="E690" i="13"/>
  <c r="H690" i="13" s="1"/>
  <c r="G690" i="13"/>
  <c r="G181" i="9" l="1"/>
  <c r="I198" i="9"/>
  <c r="I178" i="9"/>
  <c r="I158" i="9"/>
  <c r="F89" i="9"/>
  <c r="F205" i="9"/>
  <c r="F189" i="9"/>
  <c r="I73" i="9"/>
  <c r="G101" i="9"/>
  <c r="I60" i="9"/>
  <c r="G60" i="9"/>
  <c r="F120" i="9"/>
  <c r="F181" i="9"/>
  <c r="G198" i="9"/>
  <c r="I190" i="9"/>
  <c r="I79" i="9"/>
  <c r="G79" i="9"/>
  <c r="G158" i="9"/>
  <c r="G102" i="9"/>
  <c r="I154" i="9"/>
  <c r="F101" i="9"/>
  <c r="G92" i="9"/>
  <c r="F80" i="9"/>
  <c r="G203" i="9"/>
  <c r="I80" i="9"/>
  <c r="F102" i="9"/>
  <c r="F203" i="9"/>
  <c r="G137" i="9"/>
  <c r="F41" i="9"/>
  <c r="F64" i="9"/>
  <c r="I62" i="9"/>
  <c r="I42" i="9"/>
  <c r="G41" i="9"/>
  <c r="G64" i="9"/>
  <c r="F92" i="9"/>
  <c r="I82" i="9"/>
  <c r="I137" i="9"/>
  <c r="G188" i="9"/>
  <c r="T128" i="9"/>
  <c r="X128" i="9"/>
  <c r="W128" i="9"/>
  <c r="U128" i="9"/>
  <c r="R128" i="9"/>
  <c r="Y128" i="9"/>
  <c r="V128" i="9"/>
  <c r="S128" i="9"/>
  <c r="T209" i="9"/>
  <c r="S209" i="9"/>
  <c r="R209" i="9"/>
  <c r="Y209" i="9"/>
  <c r="W209" i="9"/>
  <c r="V209" i="9"/>
  <c r="X209" i="9"/>
  <c r="U209" i="9"/>
  <c r="Y94" i="9"/>
  <c r="W94" i="9"/>
  <c r="V94" i="9"/>
  <c r="U94" i="9"/>
  <c r="T94" i="9"/>
  <c r="S94" i="9"/>
  <c r="R94" i="9"/>
  <c r="X94" i="9"/>
  <c r="I210" i="9"/>
  <c r="F94" i="9"/>
  <c r="S137" i="9"/>
  <c r="Y137" i="9"/>
  <c r="W137" i="9"/>
  <c r="V137" i="9"/>
  <c r="U137" i="9"/>
  <c r="T137" i="9"/>
  <c r="R137" i="9"/>
  <c r="X137" i="9"/>
  <c r="S41" i="9"/>
  <c r="U41" i="9"/>
  <c r="R41" i="9"/>
  <c r="Y41" i="9"/>
  <c r="W41" i="9"/>
  <c r="X41" i="9"/>
  <c r="T41" i="9"/>
  <c r="V41" i="9"/>
  <c r="U74" i="9"/>
  <c r="T74" i="9"/>
  <c r="R74" i="9"/>
  <c r="Y74" i="9"/>
  <c r="X74" i="9"/>
  <c r="V74" i="9"/>
  <c r="S74" i="9"/>
  <c r="W74" i="9"/>
  <c r="T201" i="9"/>
  <c r="S201" i="9"/>
  <c r="R201" i="9"/>
  <c r="Y201" i="9"/>
  <c r="W201" i="9"/>
  <c r="V201" i="9"/>
  <c r="X201" i="9"/>
  <c r="U201" i="9"/>
  <c r="F70" i="9"/>
  <c r="Y70" i="9"/>
  <c r="X70" i="9"/>
  <c r="V70" i="9"/>
  <c r="U70" i="9"/>
  <c r="T70" i="9"/>
  <c r="S70" i="9"/>
  <c r="R70" i="9"/>
  <c r="W70" i="9"/>
  <c r="F154" i="9"/>
  <c r="R154" i="9"/>
  <c r="X154" i="9"/>
  <c r="V154" i="9"/>
  <c r="U154" i="9"/>
  <c r="Y154" i="9"/>
  <c r="W154" i="9"/>
  <c r="T154" i="9"/>
  <c r="S154" i="9"/>
  <c r="F62" i="9"/>
  <c r="Y62" i="9"/>
  <c r="X62" i="9"/>
  <c r="V62" i="9"/>
  <c r="U62" i="9"/>
  <c r="T62" i="9"/>
  <c r="S62" i="9"/>
  <c r="R62" i="9"/>
  <c r="W62" i="9"/>
  <c r="R203" i="9"/>
  <c r="Y203" i="9"/>
  <c r="X203" i="9"/>
  <c r="W203" i="9"/>
  <c r="U203" i="9"/>
  <c r="T203" i="9"/>
  <c r="S203" i="9"/>
  <c r="V203" i="9"/>
  <c r="W80" i="9"/>
  <c r="X80" i="9"/>
  <c r="V80" i="9"/>
  <c r="T80" i="9"/>
  <c r="S80" i="9"/>
  <c r="R80" i="9"/>
  <c r="Y80" i="9"/>
  <c r="U80" i="9"/>
  <c r="Y42" i="9"/>
  <c r="R42" i="9"/>
  <c r="X42" i="9"/>
  <c r="V42" i="9"/>
  <c r="W42" i="9"/>
  <c r="S42" i="9"/>
  <c r="T42" i="9"/>
  <c r="U42" i="9"/>
  <c r="Y102" i="9"/>
  <c r="W102" i="9"/>
  <c r="V102" i="9"/>
  <c r="U102" i="9"/>
  <c r="T102" i="9"/>
  <c r="S102" i="9"/>
  <c r="R102" i="9"/>
  <c r="X102" i="9"/>
  <c r="B185" i="9"/>
  <c r="R101" i="9"/>
  <c r="X101" i="9"/>
  <c r="W101" i="9"/>
  <c r="V101" i="9"/>
  <c r="U101" i="9"/>
  <c r="S101" i="9"/>
  <c r="T101" i="9"/>
  <c r="Y101" i="9"/>
  <c r="X79" i="9"/>
  <c r="W79" i="9"/>
  <c r="U79" i="9"/>
  <c r="T79" i="9"/>
  <c r="S79" i="9"/>
  <c r="V79" i="9"/>
  <c r="Y79" i="9"/>
  <c r="R79" i="9"/>
  <c r="R85" i="9"/>
  <c r="W85" i="9"/>
  <c r="V85" i="9"/>
  <c r="U85" i="9"/>
  <c r="Y85" i="9"/>
  <c r="X85" i="9"/>
  <c r="S85" i="9"/>
  <c r="T85" i="9"/>
  <c r="S210" i="9"/>
  <c r="R210" i="9"/>
  <c r="Y210" i="9"/>
  <c r="X210" i="9"/>
  <c r="V210" i="9"/>
  <c r="U210" i="9"/>
  <c r="W210" i="9"/>
  <c r="T210" i="9"/>
  <c r="I209" i="9"/>
  <c r="I67" i="9"/>
  <c r="F166" i="9"/>
  <c r="I85" i="9"/>
  <c r="W133" i="9"/>
  <c r="U133" i="9"/>
  <c r="S133" i="9"/>
  <c r="R133" i="9"/>
  <c r="T133" i="9"/>
  <c r="Y133" i="9"/>
  <c r="X133" i="9"/>
  <c r="V133" i="9"/>
  <c r="T184" i="9"/>
  <c r="R184" i="9"/>
  <c r="X184" i="9"/>
  <c r="W184" i="9"/>
  <c r="U184" i="9"/>
  <c r="Y184" i="9"/>
  <c r="V184" i="9"/>
  <c r="S184" i="9"/>
  <c r="W48" i="9"/>
  <c r="T48" i="9"/>
  <c r="S48" i="9"/>
  <c r="R48" i="9"/>
  <c r="Y48" i="9"/>
  <c r="X48" i="9"/>
  <c r="U48" i="9"/>
  <c r="V48" i="9"/>
  <c r="F194" i="9"/>
  <c r="R194" i="9"/>
  <c r="X194" i="9"/>
  <c r="V194" i="9"/>
  <c r="U194" i="9"/>
  <c r="Y194" i="9"/>
  <c r="W194" i="9"/>
  <c r="S194" i="9"/>
  <c r="T194" i="9"/>
  <c r="U66" i="9"/>
  <c r="T66" i="9"/>
  <c r="R66" i="9"/>
  <c r="Y66" i="9"/>
  <c r="X66" i="9"/>
  <c r="V66" i="9"/>
  <c r="S66" i="9"/>
  <c r="W66" i="9"/>
  <c r="V150" i="9"/>
  <c r="T150" i="9"/>
  <c r="R150" i="9"/>
  <c r="Y150" i="9"/>
  <c r="X150" i="9"/>
  <c r="U150" i="9"/>
  <c r="S150" i="9"/>
  <c r="W150" i="9"/>
  <c r="U58" i="9"/>
  <c r="T58" i="9"/>
  <c r="R58" i="9"/>
  <c r="Y58" i="9"/>
  <c r="X58" i="9"/>
  <c r="V58" i="9"/>
  <c r="S58" i="9"/>
  <c r="W58" i="9"/>
  <c r="U200" i="9"/>
  <c r="T200" i="9"/>
  <c r="S200" i="9"/>
  <c r="R200" i="9"/>
  <c r="X200" i="9"/>
  <c r="W200" i="9"/>
  <c r="Y200" i="9"/>
  <c r="V200" i="9"/>
  <c r="S76" i="9"/>
  <c r="R76" i="9"/>
  <c r="X76" i="9"/>
  <c r="W76" i="9"/>
  <c r="V76" i="9"/>
  <c r="U76" i="9"/>
  <c r="T76" i="9"/>
  <c r="Y76" i="9"/>
  <c r="G206" i="9"/>
  <c r="W206" i="9"/>
  <c r="V206" i="9"/>
  <c r="U206" i="9"/>
  <c r="T206" i="9"/>
  <c r="R206" i="9"/>
  <c r="Y206" i="9"/>
  <c r="X206" i="9"/>
  <c r="S206" i="9"/>
  <c r="R61" i="9"/>
  <c r="Y61" i="9"/>
  <c r="W61" i="9"/>
  <c r="V61" i="9"/>
  <c r="U61" i="9"/>
  <c r="T61" i="9"/>
  <c r="X61" i="9"/>
  <c r="S61" i="9"/>
  <c r="W181" i="9"/>
  <c r="U181" i="9"/>
  <c r="S181" i="9"/>
  <c r="R181" i="9"/>
  <c r="T181" i="9"/>
  <c r="Y181" i="9"/>
  <c r="X181" i="9"/>
  <c r="V181" i="9"/>
  <c r="F90" i="9"/>
  <c r="U90" i="9"/>
  <c r="R90" i="9"/>
  <c r="Y90" i="9"/>
  <c r="X90" i="9"/>
  <c r="W90" i="9"/>
  <c r="V90" i="9"/>
  <c r="T90" i="9"/>
  <c r="S90" i="9"/>
  <c r="G178" i="9"/>
  <c r="R178" i="9"/>
  <c r="X178" i="9"/>
  <c r="V178" i="9"/>
  <c r="U178" i="9"/>
  <c r="Y178" i="9"/>
  <c r="W178" i="9"/>
  <c r="S178" i="9"/>
  <c r="T178" i="9"/>
  <c r="R77" i="9"/>
  <c r="Y77" i="9"/>
  <c r="W77" i="9"/>
  <c r="V77" i="9"/>
  <c r="U77" i="9"/>
  <c r="X77" i="9"/>
  <c r="T77" i="9"/>
  <c r="S77" i="9"/>
  <c r="V73" i="9"/>
  <c r="U73" i="9"/>
  <c r="S73" i="9"/>
  <c r="R73" i="9"/>
  <c r="Y73" i="9"/>
  <c r="W73" i="9"/>
  <c r="X73" i="9"/>
  <c r="T73" i="9"/>
  <c r="V199" i="9"/>
  <c r="U199" i="9"/>
  <c r="T199" i="9"/>
  <c r="S199" i="9"/>
  <c r="Y199" i="9"/>
  <c r="X199" i="9"/>
  <c r="W199" i="9"/>
  <c r="R199" i="9"/>
  <c r="E198" i="5"/>
  <c r="H198" i="5" s="1"/>
  <c r="F77" i="9"/>
  <c r="I94" i="9"/>
  <c r="F209" i="9"/>
  <c r="T107" i="9"/>
  <c r="R107" i="9"/>
  <c r="Y107" i="9"/>
  <c r="X107" i="9"/>
  <c r="W107" i="9"/>
  <c r="S107" i="9"/>
  <c r="V107" i="9"/>
  <c r="U107" i="9"/>
  <c r="W173" i="9"/>
  <c r="U173" i="9"/>
  <c r="S173" i="9"/>
  <c r="R173" i="9"/>
  <c r="T173" i="9"/>
  <c r="Y173" i="9"/>
  <c r="X173" i="9"/>
  <c r="V173" i="9"/>
  <c r="W44" i="9"/>
  <c r="R44" i="9"/>
  <c r="S44" i="9"/>
  <c r="V44" i="9"/>
  <c r="Y44" i="9"/>
  <c r="X44" i="9"/>
  <c r="T44" i="9"/>
  <c r="U44" i="9"/>
  <c r="Y187" i="9"/>
  <c r="W187" i="9"/>
  <c r="U187" i="9"/>
  <c r="T187" i="9"/>
  <c r="V187" i="9"/>
  <c r="R187" i="9"/>
  <c r="X187" i="9"/>
  <c r="S187" i="9"/>
  <c r="F55" i="9"/>
  <c r="X55" i="9"/>
  <c r="W55" i="9"/>
  <c r="U55" i="9"/>
  <c r="T55" i="9"/>
  <c r="S55" i="9"/>
  <c r="Y55" i="9"/>
  <c r="V55" i="9"/>
  <c r="R55" i="9"/>
  <c r="X197" i="9"/>
  <c r="W197" i="9"/>
  <c r="V197" i="9"/>
  <c r="U197" i="9"/>
  <c r="S197" i="9"/>
  <c r="R197" i="9"/>
  <c r="T197" i="9"/>
  <c r="Y197" i="9"/>
  <c r="V121" i="9"/>
  <c r="T121" i="9"/>
  <c r="S121" i="9"/>
  <c r="R121" i="9"/>
  <c r="Y121" i="9"/>
  <c r="U121" i="9"/>
  <c r="X121" i="9"/>
  <c r="W121" i="9"/>
  <c r="S193" i="9"/>
  <c r="Y193" i="9"/>
  <c r="W193" i="9"/>
  <c r="V193" i="9"/>
  <c r="U193" i="9"/>
  <c r="T193" i="9"/>
  <c r="R193" i="9"/>
  <c r="X193" i="9"/>
  <c r="R69" i="9"/>
  <c r="Y69" i="9"/>
  <c r="W69" i="9"/>
  <c r="V69" i="9"/>
  <c r="U69" i="9"/>
  <c r="T69" i="9"/>
  <c r="X69" i="9"/>
  <c r="S69" i="9"/>
  <c r="F186" i="9"/>
  <c r="R186" i="9"/>
  <c r="X186" i="9"/>
  <c r="V186" i="9"/>
  <c r="U186" i="9"/>
  <c r="Y186" i="9"/>
  <c r="W186" i="9"/>
  <c r="T186" i="9"/>
  <c r="S186" i="9"/>
  <c r="V57" i="9"/>
  <c r="U57" i="9"/>
  <c r="S57" i="9"/>
  <c r="R57" i="9"/>
  <c r="Y57" i="9"/>
  <c r="W57" i="9"/>
  <c r="X57" i="9"/>
  <c r="T57" i="9"/>
  <c r="F174" i="9"/>
  <c r="V174" i="9"/>
  <c r="T174" i="9"/>
  <c r="R174" i="9"/>
  <c r="Y174" i="9"/>
  <c r="X174" i="9"/>
  <c r="U174" i="9"/>
  <c r="S174" i="9"/>
  <c r="W174" i="9"/>
  <c r="Y86" i="9"/>
  <c r="V86" i="9"/>
  <c r="U86" i="9"/>
  <c r="T86" i="9"/>
  <c r="W86" i="9"/>
  <c r="S86" i="9"/>
  <c r="X86" i="9"/>
  <c r="R86" i="9"/>
  <c r="F98" i="9"/>
  <c r="U98" i="9"/>
  <c r="S98" i="9"/>
  <c r="R98" i="9"/>
  <c r="Y98" i="9"/>
  <c r="X98" i="9"/>
  <c r="V98" i="9"/>
  <c r="T98" i="9"/>
  <c r="W98" i="9"/>
  <c r="W64" i="9"/>
  <c r="V64" i="9"/>
  <c r="T64" i="9"/>
  <c r="S64" i="9"/>
  <c r="R64" i="9"/>
  <c r="X64" i="9"/>
  <c r="Y64" i="9"/>
  <c r="U64" i="9"/>
  <c r="G166" i="9"/>
  <c r="V166" i="9"/>
  <c r="T166" i="9"/>
  <c r="R166" i="9"/>
  <c r="Y166" i="9"/>
  <c r="X166" i="9"/>
  <c r="U166" i="9"/>
  <c r="S166" i="9"/>
  <c r="W166" i="9"/>
  <c r="W120" i="9"/>
  <c r="U120" i="9"/>
  <c r="T120" i="9"/>
  <c r="S120" i="9"/>
  <c r="R120" i="9"/>
  <c r="X120" i="9"/>
  <c r="V120" i="9"/>
  <c r="Y120" i="9"/>
  <c r="F83" i="9"/>
  <c r="T83" i="9"/>
  <c r="Y83" i="9"/>
  <c r="X83" i="9"/>
  <c r="W83" i="9"/>
  <c r="S83" i="9"/>
  <c r="R83" i="9"/>
  <c r="V83" i="9"/>
  <c r="U83" i="9"/>
  <c r="G85" i="9"/>
  <c r="F73" i="9"/>
  <c r="I205" i="9"/>
  <c r="X205" i="9"/>
  <c r="W205" i="9"/>
  <c r="V205" i="9"/>
  <c r="U205" i="9"/>
  <c r="S205" i="9"/>
  <c r="R205" i="9"/>
  <c r="Y205" i="9"/>
  <c r="T205" i="9"/>
  <c r="V97" i="9"/>
  <c r="T97" i="9"/>
  <c r="S97" i="9"/>
  <c r="R97" i="9"/>
  <c r="Y97" i="9"/>
  <c r="U97" i="9"/>
  <c r="X97" i="9"/>
  <c r="W97" i="9"/>
  <c r="F162" i="9"/>
  <c r="R162" i="9"/>
  <c r="X162" i="9"/>
  <c r="V162" i="9"/>
  <c r="U162" i="9"/>
  <c r="Y162" i="9"/>
  <c r="W162" i="9"/>
  <c r="S162" i="9"/>
  <c r="T162" i="9"/>
  <c r="F169" i="9"/>
  <c r="S169" i="9"/>
  <c r="Y169" i="9"/>
  <c r="W169" i="9"/>
  <c r="V169" i="9"/>
  <c r="U169" i="9"/>
  <c r="T169" i="9"/>
  <c r="R169" i="9"/>
  <c r="X169" i="9"/>
  <c r="T51" i="9"/>
  <c r="Y51" i="9"/>
  <c r="X51" i="9"/>
  <c r="W51" i="9"/>
  <c r="S51" i="9"/>
  <c r="V51" i="9"/>
  <c r="U51" i="9"/>
  <c r="R51" i="9"/>
  <c r="G190" i="9"/>
  <c r="V190" i="9"/>
  <c r="T190" i="9"/>
  <c r="R190" i="9"/>
  <c r="Y190" i="9"/>
  <c r="X190" i="9"/>
  <c r="U190" i="9"/>
  <c r="S190" i="9"/>
  <c r="W190" i="9"/>
  <c r="I117" i="9"/>
  <c r="R117" i="9"/>
  <c r="X117" i="9"/>
  <c r="W117" i="9"/>
  <c r="V117" i="9"/>
  <c r="U117" i="9"/>
  <c r="S117" i="9"/>
  <c r="T117" i="9"/>
  <c r="Y117" i="9"/>
  <c r="T168" i="9"/>
  <c r="R168" i="9"/>
  <c r="X168" i="9"/>
  <c r="W168" i="9"/>
  <c r="U168" i="9"/>
  <c r="Y168" i="9"/>
  <c r="V168" i="9"/>
  <c r="S168" i="9"/>
  <c r="V65" i="9"/>
  <c r="U65" i="9"/>
  <c r="S65" i="9"/>
  <c r="R65" i="9"/>
  <c r="Y65" i="9"/>
  <c r="X65" i="9"/>
  <c r="W65" i="9"/>
  <c r="T65" i="9"/>
  <c r="F182" i="9"/>
  <c r="V182" i="9"/>
  <c r="T182" i="9"/>
  <c r="R182" i="9"/>
  <c r="Y182" i="9"/>
  <c r="X182" i="9"/>
  <c r="U182" i="9"/>
  <c r="S182" i="9"/>
  <c r="W182" i="9"/>
  <c r="F50" i="9"/>
  <c r="U50" i="9"/>
  <c r="R50" i="9"/>
  <c r="Y50" i="9"/>
  <c r="X50" i="9"/>
  <c r="W50" i="9"/>
  <c r="S50" i="9"/>
  <c r="V50" i="9"/>
  <c r="T50" i="9"/>
  <c r="R170" i="9"/>
  <c r="X170" i="9"/>
  <c r="V170" i="9"/>
  <c r="U170" i="9"/>
  <c r="Y170" i="9"/>
  <c r="W170" i="9"/>
  <c r="T170" i="9"/>
  <c r="S170" i="9"/>
  <c r="F75" i="9"/>
  <c r="T75" i="9"/>
  <c r="S75" i="9"/>
  <c r="Y75" i="9"/>
  <c r="X75" i="9"/>
  <c r="W75" i="9"/>
  <c r="U75" i="9"/>
  <c r="V75" i="9"/>
  <c r="R75" i="9"/>
  <c r="F134" i="9"/>
  <c r="V134" i="9"/>
  <c r="T134" i="9"/>
  <c r="R134" i="9"/>
  <c r="Y134" i="9"/>
  <c r="X134" i="9"/>
  <c r="U134" i="9"/>
  <c r="S134" i="9"/>
  <c r="W134" i="9"/>
  <c r="T67" i="9"/>
  <c r="S67" i="9"/>
  <c r="Y67" i="9"/>
  <c r="X67" i="9"/>
  <c r="W67" i="9"/>
  <c r="U67" i="9"/>
  <c r="V67" i="9"/>
  <c r="R67" i="9"/>
  <c r="Y204" i="9"/>
  <c r="X204" i="9"/>
  <c r="W204" i="9"/>
  <c r="V204" i="9"/>
  <c r="T204" i="9"/>
  <c r="S204" i="9"/>
  <c r="U204" i="9"/>
  <c r="R204" i="9"/>
  <c r="G161" i="9"/>
  <c r="S161" i="9"/>
  <c r="Y161" i="9"/>
  <c r="W161" i="9"/>
  <c r="V161" i="9"/>
  <c r="U161" i="9"/>
  <c r="T161" i="9"/>
  <c r="R161" i="9"/>
  <c r="X161" i="9"/>
  <c r="V105" i="9"/>
  <c r="T105" i="9"/>
  <c r="S105" i="9"/>
  <c r="R105" i="9"/>
  <c r="Y105" i="9"/>
  <c r="U105" i="9"/>
  <c r="X105" i="9"/>
  <c r="W105" i="9"/>
  <c r="G199" i="9"/>
  <c r="G105" i="9"/>
  <c r="G67" i="9"/>
  <c r="F128" i="9"/>
  <c r="I161" i="9"/>
  <c r="G209" i="9"/>
  <c r="F210" i="9"/>
  <c r="W198" i="9"/>
  <c r="V198" i="9"/>
  <c r="U198" i="9"/>
  <c r="T198" i="9"/>
  <c r="R198" i="9"/>
  <c r="Y198" i="9"/>
  <c r="X198" i="9"/>
  <c r="S198" i="9"/>
  <c r="R93" i="9"/>
  <c r="X93" i="9"/>
  <c r="W93" i="9"/>
  <c r="V93" i="9"/>
  <c r="U93" i="9"/>
  <c r="S93" i="9"/>
  <c r="T93" i="9"/>
  <c r="Y93" i="9"/>
  <c r="V158" i="9"/>
  <c r="T158" i="9"/>
  <c r="R158" i="9"/>
  <c r="Y158" i="9"/>
  <c r="X158" i="9"/>
  <c r="U158" i="9"/>
  <c r="S158" i="9"/>
  <c r="W158" i="9"/>
  <c r="Y147" i="9"/>
  <c r="W147" i="9"/>
  <c r="U147" i="9"/>
  <c r="T147" i="9"/>
  <c r="V147" i="9"/>
  <c r="R147" i="9"/>
  <c r="X147" i="9"/>
  <c r="S147" i="9"/>
  <c r="U183" i="9"/>
  <c r="S183" i="9"/>
  <c r="Y183" i="9"/>
  <c r="X183" i="9"/>
  <c r="W183" i="9"/>
  <c r="V183" i="9"/>
  <c r="T183" i="9"/>
  <c r="R183" i="9"/>
  <c r="V113" i="9"/>
  <c r="T113" i="9"/>
  <c r="S113" i="9"/>
  <c r="R113" i="9"/>
  <c r="Y113" i="9"/>
  <c r="U113" i="9"/>
  <c r="X113" i="9"/>
  <c r="W113" i="9"/>
  <c r="W157" i="9"/>
  <c r="U157" i="9"/>
  <c r="S157" i="9"/>
  <c r="R157" i="9"/>
  <c r="T157" i="9"/>
  <c r="Y157" i="9"/>
  <c r="X157" i="9"/>
  <c r="V157" i="9"/>
  <c r="Y54" i="9"/>
  <c r="X54" i="9"/>
  <c r="V54" i="9"/>
  <c r="U54" i="9"/>
  <c r="T54" i="9"/>
  <c r="S54" i="9"/>
  <c r="R54" i="9"/>
  <c r="W54" i="9"/>
  <c r="X164" i="9"/>
  <c r="V164" i="9"/>
  <c r="T164" i="9"/>
  <c r="S164" i="9"/>
  <c r="Y164" i="9"/>
  <c r="W164" i="9"/>
  <c r="U164" i="9"/>
  <c r="R164" i="9"/>
  <c r="Y46" i="9"/>
  <c r="V46" i="9"/>
  <c r="U46" i="9"/>
  <c r="T46" i="9"/>
  <c r="R46" i="9"/>
  <c r="W46" i="9"/>
  <c r="X46" i="9"/>
  <c r="S46" i="9"/>
  <c r="Y163" i="9"/>
  <c r="W163" i="9"/>
  <c r="U163" i="9"/>
  <c r="T163" i="9"/>
  <c r="V163" i="9"/>
  <c r="R163" i="9"/>
  <c r="X163" i="9"/>
  <c r="S163" i="9"/>
  <c r="S60" i="9"/>
  <c r="R60" i="9"/>
  <c r="X60" i="9"/>
  <c r="W60" i="9"/>
  <c r="V60" i="9"/>
  <c r="U60" i="9"/>
  <c r="T60" i="9"/>
  <c r="Y60" i="9"/>
  <c r="U127" i="9"/>
  <c r="Y127" i="9"/>
  <c r="X127" i="9"/>
  <c r="R127" i="9"/>
  <c r="W127" i="9"/>
  <c r="V127" i="9"/>
  <c r="T127" i="9"/>
  <c r="S127" i="9"/>
  <c r="T192" i="9"/>
  <c r="R192" i="9"/>
  <c r="X192" i="9"/>
  <c r="W192" i="9"/>
  <c r="U192" i="9"/>
  <c r="Y192" i="9"/>
  <c r="V192" i="9"/>
  <c r="S192" i="9"/>
  <c r="V49" i="9"/>
  <c r="S49" i="9"/>
  <c r="R49" i="9"/>
  <c r="Y49" i="9"/>
  <c r="U49" i="9"/>
  <c r="X49" i="9"/>
  <c r="W49" i="9"/>
  <c r="T49" i="9"/>
  <c r="R53" i="9"/>
  <c r="Y53" i="9"/>
  <c r="W53" i="9"/>
  <c r="V53" i="9"/>
  <c r="U53" i="9"/>
  <c r="T53" i="9"/>
  <c r="X53" i="9"/>
  <c r="S53" i="9"/>
  <c r="X188" i="9"/>
  <c r="V188" i="9"/>
  <c r="T188" i="9"/>
  <c r="S188" i="9"/>
  <c r="Y188" i="9"/>
  <c r="W188" i="9"/>
  <c r="U188" i="9"/>
  <c r="R188" i="9"/>
  <c r="U82" i="9"/>
  <c r="Y82" i="9"/>
  <c r="X82" i="9"/>
  <c r="W82" i="9"/>
  <c r="V82" i="9"/>
  <c r="T82" i="9"/>
  <c r="S82" i="9"/>
  <c r="R82" i="9"/>
  <c r="S100" i="9"/>
  <c r="Y100" i="9"/>
  <c r="X100" i="9"/>
  <c r="W100" i="9"/>
  <c r="V100" i="9"/>
  <c r="T100" i="9"/>
  <c r="R100" i="9"/>
  <c r="U100" i="9"/>
  <c r="S92" i="9"/>
  <c r="Y92" i="9"/>
  <c r="X92" i="9"/>
  <c r="W92" i="9"/>
  <c r="V92" i="9"/>
  <c r="T92" i="9"/>
  <c r="R92" i="9"/>
  <c r="U92" i="9"/>
  <c r="Y179" i="9"/>
  <c r="W179" i="9"/>
  <c r="U179" i="9"/>
  <c r="T179" i="9"/>
  <c r="V179" i="9"/>
  <c r="R179" i="9"/>
  <c r="X179" i="9"/>
  <c r="S179" i="9"/>
  <c r="X103" i="9"/>
  <c r="V103" i="9"/>
  <c r="U103" i="9"/>
  <c r="T103" i="9"/>
  <c r="S103" i="9"/>
  <c r="R103" i="9"/>
  <c r="W103" i="9"/>
  <c r="Y103" i="9"/>
  <c r="R146" i="9"/>
  <c r="X146" i="9"/>
  <c r="V146" i="9"/>
  <c r="U146" i="9"/>
  <c r="Y146" i="9"/>
  <c r="W146" i="9"/>
  <c r="S146" i="9"/>
  <c r="T146" i="9"/>
  <c r="F43" i="9"/>
  <c r="X43" i="9"/>
  <c r="R43" i="9"/>
  <c r="Y43" i="9"/>
  <c r="T43" i="9"/>
  <c r="W43" i="9"/>
  <c r="V43" i="9"/>
  <c r="U43" i="9"/>
  <c r="S43" i="9"/>
  <c r="T160" i="9"/>
  <c r="R160" i="9"/>
  <c r="X160" i="9"/>
  <c r="W160" i="9"/>
  <c r="U160" i="9"/>
  <c r="Y160" i="9"/>
  <c r="V160" i="9"/>
  <c r="S160" i="9"/>
  <c r="G130" i="9"/>
  <c r="R130" i="9"/>
  <c r="X130" i="9"/>
  <c r="V130" i="9"/>
  <c r="U130" i="9"/>
  <c r="Y130" i="9"/>
  <c r="W130" i="9"/>
  <c r="S130" i="9"/>
  <c r="T130" i="9"/>
  <c r="I199" i="9"/>
  <c r="G103" i="9"/>
  <c r="I188" i="9"/>
  <c r="G120" i="9"/>
  <c r="G83" i="9"/>
  <c r="I128" i="9"/>
  <c r="F161" i="9"/>
  <c r="G94" i="9"/>
  <c r="G82" i="9"/>
  <c r="S177" i="9"/>
  <c r="Y177" i="9"/>
  <c r="W177" i="9"/>
  <c r="V177" i="9"/>
  <c r="U177" i="9"/>
  <c r="T177" i="9"/>
  <c r="R177" i="9"/>
  <c r="X177" i="9"/>
  <c r="Y78" i="9"/>
  <c r="X78" i="9"/>
  <c r="V78" i="9"/>
  <c r="U78" i="9"/>
  <c r="T78" i="9"/>
  <c r="S78" i="9"/>
  <c r="W78" i="9"/>
  <c r="R78" i="9"/>
  <c r="V89" i="9"/>
  <c r="S89" i="9"/>
  <c r="R89" i="9"/>
  <c r="Y89" i="9"/>
  <c r="X89" i="9"/>
  <c r="W89" i="9"/>
  <c r="T89" i="9"/>
  <c r="U89" i="9"/>
  <c r="W189" i="9"/>
  <c r="U189" i="9"/>
  <c r="S189" i="9"/>
  <c r="R189" i="9"/>
  <c r="T189" i="9"/>
  <c r="Y189" i="9"/>
  <c r="X189" i="9"/>
  <c r="V189" i="9"/>
  <c r="V81" i="9"/>
  <c r="R81" i="9"/>
  <c r="Y81" i="9"/>
  <c r="X81" i="9"/>
  <c r="U81" i="9"/>
  <c r="T81" i="9"/>
  <c r="S81" i="9"/>
  <c r="W81" i="9"/>
  <c r="F165" i="9"/>
  <c r="W165" i="9"/>
  <c r="U165" i="9"/>
  <c r="S165" i="9"/>
  <c r="R165" i="9"/>
  <c r="T165" i="9"/>
  <c r="Y165" i="9"/>
  <c r="X165" i="9"/>
  <c r="V165" i="9"/>
  <c r="S84" i="9"/>
  <c r="X84" i="9"/>
  <c r="W84" i="9"/>
  <c r="V84" i="9"/>
  <c r="Y84" i="9"/>
  <c r="T84" i="9"/>
  <c r="R84" i="9"/>
  <c r="U84" i="9"/>
  <c r="Y139" i="9"/>
  <c r="W139" i="9"/>
  <c r="U139" i="9"/>
  <c r="T139" i="9"/>
  <c r="V139" i="9"/>
  <c r="R139" i="9"/>
  <c r="X139" i="9"/>
  <c r="S139" i="9"/>
  <c r="S153" i="9"/>
  <c r="Y153" i="9"/>
  <c r="W153" i="9"/>
  <c r="V153" i="9"/>
  <c r="U153" i="9"/>
  <c r="T153" i="9"/>
  <c r="R153" i="9"/>
  <c r="X153" i="9"/>
  <c r="E181" i="5"/>
  <c r="X119" i="9"/>
  <c r="V119" i="9"/>
  <c r="U119" i="9"/>
  <c r="T119" i="9"/>
  <c r="S119" i="9"/>
  <c r="R119" i="9"/>
  <c r="W119" i="9"/>
  <c r="Y119" i="9"/>
  <c r="V45" i="9"/>
  <c r="R45" i="9"/>
  <c r="S45" i="9"/>
  <c r="Y45" i="9"/>
  <c r="W45" i="9"/>
  <c r="X45" i="9"/>
  <c r="U45" i="9"/>
  <c r="T45" i="9"/>
  <c r="F179" i="9"/>
  <c r="I103" i="9"/>
  <c r="G43" i="9"/>
  <c r="I179" i="9"/>
  <c r="I107" i="9"/>
  <c r="I204" i="9"/>
  <c r="F45" i="9"/>
  <c r="I43" i="9"/>
  <c r="G160" i="9"/>
  <c r="F48" i="9"/>
  <c r="I153" i="9"/>
  <c r="F139" i="9"/>
  <c r="F184" i="9"/>
  <c r="G81" i="9"/>
  <c r="G45" i="9"/>
  <c r="F133" i="9"/>
  <c r="I165" i="9"/>
  <c r="G201" i="9"/>
  <c r="I49" i="9"/>
  <c r="G153" i="9"/>
  <c r="I45" i="9"/>
  <c r="F198" i="5"/>
  <c r="B202" i="9"/>
  <c r="I146" i="9"/>
  <c r="I130" i="9"/>
  <c r="G184" i="9"/>
  <c r="G84" i="9"/>
  <c r="I74" i="9"/>
  <c r="F130" i="9"/>
  <c r="F74" i="9"/>
  <c r="F153" i="9"/>
  <c r="G179" i="9"/>
  <c r="I184" i="9"/>
  <c r="G77" i="9"/>
  <c r="F119" i="9"/>
  <c r="G48" i="9"/>
  <c r="I77" i="9"/>
  <c r="I53" i="9"/>
  <c r="F125" i="5"/>
  <c r="F146" i="9"/>
  <c r="F204" i="9"/>
  <c r="G119" i="9"/>
  <c r="F53" i="9"/>
  <c r="G165" i="9"/>
  <c r="E125" i="5"/>
  <c r="H125" i="5" s="1"/>
  <c r="G139" i="9"/>
  <c r="G107" i="9"/>
  <c r="G53" i="9"/>
  <c r="G204" i="9"/>
  <c r="I119" i="9"/>
  <c r="F49" i="9"/>
  <c r="F160" i="9"/>
  <c r="F84" i="9"/>
  <c r="G146" i="9"/>
  <c r="I133" i="9"/>
  <c r="B129" i="9"/>
  <c r="B123" i="9"/>
  <c r="H203" i="5"/>
  <c r="H168" i="5"/>
  <c r="H147" i="5"/>
  <c r="H204" i="5"/>
  <c r="H51" i="5"/>
  <c r="H111" i="5"/>
  <c r="H105" i="5"/>
  <c r="G100" i="9"/>
  <c r="H165" i="5"/>
  <c r="H89" i="5"/>
  <c r="C205" i="5"/>
  <c r="D209" i="9" s="1"/>
  <c r="F205" i="5"/>
  <c r="H205" i="5" s="1"/>
  <c r="H192" i="5"/>
  <c r="H92" i="5"/>
  <c r="H155" i="5"/>
  <c r="H149" i="5"/>
  <c r="H137" i="5"/>
  <c r="H52" i="5"/>
  <c r="I186" i="9"/>
  <c r="H81" i="5"/>
  <c r="H135" i="5"/>
  <c r="I98" i="9"/>
  <c r="H169" i="5"/>
  <c r="G98" i="9"/>
  <c r="H159" i="5"/>
  <c r="H148" i="5"/>
  <c r="H143" i="5"/>
  <c r="H152" i="5"/>
  <c r="H141" i="5"/>
  <c r="H75" i="5"/>
  <c r="E150" i="5"/>
  <c r="H57" i="5"/>
  <c r="C150" i="5"/>
  <c r="D154" i="9" s="1"/>
  <c r="H121" i="5"/>
  <c r="H68" i="5"/>
  <c r="H43" i="5"/>
  <c r="H47" i="5"/>
  <c r="G78" i="9"/>
  <c r="H201" i="5"/>
  <c r="F173" i="5"/>
  <c r="H177" i="5"/>
  <c r="H151" i="5"/>
  <c r="H127" i="5"/>
  <c r="H157" i="5"/>
  <c r="C189" i="5"/>
  <c r="D193" i="9" s="1"/>
  <c r="H179" i="5"/>
  <c r="H138" i="5"/>
  <c r="H106" i="5"/>
  <c r="H184" i="5"/>
  <c r="H145" i="5"/>
  <c r="H136" i="5"/>
  <c r="H118" i="5"/>
  <c r="H173" i="5"/>
  <c r="H161" i="5"/>
  <c r="G57" i="9"/>
  <c r="I69" i="9"/>
  <c r="G133" i="9"/>
  <c r="G86" i="9"/>
  <c r="I197" i="9"/>
  <c r="F147" i="9"/>
  <c r="F69" i="9"/>
  <c r="I78" i="9"/>
  <c r="F78" i="9"/>
  <c r="G70" i="9"/>
  <c r="I189" i="9"/>
  <c r="I157" i="9"/>
  <c r="F157" i="9"/>
  <c r="F197" i="9"/>
  <c r="I177" i="9"/>
  <c r="I147" i="9"/>
  <c r="I100" i="9"/>
  <c r="F51" i="9"/>
  <c r="F201" i="9"/>
  <c r="I201" i="9"/>
  <c r="F57" i="9"/>
  <c r="G186" i="9"/>
  <c r="G121" i="9"/>
  <c r="F177" i="9"/>
  <c r="G177" i="9"/>
  <c r="I105" i="9"/>
  <c r="F105" i="9"/>
  <c r="G147" i="9"/>
  <c r="G69" i="9"/>
  <c r="I174" i="9"/>
  <c r="I51" i="9"/>
  <c r="I86" i="9"/>
  <c r="I193" i="9"/>
  <c r="F193" i="9"/>
  <c r="F121" i="9"/>
  <c r="F86" i="9"/>
  <c r="I81" i="9"/>
  <c r="G74" i="9"/>
  <c r="I169" i="9"/>
  <c r="G169" i="9"/>
  <c r="I57" i="9"/>
  <c r="G193" i="9"/>
  <c r="G197" i="9"/>
  <c r="G51" i="9"/>
  <c r="I121" i="9"/>
  <c r="G174" i="9"/>
  <c r="F100" i="9"/>
  <c r="H183" i="5"/>
  <c r="H97" i="5"/>
  <c r="H116" i="5"/>
  <c r="H80" i="5"/>
  <c r="H39" i="5"/>
  <c r="H207" i="5"/>
  <c r="H175" i="5"/>
  <c r="H122" i="5"/>
  <c r="H132" i="5"/>
  <c r="H171" i="5"/>
  <c r="H129" i="5"/>
  <c r="H100" i="5"/>
  <c r="H87" i="5"/>
  <c r="H128" i="5"/>
  <c r="H199" i="5"/>
  <c r="H167" i="5"/>
  <c r="H113" i="5"/>
  <c r="H72" i="5"/>
  <c r="H195" i="5"/>
  <c r="H163" i="5"/>
  <c r="H191" i="5"/>
  <c r="H88" i="5"/>
  <c r="H91" i="5"/>
  <c r="H71" i="5"/>
  <c r="H112" i="5"/>
  <c r="H187" i="5"/>
  <c r="H79" i="5"/>
  <c r="H41" i="5"/>
  <c r="H170" i="5"/>
  <c r="H166" i="5"/>
  <c r="H109" i="5"/>
  <c r="H189" i="5"/>
  <c r="H185" i="5"/>
  <c r="H150" i="5"/>
  <c r="S202" i="9" l="1"/>
  <c r="R202" i="9"/>
  <c r="Y202" i="9"/>
  <c r="X202" i="9"/>
  <c r="V202" i="9"/>
  <c r="U202" i="9"/>
  <c r="W202" i="9"/>
  <c r="T202" i="9"/>
  <c r="S185" i="9"/>
  <c r="Y185" i="9"/>
  <c r="W185" i="9"/>
  <c r="V185" i="9"/>
  <c r="U185" i="9"/>
  <c r="T185" i="9"/>
  <c r="R185" i="9"/>
  <c r="X185" i="9"/>
  <c r="G185" i="9"/>
  <c r="F185" i="9"/>
  <c r="I185" i="9"/>
  <c r="T123" i="9"/>
  <c r="R123" i="9"/>
  <c r="Y123" i="9"/>
  <c r="X123" i="9"/>
  <c r="W123" i="9"/>
  <c r="S123" i="9"/>
  <c r="V123" i="9"/>
  <c r="U123" i="9"/>
  <c r="S129" i="9"/>
  <c r="Y129" i="9"/>
  <c r="W129" i="9"/>
  <c r="V129" i="9"/>
  <c r="U129" i="9"/>
  <c r="T129" i="9"/>
  <c r="R129" i="9"/>
  <c r="X129" i="9"/>
  <c r="I129" i="9"/>
  <c r="G129" i="9"/>
  <c r="F129" i="9"/>
  <c r="F123" i="9"/>
  <c r="G123" i="9"/>
  <c r="I123" i="9"/>
  <c r="G202" i="9"/>
  <c r="F202" i="9"/>
  <c r="I202" i="9"/>
  <c r="F684" i="13"/>
  <c r="D684" i="13"/>
  <c r="G683" i="13"/>
  <c r="E683" i="13"/>
  <c r="G682" i="13"/>
  <c r="E682" i="13"/>
  <c r="G681" i="13"/>
  <c r="E681" i="13"/>
  <c r="G680" i="13"/>
  <c r="E680" i="13"/>
  <c r="G679" i="13"/>
  <c r="E679" i="13"/>
  <c r="A679" i="13"/>
  <c r="F678" i="13"/>
  <c r="D678" i="13"/>
  <c r="G677" i="13"/>
  <c r="E677" i="13"/>
  <c r="G676" i="13"/>
  <c r="E676" i="13"/>
  <c r="G675" i="13"/>
  <c r="E675" i="13"/>
  <c r="G674" i="13"/>
  <c r="E674" i="13"/>
  <c r="G673" i="13"/>
  <c r="E673" i="13"/>
  <c r="A673" i="13"/>
  <c r="F672" i="13"/>
  <c r="D672" i="13"/>
  <c r="G671" i="13"/>
  <c r="E671" i="13"/>
  <c r="G670" i="13"/>
  <c r="E670" i="13"/>
  <c r="G669" i="13"/>
  <c r="E669" i="13"/>
  <c r="G668" i="13"/>
  <c r="E668" i="13"/>
  <c r="G667" i="13"/>
  <c r="E667" i="13"/>
  <c r="A667" i="13"/>
  <c r="F666" i="13"/>
  <c r="D666" i="13"/>
  <c r="G665" i="13"/>
  <c r="E665" i="13"/>
  <c r="G664" i="13"/>
  <c r="E664" i="13"/>
  <c r="G663" i="13"/>
  <c r="E663" i="13"/>
  <c r="G662" i="13"/>
  <c r="E662" i="13"/>
  <c r="G661" i="13"/>
  <c r="E661" i="13"/>
  <c r="A661" i="13"/>
  <c r="F660" i="13"/>
  <c r="D660" i="13"/>
  <c r="G659" i="13"/>
  <c r="E659" i="13"/>
  <c r="G658" i="13"/>
  <c r="E658" i="13"/>
  <c r="G657" i="13"/>
  <c r="E657" i="13"/>
  <c r="G656" i="13"/>
  <c r="E656" i="13"/>
  <c r="G655" i="13"/>
  <c r="E655" i="13"/>
  <c r="A655" i="13"/>
  <c r="F654" i="13"/>
  <c r="D654" i="13"/>
  <c r="G653" i="13"/>
  <c r="E653" i="13"/>
  <c r="G652" i="13"/>
  <c r="E652" i="13"/>
  <c r="G651" i="13"/>
  <c r="E651" i="13"/>
  <c r="G650" i="13"/>
  <c r="E650" i="13"/>
  <c r="G649" i="13"/>
  <c r="E649" i="13"/>
  <c r="A649" i="13"/>
  <c r="F648" i="13"/>
  <c r="D648" i="13"/>
  <c r="G647" i="13"/>
  <c r="E647" i="13"/>
  <c r="G646" i="13"/>
  <c r="E646" i="13"/>
  <c r="G645" i="13"/>
  <c r="G648" i="13" s="1"/>
  <c r="E645" i="13"/>
  <c r="G644" i="13"/>
  <c r="E644" i="13"/>
  <c r="G643" i="13"/>
  <c r="E643" i="13"/>
  <c r="A643" i="13"/>
  <c r="F642" i="13"/>
  <c r="D642" i="13"/>
  <c r="G641" i="13"/>
  <c r="E641" i="13"/>
  <c r="G640" i="13"/>
  <c r="E640" i="13"/>
  <c r="G639" i="13"/>
  <c r="E639" i="13"/>
  <c r="G638" i="13"/>
  <c r="E638" i="13"/>
  <c r="G637" i="13"/>
  <c r="E637" i="13"/>
  <c r="A637" i="13"/>
  <c r="F636" i="13"/>
  <c r="D636" i="13"/>
  <c r="G635" i="13"/>
  <c r="E635" i="13"/>
  <c r="G634" i="13"/>
  <c r="E634" i="13"/>
  <c r="G633" i="13"/>
  <c r="E633" i="13"/>
  <c r="G632" i="13"/>
  <c r="E632" i="13"/>
  <c r="G631" i="13"/>
  <c r="E631" i="13"/>
  <c r="A631" i="13"/>
  <c r="F630" i="13"/>
  <c r="D630" i="13"/>
  <c r="G629" i="13"/>
  <c r="E629" i="13"/>
  <c r="G628" i="13"/>
  <c r="E628" i="13"/>
  <c r="G627" i="13"/>
  <c r="E627" i="13"/>
  <c r="G626" i="13"/>
  <c r="E626" i="13"/>
  <c r="G625" i="13"/>
  <c r="E625" i="13"/>
  <c r="A625" i="13"/>
  <c r="F624" i="13"/>
  <c r="D624" i="13"/>
  <c r="G623" i="13"/>
  <c r="E623" i="13"/>
  <c r="G622" i="13"/>
  <c r="E622" i="13"/>
  <c r="G621" i="13"/>
  <c r="E621" i="13"/>
  <c r="G620" i="13"/>
  <c r="E620" i="13"/>
  <c r="G619" i="13"/>
  <c r="E619" i="13"/>
  <c r="A619" i="13"/>
  <c r="F618" i="13"/>
  <c r="D618" i="13"/>
  <c r="G617" i="13"/>
  <c r="E617" i="13"/>
  <c r="G616" i="13"/>
  <c r="E616" i="13"/>
  <c r="G615" i="13"/>
  <c r="E615" i="13"/>
  <c r="G614" i="13"/>
  <c r="E614" i="13"/>
  <c r="G613" i="13"/>
  <c r="G618" i="13" s="1"/>
  <c r="E613" i="13"/>
  <c r="A613" i="13"/>
  <c r="F612" i="13"/>
  <c r="D612" i="13"/>
  <c r="G611" i="13"/>
  <c r="E611" i="13"/>
  <c r="G610" i="13"/>
  <c r="E610" i="13"/>
  <c r="G609" i="13"/>
  <c r="E609" i="13"/>
  <c r="G608" i="13"/>
  <c r="E608" i="13"/>
  <c r="G607" i="13"/>
  <c r="E607" i="13"/>
  <c r="A607" i="13"/>
  <c r="F606" i="13"/>
  <c r="D606" i="13"/>
  <c r="G605" i="13"/>
  <c r="E605" i="13"/>
  <c r="G604" i="13"/>
  <c r="E604" i="13"/>
  <c r="G603" i="13"/>
  <c r="E603" i="13"/>
  <c r="G602" i="13"/>
  <c r="E602" i="13"/>
  <c r="G601" i="13"/>
  <c r="E601" i="13"/>
  <c r="E606" i="13" s="1"/>
  <c r="H606" i="13" s="1"/>
  <c r="A601" i="13"/>
  <c r="F600" i="13"/>
  <c r="D600" i="13"/>
  <c r="G599" i="13"/>
  <c r="E599" i="13"/>
  <c r="G598" i="13"/>
  <c r="E598" i="13"/>
  <c r="G597" i="13"/>
  <c r="E597" i="13"/>
  <c r="G596" i="13"/>
  <c r="E596" i="13"/>
  <c r="G595" i="13"/>
  <c r="E595" i="13"/>
  <c r="A595" i="13"/>
  <c r="F594" i="13"/>
  <c r="D594" i="13"/>
  <c r="G593" i="13"/>
  <c r="E593" i="13"/>
  <c r="G592" i="13"/>
  <c r="E592" i="13"/>
  <c r="G591" i="13"/>
  <c r="E591" i="13"/>
  <c r="G590" i="13"/>
  <c r="E590" i="13"/>
  <c r="G589" i="13"/>
  <c r="E589" i="13"/>
  <c r="A589" i="13"/>
  <c r="F588" i="13"/>
  <c r="D588" i="13"/>
  <c r="G587" i="13"/>
  <c r="E587" i="13"/>
  <c r="G586" i="13"/>
  <c r="E586" i="13"/>
  <c r="G585" i="13"/>
  <c r="E585" i="13"/>
  <c r="G584" i="13"/>
  <c r="E584" i="13"/>
  <c r="G583" i="13"/>
  <c r="E583" i="13"/>
  <c r="E588" i="13" s="1"/>
  <c r="H588" i="13" s="1"/>
  <c r="A583" i="13"/>
  <c r="F582" i="13"/>
  <c r="D582" i="13"/>
  <c r="G581" i="13"/>
  <c r="E581" i="13"/>
  <c r="G580" i="13"/>
  <c r="E580" i="13"/>
  <c r="G579" i="13"/>
  <c r="E579" i="13"/>
  <c r="G578" i="13"/>
  <c r="E578" i="13"/>
  <c r="G577" i="13"/>
  <c r="E577" i="13"/>
  <c r="A577" i="13"/>
  <c r="F576" i="13"/>
  <c r="D576" i="13"/>
  <c r="G575" i="13"/>
  <c r="E575" i="13"/>
  <c r="G574" i="13"/>
  <c r="E574" i="13"/>
  <c r="G573" i="13"/>
  <c r="E573" i="13"/>
  <c r="G572" i="13"/>
  <c r="E572" i="13"/>
  <c r="G571" i="13"/>
  <c r="G576" i="13" s="1"/>
  <c r="E571" i="13"/>
  <c r="A571" i="13"/>
  <c r="F570" i="13"/>
  <c r="D570" i="13"/>
  <c r="G569" i="13"/>
  <c r="E569" i="13"/>
  <c r="G568" i="13"/>
  <c r="E568" i="13"/>
  <c r="G567" i="13"/>
  <c r="E567" i="13"/>
  <c r="G566" i="13"/>
  <c r="E566" i="13"/>
  <c r="G565" i="13"/>
  <c r="E565" i="13"/>
  <c r="A565" i="13"/>
  <c r="F564" i="13"/>
  <c r="D564" i="13"/>
  <c r="G563" i="13"/>
  <c r="E563" i="13"/>
  <c r="G562" i="13"/>
  <c r="E562" i="13"/>
  <c r="G561" i="13"/>
  <c r="E561" i="13"/>
  <c r="G560" i="13"/>
  <c r="E560" i="13"/>
  <c r="G559" i="13"/>
  <c r="E559" i="13"/>
  <c r="A559" i="13"/>
  <c r="F558" i="13"/>
  <c r="D558" i="13"/>
  <c r="G557" i="13"/>
  <c r="E557" i="13"/>
  <c r="G556" i="13"/>
  <c r="E556" i="13"/>
  <c r="G555" i="13"/>
  <c r="E555" i="13"/>
  <c r="G554" i="13"/>
  <c r="E554" i="13"/>
  <c r="G553" i="13"/>
  <c r="E553" i="13"/>
  <c r="A553" i="13"/>
  <c r="F552" i="13"/>
  <c r="D552" i="13"/>
  <c r="G551" i="13"/>
  <c r="E551" i="13"/>
  <c r="G550" i="13"/>
  <c r="E550" i="13"/>
  <c r="G549" i="13"/>
  <c r="E549" i="13"/>
  <c r="G548" i="13"/>
  <c r="E548" i="13"/>
  <c r="G547" i="13"/>
  <c r="E547" i="13"/>
  <c r="A547" i="13"/>
  <c r="A541" i="13"/>
  <c r="A499" i="13"/>
  <c r="A493" i="13"/>
  <c r="A451" i="13"/>
  <c r="A445" i="13"/>
  <c r="A403" i="13"/>
  <c r="A397" i="13"/>
  <c r="A355" i="13"/>
  <c r="A349" i="13"/>
  <c r="A307" i="13"/>
  <c r="A301" i="13"/>
  <c r="A259" i="13"/>
  <c r="A253" i="13"/>
  <c r="A211" i="13"/>
  <c r="A205" i="13"/>
  <c r="F546" i="13"/>
  <c r="D546" i="13"/>
  <c r="G545" i="13"/>
  <c r="E545" i="13"/>
  <c r="G544" i="13"/>
  <c r="E544" i="13"/>
  <c r="G543" i="13"/>
  <c r="E543" i="13"/>
  <c r="G542" i="13"/>
  <c r="E542" i="13"/>
  <c r="G541" i="13"/>
  <c r="E541" i="13"/>
  <c r="F540" i="13"/>
  <c r="D540" i="13"/>
  <c r="G539" i="13"/>
  <c r="E539" i="13"/>
  <c r="G538" i="13"/>
  <c r="E538" i="13"/>
  <c r="G537" i="13"/>
  <c r="E537" i="13"/>
  <c r="G536" i="13"/>
  <c r="E536" i="13"/>
  <c r="G535" i="13"/>
  <c r="E535" i="13"/>
  <c r="A535" i="13"/>
  <c r="F534" i="13"/>
  <c r="D534" i="13"/>
  <c r="G533" i="13"/>
  <c r="E533" i="13"/>
  <c r="G532" i="13"/>
  <c r="E532" i="13"/>
  <c r="G531" i="13"/>
  <c r="E531" i="13"/>
  <c r="G530" i="13"/>
  <c r="E530" i="13"/>
  <c r="G529" i="13"/>
  <c r="E529" i="13"/>
  <c r="A529" i="13"/>
  <c r="F528" i="13"/>
  <c r="D528" i="13"/>
  <c r="G527" i="13"/>
  <c r="E527" i="13"/>
  <c r="G526" i="13"/>
  <c r="E526" i="13"/>
  <c r="G525" i="13"/>
  <c r="E525" i="13"/>
  <c r="G524" i="13"/>
  <c r="E524" i="13"/>
  <c r="G523" i="13"/>
  <c r="E523" i="13"/>
  <c r="A523" i="13"/>
  <c r="F522" i="13"/>
  <c r="D522" i="13"/>
  <c r="G521" i="13"/>
  <c r="E521" i="13"/>
  <c r="G520" i="13"/>
  <c r="E520" i="13"/>
  <c r="G519" i="13"/>
  <c r="E519" i="13"/>
  <c r="G518" i="13"/>
  <c r="E518" i="13"/>
  <c r="G517" i="13"/>
  <c r="E517" i="13"/>
  <c r="A517" i="13"/>
  <c r="F516" i="13"/>
  <c r="D516" i="13"/>
  <c r="G515" i="13"/>
  <c r="E515" i="13"/>
  <c r="G514" i="13"/>
  <c r="E514" i="13"/>
  <c r="G513" i="13"/>
  <c r="E513" i="13"/>
  <c r="G512" i="13"/>
  <c r="E512" i="13"/>
  <c r="G511" i="13"/>
  <c r="E511" i="13"/>
  <c r="A511" i="13"/>
  <c r="F510" i="13"/>
  <c r="D510" i="13"/>
  <c r="G509" i="13"/>
  <c r="E509" i="13"/>
  <c r="G508" i="13"/>
  <c r="E508" i="13"/>
  <c r="G507" i="13"/>
  <c r="E507" i="13"/>
  <c r="G506" i="13"/>
  <c r="E506" i="13"/>
  <c r="G505" i="13"/>
  <c r="E505" i="13"/>
  <c r="A505" i="13"/>
  <c r="F504" i="13"/>
  <c r="D504" i="13"/>
  <c r="G503" i="13"/>
  <c r="E503" i="13"/>
  <c r="G502" i="13"/>
  <c r="E502" i="13"/>
  <c r="G501" i="13"/>
  <c r="E501" i="13"/>
  <c r="G500" i="13"/>
  <c r="E500" i="13"/>
  <c r="G499" i="13"/>
  <c r="G504" i="13" s="1"/>
  <c r="E499" i="13"/>
  <c r="F498" i="13"/>
  <c r="D498" i="13"/>
  <c r="G497" i="13"/>
  <c r="E497" i="13"/>
  <c r="G496" i="13"/>
  <c r="E496" i="13"/>
  <c r="G495" i="13"/>
  <c r="E495" i="13"/>
  <c r="G494" i="13"/>
  <c r="E494" i="13"/>
  <c r="G493" i="13"/>
  <c r="E493" i="13"/>
  <c r="F492" i="13"/>
  <c r="D492" i="13"/>
  <c r="G491" i="13"/>
  <c r="E491" i="13"/>
  <c r="G490" i="13"/>
  <c r="E490" i="13"/>
  <c r="G489" i="13"/>
  <c r="E489" i="13"/>
  <c r="G488" i="13"/>
  <c r="E488" i="13"/>
  <c r="G487" i="13"/>
  <c r="E487" i="13"/>
  <c r="A487" i="13"/>
  <c r="F486" i="13"/>
  <c r="D486" i="13"/>
  <c r="G485" i="13"/>
  <c r="E485" i="13"/>
  <c r="G484" i="13"/>
  <c r="E484" i="13"/>
  <c r="G483" i="13"/>
  <c r="E483" i="13"/>
  <c r="G482" i="13"/>
  <c r="E482" i="13"/>
  <c r="G481" i="13"/>
  <c r="E481" i="13"/>
  <c r="A481" i="13"/>
  <c r="F480" i="13"/>
  <c r="D480" i="13"/>
  <c r="G479" i="13"/>
  <c r="E479" i="13"/>
  <c r="G478" i="13"/>
  <c r="E478" i="13"/>
  <c r="G477" i="13"/>
  <c r="E477" i="13"/>
  <c r="G476" i="13"/>
  <c r="E476" i="13"/>
  <c r="G475" i="13"/>
  <c r="E475" i="13"/>
  <c r="A475" i="13"/>
  <c r="F474" i="13"/>
  <c r="D474" i="13"/>
  <c r="G473" i="13"/>
  <c r="E473" i="13"/>
  <c r="G472" i="13"/>
  <c r="E472" i="13"/>
  <c r="G471" i="13"/>
  <c r="E471" i="13"/>
  <c r="G470" i="13"/>
  <c r="E470" i="13"/>
  <c r="G469" i="13"/>
  <c r="E469" i="13"/>
  <c r="A469" i="13"/>
  <c r="F468" i="13"/>
  <c r="D468" i="13"/>
  <c r="G467" i="13"/>
  <c r="E467" i="13"/>
  <c r="G466" i="13"/>
  <c r="E466" i="13"/>
  <c r="G465" i="13"/>
  <c r="E465" i="13"/>
  <c r="G464" i="13"/>
  <c r="E464" i="13"/>
  <c r="G463" i="13"/>
  <c r="E463" i="13"/>
  <c r="A463" i="13"/>
  <c r="F462" i="13"/>
  <c r="D462" i="13"/>
  <c r="G461" i="13"/>
  <c r="E461" i="13"/>
  <c r="G460" i="13"/>
  <c r="E460" i="13"/>
  <c r="G459" i="13"/>
  <c r="E459" i="13"/>
  <c r="G458" i="13"/>
  <c r="E458" i="13"/>
  <c r="G457" i="13"/>
  <c r="G462" i="13" s="1"/>
  <c r="E457" i="13"/>
  <c r="A457" i="13"/>
  <c r="F456" i="13"/>
  <c r="D456" i="13"/>
  <c r="G455" i="13"/>
  <c r="E455" i="13"/>
  <c r="G454" i="13"/>
  <c r="E454" i="13"/>
  <c r="G453" i="13"/>
  <c r="E453" i="13"/>
  <c r="G452" i="13"/>
  <c r="E452" i="13"/>
  <c r="G451" i="13"/>
  <c r="G456" i="13" s="1"/>
  <c r="E451" i="13"/>
  <c r="F450" i="13"/>
  <c r="D450" i="13"/>
  <c r="G449" i="13"/>
  <c r="E449" i="13"/>
  <c r="G448" i="13"/>
  <c r="E448" i="13"/>
  <c r="G447" i="13"/>
  <c r="E447" i="13"/>
  <c r="G446" i="13"/>
  <c r="E446" i="13"/>
  <c r="G445" i="13"/>
  <c r="E445" i="13"/>
  <c r="F444" i="13"/>
  <c r="D444" i="13"/>
  <c r="G443" i="13"/>
  <c r="E443" i="13"/>
  <c r="G442" i="13"/>
  <c r="E442" i="13"/>
  <c r="G441" i="13"/>
  <c r="E441" i="13"/>
  <c r="G440" i="13"/>
  <c r="E440" i="13"/>
  <c r="G439" i="13"/>
  <c r="G444" i="13" s="1"/>
  <c r="E439" i="13"/>
  <c r="A439" i="13"/>
  <c r="F438" i="13"/>
  <c r="D438" i="13"/>
  <c r="G437" i="13"/>
  <c r="E437" i="13"/>
  <c r="G436" i="13"/>
  <c r="E436" i="13"/>
  <c r="G435" i="13"/>
  <c r="E435" i="13"/>
  <c r="G434" i="13"/>
  <c r="E434" i="13"/>
  <c r="G433" i="13"/>
  <c r="G438" i="13" s="1"/>
  <c r="E433" i="13"/>
  <c r="A433" i="13"/>
  <c r="F432" i="13"/>
  <c r="D432" i="13"/>
  <c r="G431" i="13"/>
  <c r="E431" i="13"/>
  <c r="G430" i="13"/>
  <c r="E430" i="13"/>
  <c r="G429" i="13"/>
  <c r="E429" i="13"/>
  <c r="G428" i="13"/>
  <c r="E428" i="13"/>
  <c r="G427" i="13"/>
  <c r="E427" i="13"/>
  <c r="A427" i="13"/>
  <c r="F426" i="13"/>
  <c r="D426" i="13"/>
  <c r="G425" i="13"/>
  <c r="E425" i="13"/>
  <c r="G424" i="13"/>
  <c r="E424" i="13"/>
  <c r="G423" i="13"/>
  <c r="E423" i="13"/>
  <c r="G422" i="13"/>
  <c r="E422" i="13"/>
  <c r="G421" i="13"/>
  <c r="G426" i="13" s="1"/>
  <c r="E421" i="13"/>
  <c r="A421" i="13"/>
  <c r="F420" i="13"/>
  <c r="D420" i="13"/>
  <c r="G419" i="13"/>
  <c r="E419" i="13"/>
  <c r="G418" i="13"/>
  <c r="E418" i="13"/>
  <c r="G417" i="13"/>
  <c r="E417" i="13"/>
  <c r="G416" i="13"/>
  <c r="E416" i="13"/>
  <c r="G415" i="13"/>
  <c r="E415" i="13"/>
  <c r="A415" i="13"/>
  <c r="F414" i="13"/>
  <c r="D414" i="13"/>
  <c r="G413" i="13"/>
  <c r="E413" i="13"/>
  <c r="G412" i="13"/>
  <c r="E412" i="13"/>
  <c r="G411" i="13"/>
  <c r="E411" i="13"/>
  <c r="G410" i="13"/>
  <c r="E410" i="13"/>
  <c r="G409" i="13"/>
  <c r="E409" i="13"/>
  <c r="A409" i="13"/>
  <c r="F408" i="13"/>
  <c r="D408" i="13"/>
  <c r="G407" i="13"/>
  <c r="E407" i="13"/>
  <c r="G406" i="13"/>
  <c r="E406" i="13"/>
  <c r="G405" i="13"/>
  <c r="E405" i="13"/>
  <c r="G404" i="13"/>
  <c r="E404" i="13"/>
  <c r="G403" i="13"/>
  <c r="E403" i="13"/>
  <c r="F402" i="13"/>
  <c r="D402" i="13"/>
  <c r="G401" i="13"/>
  <c r="E401" i="13"/>
  <c r="G400" i="13"/>
  <c r="E400" i="13"/>
  <c r="G399" i="13"/>
  <c r="E399" i="13"/>
  <c r="G398" i="13"/>
  <c r="E398" i="13"/>
  <c r="G397" i="13"/>
  <c r="E397" i="13"/>
  <c r="F396" i="13"/>
  <c r="D396" i="13"/>
  <c r="G395" i="13"/>
  <c r="E395" i="13"/>
  <c r="G394" i="13"/>
  <c r="E394" i="13"/>
  <c r="G393" i="13"/>
  <c r="E393" i="13"/>
  <c r="G392" i="13"/>
  <c r="E392" i="13"/>
  <c r="G391" i="13"/>
  <c r="E391" i="13"/>
  <c r="A391" i="13"/>
  <c r="F390" i="13"/>
  <c r="D390" i="13"/>
  <c r="G389" i="13"/>
  <c r="E389" i="13"/>
  <c r="G388" i="13"/>
  <c r="E388" i="13"/>
  <c r="G387" i="13"/>
  <c r="E387" i="13"/>
  <c r="G386" i="13"/>
  <c r="E386" i="13"/>
  <c r="G385" i="13"/>
  <c r="E385" i="13"/>
  <c r="A385" i="13"/>
  <c r="F384" i="13"/>
  <c r="D384" i="13"/>
  <c r="G383" i="13"/>
  <c r="E383" i="13"/>
  <c r="G382" i="13"/>
  <c r="E382" i="13"/>
  <c r="G381" i="13"/>
  <c r="E381" i="13"/>
  <c r="G380" i="13"/>
  <c r="E380" i="13"/>
  <c r="G379" i="13"/>
  <c r="E379" i="13"/>
  <c r="A379" i="13"/>
  <c r="F378" i="13"/>
  <c r="D378" i="13"/>
  <c r="G377" i="13"/>
  <c r="E377" i="13"/>
  <c r="G376" i="13"/>
  <c r="E376" i="13"/>
  <c r="G375" i="13"/>
  <c r="E375" i="13"/>
  <c r="G374" i="13"/>
  <c r="E374" i="13"/>
  <c r="G373" i="13"/>
  <c r="G378" i="13" s="1"/>
  <c r="E373" i="13"/>
  <c r="A373" i="13"/>
  <c r="F372" i="13"/>
  <c r="D372" i="13"/>
  <c r="G371" i="13"/>
  <c r="E371" i="13"/>
  <c r="G370" i="13"/>
  <c r="E370" i="13"/>
  <c r="G369" i="13"/>
  <c r="E369" i="13"/>
  <c r="G368" i="13"/>
  <c r="E368" i="13"/>
  <c r="G367" i="13"/>
  <c r="E367" i="13"/>
  <c r="E372" i="13" s="1"/>
  <c r="H372" i="13" s="1"/>
  <c r="A367" i="13"/>
  <c r="F366" i="13"/>
  <c r="D366" i="13"/>
  <c r="G365" i="13"/>
  <c r="E365" i="13"/>
  <c r="G364" i="13"/>
  <c r="E364" i="13"/>
  <c r="G363" i="13"/>
  <c r="E363" i="13"/>
  <c r="G362" i="13"/>
  <c r="E362" i="13"/>
  <c r="G361" i="13"/>
  <c r="E361" i="13"/>
  <c r="A361" i="13"/>
  <c r="F360" i="13"/>
  <c r="D360" i="13"/>
  <c r="G359" i="13"/>
  <c r="E359" i="13"/>
  <c r="G358" i="13"/>
  <c r="E358" i="13"/>
  <c r="G357" i="13"/>
  <c r="E357" i="13"/>
  <c r="G356" i="13"/>
  <c r="E356" i="13"/>
  <c r="G355" i="13"/>
  <c r="G360" i="13" s="1"/>
  <c r="E355" i="13"/>
  <c r="F354" i="13"/>
  <c r="D354" i="13"/>
  <c r="G353" i="13"/>
  <c r="E353" i="13"/>
  <c r="G352" i="13"/>
  <c r="E352" i="13"/>
  <c r="G351" i="13"/>
  <c r="E351" i="13"/>
  <c r="G350" i="13"/>
  <c r="E350" i="13"/>
  <c r="G349" i="13"/>
  <c r="E349" i="13"/>
  <c r="F348" i="13"/>
  <c r="D348" i="13"/>
  <c r="G347" i="13"/>
  <c r="E347" i="13"/>
  <c r="G346" i="13"/>
  <c r="E346" i="13"/>
  <c r="G345" i="13"/>
  <c r="E345" i="13"/>
  <c r="G344" i="13"/>
  <c r="E344" i="13"/>
  <c r="G343" i="13"/>
  <c r="E343" i="13"/>
  <c r="A343" i="13"/>
  <c r="F342" i="13"/>
  <c r="D342" i="13"/>
  <c r="G341" i="13"/>
  <c r="E341" i="13"/>
  <c r="G340" i="13"/>
  <c r="E340" i="13"/>
  <c r="G339" i="13"/>
  <c r="E339" i="13"/>
  <c r="G338" i="13"/>
  <c r="E338" i="13"/>
  <c r="G337" i="13"/>
  <c r="E337" i="13"/>
  <c r="A337" i="13"/>
  <c r="F336" i="13"/>
  <c r="D336" i="13"/>
  <c r="G335" i="13"/>
  <c r="E335" i="13"/>
  <c r="G334" i="13"/>
  <c r="E334" i="13"/>
  <c r="G333" i="13"/>
  <c r="E333" i="13"/>
  <c r="G332" i="13"/>
  <c r="E332" i="13"/>
  <c r="G331" i="13"/>
  <c r="E331" i="13"/>
  <c r="A331" i="13"/>
  <c r="F330" i="13"/>
  <c r="D330" i="13"/>
  <c r="G329" i="13"/>
  <c r="E329" i="13"/>
  <c r="G328" i="13"/>
  <c r="E328" i="13"/>
  <c r="G327" i="13"/>
  <c r="E327" i="13"/>
  <c r="G326" i="13"/>
  <c r="E326" i="13"/>
  <c r="G325" i="13"/>
  <c r="E325" i="13"/>
  <c r="A325" i="13"/>
  <c r="F324" i="13"/>
  <c r="D324" i="13"/>
  <c r="G323" i="13"/>
  <c r="E323" i="13"/>
  <c r="G322" i="13"/>
  <c r="E322" i="13"/>
  <c r="G321" i="13"/>
  <c r="E321" i="13"/>
  <c r="G320" i="13"/>
  <c r="E320" i="13"/>
  <c r="G319" i="13"/>
  <c r="E319" i="13"/>
  <c r="A319" i="13"/>
  <c r="F318" i="13"/>
  <c r="D318" i="13"/>
  <c r="G317" i="13"/>
  <c r="E317" i="13"/>
  <c r="G316" i="13"/>
  <c r="E316" i="13"/>
  <c r="G315" i="13"/>
  <c r="E315" i="13"/>
  <c r="G314" i="13"/>
  <c r="E314" i="13"/>
  <c r="G313" i="13"/>
  <c r="E313" i="13"/>
  <c r="A313" i="13"/>
  <c r="F312" i="13"/>
  <c r="D312" i="13"/>
  <c r="G311" i="13"/>
  <c r="E311" i="13"/>
  <c r="G310" i="13"/>
  <c r="E310" i="13"/>
  <c r="G309" i="13"/>
  <c r="E309" i="13"/>
  <c r="G308" i="13"/>
  <c r="E308" i="13"/>
  <c r="G307" i="13"/>
  <c r="E307" i="13"/>
  <c r="F306" i="13"/>
  <c r="D306" i="13"/>
  <c r="G305" i="13"/>
  <c r="E305" i="13"/>
  <c r="G304" i="13"/>
  <c r="E304" i="13"/>
  <c r="G303" i="13"/>
  <c r="E303" i="13"/>
  <c r="G302" i="13"/>
  <c r="E302" i="13"/>
  <c r="G301" i="13"/>
  <c r="E301" i="13"/>
  <c r="F300" i="13"/>
  <c r="D300" i="13"/>
  <c r="G299" i="13"/>
  <c r="E299" i="13"/>
  <c r="G298" i="13"/>
  <c r="E298" i="13"/>
  <c r="G297" i="13"/>
  <c r="E297" i="13"/>
  <c r="G296" i="13"/>
  <c r="E296" i="13"/>
  <c r="G295" i="13"/>
  <c r="E295" i="13"/>
  <c r="A295" i="13"/>
  <c r="F294" i="13"/>
  <c r="D294" i="13"/>
  <c r="G293" i="13"/>
  <c r="E293" i="13"/>
  <c r="G292" i="13"/>
  <c r="E292" i="13"/>
  <c r="G291" i="13"/>
  <c r="E291" i="13"/>
  <c r="G290" i="13"/>
  <c r="E290" i="13"/>
  <c r="G289" i="13"/>
  <c r="E289" i="13"/>
  <c r="A289" i="13"/>
  <c r="F288" i="13"/>
  <c r="D288" i="13"/>
  <c r="G287" i="13"/>
  <c r="E287" i="13"/>
  <c r="G286" i="13"/>
  <c r="E286" i="13"/>
  <c r="G285" i="13"/>
  <c r="E285" i="13"/>
  <c r="G284" i="13"/>
  <c r="E284" i="13"/>
  <c r="G283" i="13"/>
  <c r="G288" i="13" s="1"/>
  <c r="E283" i="13"/>
  <c r="A283" i="13"/>
  <c r="F282" i="13"/>
  <c r="D282" i="13"/>
  <c r="G281" i="13"/>
  <c r="E281" i="13"/>
  <c r="G280" i="13"/>
  <c r="E280" i="13"/>
  <c r="G279" i="13"/>
  <c r="E279" i="13"/>
  <c r="G278" i="13"/>
  <c r="E278" i="13"/>
  <c r="G277" i="13"/>
  <c r="E277" i="13"/>
  <c r="A277" i="13"/>
  <c r="F276" i="13"/>
  <c r="D276" i="13"/>
  <c r="G275" i="13"/>
  <c r="E275" i="13"/>
  <c r="G274" i="13"/>
  <c r="E274" i="13"/>
  <c r="G273" i="13"/>
  <c r="E273" i="13"/>
  <c r="G272" i="13"/>
  <c r="E272" i="13"/>
  <c r="G271" i="13"/>
  <c r="E271" i="13"/>
  <c r="A271" i="13"/>
  <c r="F270" i="13"/>
  <c r="D270" i="13"/>
  <c r="G269" i="13"/>
  <c r="E269" i="13"/>
  <c r="G268" i="13"/>
  <c r="E268" i="13"/>
  <c r="G267" i="13"/>
  <c r="E267" i="13"/>
  <c r="G266" i="13"/>
  <c r="E266" i="13"/>
  <c r="G265" i="13"/>
  <c r="E265" i="13"/>
  <c r="A265" i="13"/>
  <c r="F264" i="13"/>
  <c r="D264" i="13"/>
  <c r="G263" i="13"/>
  <c r="E263" i="13"/>
  <c r="G262" i="13"/>
  <c r="E262" i="13"/>
  <c r="G261" i="13"/>
  <c r="E261" i="13"/>
  <c r="G260" i="13"/>
  <c r="E260" i="13"/>
  <c r="G259" i="13"/>
  <c r="E259" i="13"/>
  <c r="A247" i="13"/>
  <c r="F258" i="13"/>
  <c r="D258" i="13"/>
  <c r="G257" i="13"/>
  <c r="E257" i="13"/>
  <c r="G256" i="13"/>
  <c r="E256" i="13"/>
  <c r="G255" i="13"/>
  <c r="E255" i="13"/>
  <c r="G254" i="13"/>
  <c r="E254" i="13"/>
  <c r="G253" i="13"/>
  <c r="E253" i="13"/>
  <c r="A241" i="13"/>
  <c r="A235" i="13"/>
  <c r="A229" i="13"/>
  <c r="A223" i="13"/>
  <c r="A217" i="13"/>
  <c r="A199" i="13"/>
  <c r="A193" i="13"/>
  <c r="A187" i="13"/>
  <c r="A181" i="13"/>
  <c r="F252" i="13"/>
  <c r="D252" i="13"/>
  <c r="G251" i="13"/>
  <c r="E251" i="13"/>
  <c r="G250" i="13"/>
  <c r="E250" i="13"/>
  <c r="G249" i="13"/>
  <c r="E249" i="13"/>
  <c r="G248" i="13"/>
  <c r="E248" i="13"/>
  <c r="G247" i="13"/>
  <c r="E247" i="13"/>
  <c r="F246" i="13"/>
  <c r="D246" i="13"/>
  <c r="G245" i="13"/>
  <c r="E245" i="13"/>
  <c r="G244" i="13"/>
  <c r="E244" i="13"/>
  <c r="G243" i="13"/>
  <c r="E243" i="13"/>
  <c r="G242" i="13"/>
  <c r="E242" i="13"/>
  <c r="G241" i="13"/>
  <c r="E241" i="13"/>
  <c r="F240" i="13"/>
  <c r="D240" i="13"/>
  <c r="G239" i="13"/>
  <c r="E239" i="13"/>
  <c r="G238" i="13"/>
  <c r="E238" i="13"/>
  <c r="G237" i="13"/>
  <c r="E237" i="13"/>
  <c r="G236" i="13"/>
  <c r="E236" i="13"/>
  <c r="G235" i="13"/>
  <c r="E235" i="13"/>
  <c r="F234" i="13"/>
  <c r="D234" i="13"/>
  <c r="G233" i="13"/>
  <c r="E233" i="13"/>
  <c r="G232" i="13"/>
  <c r="E232" i="13"/>
  <c r="G231" i="13"/>
  <c r="G234" i="13" s="1"/>
  <c r="E231" i="13"/>
  <c r="G230" i="13"/>
  <c r="E230" i="13"/>
  <c r="G229" i="13"/>
  <c r="E229" i="13"/>
  <c r="F228" i="13"/>
  <c r="D228" i="13"/>
  <c r="G227" i="13"/>
  <c r="E227" i="13"/>
  <c r="G226" i="13"/>
  <c r="E226" i="13"/>
  <c r="G225" i="13"/>
  <c r="E225" i="13"/>
  <c r="G224" i="13"/>
  <c r="E224" i="13"/>
  <c r="G223" i="13"/>
  <c r="E223" i="13"/>
  <c r="F222" i="13"/>
  <c r="D222" i="13"/>
  <c r="G221" i="13"/>
  <c r="E221" i="13"/>
  <c r="G220" i="13"/>
  <c r="E220" i="13"/>
  <c r="G219" i="13"/>
  <c r="G222" i="13" s="1"/>
  <c r="E219" i="13"/>
  <c r="G218" i="13"/>
  <c r="E218" i="13"/>
  <c r="E222" i="13" s="1"/>
  <c r="H222" i="13" s="1"/>
  <c r="G217" i="13"/>
  <c r="E217" i="13"/>
  <c r="F216" i="13"/>
  <c r="D216" i="13"/>
  <c r="G215" i="13"/>
  <c r="E215" i="13"/>
  <c r="G214" i="13"/>
  <c r="E214" i="13"/>
  <c r="G213" i="13"/>
  <c r="E213" i="13"/>
  <c r="G212" i="13"/>
  <c r="E212" i="13"/>
  <c r="G211" i="13"/>
  <c r="G216" i="13" s="1"/>
  <c r="E211" i="13"/>
  <c r="F210" i="13"/>
  <c r="D210" i="13"/>
  <c r="G209" i="13"/>
  <c r="E209" i="13"/>
  <c r="G208" i="13"/>
  <c r="E208" i="13"/>
  <c r="G207" i="13"/>
  <c r="E207" i="13"/>
  <c r="G206" i="13"/>
  <c r="G210" i="13" s="1"/>
  <c r="E206" i="13"/>
  <c r="G205" i="13"/>
  <c r="E205" i="13"/>
  <c r="E210" i="13" s="1"/>
  <c r="H210" i="13" s="1"/>
  <c r="F204" i="13"/>
  <c r="D204" i="13"/>
  <c r="G203" i="13"/>
  <c r="E203" i="13"/>
  <c r="G202" i="13"/>
  <c r="E202" i="13"/>
  <c r="G201" i="13"/>
  <c r="E201" i="13"/>
  <c r="G200" i="13"/>
  <c r="E200" i="13"/>
  <c r="G199" i="13"/>
  <c r="E199" i="13"/>
  <c r="F198" i="13"/>
  <c r="D198" i="13"/>
  <c r="G197" i="13"/>
  <c r="E197" i="13"/>
  <c r="G196" i="13"/>
  <c r="E196" i="13"/>
  <c r="G195" i="13"/>
  <c r="E195" i="13"/>
  <c r="G194" i="13"/>
  <c r="E194" i="13"/>
  <c r="G193" i="13"/>
  <c r="E193" i="13"/>
  <c r="E198" i="13" s="1"/>
  <c r="H198" i="13" s="1"/>
  <c r="F192" i="13"/>
  <c r="D192" i="13"/>
  <c r="G191" i="13"/>
  <c r="E191" i="13"/>
  <c r="G190" i="13"/>
  <c r="E190" i="13"/>
  <c r="G189" i="13"/>
  <c r="E189" i="13"/>
  <c r="G188" i="13"/>
  <c r="E188" i="13"/>
  <c r="G187" i="13"/>
  <c r="E187" i="13"/>
  <c r="F186" i="13"/>
  <c r="D186" i="13"/>
  <c r="G185" i="13"/>
  <c r="E185" i="13"/>
  <c r="G184" i="13"/>
  <c r="E184" i="13"/>
  <c r="G183" i="13"/>
  <c r="E183" i="13"/>
  <c r="G182" i="13"/>
  <c r="E182" i="13"/>
  <c r="G181" i="13"/>
  <c r="E181" i="13"/>
  <c r="E186" i="13" s="1"/>
  <c r="H186" i="13" s="1"/>
  <c r="E366" i="13" l="1"/>
  <c r="H366" i="13" s="1"/>
  <c r="G366" i="13"/>
  <c r="G666" i="13"/>
  <c r="E234" i="13"/>
  <c r="H234" i="13" s="1"/>
  <c r="G432" i="13"/>
  <c r="G498" i="13"/>
  <c r="E192" i="13"/>
  <c r="H192" i="13" s="1"/>
  <c r="E204" i="13"/>
  <c r="H204" i="13" s="1"/>
  <c r="G264" i="13"/>
  <c r="G606" i="13"/>
  <c r="G294" i="13"/>
  <c r="G384" i="13"/>
  <c r="E570" i="13"/>
  <c r="H570" i="13" s="1"/>
  <c r="G588" i="13"/>
  <c r="G252" i="13"/>
  <c r="G204" i="13"/>
  <c r="E312" i="13"/>
  <c r="H312" i="13" s="1"/>
  <c r="E522" i="13"/>
  <c r="H522" i="13" s="1"/>
  <c r="G600" i="13"/>
  <c r="G678" i="13"/>
  <c r="E684" i="13"/>
  <c r="H684" i="13" s="1"/>
  <c r="G684" i="13"/>
  <c r="E678" i="13"/>
  <c r="H678" i="13" s="1"/>
  <c r="E672" i="13"/>
  <c r="H672" i="13" s="1"/>
  <c r="G672" i="13"/>
  <c r="E666" i="13"/>
  <c r="H666" i="13" s="1"/>
  <c r="G660" i="13"/>
  <c r="E660" i="13"/>
  <c r="H660" i="13" s="1"/>
  <c r="E654" i="13"/>
  <c r="H654" i="13" s="1"/>
  <c r="G654" i="13"/>
  <c r="E648" i="13"/>
  <c r="H648" i="13" s="1"/>
  <c r="G642" i="13"/>
  <c r="E642" i="13"/>
  <c r="H642" i="13" s="1"/>
  <c r="E636" i="13"/>
  <c r="H636" i="13" s="1"/>
  <c r="G636" i="13"/>
  <c r="E630" i="13"/>
  <c r="H630" i="13" s="1"/>
  <c r="G630" i="13"/>
  <c r="G624" i="13"/>
  <c r="E624" i="13"/>
  <c r="H624" i="13" s="1"/>
  <c r="E618" i="13"/>
  <c r="H618" i="13" s="1"/>
  <c r="G612" i="13"/>
  <c r="E612" i="13"/>
  <c r="H612" i="13" s="1"/>
  <c r="E600" i="13"/>
  <c r="H600" i="13" s="1"/>
  <c r="E594" i="13"/>
  <c r="H594" i="13" s="1"/>
  <c r="G594" i="13"/>
  <c r="E582" i="13"/>
  <c r="H582" i="13" s="1"/>
  <c r="G582" i="13"/>
  <c r="E576" i="13"/>
  <c r="H576" i="13" s="1"/>
  <c r="G570" i="13"/>
  <c r="E564" i="13"/>
  <c r="H564" i="13" s="1"/>
  <c r="G564" i="13"/>
  <c r="E558" i="13"/>
  <c r="H558" i="13" s="1"/>
  <c r="G558" i="13"/>
  <c r="E552" i="13"/>
  <c r="H552" i="13" s="1"/>
  <c r="G552" i="13"/>
  <c r="E546" i="13"/>
  <c r="H546" i="13" s="1"/>
  <c r="G546" i="13"/>
  <c r="G540" i="13"/>
  <c r="E540" i="13"/>
  <c r="H540" i="13" s="1"/>
  <c r="E534" i="13"/>
  <c r="H534" i="13" s="1"/>
  <c r="G534" i="13"/>
  <c r="G528" i="13"/>
  <c r="E528" i="13"/>
  <c r="H528" i="13" s="1"/>
  <c r="G522" i="13"/>
  <c r="E516" i="13"/>
  <c r="H516" i="13" s="1"/>
  <c r="G516" i="13"/>
  <c r="E510" i="13"/>
  <c r="H510" i="13" s="1"/>
  <c r="G510" i="13"/>
  <c r="E504" i="13"/>
  <c r="H504" i="13" s="1"/>
  <c r="E498" i="13"/>
  <c r="H498" i="13" s="1"/>
  <c r="G492" i="13"/>
  <c r="E492" i="13"/>
  <c r="H492" i="13" s="1"/>
  <c r="E486" i="13"/>
  <c r="H486" i="13" s="1"/>
  <c r="G486" i="13"/>
  <c r="G480" i="13"/>
  <c r="E480" i="13"/>
  <c r="H480" i="13" s="1"/>
  <c r="E474" i="13"/>
  <c r="H474" i="13" s="1"/>
  <c r="G474" i="13"/>
  <c r="E468" i="13"/>
  <c r="H468" i="13" s="1"/>
  <c r="G468" i="13"/>
  <c r="E462" i="13"/>
  <c r="H462" i="13" s="1"/>
  <c r="E456" i="13"/>
  <c r="H456" i="13" s="1"/>
  <c r="E450" i="13"/>
  <c r="H450" i="13" s="1"/>
  <c r="G450" i="13"/>
  <c r="E444" i="13"/>
  <c r="H444" i="13" s="1"/>
  <c r="E438" i="13"/>
  <c r="H438" i="13" s="1"/>
  <c r="E432" i="13"/>
  <c r="H432" i="13" s="1"/>
  <c r="E426" i="13"/>
  <c r="H426" i="13" s="1"/>
  <c r="E420" i="13"/>
  <c r="H420" i="13" s="1"/>
  <c r="G420" i="13"/>
  <c r="E414" i="13"/>
  <c r="H414" i="13" s="1"/>
  <c r="G414" i="13"/>
  <c r="E408" i="13"/>
  <c r="H408" i="13" s="1"/>
  <c r="G408" i="13"/>
  <c r="G402" i="13"/>
  <c r="E402" i="13"/>
  <c r="H402" i="13" s="1"/>
  <c r="E396" i="13"/>
  <c r="H396" i="13" s="1"/>
  <c r="G396" i="13"/>
  <c r="G390" i="13"/>
  <c r="E390" i="13"/>
  <c r="H390" i="13" s="1"/>
  <c r="E384" i="13"/>
  <c r="H384" i="13" s="1"/>
  <c r="E378" i="13"/>
  <c r="H378" i="13" s="1"/>
  <c r="G372" i="13"/>
  <c r="E360" i="13"/>
  <c r="H360" i="13" s="1"/>
  <c r="E354" i="13"/>
  <c r="H354" i="13" s="1"/>
  <c r="G354" i="13"/>
  <c r="E348" i="13"/>
  <c r="H348" i="13" s="1"/>
  <c r="G348" i="13"/>
  <c r="E342" i="13"/>
  <c r="H342" i="13" s="1"/>
  <c r="G342" i="13"/>
  <c r="E336" i="13"/>
  <c r="H336" i="13" s="1"/>
  <c r="G336" i="13"/>
  <c r="E330" i="13"/>
  <c r="H330" i="13" s="1"/>
  <c r="G330" i="13"/>
  <c r="E324" i="13"/>
  <c r="H324" i="13" s="1"/>
  <c r="G324" i="13"/>
  <c r="G318" i="13"/>
  <c r="E318" i="13"/>
  <c r="H318" i="13" s="1"/>
  <c r="G312" i="13"/>
  <c r="E306" i="13"/>
  <c r="H306" i="13" s="1"/>
  <c r="G306" i="13"/>
  <c r="G300" i="13"/>
  <c r="E300" i="13"/>
  <c r="H300" i="13" s="1"/>
  <c r="E294" i="13"/>
  <c r="H294" i="13" s="1"/>
  <c r="E288" i="13"/>
  <c r="H288" i="13" s="1"/>
  <c r="E282" i="13"/>
  <c r="H282" i="13" s="1"/>
  <c r="G282" i="13"/>
  <c r="E276" i="13"/>
  <c r="H276" i="13" s="1"/>
  <c r="G276" i="13"/>
  <c r="E270" i="13"/>
  <c r="H270" i="13" s="1"/>
  <c r="G270" i="13"/>
  <c r="E264" i="13"/>
  <c r="H264" i="13" s="1"/>
  <c r="G192" i="13"/>
  <c r="E216" i="13"/>
  <c r="H216" i="13" s="1"/>
  <c r="G186" i="13"/>
  <c r="E228" i="13"/>
  <c r="H228" i="13" s="1"/>
  <c r="E240" i="13"/>
  <c r="H240" i="13" s="1"/>
  <c r="G198" i="13"/>
  <c r="G228" i="13"/>
  <c r="G240" i="13"/>
  <c r="G258" i="13"/>
  <c r="E258" i="13"/>
  <c r="H258" i="13" s="1"/>
  <c r="E252" i="13"/>
  <c r="H252" i="13" s="1"/>
  <c r="E246" i="13"/>
  <c r="H246" i="13" s="1"/>
  <c r="G246" i="13"/>
  <c r="B217" i="4"/>
  <c r="F208" i="4"/>
  <c r="E208" i="4"/>
  <c r="C208" i="4"/>
  <c r="B208" i="4"/>
  <c r="G207" i="4"/>
  <c r="H207" i="4" s="1"/>
  <c r="D207" i="4"/>
  <c r="G206" i="4"/>
  <c r="D206" i="4"/>
  <c r="G205" i="4"/>
  <c r="D205" i="4"/>
  <c r="G204" i="4"/>
  <c r="D204" i="4"/>
  <c r="G203" i="4"/>
  <c r="D203" i="4"/>
  <c r="H203" i="4" s="1"/>
  <c r="G202" i="4"/>
  <c r="D202" i="4"/>
  <c r="G201" i="4"/>
  <c r="D201" i="4"/>
  <c r="G200" i="4"/>
  <c r="D200" i="4"/>
  <c r="G199" i="4"/>
  <c r="D199" i="4"/>
  <c r="G198" i="4"/>
  <c r="D198" i="4"/>
  <c r="G197" i="4"/>
  <c r="D197" i="4"/>
  <c r="G196" i="4"/>
  <c r="D196" i="4"/>
  <c r="G195" i="4"/>
  <c r="H195" i="4" s="1"/>
  <c r="D195" i="4"/>
  <c r="G194" i="4"/>
  <c r="H194" i="4" s="1"/>
  <c r="D194" i="4"/>
  <c r="G193" i="4"/>
  <c r="D193" i="4"/>
  <c r="G192" i="4"/>
  <c r="H192" i="4" s="1"/>
  <c r="D192" i="4"/>
  <c r="G191" i="4"/>
  <c r="H191" i="4" s="1"/>
  <c r="D191" i="4"/>
  <c r="G190" i="4"/>
  <c r="D190" i="4"/>
  <c r="G189" i="4"/>
  <c r="D189" i="4"/>
  <c r="G188" i="4"/>
  <c r="H188" i="4" s="1"/>
  <c r="D188" i="4"/>
  <c r="H187" i="4"/>
  <c r="G187" i="4"/>
  <c r="D187" i="4"/>
  <c r="G186" i="4"/>
  <c r="D186" i="4"/>
  <c r="G185" i="4"/>
  <c r="D185" i="4"/>
  <c r="G184" i="4"/>
  <c r="D184" i="4"/>
  <c r="G183" i="4"/>
  <c r="D183" i="4"/>
  <c r="G182" i="4"/>
  <c r="D182" i="4"/>
  <c r="G181" i="4"/>
  <c r="D181" i="4"/>
  <c r="G180" i="4"/>
  <c r="D180" i="4"/>
  <c r="G179" i="4"/>
  <c r="D179" i="4"/>
  <c r="G178" i="4"/>
  <c r="D178" i="4"/>
  <c r="G177" i="4"/>
  <c r="D177" i="4"/>
  <c r="G176" i="4"/>
  <c r="D176" i="4"/>
  <c r="H176" i="4" s="1"/>
  <c r="G175" i="4"/>
  <c r="D175" i="4"/>
  <c r="G174" i="4"/>
  <c r="D174" i="4"/>
  <c r="G173" i="4"/>
  <c r="D173" i="4"/>
  <c r="G172" i="4"/>
  <c r="D172" i="4"/>
  <c r="G171" i="4"/>
  <c r="D171" i="4"/>
  <c r="H171" i="4" s="1"/>
  <c r="G170" i="4"/>
  <c r="D170" i="4"/>
  <c r="G169" i="4"/>
  <c r="D169" i="4"/>
  <c r="G168" i="4"/>
  <c r="D168" i="4"/>
  <c r="G167" i="4"/>
  <c r="D167" i="4"/>
  <c r="G166" i="4"/>
  <c r="D166" i="4"/>
  <c r="G165" i="4"/>
  <c r="D165" i="4"/>
  <c r="G164" i="4"/>
  <c r="D164" i="4"/>
  <c r="G163" i="4"/>
  <c r="H163" i="4" s="1"/>
  <c r="D163" i="4"/>
  <c r="G162" i="4"/>
  <c r="D162" i="4"/>
  <c r="G161" i="4"/>
  <c r="H161" i="4" s="1"/>
  <c r="D161" i="4"/>
  <c r="G160" i="4"/>
  <c r="H160" i="4" s="1"/>
  <c r="D160" i="4"/>
  <c r="G159" i="4"/>
  <c r="H159" i="4" s="1"/>
  <c r="D159" i="4"/>
  <c r="G158" i="4"/>
  <c r="D158" i="4"/>
  <c r="G157" i="4"/>
  <c r="H157" i="4" s="1"/>
  <c r="D157" i="4"/>
  <c r="G156" i="4"/>
  <c r="H156" i="4" s="1"/>
  <c r="D156" i="4"/>
  <c r="H155" i="4"/>
  <c r="G155" i="4"/>
  <c r="D155" i="4"/>
  <c r="G154" i="4"/>
  <c r="D154" i="4"/>
  <c r="G153" i="4"/>
  <c r="D153" i="4"/>
  <c r="G152" i="4"/>
  <c r="D152" i="4"/>
  <c r="G151" i="4"/>
  <c r="D151" i="4"/>
  <c r="H151" i="4" s="1"/>
  <c r="G150" i="4"/>
  <c r="D150" i="4"/>
  <c r="G149" i="4"/>
  <c r="D149" i="4"/>
  <c r="G148" i="4"/>
  <c r="D148" i="4"/>
  <c r="G147" i="4"/>
  <c r="D147" i="4"/>
  <c r="G146" i="4"/>
  <c r="D146" i="4"/>
  <c r="G145" i="4"/>
  <c r="D145" i="4"/>
  <c r="G144" i="4"/>
  <c r="D144" i="4"/>
  <c r="G143" i="4"/>
  <c r="D143" i="4"/>
  <c r="G142" i="4"/>
  <c r="D142" i="4"/>
  <c r="G141" i="4"/>
  <c r="D141" i="4"/>
  <c r="G140" i="4"/>
  <c r="D140" i="4"/>
  <c r="G139" i="4"/>
  <c r="D139" i="4"/>
  <c r="H139" i="4" s="1"/>
  <c r="G138" i="4"/>
  <c r="D138" i="4"/>
  <c r="G137" i="4"/>
  <c r="D137" i="4"/>
  <c r="G136" i="4"/>
  <c r="D136" i="4"/>
  <c r="G135" i="4"/>
  <c r="D135" i="4"/>
  <c r="G134" i="4"/>
  <c r="D134" i="4"/>
  <c r="G133" i="4"/>
  <c r="D133" i="4"/>
  <c r="G132" i="4"/>
  <c r="D132" i="4"/>
  <c r="G131" i="4"/>
  <c r="H131" i="4" s="1"/>
  <c r="D131" i="4"/>
  <c r="G130" i="4"/>
  <c r="H130" i="4" s="1"/>
  <c r="D130" i="4"/>
  <c r="G129" i="4"/>
  <c r="H129" i="4" s="1"/>
  <c r="D129" i="4"/>
  <c r="G128" i="4"/>
  <c r="H128" i="4" s="1"/>
  <c r="D128" i="4"/>
  <c r="G127" i="4"/>
  <c r="D127" i="4"/>
  <c r="G126" i="4"/>
  <c r="D126" i="4"/>
  <c r="G125" i="4"/>
  <c r="H125" i="4" s="1"/>
  <c r="D125" i="4"/>
  <c r="G124" i="4"/>
  <c r="H124" i="4" s="1"/>
  <c r="D124" i="4"/>
  <c r="G123" i="4"/>
  <c r="H123" i="4" s="1"/>
  <c r="D123" i="4"/>
  <c r="G122" i="4"/>
  <c r="D122" i="4"/>
  <c r="G121" i="4"/>
  <c r="D121" i="4"/>
  <c r="G120" i="4"/>
  <c r="D120" i="4"/>
  <c r="G119" i="4"/>
  <c r="D119" i="4"/>
  <c r="H119" i="4" s="1"/>
  <c r="G118" i="4"/>
  <c r="D118" i="4"/>
  <c r="G117" i="4"/>
  <c r="D117" i="4"/>
  <c r="G116" i="4"/>
  <c r="D116" i="4"/>
  <c r="G115" i="4"/>
  <c r="D115" i="4"/>
  <c r="G114" i="4"/>
  <c r="D114" i="4"/>
  <c r="G113" i="4"/>
  <c r="D113" i="4"/>
  <c r="G112" i="4"/>
  <c r="D112" i="4"/>
  <c r="G111" i="4"/>
  <c r="D111" i="4"/>
  <c r="G110" i="4"/>
  <c r="D110" i="4"/>
  <c r="G109" i="4"/>
  <c r="D109" i="4"/>
  <c r="G108" i="4"/>
  <c r="D108" i="4"/>
  <c r="G107" i="4"/>
  <c r="D107" i="4"/>
  <c r="H107" i="4" s="1"/>
  <c r="G106" i="4"/>
  <c r="D106" i="4"/>
  <c r="G105" i="4"/>
  <c r="D105" i="4"/>
  <c r="G104" i="4"/>
  <c r="D104" i="4"/>
  <c r="G103" i="4"/>
  <c r="D103" i="4"/>
  <c r="G102" i="4"/>
  <c r="D102" i="4"/>
  <c r="G101" i="4"/>
  <c r="D101" i="4"/>
  <c r="G100" i="4"/>
  <c r="D100" i="4"/>
  <c r="G99" i="4"/>
  <c r="H99" i="4" s="1"/>
  <c r="D99" i="4"/>
  <c r="G98" i="4"/>
  <c r="H98" i="4" s="1"/>
  <c r="D98" i="4"/>
  <c r="G97" i="4"/>
  <c r="H97" i="4" s="1"/>
  <c r="D97" i="4"/>
  <c r="G96" i="4"/>
  <c r="D96" i="4"/>
  <c r="G95" i="4"/>
  <c r="D95" i="4"/>
  <c r="G94" i="4"/>
  <c r="D94" i="4"/>
  <c r="G93" i="4"/>
  <c r="H93" i="4" s="1"/>
  <c r="D93" i="4"/>
  <c r="G92" i="4"/>
  <c r="D92" i="4"/>
  <c r="G91" i="4"/>
  <c r="D91" i="4"/>
  <c r="H91" i="4" s="1"/>
  <c r="G90" i="4"/>
  <c r="D90" i="4"/>
  <c r="G89" i="4"/>
  <c r="D89" i="4"/>
  <c r="G88" i="4"/>
  <c r="D88" i="4"/>
  <c r="G87" i="4"/>
  <c r="D87" i="4"/>
  <c r="H87" i="4" s="1"/>
  <c r="G86" i="4"/>
  <c r="D86" i="4"/>
  <c r="G85" i="4"/>
  <c r="D85" i="4"/>
  <c r="G84" i="4"/>
  <c r="D84" i="4"/>
  <c r="G83" i="4"/>
  <c r="D83" i="4"/>
  <c r="G82" i="4"/>
  <c r="D82" i="4"/>
  <c r="G81" i="4"/>
  <c r="D81" i="4"/>
  <c r="G80" i="4"/>
  <c r="D80" i="4"/>
  <c r="G79" i="4"/>
  <c r="D79" i="4"/>
  <c r="G78" i="4"/>
  <c r="D78" i="4"/>
  <c r="G77" i="4"/>
  <c r="D77" i="4"/>
  <c r="G76" i="4"/>
  <c r="D76" i="4"/>
  <c r="G75" i="4"/>
  <c r="D75" i="4"/>
  <c r="H75" i="4" s="1"/>
  <c r="G74" i="4"/>
  <c r="D74" i="4"/>
  <c r="G73" i="4"/>
  <c r="D73" i="4"/>
  <c r="G72" i="4"/>
  <c r="D72" i="4"/>
  <c r="G71" i="4"/>
  <c r="D71" i="4"/>
  <c r="G70" i="4"/>
  <c r="D70" i="4"/>
  <c r="G69" i="4"/>
  <c r="D69" i="4"/>
  <c r="G68" i="4"/>
  <c r="D68" i="4"/>
  <c r="G67" i="4"/>
  <c r="H67" i="4" s="1"/>
  <c r="D67" i="4"/>
  <c r="G66" i="4"/>
  <c r="H66" i="4" s="1"/>
  <c r="D66" i="4"/>
  <c r="G65" i="4"/>
  <c r="D65" i="4"/>
  <c r="G64" i="4"/>
  <c r="H64" i="4" s="1"/>
  <c r="D64" i="4"/>
  <c r="G63" i="4"/>
  <c r="H63" i="4" s="1"/>
  <c r="D63" i="4"/>
  <c r="G62" i="4"/>
  <c r="D62" i="4"/>
  <c r="G61" i="4"/>
  <c r="D61" i="4"/>
  <c r="G60" i="4"/>
  <c r="H60" i="4" s="1"/>
  <c r="D60" i="4"/>
  <c r="H59" i="4"/>
  <c r="G59" i="4"/>
  <c r="D59" i="4"/>
  <c r="G58" i="4"/>
  <c r="D58" i="4"/>
  <c r="G57" i="4"/>
  <c r="D57" i="4"/>
  <c r="G56" i="4"/>
  <c r="D56" i="4"/>
  <c r="G55" i="4"/>
  <c r="D55" i="4"/>
  <c r="G54" i="4"/>
  <c r="D54" i="4"/>
  <c r="G53" i="4"/>
  <c r="D53" i="4"/>
  <c r="G52" i="4"/>
  <c r="D52" i="4"/>
  <c r="G51" i="4"/>
  <c r="D51" i="4"/>
  <c r="G50" i="4"/>
  <c r="D50" i="4"/>
  <c r="G49" i="4"/>
  <c r="D49" i="4"/>
  <c r="G48" i="4"/>
  <c r="D48" i="4"/>
  <c r="G47" i="4"/>
  <c r="D47" i="4"/>
  <c r="G46" i="4"/>
  <c r="D46" i="4"/>
  <c r="G45" i="4"/>
  <c r="D45" i="4"/>
  <c r="G44" i="4"/>
  <c r="D44" i="4"/>
  <c r="G43" i="4"/>
  <c r="D43" i="4"/>
  <c r="H43" i="4" s="1"/>
  <c r="G42" i="4"/>
  <c r="D42" i="4"/>
  <c r="G41" i="4"/>
  <c r="D41" i="4"/>
  <c r="G40" i="4"/>
  <c r="D40" i="4"/>
  <c r="G39" i="4"/>
  <c r="D39" i="4"/>
  <c r="G38" i="4"/>
  <c r="H38" i="4" s="1"/>
  <c r="D38" i="4"/>
  <c r="G37" i="4"/>
  <c r="D37" i="4"/>
  <c r="G36" i="4"/>
  <c r="D36" i="4"/>
  <c r="G35" i="4"/>
  <c r="H35" i="4" s="1"/>
  <c r="D35" i="4"/>
  <c r="G34" i="4"/>
  <c r="D34" i="4"/>
  <c r="G33" i="4"/>
  <c r="H33" i="4" s="1"/>
  <c r="D33" i="4"/>
  <c r="G32" i="4"/>
  <c r="H32" i="4" s="1"/>
  <c r="D32" i="4"/>
  <c r="G31" i="4"/>
  <c r="D31" i="4"/>
  <c r="G30" i="4"/>
  <c r="D30" i="4"/>
  <c r="G29" i="4"/>
  <c r="H29" i="4" s="1"/>
  <c r="D29" i="4"/>
  <c r="G28" i="4"/>
  <c r="H28" i="4" s="1"/>
  <c r="D28" i="4"/>
  <c r="H27" i="4"/>
  <c r="G27" i="4"/>
  <c r="D27" i="4"/>
  <c r="G26" i="4"/>
  <c r="D26" i="4"/>
  <c r="G25" i="4"/>
  <c r="D25" i="4"/>
  <c r="G24" i="4"/>
  <c r="D24" i="4"/>
  <c r="G23" i="4"/>
  <c r="D23" i="4"/>
  <c r="G22" i="4"/>
  <c r="D22" i="4"/>
  <c r="G21" i="4"/>
  <c r="D21" i="4"/>
  <c r="G20" i="4"/>
  <c r="D20" i="4"/>
  <c r="G19" i="4"/>
  <c r="H19" i="4" s="1"/>
  <c r="D19" i="4"/>
  <c r="G18" i="4"/>
  <c r="D18" i="4"/>
  <c r="G17" i="4"/>
  <c r="D17" i="4"/>
  <c r="G16" i="4"/>
  <c r="G15" i="4"/>
  <c r="D15" i="4"/>
  <c r="G14" i="4"/>
  <c r="D14" i="4"/>
  <c r="G13" i="4"/>
  <c r="D13" i="4"/>
  <c r="G12" i="4"/>
  <c r="D12" i="4"/>
  <c r="G11" i="4"/>
  <c r="D11" i="4"/>
  <c r="G10" i="4"/>
  <c r="D10" i="4"/>
  <c r="G9" i="4"/>
  <c r="D9" i="4"/>
  <c r="D8" i="4"/>
  <c r="G8" i="4"/>
  <c r="O137" i="1"/>
  <c r="L109" i="1"/>
  <c r="H21" i="4" l="1"/>
  <c r="H25" i="4"/>
  <c r="H36" i="4"/>
  <c r="H40" i="4"/>
  <c r="H52" i="4"/>
  <c r="H56" i="4"/>
  <c r="H83" i="4"/>
  <c r="H102" i="4"/>
  <c r="H106" i="4"/>
  <c r="H110" i="4"/>
  <c r="H114" i="4"/>
  <c r="H118" i="4"/>
  <c r="H122" i="4"/>
  <c r="H141" i="4"/>
  <c r="H145" i="4"/>
  <c r="H149" i="4"/>
  <c r="H153" i="4"/>
  <c r="H164" i="4"/>
  <c r="H168" i="4"/>
  <c r="H180" i="4"/>
  <c r="H184" i="4"/>
  <c r="H199" i="4"/>
  <c r="H22" i="4"/>
  <c r="H45" i="4"/>
  <c r="H57" i="4"/>
  <c r="H84" i="4"/>
  <c r="H115" i="4"/>
  <c r="H134" i="4"/>
  <c r="H138" i="4"/>
  <c r="H142" i="4"/>
  <c r="H146" i="4"/>
  <c r="H150" i="4"/>
  <c r="H154" i="4"/>
  <c r="H173" i="4"/>
  <c r="H177" i="4"/>
  <c r="H181" i="4"/>
  <c r="H185" i="4"/>
  <c r="H196" i="4"/>
  <c r="H200" i="4"/>
  <c r="H26" i="4"/>
  <c r="H49" i="4"/>
  <c r="H72" i="4"/>
  <c r="H23" i="4"/>
  <c r="H34" i="4"/>
  <c r="H61" i="4"/>
  <c r="H65" i="4"/>
  <c r="H92" i="4"/>
  <c r="H96" i="4"/>
  <c r="H162" i="4"/>
  <c r="H189" i="4"/>
  <c r="H193" i="4"/>
  <c r="H53" i="4"/>
  <c r="H68" i="4"/>
  <c r="H88" i="4"/>
  <c r="H42" i="4"/>
  <c r="H46" i="4"/>
  <c r="H50" i="4"/>
  <c r="H54" i="4"/>
  <c r="H58" i="4"/>
  <c r="H77" i="4"/>
  <c r="H81" i="4"/>
  <c r="H85" i="4"/>
  <c r="H89" i="4"/>
  <c r="H100" i="4"/>
  <c r="H104" i="4"/>
  <c r="H116" i="4"/>
  <c r="H120" i="4"/>
  <c r="H147" i="4"/>
  <c r="H166" i="4"/>
  <c r="H170" i="4"/>
  <c r="H174" i="4"/>
  <c r="H178" i="4"/>
  <c r="H182" i="4"/>
  <c r="H186" i="4"/>
  <c r="H205" i="4"/>
  <c r="H20" i="4"/>
  <c r="H24" i="4"/>
  <c r="H51" i="4"/>
  <c r="H70" i="4"/>
  <c r="H74" i="4"/>
  <c r="H78" i="4"/>
  <c r="H82" i="4"/>
  <c r="H86" i="4"/>
  <c r="H90" i="4"/>
  <c r="H109" i="4"/>
  <c r="H113" i="4"/>
  <c r="H117" i="4"/>
  <c r="H121" i="4"/>
  <c r="H132" i="4"/>
  <c r="H136" i="4"/>
  <c r="H148" i="4"/>
  <c r="H152" i="4"/>
  <c r="H167" i="4"/>
  <c r="H175" i="4"/>
  <c r="H179" i="4"/>
  <c r="H198" i="4"/>
  <c r="H202" i="4"/>
  <c r="H206" i="4"/>
  <c r="H18" i="4"/>
  <c r="H11" i="4"/>
  <c r="H13" i="4"/>
  <c r="H10" i="4"/>
  <c r="H17" i="4"/>
  <c r="H14" i="4"/>
  <c r="D208" i="4"/>
  <c r="G60" i="2" s="1"/>
  <c r="G217" i="4"/>
  <c r="H8" i="4"/>
  <c r="H15" i="4"/>
  <c r="H47" i="4"/>
  <c r="H79" i="4"/>
  <c r="H111" i="4"/>
  <c r="H143" i="4"/>
  <c r="H12" i="4"/>
  <c r="H41" i="4"/>
  <c r="H48" i="4"/>
  <c r="H62" i="4"/>
  <c r="H73" i="4"/>
  <c r="H80" i="4"/>
  <c r="H94" i="4"/>
  <c r="H101" i="4"/>
  <c r="H105" i="4"/>
  <c r="H108" i="4"/>
  <c r="H112" i="4"/>
  <c r="H126" i="4"/>
  <c r="H133" i="4"/>
  <c r="H137" i="4"/>
  <c r="H140" i="4"/>
  <c r="H144" i="4"/>
  <c r="H158" i="4"/>
  <c r="H165" i="4"/>
  <c r="H169" i="4"/>
  <c r="H172" i="4"/>
  <c r="H183" i="4"/>
  <c r="H190" i="4"/>
  <c r="H197" i="4"/>
  <c r="H201" i="4"/>
  <c r="H204" i="4"/>
  <c r="H9" i="4"/>
  <c r="H16" i="4"/>
  <c r="H30" i="4"/>
  <c r="H37" i="4"/>
  <c r="H44" i="4"/>
  <c r="H55" i="4"/>
  <c r="H69" i="4"/>
  <c r="H76" i="4"/>
  <c r="H31" i="4"/>
  <c r="H95" i="4"/>
  <c r="H127" i="4"/>
  <c r="H39" i="4"/>
  <c r="H71" i="4"/>
  <c r="H103" i="4"/>
  <c r="H135" i="4"/>
  <c r="O158" i="1"/>
  <c r="J158" i="1"/>
  <c r="H158" i="1"/>
  <c r="S156" i="1"/>
  <c r="L156" i="1"/>
  <c r="Q156" i="1" s="1"/>
  <c r="A208" i="6" l="1"/>
  <c r="A210" i="6"/>
  <c r="B225" i="1"/>
  <c r="S273" i="1"/>
  <c r="Q273" i="1"/>
  <c r="S71" i="1"/>
  <c r="L71" i="1"/>
  <c r="Q71" i="1" s="1"/>
  <c r="B274" i="1"/>
  <c r="B258" i="1"/>
  <c r="B267" i="1"/>
  <c r="B244" i="1"/>
  <c r="B251" i="1"/>
  <c r="B237" i="1"/>
  <c r="B220" i="1"/>
  <c r="B215" i="1"/>
  <c r="S275" i="1"/>
  <c r="Q275" i="1"/>
  <c r="S272" i="1"/>
  <c r="Q272" i="1"/>
  <c r="B232" i="1"/>
  <c r="U273" i="1" l="1"/>
  <c r="U272" i="1"/>
  <c r="U275" i="1"/>
  <c r="S280" i="1"/>
  <c r="S279" i="1"/>
  <c r="S278" i="1"/>
  <c r="Q280" i="1"/>
  <c r="Q279" i="1"/>
  <c r="Q278" i="1"/>
  <c r="S277" i="1"/>
  <c r="S276" i="1"/>
  <c r="Q276" i="1"/>
  <c r="Q277" i="1"/>
  <c r="S274" i="1"/>
  <c r="S271" i="1"/>
  <c r="Q271" i="1"/>
  <c r="Q274" i="1"/>
  <c r="A4" i="13"/>
  <c r="U278" i="1" l="1"/>
  <c r="U271" i="1"/>
  <c r="U279" i="1"/>
  <c r="U274" i="1"/>
  <c r="U276" i="1"/>
  <c r="U280" i="1"/>
  <c r="U277" i="1"/>
  <c r="L98" i="1"/>
  <c r="J131" i="1"/>
  <c r="H131" i="1"/>
  <c r="O131" i="1"/>
  <c r="U211" i="1"/>
  <c r="U35" i="1"/>
  <c r="U8" i="1"/>
  <c r="U140" i="1"/>
  <c r="U77" i="1"/>
  <c r="O114" i="1"/>
  <c r="O201" i="1"/>
  <c r="O192" i="1"/>
  <c r="O183" i="1"/>
  <c r="O65" i="1"/>
  <c r="O57" i="1"/>
  <c r="S199" i="1"/>
  <c r="S198" i="1"/>
  <c r="S190" i="1"/>
  <c r="S181" i="1"/>
  <c r="S180" i="1"/>
  <c r="S179" i="1"/>
  <c r="S154" i="1"/>
  <c r="S153" i="1"/>
  <c r="S129" i="1"/>
  <c r="S128" i="1"/>
  <c r="S127" i="1"/>
  <c r="S126" i="1"/>
  <c r="S125" i="1"/>
  <c r="S124" i="1"/>
  <c r="S123" i="1"/>
  <c r="S122" i="1"/>
  <c r="S121" i="1"/>
  <c r="S112" i="1"/>
  <c r="S111" i="1"/>
  <c r="S110" i="1"/>
  <c r="S109" i="1"/>
  <c r="Q109" i="1"/>
  <c r="S108" i="1"/>
  <c r="S107" i="1"/>
  <c r="S106" i="1"/>
  <c r="S105" i="1"/>
  <c r="S104" i="1"/>
  <c r="S103" i="1"/>
  <c r="S102" i="1"/>
  <c r="S101" i="1"/>
  <c r="S100" i="1"/>
  <c r="S99" i="1"/>
  <c r="S98" i="1"/>
  <c r="S97" i="1"/>
  <c r="S96" i="1"/>
  <c r="S95" i="1"/>
  <c r="S94" i="1"/>
  <c r="S93" i="1"/>
  <c r="S92" i="1"/>
  <c r="S91" i="1"/>
  <c r="S90" i="1"/>
  <c r="S89" i="1"/>
  <c r="S88" i="1"/>
  <c r="S87" i="1"/>
  <c r="S86" i="1"/>
  <c r="S63" i="1"/>
  <c r="S62" i="1"/>
  <c r="S55" i="1"/>
  <c r="S54" i="1"/>
  <c r="S53" i="1"/>
  <c r="S52" i="1"/>
  <c r="S51" i="1"/>
  <c r="S50" i="1"/>
  <c r="S49" i="1"/>
  <c r="S48" i="1"/>
  <c r="S25" i="1"/>
  <c r="S24" i="1"/>
  <c r="S23" i="1"/>
  <c r="S22" i="1"/>
  <c r="S21" i="1"/>
  <c r="S20" i="1"/>
  <c r="S19" i="1"/>
  <c r="S18" i="1"/>
  <c r="S17" i="1"/>
  <c r="O27" i="1"/>
  <c r="L129" i="1"/>
  <c r="Q129" i="1" s="1"/>
  <c r="S197" i="1" l="1"/>
  <c r="S192" i="1"/>
  <c r="S178" i="1"/>
  <c r="S183" i="1"/>
  <c r="S65" i="1"/>
  <c r="S85" i="1"/>
  <c r="S114" i="1"/>
  <c r="S47" i="1"/>
  <c r="S57" i="1"/>
  <c r="O67" i="1"/>
  <c r="O73" i="1" s="1"/>
  <c r="S201" i="1"/>
  <c r="S16" i="1"/>
  <c r="S27" i="1" s="1"/>
  <c r="M217" i="9"/>
  <c r="S131" i="1" l="1"/>
  <c r="S67" i="1"/>
  <c r="S137" i="1" l="1"/>
  <c r="O206" i="1"/>
  <c r="S206" i="1" s="1"/>
  <c r="F180" i="13" l="1"/>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5" i="13"/>
  <c r="E34" i="13"/>
  <c r="E33" i="13"/>
  <c r="E32" i="13"/>
  <c r="E31" i="13"/>
  <c r="E41" i="13"/>
  <c r="E40" i="13"/>
  <c r="E39" i="13"/>
  <c r="E38" i="13"/>
  <c r="E37" i="13"/>
  <c r="E47" i="13"/>
  <c r="E46" i="13"/>
  <c r="E45" i="13"/>
  <c r="E44" i="13"/>
  <c r="E43" i="13"/>
  <c r="E53" i="13"/>
  <c r="E52" i="13"/>
  <c r="E51" i="13"/>
  <c r="E50" i="13"/>
  <c r="E49" i="13"/>
  <c r="E59" i="13"/>
  <c r="E58" i="13"/>
  <c r="E57" i="13"/>
  <c r="E56" i="13"/>
  <c r="E55" i="13"/>
  <c r="E65" i="13"/>
  <c r="E64" i="13"/>
  <c r="E63" i="13"/>
  <c r="E62" i="13"/>
  <c r="E61" i="13"/>
  <c r="E71" i="13"/>
  <c r="E70" i="13"/>
  <c r="E69" i="13"/>
  <c r="E68" i="13"/>
  <c r="E67" i="13"/>
  <c r="E77" i="13"/>
  <c r="E76" i="13"/>
  <c r="E75" i="13"/>
  <c r="E74" i="13"/>
  <c r="E73" i="13"/>
  <c r="E83" i="13"/>
  <c r="E82" i="13"/>
  <c r="E81" i="13"/>
  <c r="E80" i="13"/>
  <c r="E79" i="13"/>
  <c r="E89" i="13"/>
  <c r="E88" i="13"/>
  <c r="E87" i="13"/>
  <c r="E86" i="13"/>
  <c r="E85" i="13"/>
  <c r="E95" i="13"/>
  <c r="E94" i="13"/>
  <c r="E93" i="13"/>
  <c r="E92" i="13"/>
  <c r="E91" i="13"/>
  <c r="E101" i="13"/>
  <c r="E100" i="13"/>
  <c r="E99" i="13"/>
  <c r="E98" i="13"/>
  <c r="E97" i="13"/>
  <c r="E107" i="13"/>
  <c r="E106" i="13"/>
  <c r="E105" i="13"/>
  <c r="E104" i="13"/>
  <c r="E103" i="13"/>
  <c r="E113" i="13"/>
  <c r="E112" i="13"/>
  <c r="E111" i="13"/>
  <c r="E110" i="13"/>
  <c r="E109" i="13"/>
  <c r="E119" i="13"/>
  <c r="E118" i="13"/>
  <c r="E117" i="13"/>
  <c r="E116" i="13"/>
  <c r="E115" i="13"/>
  <c r="E125" i="13"/>
  <c r="E124" i="13"/>
  <c r="E123" i="13"/>
  <c r="E122" i="13"/>
  <c r="E121" i="13"/>
  <c r="E131" i="13"/>
  <c r="E130" i="13"/>
  <c r="E129" i="13"/>
  <c r="E128" i="13"/>
  <c r="E127" i="13"/>
  <c r="E137" i="13"/>
  <c r="E136" i="13"/>
  <c r="E135" i="13"/>
  <c r="E134" i="13"/>
  <c r="E133" i="13"/>
  <c r="E143" i="13"/>
  <c r="E142" i="13"/>
  <c r="E141" i="13"/>
  <c r="E140" i="13"/>
  <c r="E139" i="13"/>
  <c r="E149" i="13"/>
  <c r="E148" i="13"/>
  <c r="E147" i="13"/>
  <c r="E146" i="13"/>
  <c r="E145" i="13"/>
  <c r="E155" i="13"/>
  <c r="E154" i="13"/>
  <c r="E153" i="13"/>
  <c r="E152" i="13"/>
  <c r="E151" i="13"/>
  <c r="E161" i="13"/>
  <c r="E160" i="13"/>
  <c r="E159" i="13"/>
  <c r="E158" i="13"/>
  <c r="E157" i="13"/>
  <c r="E167" i="13"/>
  <c r="E166" i="13"/>
  <c r="E165" i="13"/>
  <c r="E164" i="13"/>
  <c r="E163" i="13"/>
  <c r="E173" i="13"/>
  <c r="E172" i="13"/>
  <c r="E171" i="13"/>
  <c r="E170" i="13"/>
  <c r="E169" i="13"/>
  <c r="E179" i="13"/>
  <c r="E178" i="13"/>
  <c r="E177" i="13"/>
  <c r="E176" i="13"/>
  <c r="E175"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79" i="13"/>
  <c r="G178" i="13"/>
  <c r="G177" i="13"/>
  <c r="G176" i="13"/>
  <c r="G175" i="13"/>
  <c r="G173" i="13"/>
  <c r="G172" i="13"/>
  <c r="G171" i="13"/>
  <c r="G170" i="13"/>
  <c r="G169" i="13"/>
  <c r="G167" i="13"/>
  <c r="G166" i="13"/>
  <c r="G165" i="13"/>
  <c r="G164" i="13"/>
  <c r="G163" i="13"/>
  <c r="G161" i="13"/>
  <c r="G160" i="13"/>
  <c r="G159" i="13"/>
  <c r="G158" i="13"/>
  <c r="G157" i="13"/>
  <c r="G155" i="13"/>
  <c r="G154" i="13"/>
  <c r="G153" i="13"/>
  <c r="G152" i="13"/>
  <c r="G151" i="13"/>
  <c r="G149" i="13"/>
  <c r="G148" i="13"/>
  <c r="G147" i="13"/>
  <c r="G146" i="13"/>
  <c r="G145" i="13"/>
  <c r="G143" i="13"/>
  <c r="G142" i="13"/>
  <c r="G141" i="13"/>
  <c r="G140" i="13"/>
  <c r="G139" i="13"/>
  <c r="G137" i="13"/>
  <c r="G136" i="13"/>
  <c r="G135" i="13"/>
  <c r="G134" i="13"/>
  <c r="G133" i="13"/>
  <c r="G131" i="13"/>
  <c r="G130" i="13"/>
  <c r="G129" i="13"/>
  <c r="G128" i="13"/>
  <c r="G127" i="13"/>
  <c r="G125" i="13"/>
  <c r="G124" i="13"/>
  <c r="G123" i="13"/>
  <c r="G122" i="13"/>
  <c r="G121" i="13"/>
  <c r="G119" i="13"/>
  <c r="G118" i="13"/>
  <c r="G117" i="13"/>
  <c r="G116" i="13"/>
  <c r="G115" i="13"/>
  <c r="G113" i="13"/>
  <c r="G112" i="13"/>
  <c r="G111" i="13"/>
  <c r="G110" i="13"/>
  <c r="G109" i="13"/>
  <c r="G107" i="13"/>
  <c r="G106" i="13"/>
  <c r="G105" i="13"/>
  <c r="G104" i="13"/>
  <c r="G103" i="13"/>
  <c r="G101" i="13"/>
  <c r="G100" i="13"/>
  <c r="G99" i="13"/>
  <c r="G98" i="13"/>
  <c r="G97" i="13"/>
  <c r="G95" i="13"/>
  <c r="G94" i="13"/>
  <c r="G93" i="13"/>
  <c r="G92" i="13"/>
  <c r="G91" i="13"/>
  <c r="G89" i="13"/>
  <c r="G88" i="13"/>
  <c r="G87" i="13"/>
  <c r="G86" i="13"/>
  <c r="G85" i="13"/>
  <c r="G83" i="13"/>
  <c r="G82" i="13"/>
  <c r="G81" i="13"/>
  <c r="G80" i="13"/>
  <c r="G79" i="13"/>
  <c r="G77" i="13"/>
  <c r="G76" i="13"/>
  <c r="G75" i="13"/>
  <c r="G74" i="13"/>
  <c r="G73" i="13"/>
  <c r="G71" i="13"/>
  <c r="G70" i="13"/>
  <c r="G69" i="13"/>
  <c r="G68" i="13"/>
  <c r="G67" i="13"/>
  <c r="G65" i="13"/>
  <c r="G64" i="13"/>
  <c r="G63" i="13"/>
  <c r="G62" i="13"/>
  <c r="G61" i="13"/>
  <c r="G59" i="13"/>
  <c r="G58" i="13"/>
  <c r="G57" i="13"/>
  <c r="G56" i="13"/>
  <c r="G55" i="13"/>
  <c r="G53" i="13"/>
  <c r="G52" i="13"/>
  <c r="G51" i="13"/>
  <c r="G50" i="13"/>
  <c r="G49" i="13"/>
  <c r="G47" i="13"/>
  <c r="G46" i="13"/>
  <c r="G45" i="13"/>
  <c r="G44" i="13"/>
  <c r="G43" i="13"/>
  <c r="G41" i="13"/>
  <c r="G40" i="13"/>
  <c r="G39" i="13"/>
  <c r="G38" i="13"/>
  <c r="G37" i="13"/>
  <c r="G35" i="13"/>
  <c r="G34" i="13"/>
  <c r="G33" i="13"/>
  <c r="G32" i="13"/>
  <c r="G31" i="13"/>
  <c r="G29" i="13"/>
  <c r="G28" i="13"/>
  <c r="G27" i="13"/>
  <c r="G26" i="13"/>
  <c r="G25" i="13"/>
  <c r="G23" i="13"/>
  <c r="G22" i="13"/>
  <c r="G21" i="13"/>
  <c r="G20" i="13"/>
  <c r="G19" i="13"/>
  <c r="G17" i="13"/>
  <c r="G16" i="13"/>
  <c r="G15" i="13"/>
  <c r="G14" i="13"/>
  <c r="G13" i="13"/>
  <c r="F12" i="13"/>
  <c r="D12" i="13"/>
  <c r="G11" i="13"/>
  <c r="G10" i="13"/>
  <c r="G9" i="13"/>
  <c r="G8" i="13"/>
  <c r="G7" i="13"/>
  <c r="E174" i="13" l="1"/>
  <c r="E126" i="13"/>
  <c r="H126" i="13" s="1"/>
  <c r="E78" i="13"/>
  <c r="H78" i="13" s="1"/>
  <c r="E30" i="13"/>
  <c r="H30" i="13" s="1"/>
  <c r="G168" i="13"/>
  <c r="G48" i="13"/>
  <c r="G96" i="13"/>
  <c r="G144" i="13"/>
  <c r="G120" i="13"/>
  <c r="G60" i="13"/>
  <c r="G108" i="13"/>
  <c r="G156" i="13"/>
  <c r="E138" i="13"/>
  <c r="H138" i="13" s="1"/>
  <c r="E90" i="13"/>
  <c r="H90" i="13" s="1"/>
  <c r="E42" i="13"/>
  <c r="H42" i="13" s="1"/>
  <c r="G24" i="13"/>
  <c r="G72" i="13"/>
  <c r="G42" i="13"/>
  <c r="G90" i="13"/>
  <c r="G138" i="13"/>
  <c r="E156" i="13"/>
  <c r="H156" i="13" s="1"/>
  <c r="E108" i="13"/>
  <c r="H108" i="13" s="1"/>
  <c r="E60" i="13"/>
  <c r="H60" i="13" s="1"/>
  <c r="H174" i="13"/>
  <c r="G102" i="13"/>
  <c r="G150" i="13"/>
  <c r="E144" i="13"/>
  <c r="E96" i="13"/>
  <c r="E48" i="13"/>
  <c r="G54" i="13"/>
  <c r="E162" i="13"/>
  <c r="E114" i="13"/>
  <c r="E66" i="13"/>
  <c r="E18" i="13"/>
  <c r="G114" i="13"/>
  <c r="G132" i="13"/>
  <c r="G180" i="13"/>
  <c r="E180" i="13"/>
  <c r="E132" i="13"/>
  <c r="E84" i="13"/>
  <c r="E36" i="13"/>
  <c r="G18" i="13"/>
  <c r="G162" i="13"/>
  <c r="E150" i="13"/>
  <c r="E102" i="13"/>
  <c r="E54" i="13"/>
  <c r="G36" i="13"/>
  <c r="G66" i="13"/>
  <c r="G84" i="13"/>
  <c r="G30" i="13"/>
  <c r="G78" i="13"/>
  <c r="G126" i="13"/>
  <c r="G174" i="13"/>
  <c r="E168" i="13"/>
  <c r="E120" i="13"/>
  <c r="E72" i="13"/>
  <c r="E24" i="13"/>
  <c r="E12" i="13"/>
  <c r="G12" i="13"/>
  <c r="Q98" i="1"/>
  <c r="H102" i="13" l="1"/>
  <c r="H72" i="13"/>
  <c r="H114" i="13"/>
  <c r="H120" i="13"/>
  <c r="H36" i="13"/>
  <c r="H84" i="13"/>
  <c r="H48" i="13"/>
  <c r="H162" i="13"/>
  <c r="H168" i="13"/>
  <c r="H54" i="13"/>
  <c r="H12" i="13"/>
  <c r="H18" i="13"/>
  <c r="H96" i="13"/>
  <c r="H150" i="13"/>
  <c r="H132" i="13"/>
  <c r="H24" i="13"/>
  <c r="H180" i="13"/>
  <c r="H66" i="13"/>
  <c r="H144" i="13"/>
  <c r="F46" i="11"/>
  <c r="L154" i="1" l="1"/>
  <c r="Q154" i="1" s="1"/>
  <c r="A4" i="11"/>
  <c r="L211" i="1"/>
  <c r="L140" i="1"/>
  <c r="L77" i="1"/>
  <c r="H65" i="2"/>
  <c r="A16" i="11"/>
  <c r="A6" i="11"/>
  <c r="H5" i="10"/>
  <c r="I5" i="9"/>
  <c r="H3" i="8"/>
  <c r="J1" i="3"/>
  <c r="G3" i="6"/>
  <c r="H2" i="5"/>
  <c r="H3" i="4"/>
  <c r="H1" i="2"/>
  <c r="H4" i="7"/>
  <c r="L180" i="1"/>
  <c r="Q180" i="1" s="1"/>
  <c r="L25" i="1"/>
  <c r="Q25" i="1" s="1"/>
  <c r="L24" i="1"/>
  <c r="Q24" i="1" s="1"/>
  <c r="L23" i="1"/>
  <c r="Q23" i="1" s="1"/>
  <c r="L22" i="1"/>
  <c r="Q22" i="1" s="1"/>
  <c r="L21" i="1"/>
  <c r="L20" i="1"/>
  <c r="Q20" i="1" s="1"/>
  <c r="L19" i="1"/>
  <c r="Q19" i="1" s="1"/>
  <c r="L18" i="1"/>
  <c r="Q18" i="1" s="1"/>
  <c r="L17" i="1"/>
  <c r="Q17" i="1" s="1"/>
  <c r="C17" i="3"/>
  <c r="C18" i="3"/>
  <c r="F17" i="3"/>
  <c r="L123" i="1"/>
  <c r="Q123" i="1" s="1"/>
  <c r="J192" i="1"/>
  <c r="L192" i="1" s="1"/>
  <c r="J114" i="1"/>
  <c r="H114" i="1"/>
  <c r="L54" i="1"/>
  <c r="Q54" i="1" s="1"/>
  <c r="L190" i="1"/>
  <c r="Q190" i="1" s="1"/>
  <c r="L189" i="1"/>
  <c r="Q189" i="1" s="1"/>
  <c r="L92" i="1"/>
  <c r="Q92" i="1" s="1"/>
  <c r="L95" i="1"/>
  <c r="Q95" i="1" s="1"/>
  <c r="L96" i="1"/>
  <c r="Q96" i="1" s="1"/>
  <c r="L99" i="1"/>
  <c r="Q99" i="1" s="1"/>
  <c r="L126" i="1"/>
  <c r="Q126" i="1" s="1"/>
  <c r="A36" i="5"/>
  <c r="A35" i="5"/>
  <c r="A34" i="5"/>
  <c r="B38" i="9" s="1"/>
  <c r="A33" i="5"/>
  <c r="B37" i="9" s="1"/>
  <c r="A32" i="5"/>
  <c r="E32" i="5" s="1"/>
  <c r="A31" i="5"/>
  <c r="A30" i="5"/>
  <c r="A29" i="5"/>
  <c r="A28" i="5"/>
  <c r="A27" i="5"/>
  <c r="F27" i="5" s="1"/>
  <c r="A26" i="5"/>
  <c r="E26" i="5" s="1"/>
  <c r="A25" i="5"/>
  <c r="F25" i="5" s="1"/>
  <c r="A24" i="5"/>
  <c r="E24" i="5" s="1"/>
  <c r="A23" i="5"/>
  <c r="E23" i="5" s="1"/>
  <c r="A22" i="5"/>
  <c r="A21" i="5"/>
  <c r="E21" i="5" s="1"/>
  <c r="A20" i="5"/>
  <c r="A19" i="5"/>
  <c r="E19" i="5" s="1"/>
  <c r="A18" i="5"/>
  <c r="E18" i="5" s="1"/>
  <c r="A17" i="5"/>
  <c r="E17" i="5" s="1"/>
  <c r="A16" i="5"/>
  <c r="A15" i="5"/>
  <c r="C15" i="5" s="1"/>
  <c r="D19" i="9" s="1"/>
  <c r="A14" i="5"/>
  <c r="A13" i="5"/>
  <c r="A12" i="5"/>
  <c r="A11" i="5"/>
  <c r="A10" i="5"/>
  <c r="A9" i="5"/>
  <c r="G9" i="5" s="1"/>
  <c r="A8" i="5"/>
  <c r="G8" i="5" s="1"/>
  <c r="H57" i="1"/>
  <c r="J57" i="1"/>
  <c r="J65" i="1"/>
  <c r="J201" i="1"/>
  <c r="J183" i="1"/>
  <c r="L112" i="1"/>
  <c r="L50" i="1"/>
  <c r="Q50" i="1" s="1"/>
  <c r="L55" i="1"/>
  <c r="Q55" i="1" s="1"/>
  <c r="F12" i="3"/>
  <c r="F13" i="3"/>
  <c r="F14" i="3"/>
  <c r="F15" i="3"/>
  <c r="F16" i="3"/>
  <c r="F18" i="3"/>
  <c r="A3" i="6"/>
  <c r="A7" i="5"/>
  <c r="L153" i="1"/>
  <c r="A38" i="10"/>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C97" i="2"/>
  <c r="L48" i="1"/>
  <c r="Q48" i="1" s="1"/>
  <c r="L49" i="1"/>
  <c r="Q49" i="1" s="1"/>
  <c r="L53" i="1"/>
  <c r="Q53" i="1" s="1"/>
  <c r="L47" i="1"/>
  <c r="Q47" i="1" s="1"/>
  <c r="L51" i="1"/>
  <c r="Q51" i="1" s="1"/>
  <c r="L52" i="1"/>
  <c r="Q52" i="1" s="1"/>
  <c r="L128" i="1"/>
  <c r="Q128" i="1" s="1"/>
  <c r="L121" i="1"/>
  <c r="Q121" i="1" s="1"/>
  <c r="L122" i="1"/>
  <c r="Q122" i="1" s="1"/>
  <c r="L120" i="1"/>
  <c r="L127" i="1"/>
  <c r="Q127" i="1" s="1"/>
  <c r="L125" i="1"/>
  <c r="Q125" i="1" s="1"/>
  <c r="L124" i="1"/>
  <c r="Q124" i="1" s="1"/>
  <c r="L101" i="1"/>
  <c r="Q101" i="1" s="1"/>
  <c r="L85" i="1"/>
  <c r="Q85" i="1" s="1"/>
  <c r="L86" i="1"/>
  <c r="Q86" i="1" s="1"/>
  <c r="L87" i="1"/>
  <c r="Q87" i="1" s="1"/>
  <c r="L88" i="1"/>
  <c r="Q88" i="1" s="1"/>
  <c r="L89" i="1"/>
  <c r="Q89" i="1" s="1"/>
  <c r="L90" i="1"/>
  <c r="Q90" i="1" s="1"/>
  <c r="L91" i="1"/>
  <c r="Q91" i="1" s="1"/>
  <c r="L93" i="1"/>
  <c r="Q93" i="1" s="1"/>
  <c r="L94" i="1"/>
  <c r="Q94" i="1" s="1"/>
  <c r="L97" i="1"/>
  <c r="Q97" i="1" s="1"/>
  <c r="L100" i="1"/>
  <c r="Q100" i="1" s="1"/>
  <c r="L102" i="1"/>
  <c r="Q102" i="1" s="1"/>
  <c r="L103" i="1"/>
  <c r="Q103" i="1" s="1"/>
  <c r="L104" i="1"/>
  <c r="Q104" i="1" s="1"/>
  <c r="L105" i="1"/>
  <c r="Q105" i="1" s="1"/>
  <c r="L106" i="1"/>
  <c r="Q106" i="1" s="1"/>
  <c r="L107" i="1"/>
  <c r="Q107" i="1" s="1"/>
  <c r="L108" i="1"/>
  <c r="Q108" i="1" s="1"/>
  <c r="L110" i="1"/>
  <c r="Q110" i="1" s="1"/>
  <c r="L111" i="1"/>
  <c r="Q111" i="1" s="1"/>
  <c r="L178" i="1"/>
  <c r="Q178" i="1" s="1"/>
  <c r="L181" i="1"/>
  <c r="Q181" i="1" s="1"/>
  <c r="L157" i="1"/>
  <c r="L152" i="1"/>
  <c r="Q152" i="1" s="1"/>
  <c r="L197" i="1"/>
  <c r="Q197" i="1" s="1"/>
  <c r="L198" i="1"/>
  <c r="Q198" i="1" s="1"/>
  <c r="L199" i="1"/>
  <c r="Q199" i="1" s="1"/>
  <c r="B5" i="10"/>
  <c r="A12" i="10"/>
  <c r="C12" i="9"/>
  <c r="B6" i="10"/>
  <c r="B7" i="10"/>
  <c r="D7" i="10"/>
  <c r="B4" i="7"/>
  <c r="F43" i="8"/>
  <c r="F42" i="8"/>
  <c r="C38" i="8"/>
  <c r="B30" i="8"/>
  <c r="B22" i="8"/>
  <c r="B5" i="9"/>
  <c r="F22" i="5" l="1"/>
  <c r="G22" i="5"/>
  <c r="F13" i="5"/>
  <c r="W37" i="9"/>
  <c r="Y37" i="9"/>
  <c r="V37" i="9"/>
  <c r="U37" i="9"/>
  <c r="S37" i="9"/>
  <c r="T37" i="9"/>
  <c r="R37" i="9"/>
  <c r="X37" i="9"/>
  <c r="V38" i="9"/>
  <c r="T38" i="9"/>
  <c r="W38" i="9"/>
  <c r="U38" i="9"/>
  <c r="S38" i="9"/>
  <c r="R38" i="9"/>
  <c r="Y38" i="9"/>
  <c r="X38" i="9"/>
  <c r="C15" i="2"/>
  <c r="J3" i="2" s="1"/>
  <c r="I37" i="9"/>
  <c r="G37" i="9"/>
  <c r="F37" i="9"/>
  <c r="I38" i="9"/>
  <c r="F38" i="9"/>
  <c r="G38" i="9"/>
  <c r="F35" i="5"/>
  <c r="B39" i="9"/>
  <c r="F36" i="5"/>
  <c r="B40" i="9"/>
  <c r="C31" i="5"/>
  <c r="D35" i="9" s="1"/>
  <c r="F17" i="5"/>
  <c r="C24" i="5"/>
  <c r="D28" i="9" s="1"/>
  <c r="E27" i="5"/>
  <c r="E35" i="5"/>
  <c r="B31" i="9"/>
  <c r="B32" i="9"/>
  <c r="F15" i="5"/>
  <c r="B19" i="9"/>
  <c r="M33" i="11"/>
  <c r="C34" i="5"/>
  <c r="D38" i="9" s="1"/>
  <c r="L158" i="1"/>
  <c r="A8" i="6" s="1"/>
  <c r="F8" i="6" s="1"/>
  <c r="Q201" i="1"/>
  <c r="S189" i="1"/>
  <c r="Q192" i="1"/>
  <c r="L131" i="1"/>
  <c r="Q120" i="1"/>
  <c r="Q57" i="1"/>
  <c r="S152" i="1"/>
  <c r="Q153" i="1"/>
  <c r="S158" i="1" s="1"/>
  <c r="L63" i="1"/>
  <c r="Q63" i="1" s="1"/>
  <c r="L62" i="1"/>
  <c r="Q62" i="1" s="1"/>
  <c r="Q112" i="1"/>
  <c r="Q114" i="1" s="1"/>
  <c r="Q21" i="1"/>
  <c r="S61" i="1"/>
  <c r="B15" i="9"/>
  <c r="E9" i="5"/>
  <c r="F8" i="5"/>
  <c r="B28" i="9"/>
  <c r="C20" i="5"/>
  <c r="D24" i="9" s="1"/>
  <c r="F32" i="5"/>
  <c r="F33" i="5"/>
  <c r="B36" i="9"/>
  <c r="C32" i="5"/>
  <c r="D36" i="9" s="1"/>
  <c r="F24" i="5"/>
  <c r="C35" i="5"/>
  <c r="D39" i="9" s="1"/>
  <c r="L57" i="1"/>
  <c r="E29" i="5"/>
  <c r="F29" i="5"/>
  <c r="L114" i="1"/>
  <c r="A2" i="4"/>
  <c r="C33" i="5"/>
  <c r="D37" i="9" s="1"/>
  <c r="E11" i="5"/>
  <c r="B33" i="9"/>
  <c r="F18" i="5"/>
  <c r="C18" i="5"/>
  <c r="D22" i="9" s="1"/>
  <c r="E30" i="5"/>
  <c r="E33" i="5"/>
  <c r="C11" i="5"/>
  <c r="D15" i="9" s="1"/>
  <c r="C25" i="5"/>
  <c r="D29" i="9" s="1"/>
  <c r="C36" i="5"/>
  <c r="D40" i="9" s="1"/>
  <c r="C21" i="5"/>
  <c r="D25" i="9" s="1"/>
  <c r="C9" i="5"/>
  <c r="D13" i="9" s="1"/>
  <c r="C29" i="5"/>
  <c r="D33" i="9" s="1"/>
  <c r="B29" i="9"/>
  <c r="E36" i="5"/>
  <c r="H18" i="5"/>
  <c r="E25" i="5"/>
  <c r="C13" i="5"/>
  <c r="D17" i="9" s="1"/>
  <c r="F23" i="5"/>
  <c r="H23" i="5" s="1"/>
  <c r="B23" i="9"/>
  <c r="C19" i="5"/>
  <c r="D23" i="9" s="1"/>
  <c r="B17" i="9"/>
  <c r="E13" i="5"/>
  <c r="C26" i="5"/>
  <c r="D30" i="9" s="1"/>
  <c r="B27" i="9"/>
  <c r="F9" i="5"/>
  <c r="C23" i="5"/>
  <c r="D27" i="9" s="1"/>
  <c r="F12" i="5"/>
  <c r="B22" i="9"/>
  <c r="C27" i="5"/>
  <c r="D31" i="9" s="1"/>
  <c r="C30" i="5"/>
  <c r="D34" i="9" s="1"/>
  <c r="E15" i="5"/>
  <c r="B14" i="9"/>
  <c r="B35" i="9"/>
  <c r="E20" i="5"/>
  <c r="E34" i="5"/>
  <c r="B16" i="9"/>
  <c r="B24" i="9"/>
  <c r="B13" i="9"/>
  <c r="F30" i="5"/>
  <c r="H30" i="5" s="1"/>
  <c r="F20" i="5"/>
  <c r="F34" i="5"/>
  <c r="H34" i="5" s="1"/>
  <c r="C12" i="5"/>
  <c r="D16" i="9" s="1"/>
  <c r="E14" i="5"/>
  <c r="F14" i="5"/>
  <c r="F31" i="5"/>
  <c r="E31" i="5"/>
  <c r="C8" i="5"/>
  <c r="E28" i="5"/>
  <c r="B26" i="9"/>
  <c r="B18" i="9"/>
  <c r="C28" i="5"/>
  <c r="D32" i="9" s="1"/>
  <c r="F28" i="5"/>
  <c r="H28" i="5" s="1"/>
  <c r="F16" i="5"/>
  <c r="E8" i="5"/>
  <c r="B20" i="9"/>
  <c r="B21" i="9"/>
  <c r="C17" i="5"/>
  <c r="D21" i="9" s="1"/>
  <c r="F19" i="5"/>
  <c r="H19" i="5" s="1"/>
  <c r="C22" i="5"/>
  <c r="D26" i="9" s="1"/>
  <c r="J67" i="1"/>
  <c r="E12" i="5"/>
  <c r="F10" i="5"/>
  <c r="C10" i="5"/>
  <c r="D14" i="9" s="1"/>
  <c r="E10" i="5"/>
  <c r="B30" i="9"/>
  <c r="F26" i="5"/>
  <c r="E22" i="5"/>
  <c r="C14" i="5"/>
  <c r="D18" i="9" s="1"/>
  <c r="E16" i="5"/>
  <c r="L201" i="1"/>
  <c r="F11" i="5"/>
  <c r="C16" i="5"/>
  <c r="D20" i="9" s="1"/>
  <c r="B25" i="9"/>
  <c r="F21" i="5"/>
  <c r="H21" i="5" s="1"/>
  <c r="B34" i="9"/>
  <c r="Y27" i="9" l="1"/>
  <c r="X27" i="9"/>
  <c r="W27" i="9"/>
  <c r="R27" i="9"/>
  <c r="U27" i="9"/>
  <c r="V27" i="9"/>
  <c r="T27" i="9"/>
  <c r="S27" i="9"/>
  <c r="S25" i="9"/>
  <c r="R25" i="9"/>
  <c r="Y25" i="9"/>
  <c r="X25" i="9"/>
  <c r="T25" i="9"/>
  <c r="W25" i="9"/>
  <c r="U25" i="9"/>
  <c r="V25" i="9"/>
  <c r="X28" i="9"/>
  <c r="W28" i="9"/>
  <c r="V28" i="9"/>
  <c r="T28" i="9"/>
  <c r="R28" i="9"/>
  <c r="U28" i="9"/>
  <c r="Y28" i="9"/>
  <c r="S28" i="9"/>
  <c r="F31" i="9"/>
  <c r="U31" i="9"/>
  <c r="T31" i="9"/>
  <c r="S31" i="9"/>
  <c r="Y31" i="9"/>
  <c r="V31" i="9"/>
  <c r="R31" i="9"/>
  <c r="X31" i="9"/>
  <c r="W31" i="9"/>
  <c r="T40" i="9"/>
  <c r="R40" i="9"/>
  <c r="S40" i="9"/>
  <c r="V40" i="9"/>
  <c r="X40" i="9"/>
  <c r="Y40" i="9"/>
  <c r="W40" i="9"/>
  <c r="U40" i="9"/>
  <c r="T24" i="9"/>
  <c r="R24" i="9"/>
  <c r="S24" i="9"/>
  <c r="X24" i="9"/>
  <c r="V24" i="9"/>
  <c r="U24" i="9"/>
  <c r="Y24" i="9"/>
  <c r="W24" i="9"/>
  <c r="S33" i="9"/>
  <c r="R33" i="9"/>
  <c r="Y33" i="9"/>
  <c r="T33" i="9"/>
  <c r="U33" i="9"/>
  <c r="X33" i="9"/>
  <c r="W33" i="9"/>
  <c r="V33" i="9"/>
  <c r="I32" i="9"/>
  <c r="T32" i="9"/>
  <c r="V32" i="9"/>
  <c r="S32" i="9"/>
  <c r="R32" i="9"/>
  <c r="X32" i="9"/>
  <c r="Y32" i="9"/>
  <c r="W32" i="9"/>
  <c r="U32" i="9"/>
  <c r="V30" i="9"/>
  <c r="U30" i="9"/>
  <c r="T30" i="9"/>
  <c r="W30" i="9"/>
  <c r="R30" i="9"/>
  <c r="X30" i="9"/>
  <c r="S30" i="9"/>
  <c r="Y30" i="9"/>
  <c r="Y26" i="9"/>
  <c r="W26" i="9"/>
  <c r="S26" i="9"/>
  <c r="U26" i="9"/>
  <c r="Y35" i="9"/>
  <c r="S35" i="9"/>
  <c r="X35" i="9"/>
  <c r="W35" i="9"/>
  <c r="U35" i="9"/>
  <c r="V35" i="9"/>
  <c r="R35" i="9"/>
  <c r="T35" i="9"/>
  <c r="W29" i="9"/>
  <c r="S29" i="9"/>
  <c r="V29" i="9"/>
  <c r="U29" i="9"/>
  <c r="T29" i="9"/>
  <c r="Y29" i="9"/>
  <c r="X29" i="9"/>
  <c r="R29" i="9"/>
  <c r="X36" i="9"/>
  <c r="V36" i="9"/>
  <c r="W36" i="9"/>
  <c r="Y36" i="9"/>
  <c r="U36" i="9"/>
  <c r="T36" i="9"/>
  <c r="R36" i="9"/>
  <c r="S36" i="9"/>
  <c r="R34" i="9"/>
  <c r="X34" i="9"/>
  <c r="V34" i="9"/>
  <c r="Y34" i="9"/>
  <c r="W34" i="9"/>
  <c r="S34" i="9"/>
  <c r="U34" i="9"/>
  <c r="T34" i="9"/>
  <c r="U39" i="9"/>
  <c r="T39" i="9"/>
  <c r="S39" i="9"/>
  <c r="V39" i="9"/>
  <c r="R39" i="9"/>
  <c r="Y39" i="9"/>
  <c r="W39" i="9"/>
  <c r="X39" i="9"/>
  <c r="Y13" i="9"/>
  <c r="W13" i="9"/>
  <c r="U13" i="9"/>
  <c r="S13" i="9"/>
  <c r="U16" i="9"/>
  <c r="S16" i="9"/>
  <c r="Y16" i="9"/>
  <c r="W16" i="9"/>
  <c r="W18" i="9"/>
  <c r="Y18" i="9"/>
  <c r="U18" i="9"/>
  <c r="S18" i="9"/>
  <c r="W22" i="9"/>
  <c r="V22" i="9"/>
  <c r="U22" i="9"/>
  <c r="S22" i="9"/>
  <c r="R22" i="9"/>
  <c r="X22" i="9"/>
  <c r="T22" i="9"/>
  <c r="Y22" i="9"/>
  <c r="Y17" i="9"/>
  <c r="W17" i="9"/>
  <c r="U17" i="9"/>
  <c r="S17" i="9"/>
  <c r="U12" i="9"/>
  <c r="S12" i="9"/>
  <c r="W12" i="9"/>
  <c r="Y12" i="9"/>
  <c r="X21" i="9"/>
  <c r="W21" i="9"/>
  <c r="R21" i="9"/>
  <c r="V21" i="9"/>
  <c r="U21" i="9"/>
  <c r="T21" i="9"/>
  <c r="S21" i="9"/>
  <c r="Y21" i="9"/>
  <c r="U15" i="9"/>
  <c r="Y15" i="9"/>
  <c r="W15" i="9"/>
  <c r="S15" i="9"/>
  <c r="Y20" i="9"/>
  <c r="X20" i="9"/>
  <c r="W20" i="9"/>
  <c r="V20" i="9"/>
  <c r="U20" i="9"/>
  <c r="S20" i="9"/>
  <c r="T20" i="9"/>
  <c r="R20" i="9"/>
  <c r="W14" i="9"/>
  <c r="Y14" i="9"/>
  <c r="U14" i="9"/>
  <c r="S14" i="9"/>
  <c r="V23" i="9"/>
  <c r="S23" i="9"/>
  <c r="U23" i="9"/>
  <c r="X23" i="9"/>
  <c r="T23" i="9"/>
  <c r="R23" i="9"/>
  <c r="Y23" i="9"/>
  <c r="W23" i="9"/>
  <c r="R19" i="9"/>
  <c r="T19" i="9"/>
  <c r="Y19" i="9"/>
  <c r="X19" i="9"/>
  <c r="W19" i="9"/>
  <c r="V19" i="9"/>
  <c r="U19" i="9"/>
  <c r="S19" i="9"/>
  <c r="H35" i="5"/>
  <c r="G39" i="9"/>
  <c r="I39" i="9"/>
  <c r="F39" i="9"/>
  <c r="F40" i="9"/>
  <c r="G40" i="9"/>
  <c r="F40" i="10" s="1"/>
  <c r="I40" i="9"/>
  <c r="F207" i="10"/>
  <c r="D206" i="10"/>
  <c r="C205" i="10"/>
  <c r="D204" i="10"/>
  <c r="C203" i="10"/>
  <c r="B202" i="10"/>
  <c r="F197" i="10"/>
  <c r="D196" i="10"/>
  <c r="C195" i="10"/>
  <c r="B194" i="10"/>
  <c r="F189" i="10"/>
  <c r="D188" i="10"/>
  <c r="C187" i="10"/>
  <c r="B186" i="10"/>
  <c r="F179" i="10"/>
  <c r="D178" i="10"/>
  <c r="C177" i="10"/>
  <c r="B176" i="10"/>
  <c r="F171" i="10"/>
  <c r="D170" i="10"/>
  <c r="C169" i="10"/>
  <c r="B168" i="10"/>
  <c r="F163" i="10"/>
  <c r="D162" i="10"/>
  <c r="C161" i="10"/>
  <c r="B160" i="10"/>
  <c r="F154" i="10"/>
  <c r="D153" i="10"/>
  <c r="C152" i="10"/>
  <c r="B151" i="10"/>
  <c r="F146" i="10"/>
  <c r="D145" i="10"/>
  <c r="C144" i="10"/>
  <c r="B143" i="10"/>
  <c r="F138" i="10"/>
  <c r="D137" i="10"/>
  <c r="C136" i="10"/>
  <c r="B135" i="10"/>
  <c r="F130" i="10"/>
  <c r="D129" i="10"/>
  <c r="C128" i="10"/>
  <c r="B127" i="10"/>
  <c r="F122" i="10"/>
  <c r="D121" i="10"/>
  <c r="C120" i="10"/>
  <c r="B119" i="10"/>
  <c r="F114" i="10"/>
  <c r="D113" i="10"/>
  <c r="C112" i="10"/>
  <c r="B111" i="10"/>
  <c r="F208" i="10"/>
  <c r="D207" i="10"/>
  <c r="C206" i="10"/>
  <c r="B205" i="10"/>
  <c r="C204" i="10"/>
  <c r="B203" i="10"/>
  <c r="F198" i="10"/>
  <c r="D197" i="10"/>
  <c r="C196" i="10"/>
  <c r="B195" i="10"/>
  <c r="F190" i="10"/>
  <c r="D189" i="10"/>
  <c r="C188" i="10"/>
  <c r="B187" i="10"/>
  <c r="F182" i="10"/>
  <c r="F180" i="10"/>
  <c r="D179" i="10"/>
  <c r="C178" i="10"/>
  <c r="B177" i="10"/>
  <c r="F172" i="10"/>
  <c r="D171" i="10"/>
  <c r="C170" i="10"/>
  <c r="B169" i="10"/>
  <c r="F164" i="10"/>
  <c r="D163" i="10"/>
  <c r="C162" i="10"/>
  <c r="B161" i="10"/>
  <c r="F156" i="10"/>
  <c r="F155" i="10"/>
  <c r="D154" i="10"/>
  <c r="C153" i="10"/>
  <c r="B152" i="10"/>
  <c r="F147" i="10"/>
  <c r="D146" i="10"/>
  <c r="C145" i="10"/>
  <c r="B144" i="10"/>
  <c r="F139" i="10"/>
  <c r="D138" i="10"/>
  <c r="C137" i="10"/>
  <c r="B136" i="10"/>
  <c r="F131" i="10"/>
  <c r="D130" i="10"/>
  <c r="C129" i="10"/>
  <c r="B128" i="10"/>
  <c r="F123" i="10"/>
  <c r="D122" i="10"/>
  <c r="C121" i="10"/>
  <c r="B120" i="10"/>
  <c r="F115" i="10"/>
  <c r="D114" i="10"/>
  <c r="C113" i="10"/>
  <c r="B112" i="10"/>
  <c r="F209" i="10"/>
  <c r="D208" i="10"/>
  <c r="C207" i="10"/>
  <c r="B206" i="10"/>
  <c r="B204" i="10"/>
  <c r="F199" i="10"/>
  <c r="D198" i="10"/>
  <c r="C197" i="10"/>
  <c r="B196" i="10"/>
  <c r="F191" i="10"/>
  <c r="D190" i="10"/>
  <c r="C189" i="10"/>
  <c r="B188" i="10"/>
  <c r="F183" i="10"/>
  <c r="F181" i="10"/>
  <c r="D180" i="10"/>
  <c r="C179" i="10"/>
  <c r="B178" i="10"/>
  <c r="F173" i="10"/>
  <c r="D172" i="10"/>
  <c r="C171" i="10"/>
  <c r="B170" i="10"/>
  <c r="F165" i="10"/>
  <c r="D164" i="10"/>
  <c r="C163" i="10"/>
  <c r="B162" i="10"/>
  <c r="F157" i="10"/>
  <c r="D155" i="10"/>
  <c r="C154" i="10"/>
  <c r="B153" i="10"/>
  <c r="F148" i="10"/>
  <c r="D147" i="10"/>
  <c r="C146" i="10"/>
  <c r="B145" i="10"/>
  <c r="F140" i="10"/>
  <c r="D139" i="10"/>
  <c r="C138" i="10"/>
  <c r="B137" i="10"/>
  <c r="F132" i="10"/>
  <c r="D131" i="10"/>
  <c r="C130" i="10"/>
  <c r="B129" i="10"/>
  <c r="F124" i="10"/>
  <c r="D123" i="10"/>
  <c r="C122" i="10"/>
  <c r="B121" i="10"/>
  <c r="F116" i="10"/>
  <c r="D115" i="10"/>
  <c r="C114" i="10"/>
  <c r="F210" i="10"/>
  <c r="D209" i="10"/>
  <c r="C208" i="10"/>
  <c r="B207" i="10"/>
  <c r="F200" i="10"/>
  <c r="D199" i="10"/>
  <c r="C198" i="10"/>
  <c r="B197" i="10"/>
  <c r="F192" i="10"/>
  <c r="D191" i="10"/>
  <c r="C190" i="10"/>
  <c r="B189" i="10"/>
  <c r="F184" i="10"/>
  <c r="D183" i="10"/>
  <c r="D182" i="10"/>
  <c r="D181" i="10"/>
  <c r="C180" i="10"/>
  <c r="B179" i="10"/>
  <c r="F174" i="10"/>
  <c r="D173" i="10"/>
  <c r="C172" i="10"/>
  <c r="B171" i="10"/>
  <c r="F166" i="10"/>
  <c r="D165" i="10"/>
  <c r="C164" i="10"/>
  <c r="B163" i="10"/>
  <c r="F158" i="10"/>
  <c r="D157" i="10"/>
  <c r="D156" i="10"/>
  <c r="C155" i="10"/>
  <c r="B154" i="10"/>
  <c r="F149" i="10"/>
  <c r="D148" i="10"/>
  <c r="C147" i="10"/>
  <c r="B146" i="10"/>
  <c r="F141" i="10"/>
  <c r="D140" i="10"/>
  <c r="C139" i="10"/>
  <c r="B138" i="10"/>
  <c r="F133" i="10"/>
  <c r="D132" i="10"/>
  <c r="C131" i="10"/>
  <c r="B130" i="10"/>
  <c r="F125" i="10"/>
  <c r="D124" i="10"/>
  <c r="C123" i="10"/>
  <c r="B122" i="10"/>
  <c r="F117" i="10"/>
  <c r="D116" i="10"/>
  <c r="C115" i="10"/>
  <c r="B114" i="10"/>
  <c r="F109" i="10"/>
  <c r="D108" i="10"/>
  <c r="C107" i="10"/>
  <c r="B106" i="10"/>
  <c r="F211" i="10"/>
  <c r="D210" i="10"/>
  <c r="C209" i="10"/>
  <c r="B208" i="10"/>
  <c r="F201" i="10"/>
  <c r="D200" i="10"/>
  <c r="C199" i="10"/>
  <c r="B198" i="10"/>
  <c r="F193" i="10"/>
  <c r="D192" i="10"/>
  <c r="C191" i="10"/>
  <c r="B190" i="10"/>
  <c r="F185" i="10"/>
  <c r="D184" i="10"/>
  <c r="C183" i="10"/>
  <c r="C182" i="10"/>
  <c r="C181" i="10"/>
  <c r="B180" i="10"/>
  <c r="F175" i="10"/>
  <c r="D174" i="10"/>
  <c r="C173" i="10"/>
  <c r="B172" i="10"/>
  <c r="F167" i="10"/>
  <c r="D166" i="10"/>
  <c r="C165" i="10"/>
  <c r="B164" i="10"/>
  <c r="F159" i="10"/>
  <c r="D158" i="10"/>
  <c r="C157" i="10"/>
  <c r="C156" i="10"/>
  <c r="B155" i="10"/>
  <c r="F150" i="10"/>
  <c r="D149" i="10"/>
  <c r="C148" i="10"/>
  <c r="B147" i="10"/>
  <c r="F142" i="10"/>
  <c r="D141" i="10"/>
  <c r="C140" i="10"/>
  <c r="B139" i="10"/>
  <c r="F134" i="10"/>
  <c r="D133" i="10"/>
  <c r="C132" i="10"/>
  <c r="B131" i="10"/>
  <c r="F126" i="10"/>
  <c r="D125" i="10"/>
  <c r="C124" i="10"/>
  <c r="B123" i="10"/>
  <c r="F118" i="10"/>
  <c r="D117" i="10"/>
  <c r="C116" i="10"/>
  <c r="B115" i="10"/>
  <c r="F110" i="10"/>
  <c r="D109" i="10"/>
  <c r="D211" i="10"/>
  <c r="C210" i="10"/>
  <c r="B209" i="10"/>
  <c r="F202" i="10"/>
  <c r="D201" i="10"/>
  <c r="C200" i="10"/>
  <c r="B199" i="10"/>
  <c r="F194" i="10"/>
  <c r="D193" i="10"/>
  <c r="C192" i="10"/>
  <c r="B191" i="10"/>
  <c r="F186" i="10"/>
  <c r="D185" i="10"/>
  <c r="C184" i="10"/>
  <c r="B183" i="10"/>
  <c r="B182" i="10"/>
  <c r="B181" i="10"/>
  <c r="F176" i="10"/>
  <c r="D175" i="10"/>
  <c r="C174" i="10"/>
  <c r="B173" i="10"/>
  <c r="F168" i="10"/>
  <c r="D167" i="10"/>
  <c r="C166" i="10"/>
  <c r="B165" i="10"/>
  <c r="F160" i="10"/>
  <c r="D159" i="10"/>
  <c r="C158" i="10"/>
  <c r="B157" i="10"/>
  <c r="B156" i="10"/>
  <c r="F151" i="10"/>
  <c r="D150" i="10"/>
  <c r="C149" i="10"/>
  <c r="B148" i="10"/>
  <c r="F143" i="10"/>
  <c r="D142" i="10"/>
  <c r="C141" i="10"/>
  <c r="B140" i="10"/>
  <c r="F135" i="10"/>
  <c r="D134" i="10"/>
  <c r="C133" i="10"/>
  <c r="B132" i="10"/>
  <c r="F127" i="10"/>
  <c r="D126" i="10"/>
  <c r="C125" i="10"/>
  <c r="B124" i="10"/>
  <c r="F119" i="10"/>
  <c r="D118" i="10"/>
  <c r="C117" i="10"/>
  <c r="B116" i="10"/>
  <c r="C211" i="10"/>
  <c r="B210" i="10"/>
  <c r="F205" i="10"/>
  <c r="F203" i="10"/>
  <c r="D202" i="10"/>
  <c r="C201" i="10"/>
  <c r="B200" i="10"/>
  <c r="F195" i="10"/>
  <c r="D194" i="10"/>
  <c r="C193" i="10"/>
  <c r="B192" i="10"/>
  <c r="F187" i="10"/>
  <c r="D186" i="10"/>
  <c r="C185" i="10"/>
  <c r="B184" i="10"/>
  <c r="F177" i="10"/>
  <c r="D176" i="10"/>
  <c r="C175" i="10"/>
  <c r="B174" i="10"/>
  <c r="F169" i="10"/>
  <c r="D168" i="10"/>
  <c r="C167" i="10"/>
  <c r="B166" i="10"/>
  <c r="F161" i="10"/>
  <c r="D160" i="10"/>
  <c r="C159" i="10"/>
  <c r="B158" i="10"/>
  <c r="F152" i="10"/>
  <c r="D151" i="10"/>
  <c r="C150" i="10"/>
  <c r="B149" i="10"/>
  <c r="F144" i="10"/>
  <c r="D143" i="10"/>
  <c r="C142" i="10"/>
  <c r="B141" i="10"/>
  <c r="F136" i="10"/>
  <c r="D135" i="10"/>
  <c r="C134" i="10"/>
  <c r="B133" i="10"/>
  <c r="F128" i="10"/>
  <c r="D127" i="10"/>
  <c r="C126" i="10"/>
  <c r="B125" i="10"/>
  <c r="F120" i="10"/>
  <c r="D119" i="10"/>
  <c r="C118" i="10"/>
  <c r="B117" i="10"/>
  <c r="F112" i="10"/>
  <c r="D111" i="10"/>
  <c r="C110" i="10"/>
  <c r="B109" i="10"/>
  <c r="F104" i="10"/>
  <c r="D103" i="10"/>
  <c r="C102" i="10"/>
  <c r="B101" i="10"/>
  <c r="F96" i="10"/>
  <c r="B211" i="10"/>
  <c r="F206" i="10"/>
  <c r="D205" i="10"/>
  <c r="F204" i="10"/>
  <c r="D203" i="10"/>
  <c r="C202" i="10"/>
  <c r="B201" i="10"/>
  <c r="F196" i="10"/>
  <c r="D195" i="10"/>
  <c r="C194" i="10"/>
  <c r="B193" i="10"/>
  <c r="F188" i="10"/>
  <c r="D187" i="10"/>
  <c r="C186" i="10"/>
  <c r="B185" i="10"/>
  <c r="F178" i="10"/>
  <c r="D177" i="10"/>
  <c r="C176" i="10"/>
  <c r="B175" i="10"/>
  <c r="F170" i="10"/>
  <c r="D169" i="10"/>
  <c r="C168" i="10"/>
  <c r="B167" i="10"/>
  <c r="F162" i="10"/>
  <c r="D161" i="10"/>
  <c r="C160" i="10"/>
  <c r="B159" i="10"/>
  <c r="F153" i="10"/>
  <c r="D152" i="10"/>
  <c r="C151" i="10"/>
  <c r="B150" i="10"/>
  <c r="F145" i="10"/>
  <c r="D144" i="10"/>
  <c r="C143" i="10"/>
  <c r="B142" i="10"/>
  <c r="F137" i="10"/>
  <c r="D136" i="10"/>
  <c r="C135" i="10"/>
  <c r="B134" i="10"/>
  <c r="F129" i="10"/>
  <c r="D128" i="10"/>
  <c r="C127" i="10"/>
  <c r="B126" i="10"/>
  <c r="F121" i="10"/>
  <c r="D120" i="10"/>
  <c r="C119" i="10"/>
  <c r="B118" i="10"/>
  <c r="F113" i="10"/>
  <c r="D112" i="10"/>
  <c r="D106" i="10"/>
  <c r="F103" i="10"/>
  <c r="B102" i="10"/>
  <c r="D98" i="10"/>
  <c r="B97" i="10"/>
  <c r="F93" i="10"/>
  <c r="D92" i="10"/>
  <c r="C91" i="10"/>
  <c r="B90" i="10"/>
  <c r="F84" i="10"/>
  <c r="D83" i="10"/>
  <c r="C82" i="10"/>
  <c r="B81" i="10"/>
  <c r="F76" i="10"/>
  <c r="D75" i="10"/>
  <c r="C74" i="10"/>
  <c r="B73" i="10"/>
  <c r="F68" i="10"/>
  <c r="D67" i="10"/>
  <c r="C66" i="10"/>
  <c r="B65" i="10"/>
  <c r="F60" i="10"/>
  <c r="D59" i="10"/>
  <c r="D58" i="10"/>
  <c r="C57" i="10"/>
  <c r="B56" i="10"/>
  <c r="F51" i="10"/>
  <c r="D50" i="10"/>
  <c r="C49" i="10"/>
  <c r="B48" i="10"/>
  <c r="F42" i="10"/>
  <c r="D41" i="10"/>
  <c r="C40" i="10"/>
  <c r="B39" i="10"/>
  <c r="A203" i="6"/>
  <c r="A198" i="6"/>
  <c r="A185" i="6"/>
  <c r="A178" i="6"/>
  <c r="A173" i="6"/>
  <c r="A167" i="6"/>
  <c r="A155" i="6"/>
  <c r="A150" i="6"/>
  <c r="A141" i="6"/>
  <c r="A135" i="6"/>
  <c r="A124" i="6"/>
  <c r="A108" i="6"/>
  <c r="A105" i="6"/>
  <c r="A94" i="6"/>
  <c r="A83" i="6"/>
  <c r="A77" i="6"/>
  <c r="A66" i="6"/>
  <c r="A61" i="6"/>
  <c r="A56" i="6"/>
  <c r="F111" i="10"/>
  <c r="C109" i="10"/>
  <c r="C106" i="10"/>
  <c r="C103" i="10"/>
  <c r="F99" i="10"/>
  <c r="C98" i="10"/>
  <c r="F94" i="10"/>
  <c r="D93" i="10"/>
  <c r="C92" i="10"/>
  <c r="B91" i="10"/>
  <c r="F86" i="10"/>
  <c r="F85" i="10"/>
  <c r="D84" i="10"/>
  <c r="C83" i="10"/>
  <c r="B82" i="10"/>
  <c r="F77" i="10"/>
  <c r="D76" i="10"/>
  <c r="C75" i="10"/>
  <c r="B74" i="10"/>
  <c r="F69" i="10"/>
  <c r="D68" i="10"/>
  <c r="C67" i="10"/>
  <c r="B66" i="10"/>
  <c r="F61" i="10"/>
  <c r="D60" i="10"/>
  <c r="C59" i="10"/>
  <c r="C58" i="10"/>
  <c r="B57" i="10"/>
  <c r="F52" i="10"/>
  <c r="D51" i="10"/>
  <c r="C50" i="10"/>
  <c r="B49" i="10"/>
  <c r="F43" i="10"/>
  <c r="D42" i="10"/>
  <c r="C41" i="10"/>
  <c r="B40" i="10"/>
  <c r="A202" i="6"/>
  <c r="A189" i="6"/>
  <c r="A184" i="6"/>
  <c r="A172" i="6"/>
  <c r="A166" i="6"/>
  <c r="A145" i="6"/>
  <c r="A140" i="6"/>
  <c r="A134" i="6"/>
  <c r="A129" i="6"/>
  <c r="A123" i="6"/>
  <c r="A117" i="6"/>
  <c r="A107" i="6"/>
  <c r="A104" i="6"/>
  <c r="A93" i="6"/>
  <c r="A82" i="6"/>
  <c r="A76" i="6"/>
  <c r="A72" i="6"/>
  <c r="A60" i="6"/>
  <c r="A51" i="6"/>
  <c r="C111" i="10"/>
  <c r="F107" i="10"/>
  <c r="B103" i="10"/>
  <c r="F100" i="10"/>
  <c r="D99" i="10"/>
  <c r="B98" i="10"/>
  <c r="F95" i="10"/>
  <c r="D94" i="10"/>
  <c r="C93" i="10"/>
  <c r="B92" i="10"/>
  <c r="F87" i="10"/>
  <c r="D86" i="10"/>
  <c r="D85" i="10"/>
  <c r="C84" i="10"/>
  <c r="B83" i="10"/>
  <c r="F78" i="10"/>
  <c r="D77" i="10"/>
  <c r="C76" i="10"/>
  <c r="B75" i="10"/>
  <c r="F70" i="10"/>
  <c r="D69" i="10"/>
  <c r="C68" i="10"/>
  <c r="B67" i="10"/>
  <c r="F62" i="10"/>
  <c r="D61" i="10"/>
  <c r="C60" i="10"/>
  <c r="B59" i="10"/>
  <c r="B58" i="10"/>
  <c r="F53" i="10"/>
  <c r="D52" i="10"/>
  <c r="C51" i="10"/>
  <c r="B50" i="10"/>
  <c r="F44" i="10"/>
  <c r="D43" i="10"/>
  <c r="C42" i="10"/>
  <c r="B41" i="10"/>
  <c r="A197" i="6"/>
  <c r="A193" i="6"/>
  <c r="A188" i="6"/>
  <c r="A183" i="6"/>
  <c r="A177" i="6"/>
  <c r="A171" i="6"/>
  <c r="A165" i="6"/>
  <c r="A161" i="6"/>
  <c r="A154" i="6"/>
  <c r="A149" i="6"/>
  <c r="A139" i="6"/>
  <c r="A133" i="6"/>
  <c r="A128" i="6"/>
  <c r="A122" i="6"/>
  <c r="A116" i="6"/>
  <c r="A113" i="6"/>
  <c r="A103" i="6"/>
  <c r="A98" i="6"/>
  <c r="A92" i="6"/>
  <c r="A88" i="6"/>
  <c r="A81" i="6"/>
  <c r="A71" i="6"/>
  <c r="A59" i="6"/>
  <c r="A50" i="6"/>
  <c r="A44" i="6"/>
  <c r="D107" i="10"/>
  <c r="D104" i="10"/>
  <c r="D100" i="10"/>
  <c r="C99" i="10"/>
  <c r="D95" i="10"/>
  <c r="C94" i="10"/>
  <c r="B93" i="10"/>
  <c r="F88" i="10"/>
  <c r="D87" i="10"/>
  <c r="C86" i="10"/>
  <c r="C85" i="10"/>
  <c r="B84" i="10"/>
  <c r="F79" i="10"/>
  <c r="D78" i="10"/>
  <c r="C77" i="10"/>
  <c r="B76" i="10"/>
  <c r="F71" i="10"/>
  <c r="D70" i="10"/>
  <c r="C69" i="10"/>
  <c r="B68" i="10"/>
  <c r="F63" i="10"/>
  <c r="D62" i="10"/>
  <c r="C61" i="10"/>
  <c r="B60" i="10"/>
  <c r="F54" i="10"/>
  <c r="D53" i="10"/>
  <c r="C52" i="10"/>
  <c r="B51" i="10"/>
  <c r="F46" i="10"/>
  <c r="F45" i="10"/>
  <c r="D44" i="10"/>
  <c r="C43" i="10"/>
  <c r="B42" i="10"/>
  <c r="A207" i="6"/>
  <c r="A187" i="6"/>
  <c r="A182" i="6"/>
  <c r="A164" i="6"/>
  <c r="A160" i="6"/>
  <c r="A148" i="6"/>
  <c r="A132" i="6"/>
  <c r="A127" i="6"/>
  <c r="A115" i="6"/>
  <c r="A112" i="6"/>
  <c r="A102" i="6"/>
  <c r="A91" i="6"/>
  <c r="A87" i="6"/>
  <c r="A75" i="6"/>
  <c r="A70" i="6"/>
  <c r="A65" i="6"/>
  <c r="A55" i="6"/>
  <c r="A49" i="6"/>
  <c r="F108" i="10"/>
  <c r="B107" i="10"/>
  <c r="F105" i="10"/>
  <c r="C104" i="10"/>
  <c r="F101" i="10"/>
  <c r="C100" i="10"/>
  <c r="B99" i="10"/>
  <c r="D96" i="10"/>
  <c r="C95" i="10"/>
  <c r="B94" i="10"/>
  <c r="F89" i="10"/>
  <c r="D88" i="10"/>
  <c r="C87" i="10"/>
  <c r="B86" i="10"/>
  <c r="B85" i="10"/>
  <c r="F80" i="10"/>
  <c r="D79" i="10"/>
  <c r="C78" i="10"/>
  <c r="B77" i="10"/>
  <c r="F72" i="10"/>
  <c r="D71" i="10"/>
  <c r="C70" i="10"/>
  <c r="B69" i="10"/>
  <c r="F64" i="10"/>
  <c r="D63" i="10"/>
  <c r="C62" i="10"/>
  <c r="B61" i="10"/>
  <c r="F55" i="10"/>
  <c r="D54" i="10"/>
  <c r="C53" i="10"/>
  <c r="B52" i="10"/>
  <c r="F47" i="10"/>
  <c r="D46" i="10"/>
  <c r="D45" i="10"/>
  <c r="C44" i="10"/>
  <c r="B43" i="10"/>
  <c r="A206" i="6"/>
  <c r="A201" i="6"/>
  <c r="A176" i="6"/>
  <c r="A170" i="6"/>
  <c r="A163" i="6"/>
  <c r="A159" i="6"/>
  <c r="A153" i="6"/>
  <c r="A144" i="6"/>
  <c r="A138" i="6"/>
  <c r="A131" i="6"/>
  <c r="A121" i="6"/>
  <c r="A111" i="6"/>
  <c r="A101" i="6"/>
  <c r="A90" i="6"/>
  <c r="A86" i="6"/>
  <c r="A69" i="6"/>
  <c r="A58" i="6"/>
  <c r="A54" i="6"/>
  <c r="D110" i="10"/>
  <c r="C108" i="10"/>
  <c r="D105" i="10"/>
  <c r="B104" i="10"/>
  <c r="D101" i="10"/>
  <c r="B100" i="10"/>
  <c r="F97" i="10"/>
  <c r="C96" i="10"/>
  <c r="B95" i="10"/>
  <c r="F90" i="10"/>
  <c r="D89" i="10"/>
  <c r="C88" i="10"/>
  <c r="B87" i="10"/>
  <c r="F81" i="10"/>
  <c r="D80" i="10"/>
  <c r="C79" i="10"/>
  <c r="B78" i="10"/>
  <c r="F73" i="10"/>
  <c r="D72" i="10"/>
  <c r="C71" i="10"/>
  <c r="B70" i="10"/>
  <c r="F65" i="10"/>
  <c r="D64" i="10"/>
  <c r="C63" i="10"/>
  <c r="B62" i="10"/>
  <c r="F56" i="10"/>
  <c r="D55" i="10"/>
  <c r="C54" i="10"/>
  <c r="B53" i="10"/>
  <c r="F48" i="10"/>
  <c r="D47" i="10"/>
  <c r="C46" i="10"/>
  <c r="C45" i="10"/>
  <c r="B44" i="10"/>
  <c r="F39" i="10"/>
  <c r="A196" i="6"/>
  <c r="A192" i="6"/>
  <c r="A186" i="6"/>
  <c r="A181" i="6"/>
  <c r="A175" i="6"/>
  <c r="A169" i="6"/>
  <c r="A158" i="6"/>
  <c r="A152" i="6"/>
  <c r="A147" i="6"/>
  <c r="A143" i="6"/>
  <c r="A137" i="6"/>
  <c r="A126" i="6"/>
  <c r="A120" i="6"/>
  <c r="A106" i="6"/>
  <c r="A97" i="6"/>
  <c r="A85" i="6"/>
  <c r="A80" i="6"/>
  <c r="A74" i="6"/>
  <c r="A68" i="6"/>
  <c r="A64" i="6"/>
  <c r="A57" i="6"/>
  <c r="A53" i="6"/>
  <c r="A48" i="6"/>
  <c r="A42" i="6"/>
  <c r="F106" i="10"/>
  <c r="B105" i="10"/>
  <c r="D102" i="10"/>
  <c r="F98" i="10"/>
  <c r="C97" i="10"/>
  <c r="F92" i="10"/>
  <c r="D91" i="10"/>
  <c r="C90" i="10"/>
  <c r="B89" i="10"/>
  <c r="F83" i="10"/>
  <c r="D82" i="10"/>
  <c r="C81" i="10"/>
  <c r="B80" i="10"/>
  <c r="F75" i="10"/>
  <c r="D74" i="10"/>
  <c r="C73" i="10"/>
  <c r="B72" i="10"/>
  <c r="F67" i="10"/>
  <c r="D66" i="10"/>
  <c r="C65" i="10"/>
  <c r="B64" i="10"/>
  <c r="F59" i="10"/>
  <c r="D57" i="10"/>
  <c r="C56" i="10"/>
  <c r="B55" i="10"/>
  <c r="F50" i="10"/>
  <c r="D49" i="10"/>
  <c r="C48" i="10"/>
  <c r="B47" i="10"/>
  <c r="F41" i="10"/>
  <c r="D40" i="10"/>
  <c r="C39" i="10"/>
  <c r="A204" i="6"/>
  <c r="A199" i="6"/>
  <c r="A194" i="6"/>
  <c r="A190" i="6"/>
  <c r="A179" i="6"/>
  <c r="A174" i="6"/>
  <c r="A168" i="6"/>
  <c r="A156" i="6"/>
  <c r="A136" i="6"/>
  <c r="A125" i="6"/>
  <c r="A118" i="6"/>
  <c r="A114" i="6"/>
  <c r="A109" i="6"/>
  <c r="A99" i="6"/>
  <c r="A95" i="6"/>
  <c r="A89" i="6"/>
  <c r="A84" i="6"/>
  <c r="A78" i="6"/>
  <c r="A67" i="6"/>
  <c r="A62" i="6"/>
  <c r="A52" i="6"/>
  <c r="A47" i="6"/>
  <c r="C101" i="10"/>
  <c r="B96" i="10"/>
  <c r="F91" i="10"/>
  <c r="F82" i="10"/>
  <c r="D73" i="10"/>
  <c r="C64" i="10"/>
  <c r="C55" i="10"/>
  <c r="B46" i="10"/>
  <c r="A200" i="6"/>
  <c r="A157" i="6"/>
  <c r="A73" i="6"/>
  <c r="A36" i="6"/>
  <c r="A162" i="6"/>
  <c r="A195" i="6"/>
  <c r="A151" i="6"/>
  <c r="A110" i="6"/>
  <c r="A43" i="6"/>
  <c r="A41" i="6"/>
  <c r="A96" i="6"/>
  <c r="A46" i="6"/>
  <c r="A205" i="6"/>
  <c r="B110" i="10"/>
  <c r="C105" i="10"/>
  <c r="D90" i="10"/>
  <c r="D81" i="10"/>
  <c r="C72" i="10"/>
  <c r="B63" i="10"/>
  <c r="F58" i="10"/>
  <c r="B54" i="10"/>
  <c r="F49" i="10"/>
  <c r="B45" i="10"/>
  <c r="A191" i="6"/>
  <c r="A146" i="6"/>
  <c r="A63" i="6"/>
  <c r="A119" i="6"/>
  <c r="A142" i="6"/>
  <c r="A100" i="6"/>
  <c r="A40" i="6"/>
  <c r="A37" i="6"/>
  <c r="C89" i="10"/>
  <c r="C80" i="10"/>
  <c r="B71" i="10"/>
  <c r="F66" i="10"/>
  <c r="F57" i="10"/>
  <c r="D48" i="10"/>
  <c r="D39" i="10"/>
  <c r="A180" i="6"/>
  <c r="A38" i="6"/>
  <c r="A45" i="6"/>
  <c r="B108" i="10"/>
  <c r="A130" i="6"/>
  <c r="A39" i="6"/>
  <c r="A79" i="6"/>
  <c r="B113" i="10"/>
  <c r="F102" i="10"/>
  <c r="D97" i="10"/>
  <c r="B88" i="10"/>
  <c r="B79" i="10"/>
  <c r="F74" i="10"/>
  <c r="D65" i="10"/>
  <c r="D56" i="10"/>
  <c r="C47" i="10"/>
  <c r="D25" i="10"/>
  <c r="A11" i="6"/>
  <c r="B37" i="10"/>
  <c r="C15" i="10"/>
  <c r="D20" i="10"/>
  <c r="D28" i="10"/>
  <c r="B34" i="10"/>
  <c r="A17" i="6"/>
  <c r="D36" i="10"/>
  <c r="C22" i="10"/>
  <c r="A29" i="6"/>
  <c r="C29" i="6" s="1"/>
  <c r="A20" i="6"/>
  <c r="F20" i="6" s="1"/>
  <c r="C13" i="10"/>
  <c r="B16" i="10"/>
  <c r="B31" i="10"/>
  <c r="H31" i="10" s="1"/>
  <c r="F38" i="10"/>
  <c r="D13" i="10"/>
  <c r="B36" i="10"/>
  <c r="A14" i="6"/>
  <c r="C29" i="10"/>
  <c r="C19" i="10"/>
  <c r="A10" i="6"/>
  <c r="F10" i="6" s="1"/>
  <c r="C38" i="10"/>
  <c r="C17" i="10"/>
  <c r="D27" i="10"/>
  <c r="C18" i="10"/>
  <c r="C28" i="10"/>
  <c r="B29" i="10"/>
  <c r="A16" i="6"/>
  <c r="D23" i="10"/>
  <c r="A34" i="6"/>
  <c r="C34" i="6" s="1"/>
  <c r="C32" i="10"/>
  <c r="A18" i="6"/>
  <c r="D38" i="10"/>
  <c r="A23" i="6"/>
  <c r="F23" i="6" s="1"/>
  <c r="A33" i="6"/>
  <c r="E33" i="6" s="1"/>
  <c r="A22" i="6"/>
  <c r="C22" i="6" s="1"/>
  <c r="B26" i="10"/>
  <c r="C21" i="10"/>
  <c r="A21" i="6"/>
  <c r="C21" i="6" s="1"/>
  <c r="A27" i="6"/>
  <c r="C27" i="6" s="1"/>
  <c r="G17" i="9"/>
  <c r="F17" i="10" s="1"/>
  <c r="H29" i="5"/>
  <c r="H31" i="5"/>
  <c r="F14" i="9"/>
  <c r="H26" i="5"/>
  <c r="G19" i="9"/>
  <c r="F19" i="10" s="1"/>
  <c r="H16" i="5"/>
  <c r="G33" i="9"/>
  <c r="F33" i="10" s="1"/>
  <c r="F15" i="9"/>
  <c r="G31" i="9"/>
  <c r="F31" i="10" s="1"/>
  <c r="C208" i="5"/>
  <c r="G32" i="9"/>
  <c r="I31" i="9"/>
  <c r="F32" i="9"/>
  <c r="H27" i="5"/>
  <c r="H17" i="5"/>
  <c r="H20" i="5"/>
  <c r="H36" i="5"/>
  <c r="H33" i="5"/>
  <c r="H22" i="5"/>
  <c r="H25" i="5"/>
  <c r="H24" i="5"/>
  <c r="H32" i="5"/>
  <c r="H15" i="5"/>
  <c r="I19" i="9"/>
  <c r="I15" i="9"/>
  <c r="R15" i="9" s="1"/>
  <c r="F19" i="9"/>
  <c r="B22" i="10"/>
  <c r="B160" i="1"/>
  <c r="Q158" i="1"/>
  <c r="A9" i="6"/>
  <c r="C23" i="10"/>
  <c r="C26" i="10"/>
  <c r="B20" i="10"/>
  <c r="A30" i="6"/>
  <c r="B24" i="10"/>
  <c r="A26" i="6"/>
  <c r="B35" i="10"/>
  <c r="H35" i="10" s="1"/>
  <c r="B13" i="10"/>
  <c r="C34" i="10"/>
  <c r="A32" i="6"/>
  <c r="D22" i="10"/>
  <c r="A31" i="6"/>
  <c r="F31" i="6" s="1"/>
  <c r="B18" i="10"/>
  <c r="B17" i="10"/>
  <c r="F37" i="10"/>
  <c r="D18" i="10"/>
  <c r="C36" i="10"/>
  <c r="A25" i="6"/>
  <c r="C25" i="6" s="1"/>
  <c r="D21" i="10"/>
  <c r="B30" i="10"/>
  <c r="A35" i="6"/>
  <c r="C35" i="6" s="1"/>
  <c r="C35" i="10"/>
  <c r="A19" i="6"/>
  <c r="A24" i="6"/>
  <c r="E24" i="6" s="1"/>
  <c r="D17" i="10"/>
  <c r="A12" i="6"/>
  <c r="F12" i="6" s="1"/>
  <c r="D37" i="10"/>
  <c r="H26" i="10"/>
  <c r="C37" i="10"/>
  <c r="C16" i="10"/>
  <c r="D16" i="10"/>
  <c r="C25" i="10"/>
  <c r="D31" i="10"/>
  <c r="C27" i="10"/>
  <c r="B14" i="10"/>
  <c r="B25" i="10"/>
  <c r="A15" i="6"/>
  <c r="C33" i="10"/>
  <c r="B19" i="10"/>
  <c r="C20" i="10"/>
  <c r="D14" i="10"/>
  <c r="D24" i="10"/>
  <c r="D35" i="10"/>
  <c r="A28" i="6"/>
  <c r="C28" i="6" s="1"/>
  <c r="D30" i="10"/>
  <c r="F32" i="10"/>
  <c r="B15" i="10"/>
  <c r="B23" i="10"/>
  <c r="C30" i="10"/>
  <c r="D32" i="10"/>
  <c r="B27" i="10"/>
  <c r="C24" i="10"/>
  <c r="B12" i="10"/>
  <c r="D34" i="10"/>
  <c r="C14" i="10"/>
  <c r="C31" i="10"/>
  <c r="C12" i="10"/>
  <c r="B28" i="10"/>
  <c r="D26" i="10"/>
  <c r="D19" i="10"/>
  <c r="D33" i="10"/>
  <c r="D29" i="10"/>
  <c r="B33" i="10"/>
  <c r="B38" i="10"/>
  <c r="D15" i="10"/>
  <c r="B21" i="10"/>
  <c r="A13" i="6"/>
  <c r="F13" i="6" s="1"/>
  <c r="B32" i="10"/>
  <c r="J73" i="1"/>
  <c r="J137" i="1" s="1"/>
  <c r="J206" i="1" s="1"/>
  <c r="S120" i="1"/>
  <c r="Q131" i="1"/>
  <c r="H65" i="1"/>
  <c r="L61" i="1"/>
  <c r="Q61" i="1" s="1"/>
  <c r="Q65" i="1" s="1"/>
  <c r="Q67" i="1" s="1"/>
  <c r="Q73" i="1" s="1"/>
  <c r="F22" i="6"/>
  <c r="G15" i="9"/>
  <c r="F15" i="10" s="1"/>
  <c r="E8" i="6"/>
  <c r="I36" i="9"/>
  <c r="I17" i="9"/>
  <c r="R17" i="9" s="1"/>
  <c r="I33" i="9"/>
  <c r="F28" i="9"/>
  <c r="G28" i="9"/>
  <c r="F28" i="10" s="1"/>
  <c r="I28" i="9"/>
  <c r="G36" i="9"/>
  <c r="F36" i="10" s="1"/>
  <c r="F36" i="9"/>
  <c r="B61" i="2"/>
  <c r="G14" i="9"/>
  <c r="F14" i="10" s="1"/>
  <c r="F33" i="9"/>
  <c r="G29" i="9"/>
  <c r="F29" i="10" s="1"/>
  <c r="I29" i="9"/>
  <c r="F29" i="9"/>
  <c r="F23" i="9"/>
  <c r="I23" i="9"/>
  <c r="G23" i="9"/>
  <c r="F23" i="10" s="1"/>
  <c r="F17" i="9"/>
  <c r="F27" i="9"/>
  <c r="I27" i="9"/>
  <c r="G27" i="9"/>
  <c r="F27" i="10" s="1"/>
  <c r="I16" i="9"/>
  <c r="R16" i="9" s="1"/>
  <c r="F16" i="9"/>
  <c r="G16" i="9"/>
  <c r="F16" i="10" s="1"/>
  <c r="I35" i="9"/>
  <c r="I22" i="9"/>
  <c r="G22" i="9"/>
  <c r="F22" i="10" s="1"/>
  <c r="F22" i="9"/>
  <c r="I14" i="9"/>
  <c r="R14" i="9" s="1"/>
  <c r="G24" i="9"/>
  <c r="F24" i="10" s="1"/>
  <c r="F24" i="9"/>
  <c r="I24" i="9"/>
  <c r="F35" i="9"/>
  <c r="F13" i="9"/>
  <c r="G13" i="9"/>
  <c r="F13" i="10" s="1"/>
  <c r="G35" i="9"/>
  <c r="F35" i="10" s="1"/>
  <c r="I13" i="9"/>
  <c r="R13" i="9" s="1"/>
  <c r="F21" i="9"/>
  <c r="G21" i="9"/>
  <c r="F21" i="10" s="1"/>
  <c r="I21" i="9"/>
  <c r="I26" i="9"/>
  <c r="R26" i="9" s="1"/>
  <c r="F26" i="9"/>
  <c r="G26" i="9"/>
  <c r="F26" i="10" s="1"/>
  <c r="I12" i="9"/>
  <c r="R12" i="9" s="1"/>
  <c r="G12" i="9"/>
  <c r="F12" i="10" s="1"/>
  <c r="F12" i="9"/>
  <c r="I20" i="9"/>
  <c r="F20" i="9"/>
  <c r="G20" i="9"/>
  <c r="F20" i="10" s="1"/>
  <c r="D12" i="9"/>
  <c r="D212" i="9" s="1"/>
  <c r="G25" i="9"/>
  <c r="F25" i="10" s="1"/>
  <c r="F25" i="9"/>
  <c r="I25" i="9"/>
  <c r="I34" i="9"/>
  <c r="F34" i="9"/>
  <c r="G34" i="9"/>
  <c r="F34" i="10" s="1"/>
  <c r="I30" i="9"/>
  <c r="G30" i="9"/>
  <c r="F30" i="10" s="1"/>
  <c r="F30" i="9"/>
  <c r="F18" i="9"/>
  <c r="I18" i="9"/>
  <c r="R18" i="9" s="1"/>
  <c r="G18" i="9"/>
  <c r="F18" i="10" s="1"/>
  <c r="E22" i="6" l="1"/>
  <c r="G22" i="6" s="1"/>
  <c r="E20" i="6"/>
  <c r="G20" i="6" s="1"/>
  <c r="C18" i="6"/>
  <c r="F18" i="6"/>
  <c r="C17" i="6"/>
  <c r="F17" i="6"/>
  <c r="C33" i="6"/>
  <c r="C15" i="6"/>
  <c r="F15" i="6"/>
  <c r="C16" i="6"/>
  <c r="F16" i="6"/>
  <c r="E14" i="6"/>
  <c r="F14" i="6"/>
  <c r="E11" i="6"/>
  <c r="F11" i="6"/>
  <c r="E9" i="6"/>
  <c r="F9" i="6"/>
  <c r="F29" i="6"/>
  <c r="C11" i="6"/>
  <c r="E16" i="6"/>
  <c r="C14" i="6"/>
  <c r="G11" i="6"/>
  <c r="C20" i="6"/>
  <c r="E29" i="6"/>
  <c r="E17" i="6"/>
  <c r="H12" i="10"/>
  <c r="F33" i="6"/>
  <c r="H37" i="10" s="1"/>
  <c r="Q137" i="1"/>
  <c r="H17" i="10"/>
  <c r="F27" i="6"/>
  <c r="F34" i="6"/>
  <c r="H18" i="10"/>
  <c r="G34" i="6"/>
  <c r="E34" i="6"/>
  <c r="H22" i="10"/>
  <c r="E21" i="6"/>
  <c r="G21" i="6" s="1"/>
  <c r="H15" i="10"/>
  <c r="F21" i="6"/>
  <c r="H25" i="10" s="1"/>
  <c r="E18" i="6"/>
  <c r="G18" i="6" s="1"/>
  <c r="G33" i="6"/>
  <c r="H24" i="10"/>
  <c r="E27" i="6"/>
  <c r="G27" i="6" s="1"/>
  <c r="D12" i="10"/>
  <c r="D212" i="10" s="1"/>
  <c r="F138" i="6"/>
  <c r="C138" i="6"/>
  <c r="E138" i="6"/>
  <c r="G138" i="6" s="1"/>
  <c r="G14" i="6"/>
  <c r="H27" i="10"/>
  <c r="H70" i="10"/>
  <c r="E55" i="6"/>
  <c r="G55" i="6" s="1"/>
  <c r="F55" i="6"/>
  <c r="H59" i="10" s="1"/>
  <c r="C55" i="6"/>
  <c r="E115" i="6"/>
  <c r="F115" i="6"/>
  <c r="G115" i="6" s="1"/>
  <c r="C115" i="6"/>
  <c r="E207" i="6"/>
  <c r="G207" i="6" s="1"/>
  <c r="F207" i="6"/>
  <c r="C207" i="6"/>
  <c r="F61" i="6"/>
  <c r="H65" i="10" s="1"/>
  <c r="E61" i="6"/>
  <c r="C61" i="6"/>
  <c r="C135" i="6"/>
  <c r="F135" i="6"/>
  <c r="H139" i="10" s="1"/>
  <c r="E135" i="6"/>
  <c r="G135" i="6" s="1"/>
  <c r="C198" i="6"/>
  <c r="F198" i="6"/>
  <c r="H202" i="10" s="1"/>
  <c r="E198" i="6"/>
  <c r="F206" i="6"/>
  <c r="H210" i="10" s="1"/>
  <c r="C206" i="6"/>
  <c r="E206" i="6"/>
  <c r="G206" i="6" s="1"/>
  <c r="H38" i="10"/>
  <c r="E38" i="6"/>
  <c r="G38" i="6" s="1"/>
  <c r="F38" i="6"/>
  <c r="H42" i="10" s="1"/>
  <c r="C38" i="6"/>
  <c r="F88" i="6"/>
  <c r="H92" i="10" s="1"/>
  <c r="C88" i="6"/>
  <c r="E88" i="6"/>
  <c r="C133" i="6"/>
  <c r="E133" i="6"/>
  <c r="F133" i="6"/>
  <c r="H137" i="10" s="1"/>
  <c r="F183" i="6"/>
  <c r="H187" i="10" s="1"/>
  <c r="E183" i="6"/>
  <c r="G183" i="6" s="1"/>
  <c r="C183" i="6"/>
  <c r="F110" i="6"/>
  <c r="H114" i="10" s="1"/>
  <c r="C110" i="6"/>
  <c r="E110" i="6"/>
  <c r="G110" i="6" s="1"/>
  <c r="G17" i="6"/>
  <c r="F58" i="6"/>
  <c r="H62" i="10" s="1"/>
  <c r="C58" i="6"/>
  <c r="E58" i="6"/>
  <c r="G58" i="6"/>
  <c r="C10" i="6"/>
  <c r="H14" i="10"/>
  <c r="E10" i="6"/>
  <c r="G10" i="6" s="1"/>
  <c r="C142" i="6"/>
  <c r="F142" i="6"/>
  <c r="H146" i="10" s="1"/>
  <c r="E142" i="6"/>
  <c r="G142" i="6" s="1"/>
  <c r="E60" i="6"/>
  <c r="C60" i="6"/>
  <c r="F60" i="6"/>
  <c r="G123" i="6"/>
  <c r="F123" i="6"/>
  <c r="H127" i="10" s="1"/>
  <c r="E123" i="6"/>
  <c r="C123" i="6"/>
  <c r="C189" i="6"/>
  <c r="E189" i="6"/>
  <c r="F189" i="6"/>
  <c r="G189" i="6" s="1"/>
  <c r="C23" i="6"/>
  <c r="E23" i="6"/>
  <c r="G23" i="6" s="1"/>
  <c r="H21" i="10"/>
  <c r="E67" i="6"/>
  <c r="F67" i="6"/>
  <c r="H71" i="10" s="1"/>
  <c r="C67" i="6"/>
  <c r="C118" i="6"/>
  <c r="F118" i="6"/>
  <c r="H122" i="10" s="1"/>
  <c r="E118" i="6"/>
  <c r="E194" i="6"/>
  <c r="G194" i="6" s="1"/>
  <c r="F194" i="6"/>
  <c r="C194" i="6"/>
  <c r="E64" i="6"/>
  <c r="F64" i="6"/>
  <c r="C64" i="6"/>
  <c r="C126" i="6"/>
  <c r="F126" i="6"/>
  <c r="H130" i="10" s="1"/>
  <c r="E126" i="6"/>
  <c r="G126" i="6" s="1"/>
  <c r="C181" i="6"/>
  <c r="E181" i="6"/>
  <c r="F181" i="6"/>
  <c r="H185" i="10" s="1"/>
  <c r="G16" i="6"/>
  <c r="E45" i="6"/>
  <c r="G45" i="6" s="1"/>
  <c r="F45" i="6"/>
  <c r="H49" i="10" s="1"/>
  <c r="C45" i="6"/>
  <c r="E100" i="6"/>
  <c r="G100" i="6" s="1"/>
  <c r="F100" i="6"/>
  <c r="C100" i="6"/>
  <c r="E43" i="6"/>
  <c r="G43" i="6" s="1"/>
  <c r="C43" i="6"/>
  <c r="F43" i="6"/>
  <c r="H47" i="10" s="1"/>
  <c r="E200" i="6"/>
  <c r="G200" i="6" s="1"/>
  <c r="F200" i="6"/>
  <c r="H204" i="10" s="1"/>
  <c r="C200" i="6"/>
  <c r="F62" i="6"/>
  <c r="H66" i="10" s="1"/>
  <c r="C62" i="6"/>
  <c r="E62" i="6"/>
  <c r="F114" i="6"/>
  <c r="E114" i="6"/>
  <c r="C114" i="6"/>
  <c r="F190" i="6"/>
  <c r="H194" i="10" s="1"/>
  <c r="C190" i="6"/>
  <c r="E190" i="6"/>
  <c r="G190" i="6" s="1"/>
  <c r="F57" i="6"/>
  <c r="E57" i="6"/>
  <c r="C57" i="6"/>
  <c r="C120" i="6"/>
  <c r="F120" i="6"/>
  <c r="H124" i="10" s="1"/>
  <c r="E120" i="6"/>
  <c r="E175" i="6"/>
  <c r="F175" i="6"/>
  <c r="H179" i="10" s="1"/>
  <c r="C175" i="6"/>
  <c r="C54" i="6"/>
  <c r="F54" i="6"/>
  <c r="H58" i="10" s="1"/>
  <c r="E54" i="6"/>
  <c r="G54" i="6" s="1"/>
  <c r="F131" i="6"/>
  <c r="H135" i="10" s="1"/>
  <c r="E131" i="6"/>
  <c r="C131" i="6"/>
  <c r="F201" i="6"/>
  <c r="H205" i="10" s="1"/>
  <c r="E201" i="6"/>
  <c r="C201" i="6"/>
  <c r="F49" i="6"/>
  <c r="H53" i="10" s="1"/>
  <c r="E49" i="6"/>
  <c r="G49" i="6" s="1"/>
  <c r="C49" i="6"/>
  <c r="E112" i="6"/>
  <c r="F112" i="6"/>
  <c r="H116" i="10" s="1"/>
  <c r="G112" i="6"/>
  <c r="C112" i="6"/>
  <c r="F187" i="6"/>
  <c r="C187" i="6"/>
  <c r="E187" i="6"/>
  <c r="F81" i="6"/>
  <c r="H85" i="10" s="1"/>
  <c r="C81" i="6"/>
  <c r="E81" i="6"/>
  <c r="G81" i="6" s="1"/>
  <c r="E128" i="6"/>
  <c r="F128" i="6"/>
  <c r="H132" i="10" s="1"/>
  <c r="C128" i="6"/>
  <c r="E177" i="6"/>
  <c r="F177" i="6"/>
  <c r="H181" i="10" s="1"/>
  <c r="C177" i="6"/>
  <c r="E51" i="6"/>
  <c r="C51" i="6"/>
  <c r="F51" i="6"/>
  <c r="H55" i="10" s="1"/>
  <c r="E117" i="6"/>
  <c r="C117" i="6"/>
  <c r="F117" i="6"/>
  <c r="F184" i="6"/>
  <c r="H188" i="10" s="1"/>
  <c r="E184" i="6"/>
  <c r="C184" i="6"/>
  <c r="F56" i="6"/>
  <c r="H60" i="10" s="1"/>
  <c r="E56" i="6"/>
  <c r="G56" i="6" s="1"/>
  <c r="C56" i="6"/>
  <c r="E124" i="6"/>
  <c r="F124" i="6"/>
  <c r="H128" i="10" s="1"/>
  <c r="C124" i="6"/>
  <c r="E185" i="6"/>
  <c r="F185" i="6"/>
  <c r="H189" i="10" s="1"/>
  <c r="C185" i="6"/>
  <c r="H142" i="10"/>
  <c r="H33" i="10"/>
  <c r="E180" i="6"/>
  <c r="F180" i="6"/>
  <c r="H184" i="10" s="1"/>
  <c r="C180" i="6"/>
  <c r="F119" i="6"/>
  <c r="H123" i="10" s="1"/>
  <c r="E119" i="6"/>
  <c r="G119" i="6" s="1"/>
  <c r="C119" i="6"/>
  <c r="E151" i="6"/>
  <c r="G151" i="6" s="1"/>
  <c r="C151" i="6"/>
  <c r="F151" i="6"/>
  <c r="H155" i="10" s="1"/>
  <c r="F78" i="6"/>
  <c r="H82" i="10" s="1"/>
  <c r="C78" i="6"/>
  <c r="E78" i="6"/>
  <c r="G78" i="6" s="1"/>
  <c r="C125" i="6"/>
  <c r="E125" i="6"/>
  <c r="G125" i="6" s="1"/>
  <c r="F125" i="6"/>
  <c r="H129" i="10" s="1"/>
  <c r="E199" i="6"/>
  <c r="F199" i="6"/>
  <c r="H203" i="10" s="1"/>
  <c r="C199" i="6"/>
  <c r="E68" i="6"/>
  <c r="G68" i="6" s="1"/>
  <c r="C68" i="6"/>
  <c r="F68" i="6"/>
  <c r="H72" i="10" s="1"/>
  <c r="F137" i="6"/>
  <c r="H141" i="10" s="1"/>
  <c r="C137" i="6"/>
  <c r="E137" i="6"/>
  <c r="G137" i="6" s="1"/>
  <c r="E186" i="6"/>
  <c r="F186" i="6"/>
  <c r="H190" i="10" s="1"/>
  <c r="C186" i="6"/>
  <c r="E69" i="6"/>
  <c r="G69" i="6" s="1"/>
  <c r="F69" i="6"/>
  <c r="H73" i="10" s="1"/>
  <c r="C69" i="6"/>
  <c r="F144" i="6"/>
  <c r="H148" i="10" s="1"/>
  <c r="C144" i="6"/>
  <c r="E144" i="6"/>
  <c r="G144" i="6" s="1"/>
  <c r="F65" i="6"/>
  <c r="H69" i="10" s="1"/>
  <c r="C65" i="6"/>
  <c r="E65" i="6"/>
  <c r="F127" i="6"/>
  <c r="H131" i="10" s="1"/>
  <c r="E127" i="6"/>
  <c r="G127" i="6" s="1"/>
  <c r="C127" i="6"/>
  <c r="F92" i="6"/>
  <c r="H96" i="10" s="1"/>
  <c r="E92" i="6"/>
  <c r="G92" i="6" s="1"/>
  <c r="C92" i="6"/>
  <c r="F139" i="6"/>
  <c r="H143" i="10" s="1"/>
  <c r="E139" i="6"/>
  <c r="C139" i="6"/>
  <c r="E188" i="6"/>
  <c r="G188" i="6" s="1"/>
  <c r="F188" i="6"/>
  <c r="H192" i="10" s="1"/>
  <c r="C188" i="6"/>
  <c r="E72" i="6"/>
  <c r="G72" i="6" s="1"/>
  <c r="C72" i="6"/>
  <c r="F72" i="6"/>
  <c r="H76" i="10" s="1"/>
  <c r="F129" i="6"/>
  <c r="H133" i="10" s="1"/>
  <c r="C129" i="6"/>
  <c r="E129" i="6"/>
  <c r="G129" i="6" s="1"/>
  <c r="F202" i="6"/>
  <c r="H206" i="10" s="1"/>
  <c r="C202" i="6"/>
  <c r="E202" i="6"/>
  <c r="G202" i="6" s="1"/>
  <c r="F66" i="6"/>
  <c r="E66" i="6"/>
  <c r="C66" i="6"/>
  <c r="C141" i="6"/>
  <c r="E141" i="6"/>
  <c r="F141" i="6"/>
  <c r="H145" i="10" s="1"/>
  <c r="F203" i="6"/>
  <c r="H207" i="10" s="1"/>
  <c r="E203" i="6"/>
  <c r="G203" i="6" s="1"/>
  <c r="C203" i="6"/>
  <c r="E63" i="6"/>
  <c r="C63" i="6"/>
  <c r="F63" i="6"/>
  <c r="H67" i="10" s="1"/>
  <c r="F195" i="6"/>
  <c r="H199" i="10" s="1"/>
  <c r="E195" i="6"/>
  <c r="C195" i="6"/>
  <c r="E84" i="6"/>
  <c r="F84" i="6"/>
  <c r="H88" i="10" s="1"/>
  <c r="C84" i="6"/>
  <c r="C136" i="6"/>
  <c r="F136" i="6"/>
  <c r="H140" i="10" s="1"/>
  <c r="G136" i="6"/>
  <c r="E136" i="6"/>
  <c r="F204" i="6"/>
  <c r="H208" i="10" s="1"/>
  <c r="E204" i="6"/>
  <c r="C204" i="6"/>
  <c r="F74" i="6"/>
  <c r="H78" i="10" s="1"/>
  <c r="C74" i="6"/>
  <c r="E74" i="6"/>
  <c r="G74" i="6" s="1"/>
  <c r="F143" i="6"/>
  <c r="G143" i="6" s="1"/>
  <c r="C143" i="6"/>
  <c r="E143" i="6"/>
  <c r="E192" i="6"/>
  <c r="C192" i="6"/>
  <c r="F192" i="6"/>
  <c r="H196" i="10" s="1"/>
  <c r="F86" i="6"/>
  <c r="H90" i="10" s="1"/>
  <c r="C86" i="6"/>
  <c r="E86" i="6"/>
  <c r="F153" i="6"/>
  <c r="H157" i="10" s="1"/>
  <c r="C153" i="6"/>
  <c r="E153" i="6"/>
  <c r="G153" i="6" s="1"/>
  <c r="F70" i="6"/>
  <c r="H74" i="10" s="1"/>
  <c r="C70" i="6"/>
  <c r="E70" i="6"/>
  <c r="G70" i="6" s="1"/>
  <c r="E132" i="6"/>
  <c r="F132" i="6"/>
  <c r="H136" i="10" s="1"/>
  <c r="C132" i="6"/>
  <c r="F98" i="6"/>
  <c r="H102" i="10" s="1"/>
  <c r="E98" i="6"/>
  <c r="G98" i="6" s="1"/>
  <c r="C98" i="6"/>
  <c r="C149" i="6"/>
  <c r="E149" i="6"/>
  <c r="G149" i="6" s="1"/>
  <c r="F149" i="6"/>
  <c r="F193" i="6"/>
  <c r="H197" i="10" s="1"/>
  <c r="E193" i="6"/>
  <c r="C193" i="6"/>
  <c r="F76" i="6"/>
  <c r="H80" i="10" s="1"/>
  <c r="E76" i="6"/>
  <c r="C76" i="6"/>
  <c r="G134" i="6"/>
  <c r="F134" i="6"/>
  <c r="H138" i="10" s="1"/>
  <c r="C134" i="6"/>
  <c r="E134" i="6"/>
  <c r="E77" i="6"/>
  <c r="F77" i="6"/>
  <c r="H81" i="10" s="1"/>
  <c r="C77" i="6"/>
  <c r="C150" i="6"/>
  <c r="F150" i="6"/>
  <c r="H154" i="10" s="1"/>
  <c r="E150" i="6"/>
  <c r="H211" i="10"/>
  <c r="G8" i="6"/>
  <c r="C8" i="6"/>
  <c r="F79" i="6"/>
  <c r="H83" i="10" s="1"/>
  <c r="E79" i="6"/>
  <c r="G79" i="6" s="1"/>
  <c r="C79" i="6"/>
  <c r="F146" i="6"/>
  <c r="H150" i="10" s="1"/>
  <c r="E146" i="6"/>
  <c r="G146" i="6" s="1"/>
  <c r="C146" i="6"/>
  <c r="C205" i="6"/>
  <c r="E205" i="6"/>
  <c r="F205" i="6"/>
  <c r="H209" i="10" s="1"/>
  <c r="F162" i="6"/>
  <c r="H166" i="10" s="1"/>
  <c r="C162" i="6"/>
  <c r="E162" i="6"/>
  <c r="F89" i="6"/>
  <c r="H93" i="10" s="1"/>
  <c r="C89" i="6"/>
  <c r="E89" i="6"/>
  <c r="G89" i="6" s="1"/>
  <c r="F156" i="6"/>
  <c r="H160" i="10" s="1"/>
  <c r="E156" i="6"/>
  <c r="G156" i="6" s="1"/>
  <c r="C156" i="6"/>
  <c r="F80" i="6"/>
  <c r="H84" i="10" s="1"/>
  <c r="C80" i="6"/>
  <c r="E80" i="6"/>
  <c r="G80" i="6" s="1"/>
  <c r="F147" i="6"/>
  <c r="E147" i="6"/>
  <c r="G147" i="6" s="1"/>
  <c r="C147" i="6"/>
  <c r="F196" i="6"/>
  <c r="H200" i="10" s="1"/>
  <c r="E196" i="6"/>
  <c r="C196" i="6"/>
  <c r="F90" i="6"/>
  <c r="C90" i="6"/>
  <c r="E90" i="6"/>
  <c r="G90" i="6" s="1"/>
  <c r="F159" i="6"/>
  <c r="H163" i="10" s="1"/>
  <c r="C159" i="6"/>
  <c r="E159" i="6"/>
  <c r="E75" i="6"/>
  <c r="F75" i="6"/>
  <c r="H79" i="10" s="1"/>
  <c r="C75" i="6"/>
  <c r="E148" i="6"/>
  <c r="F148" i="6"/>
  <c r="H152" i="10" s="1"/>
  <c r="C148" i="6"/>
  <c r="F44" i="6"/>
  <c r="H48" i="10" s="1"/>
  <c r="E44" i="6"/>
  <c r="G44" i="6" s="1"/>
  <c r="C44" i="6"/>
  <c r="F103" i="6"/>
  <c r="E103" i="6"/>
  <c r="G103" i="6" s="1"/>
  <c r="C103" i="6"/>
  <c r="E154" i="6"/>
  <c r="C154" i="6"/>
  <c r="F154" i="6"/>
  <c r="H158" i="10" s="1"/>
  <c r="C197" i="6"/>
  <c r="E197" i="6"/>
  <c r="F197" i="6"/>
  <c r="G197" i="6" s="1"/>
  <c r="F82" i="6"/>
  <c r="C82" i="6"/>
  <c r="E82" i="6"/>
  <c r="G82" i="6" s="1"/>
  <c r="E140" i="6"/>
  <c r="G140" i="6"/>
  <c r="F140" i="6"/>
  <c r="H144" i="10" s="1"/>
  <c r="C140" i="6"/>
  <c r="E83" i="6"/>
  <c r="G83" i="6" s="1"/>
  <c r="F83" i="6"/>
  <c r="H87" i="10" s="1"/>
  <c r="C83" i="6"/>
  <c r="F155" i="6"/>
  <c r="H159" i="10" s="1"/>
  <c r="E155" i="6"/>
  <c r="G155" i="6" s="1"/>
  <c r="C155" i="6"/>
  <c r="G29" i="6"/>
  <c r="E39" i="6"/>
  <c r="C39" i="6"/>
  <c r="F39" i="6"/>
  <c r="H43" i="10" s="1"/>
  <c r="C191" i="6"/>
  <c r="F191" i="6"/>
  <c r="H195" i="10" s="1"/>
  <c r="E191" i="6"/>
  <c r="C46" i="6"/>
  <c r="F46" i="6"/>
  <c r="H50" i="10" s="1"/>
  <c r="E46" i="6"/>
  <c r="G46" i="6" s="1"/>
  <c r="C36" i="6"/>
  <c r="E36" i="6"/>
  <c r="F36" i="6"/>
  <c r="H40" i="10" s="1"/>
  <c r="F95" i="6"/>
  <c r="E95" i="6"/>
  <c r="C95" i="6"/>
  <c r="F168" i="6"/>
  <c r="H172" i="10" s="1"/>
  <c r="C168" i="6"/>
  <c r="E168" i="6"/>
  <c r="G168" i="6" s="1"/>
  <c r="F42" i="6"/>
  <c r="H46" i="10" s="1"/>
  <c r="C42" i="6"/>
  <c r="E42" i="6"/>
  <c r="E85" i="6"/>
  <c r="F85" i="6"/>
  <c r="C85" i="6"/>
  <c r="E152" i="6"/>
  <c r="G152" i="6" s="1"/>
  <c r="F152" i="6"/>
  <c r="H156" i="10" s="1"/>
  <c r="C152" i="6"/>
  <c r="C101" i="6"/>
  <c r="F101" i="6"/>
  <c r="H105" i="10" s="1"/>
  <c r="E101" i="6"/>
  <c r="G101" i="6" s="1"/>
  <c r="F163" i="6"/>
  <c r="E163" i="6"/>
  <c r="C163" i="6"/>
  <c r="E87" i="6"/>
  <c r="G87" i="6" s="1"/>
  <c r="C87" i="6"/>
  <c r="F87" i="6"/>
  <c r="H91" i="10" s="1"/>
  <c r="F160" i="6"/>
  <c r="H164" i="10" s="1"/>
  <c r="E160" i="6"/>
  <c r="C160" i="6"/>
  <c r="F50" i="6"/>
  <c r="C50" i="6"/>
  <c r="E50" i="6"/>
  <c r="F113" i="6"/>
  <c r="C113" i="6"/>
  <c r="E113" i="6"/>
  <c r="G113" i="6" s="1"/>
  <c r="F161" i="6"/>
  <c r="E161" i="6"/>
  <c r="C161" i="6"/>
  <c r="H104" i="10"/>
  <c r="E93" i="6"/>
  <c r="G93" i="6" s="1"/>
  <c r="C93" i="6"/>
  <c r="F93" i="6"/>
  <c r="H97" i="10" s="1"/>
  <c r="F145" i="6"/>
  <c r="C145" i="6"/>
  <c r="E145" i="6"/>
  <c r="G145" i="6" s="1"/>
  <c r="H107" i="10"/>
  <c r="C94" i="6"/>
  <c r="E94" i="6"/>
  <c r="F94" i="6"/>
  <c r="H98" i="10" s="1"/>
  <c r="G94" i="6"/>
  <c r="F167" i="6"/>
  <c r="H171" i="10" s="1"/>
  <c r="E167" i="6"/>
  <c r="C167" i="6"/>
  <c r="H61" i="10"/>
  <c r="H94" i="10"/>
  <c r="H119" i="10"/>
  <c r="H151" i="10"/>
  <c r="H201" i="10"/>
  <c r="H20" i="10"/>
  <c r="E130" i="6"/>
  <c r="G130" i="6" s="1"/>
  <c r="F130" i="6"/>
  <c r="H134" i="10" s="1"/>
  <c r="C130" i="6"/>
  <c r="E37" i="6"/>
  <c r="G37" i="6" s="1"/>
  <c r="C37" i="6"/>
  <c r="F37" i="6"/>
  <c r="H41" i="10" s="1"/>
  <c r="E96" i="6"/>
  <c r="F96" i="6"/>
  <c r="H100" i="10" s="1"/>
  <c r="C96" i="6"/>
  <c r="F73" i="6"/>
  <c r="H77" i="10" s="1"/>
  <c r="C73" i="6"/>
  <c r="E73" i="6"/>
  <c r="E47" i="6"/>
  <c r="G47" i="6" s="1"/>
  <c r="C47" i="6"/>
  <c r="F47" i="6"/>
  <c r="H51" i="10" s="1"/>
  <c r="E99" i="6"/>
  <c r="G99" i="6" s="1"/>
  <c r="C99" i="6"/>
  <c r="F99" i="6"/>
  <c r="H103" i="10" s="1"/>
  <c r="C174" i="6"/>
  <c r="E174" i="6"/>
  <c r="F174" i="6"/>
  <c r="H178" i="10" s="1"/>
  <c r="F48" i="6"/>
  <c r="H52" i="10" s="1"/>
  <c r="E48" i="6"/>
  <c r="G48" i="6" s="1"/>
  <c r="C48" i="6"/>
  <c r="F97" i="6"/>
  <c r="H101" i="10" s="1"/>
  <c r="C97" i="6"/>
  <c r="E97" i="6"/>
  <c r="G97" i="6" s="1"/>
  <c r="C158" i="6"/>
  <c r="F158" i="6"/>
  <c r="H162" i="10" s="1"/>
  <c r="E158" i="6"/>
  <c r="G158" i="6" s="1"/>
  <c r="G111" i="6"/>
  <c r="E111" i="6"/>
  <c r="C111" i="6"/>
  <c r="F111" i="6"/>
  <c r="F170" i="6"/>
  <c r="H174" i="10" s="1"/>
  <c r="C170" i="6"/>
  <c r="E170" i="6"/>
  <c r="F91" i="6"/>
  <c r="G91" i="6" s="1"/>
  <c r="C91" i="6"/>
  <c r="E91" i="6"/>
  <c r="F164" i="6"/>
  <c r="H168" i="10" s="1"/>
  <c r="E164" i="6"/>
  <c r="G164" i="6" s="1"/>
  <c r="C164" i="6"/>
  <c r="F59" i="6"/>
  <c r="H63" i="10" s="1"/>
  <c r="E59" i="6"/>
  <c r="G59" i="6" s="1"/>
  <c r="C59" i="6"/>
  <c r="F116" i="6"/>
  <c r="H120" i="10" s="1"/>
  <c r="E116" i="6"/>
  <c r="G116" i="6" s="1"/>
  <c r="C116" i="6"/>
  <c r="C165" i="6"/>
  <c r="E165" i="6"/>
  <c r="F165" i="6"/>
  <c r="H169" i="10" s="1"/>
  <c r="E104" i="6"/>
  <c r="F104" i="6"/>
  <c r="H108" i="10" s="1"/>
  <c r="C104" i="6"/>
  <c r="F166" i="6"/>
  <c r="H170" i="10" s="1"/>
  <c r="C166" i="6"/>
  <c r="E166" i="6"/>
  <c r="G166" i="6" s="1"/>
  <c r="F105" i="6"/>
  <c r="H109" i="10" s="1"/>
  <c r="C105" i="6"/>
  <c r="G105" i="6"/>
  <c r="E105" i="6"/>
  <c r="C173" i="6"/>
  <c r="E173" i="6"/>
  <c r="G173" i="6" s="1"/>
  <c r="F173" i="6"/>
  <c r="H177" i="10" s="1"/>
  <c r="H198" i="10"/>
  <c r="C40" i="6"/>
  <c r="E40" i="6"/>
  <c r="F40" i="6"/>
  <c r="H44" i="10" s="1"/>
  <c r="F41" i="6"/>
  <c r="H45" i="10" s="1"/>
  <c r="E41" i="6"/>
  <c r="G41" i="6" s="1"/>
  <c r="C41" i="6"/>
  <c r="C157" i="6"/>
  <c r="E157" i="6"/>
  <c r="F157" i="6"/>
  <c r="H161" i="10" s="1"/>
  <c r="E52" i="6"/>
  <c r="F52" i="6"/>
  <c r="H56" i="10" s="1"/>
  <c r="C52" i="6"/>
  <c r="F109" i="6"/>
  <c r="H113" i="10" s="1"/>
  <c r="E109" i="6"/>
  <c r="G109" i="6" s="1"/>
  <c r="C109" i="6"/>
  <c r="F179" i="6"/>
  <c r="H183" i="10" s="1"/>
  <c r="C179" i="6"/>
  <c r="E179" i="6"/>
  <c r="F53" i="6"/>
  <c r="H57" i="10" s="1"/>
  <c r="C53" i="6"/>
  <c r="E53" i="6"/>
  <c r="G53" i="6" s="1"/>
  <c r="F106" i="6"/>
  <c r="H110" i="10" s="1"/>
  <c r="E106" i="6"/>
  <c r="G106" i="6" s="1"/>
  <c r="C106" i="6"/>
  <c r="F169" i="6"/>
  <c r="H173" i="10" s="1"/>
  <c r="C169" i="6"/>
  <c r="E169" i="6"/>
  <c r="G169" i="6" s="1"/>
  <c r="C121" i="6"/>
  <c r="F121" i="6"/>
  <c r="H125" i="10" s="1"/>
  <c r="E121" i="6"/>
  <c r="E176" i="6"/>
  <c r="F176" i="6"/>
  <c r="H180" i="10" s="1"/>
  <c r="C176" i="6"/>
  <c r="C102" i="6"/>
  <c r="F102" i="6"/>
  <c r="H106" i="10" s="1"/>
  <c r="E102" i="6"/>
  <c r="G102" i="6" s="1"/>
  <c r="C182" i="6"/>
  <c r="F182" i="6"/>
  <c r="H186" i="10" s="1"/>
  <c r="E182" i="6"/>
  <c r="H89" i="10"/>
  <c r="E71" i="6"/>
  <c r="C71" i="6"/>
  <c r="F71" i="6"/>
  <c r="H75" i="10" s="1"/>
  <c r="F122" i="6"/>
  <c r="H126" i="10" s="1"/>
  <c r="C122" i="6"/>
  <c r="E122" i="6"/>
  <c r="G122" i="6" s="1"/>
  <c r="F171" i="6"/>
  <c r="H175" i="10" s="1"/>
  <c r="E171" i="6"/>
  <c r="G171" i="6" s="1"/>
  <c r="C171" i="6"/>
  <c r="E107" i="6"/>
  <c r="F107" i="6"/>
  <c r="H111" i="10" s="1"/>
  <c r="C107" i="6"/>
  <c r="F172" i="6"/>
  <c r="H176" i="10" s="1"/>
  <c r="E172" i="6"/>
  <c r="C172" i="6"/>
  <c r="E108" i="6"/>
  <c r="F108" i="6"/>
  <c r="H112" i="10" s="1"/>
  <c r="C108" i="6"/>
  <c r="F178" i="6"/>
  <c r="H182" i="10" s="1"/>
  <c r="E178" i="6"/>
  <c r="C178" i="6"/>
  <c r="H86" i="10"/>
  <c r="H121" i="10"/>
  <c r="H153" i="10"/>
  <c r="H193" i="10"/>
  <c r="H117" i="10"/>
  <c r="H149" i="10"/>
  <c r="H165" i="10"/>
  <c r="H115" i="10"/>
  <c r="H147" i="10"/>
  <c r="F35" i="6"/>
  <c r="H39" i="10" s="1"/>
  <c r="C12" i="6"/>
  <c r="E12" i="6"/>
  <c r="F24" i="6"/>
  <c r="H28" i="10" s="1"/>
  <c r="E19" i="6"/>
  <c r="E15" i="6"/>
  <c r="C31" i="6"/>
  <c r="E31" i="6"/>
  <c r="G31" i="6"/>
  <c r="F19" i="6"/>
  <c r="H23" i="10" s="1"/>
  <c r="C19" i="6"/>
  <c r="E32" i="6"/>
  <c r="C32" i="6"/>
  <c r="F32" i="6"/>
  <c r="H36" i="10" s="1"/>
  <c r="C24" i="6"/>
  <c r="C9" i="6"/>
  <c r="E35" i="6"/>
  <c r="G35" i="6"/>
  <c r="C30" i="6"/>
  <c r="F30" i="6"/>
  <c r="H34" i="10" s="1"/>
  <c r="E30" i="6"/>
  <c r="C26" i="6"/>
  <c r="E25" i="6"/>
  <c r="G25" i="6" s="1"/>
  <c r="H13" i="10"/>
  <c r="G15" i="6"/>
  <c r="E26" i="6"/>
  <c r="F26" i="6"/>
  <c r="H30" i="10" s="1"/>
  <c r="F25" i="6"/>
  <c r="H29" i="10" s="1"/>
  <c r="H16" i="10"/>
  <c r="F28" i="6"/>
  <c r="H32" i="10" s="1"/>
  <c r="E28" i="6"/>
  <c r="G28" i="6" s="1"/>
  <c r="E13" i="6"/>
  <c r="G13" i="6" s="1"/>
  <c r="C13" i="6"/>
  <c r="L66" i="1"/>
  <c r="L65" i="1"/>
  <c r="H67" i="1"/>
  <c r="G107" i="6" l="1"/>
  <c r="G157" i="6"/>
  <c r="G96" i="6"/>
  <c r="G39" i="6"/>
  <c r="G186" i="6"/>
  <c r="G51" i="6"/>
  <c r="G175" i="6"/>
  <c r="G181" i="6"/>
  <c r="G67" i="6"/>
  <c r="G108" i="6"/>
  <c r="G160" i="6"/>
  <c r="G148" i="6"/>
  <c r="G205" i="6"/>
  <c r="G76" i="6"/>
  <c r="G63" i="6"/>
  <c r="G184" i="6"/>
  <c r="G131" i="6"/>
  <c r="G120" i="6"/>
  <c r="G26" i="6"/>
  <c r="G19" i="6"/>
  <c r="G73" i="6"/>
  <c r="G85" i="6"/>
  <c r="G77" i="6"/>
  <c r="G204" i="6"/>
  <c r="G180" i="6"/>
  <c r="G117" i="6"/>
  <c r="G177" i="6"/>
  <c r="G133" i="6"/>
  <c r="G198" i="6"/>
  <c r="G172" i="6"/>
  <c r="H95" i="10"/>
  <c r="G42" i="6"/>
  <c r="G191" i="6"/>
  <c r="G75" i="6"/>
  <c r="G193" i="6"/>
  <c r="G84" i="6"/>
  <c r="G66" i="6"/>
  <c r="G65" i="6"/>
  <c r="G159" i="6"/>
  <c r="G162" i="6"/>
  <c r="G62" i="6"/>
  <c r="G88" i="6"/>
  <c r="G121" i="6"/>
  <c r="G179" i="6"/>
  <c r="G40" i="6"/>
  <c r="G36" i="6"/>
  <c r="G195" i="6"/>
  <c r="G128" i="6"/>
  <c r="G201" i="6"/>
  <c r="G57" i="6"/>
  <c r="G71" i="6"/>
  <c r="H191" i="10"/>
  <c r="G187" i="6"/>
  <c r="G52" i="6"/>
  <c r="G165" i="6"/>
  <c r="C208" i="6"/>
  <c r="G150" i="6"/>
  <c r="G24" i="6"/>
  <c r="G12" i="6"/>
  <c r="G174" i="6"/>
  <c r="G196" i="6"/>
  <c r="G185" i="6"/>
  <c r="G61" i="6"/>
  <c r="G178" i="6"/>
  <c r="G182" i="6"/>
  <c r="G176" i="6"/>
  <c r="G154" i="6"/>
  <c r="H167" i="10"/>
  <c r="G163" i="6"/>
  <c r="H118" i="10"/>
  <c r="G114" i="6"/>
  <c r="G32" i="6"/>
  <c r="G170" i="6"/>
  <c r="G167" i="6"/>
  <c r="H99" i="10"/>
  <c r="G95" i="6"/>
  <c r="H19" i="10"/>
  <c r="G132" i="6"/>
  <c r="H68" i="10"/>
  <c r="G64" i="6"/>
  <c r="G50" i="6"/>
  <c r="H54" i="10"/>
  <c r="G86" i="6"/>
  <c r="G60" i="6"/>
  <c r="H64" i="10"/>
  <c r="G9" i="6"/>
  <c r="G208" i="6" s="1"/>
  <c r="G30" i="6"/>
  <c r="G104" i="6"/>
  <c r="G161" i="6"/>
  <c r="G199" i="6"/>
  <c r="G118" i="6"/>
  <c r="G192" i="6"/>
  <c r="G141" i="6"/>
  <c r="G139" i="6"/>
  <c r="G124" i="6"/>
  <c r="L179" i="1"/>
  <c r="Q179" i="1" s="1"/>
  <c r="Q183" i="1" s="1"/>
  <c r="Q206" i="1" s="1"/>
  <c r="H73" i="1"/>
  <c r="C84" i="1"/>
  <c r="L67" i="1"/>
  <c r="L73" i="1" l="1"/>
  <c r="L137" i="1" s="1"/>
  <c r="D177" i="1" s="1"/>
  <c r="H137" i="1"/>
  <c r="H183" i="1"/>
  <c r="L183" i="1" s="1"/>
  <c r="B185" i="1" l="1"/>
  <c r="B184" i="1"/>
  <c r="H206" i="1"/>
  <c r="H9" i="5" l="1"/>
  <c r="H14" i="5"/>
  <c r="H13" i="5"/>
  <c r="H12" i="5"/>
  <c r="H11" i="5"/>
  <c r="H10" i="5"/>
  <c r="H45" i="1"/>
  <c r="L206" i="1"/>
  <c r="H7" i="3" l="1"/>
  <c r="H14" i="1"/>
  <c r="D208" i="5"/>
  <c r="H8" i="5"/>
  <c r="H208" i="5" s="1"/>
  <c r="H41" i="3" s="1"/>
  <c r="H27" i="1" l="1"/>
  <c r="B14" i="8"/>
  <c r="F11" i="3"/>
  <c r="H20" i="3" s="1"/>
  <c r="H23" i="3" s="1"/>
  <c r="L16" i="1"/>
  <c r="A208" i="5"/>
  <c r="A210" i="5"/>
  <c r="S73" i="1"/>
  <c r="L27" i="1" l="1"/>
  <c r="A207" i="1" s="1"/>
  <c r="Q16" i="1"/>
  <c r="Q27" i="1" s="1"/>
  <c r="A20" i="2"/>
  <c r="H25" i="3"/>
  <c r="H33" i="3" s="1"/>
  <c r="H43" i="3" s="1"/>
  <c r="A11" i="7" s="1"/>
  <c r="B24" i="3"/>
  <c r="H63" i="3" l="1"/>
  <c r="H62" i="3"/>
  <c r="E17" i="9"/>
  <c r="E17" i="10"/>
  <c r="G17" i="10" s="1"/>
  <c r="I17" i="10" s="1"/>
  <c r="E89" i="10"/>
  <c r="G89" i="10" s="1"/>
  <c r="I89" i="10" s="1"/>
  <c r="E133" i="10"/>
  <c r="G133" i="10" s="1"/>
  <c r="I133" i="10" s="1"/>
  <c r="E124" i="10"/>
  <c r="G124" i="10" s="1"/>
  <c r="I124" i="10" s="1"/>
  <c r="E90" i="10"/>
  <c r="G90" i="10" s="1"/>
  <c r="I90" i="10" s="1"/>
  <c r="E138" i="10"/>
  <c r="G138" i="10" s="1"/>
  <c r="I138" i="10" s="1"/>
  <c r="E32" i="10"/>
  <c r="G32" i="10" s="1"/>
  <c r="I32" i="10" s="1"/>
  <c r="E42" i="10"/>
  <c r="G42" i="10" s="1"/>
  <c r="I42" i="10" s="1"/>
  <c r="E141" i="10"/>
  <c r="G141" i="10" s="1"/>
  <c r="I141" i="10" s="1"/>
  <c r="E56" i="10"/>
  <c r="G56" i="10" s="1"/>
  <c r="I56" i="10" s="1"/>
  <c r="E179" i="10"/>
  <c r="G179" i="10" s="1"/>
  <c r="I179" i="10" s="1"/>
  <c r="E35" i="10"/>
  <c r="G35" i="10" s="1"/>
  <c r="I35" i="10" s="1"/>
  <c r="E122" i="10"/>
  <c r="G122" i="10" s="1"/>
  <c r="I122" i="10" s="1"/>
  <c r="E31" i="10"/>
  <c r="G31" i="10" s="1"/>
  <c r="I31" i="10" s="1"/>
  <c r="E68" i="10"/>
  <c r="G68" i="10" s="1"/>
  <c r="I68" i="10" s="1"/>
  <c r="E119" i="10"/>
  <c r="G119" i="10" s="1"/>
  <c r="I119" i="10" s="1"/>
  <c r="E43" i="10"/>
  <c r="G43" i="10" s="1"/>
  <c r="I43" i="10" s="1"/>
  <c r="E193" i="10"/>
  <c r="G193" i="10" s="1"/>
  <c r="I193" i="10" s="1"/>
  <c r="E53" i="10"/>
  <c r="G53" i="10" s="1"/>
  <c r="I53" i="10" s="1"/>
  <c r="E59" i="10"/>
  <c r="G59" i="10" s="1"/>
  <c r="I59" i="10" s="1"/>
  <c r="E85" i="10"/>
  <c r="G85" i="10" s="1"/>
  <c r="I85" i="10" s="1"/>
  <c r="E97" i="10"/>
  <c r="G97" i="10" s="1"/>
  <c r="I97" i="10" s="1"/>
  <c r="E181" i="10"/>
  <c r="G181" i="10" s="1"/>
  <c r="I181" i="10" s="1"/>
  <c r="E112" i="10"/>
  <c r="G112" i="10" s="1"/>
  <c r="I112" i="10" s="1"/>
  <c r="E55" i="10"/>
  <c r="G55" i="10" s="1"/>
  <c r="I55" i="10" s="1"/>
  <c r="E131" i="9"/>
  <c r="H131" i="9" s="1"/>
  <c r="J131" i="9" s="1"/>
  <c r="P131" i="9" s="1"/>
  <c r="E146" i="9"/>
  <c r="H146" i="9" s="1"/>
  <c r="J146" i="9" s="1"/>
  <c r="P146" i="9" s="1"/>
  <c r="E101" i="9"/>
  <c r="H101" i="9" s="1"/>
  <c r="J101" i="9" s="1"/>
  <c r="P101" i="9" s="1"/>
  <c r="E158" i="9"/>
  <c r="H158" i="9" s="1"/>
  <c r="J158" i="9" s="1"/>
  <c r="P158" i="9" s="1"/>
  <c r="E92" i="9"/>
  <c r="H92" i="9" s="1"/>
  <c r="J92" i="9" s="1"/>
  <c r="P92" i="9" s="1"/>
  <c r="E171" i="9"/>
  <c r="H171" i="9" s="1"/>
  <c r="J171" i="9" s="1"/>
  <c r="P171" i="9" s="1"/>
  <c r="E186" i="9"/>
  <c r="H186" i="9" s="1"/>
  <c r="J186" i="9" s="1"/>
  <c r="P186" i="9" s="1"/>
  <c r="E95" i="9"/>
  <c r="H95" i="9" s="1"/>
  <c r="J95" i="9" s="1"/>
  <c r="P95" i="9" s="1"/>
  <c r="E128" i="9"/>
  <c r="H128" i="9" s="1"/>
  <c r="J128" i="9" s="1"/>
  <c r="P128" i="9" s="1"/>
  <c r="E108" i="9"/>
  <c r="H108" i="9" s="1"/>
  <c r="J108" i="9" s="1"/>
  <c r="P108" i="9" s="1"/>
  <c r="E96" i="9"/>
  <c r="H96" i="9" s="1"/>
  <c r="J96" i="9" s="1"/>
  <c r="P96" i="9" s="1"/>
  <c r="E105" i="9"/>
  <c r="H105" i="9" s="1"/>
  <c r="J105" i="9" s="1"/>
  <c r="P105" i="9" s="1"/>
  <c r="E205" i="9"/>
  <c r="H205" i="9" s="1"/>
  <c r="J205" i="9" s="1"/>
  <c r="P205" i="9" s="1"/>
  <c r="E110" i="9"/>
  <c r="H110" i="9" s="1"/>
  <c r="J110" i="9" s="1"/>
  <c r="P110" i="9" s="1"/>
  <c r="E137" i="9"/>
  <c r="H137" i="9" s="1"/>
  <c r="J137" i="9" s="1"/>
  <c r="P137" i="9" s="1"/>
  <c r="E187" i="9"/>
  <c r="H187" i="9" s="1"/>
  <c r="J187" i="9" s="1"/>
  <c r="P187" i="9" s="1"/>
  <c r="E195" i="9"/>
  <c r="H195" i="9" s="1"/>
  <c r="J195" i="9" s="1"/>
  <c r="P195" i="9" s="1"/>
  <c r="E181" i="9"/>
  <c r="H181" i="9" s="1"/>
  <c r="J181" i="9" s="1"/>
  <c r="P181" i="9" s="1"/>
  <c r="E207" i="9"/>
  <c r="H207" i="9" s="1"/>
  <c r="J207" i="9" s="1"/>
  <c r="P207" i="9" s="1"/>
  <c r="E155" i="9"/>
  <c r="H155" i="9" s="1"/>
  <c r="J155" i="9" s="1"/>
  <c r="P155" i="9" s="1"/>
  <c r="E66" i="9"/>
  <c r="H66" i="9" s="1"/>
  <c r="J66" i="9" s="1"/>
  <c r="P66" i="9" s="1"/>
  <c r="E99" i="9"/>
  <c r="H99" i="9" s="1"/>
  <c r="J99" i="9" s="1"/>
  <c r="P99" i="9" s="1"/>
  <c r="E30" i="9"/>
  <c r="H30" i="9" s="1"/>
  <c r="J30" i="9" s="1"/>
  <c r="P30" i="9" s="1"/>
  <c r="E18" i="9"/>
  <c r="H18" i="9" s="1"/>
  <c r="E26" i="9"/>
  <c r="H26" i="9" s="1"/>
  <c r="E16" i="9"/>
  <c r="H16" i="9" s="1"/>
  <c r="E39" i="10"/>
  <c r="G39" i="10" s="1"/>
  <c r="I39" i="10" s="1"/>
  <c r="E198" i="10"/>
  <c r="G198" i="10" s="1"/>
  <c r="I198" i="10" s="1"/>
  <c r="E131" i="10"/>
  <c r="G131" i="10" s="1"/>
  <c r="I131" i="10" s="1"/>
  <c r="E50" i="10"/>
  <c r="G50" i="10" s="1"/>
  <c r="I50" i="10" s="1"/>
  <c r="E162" i="10"/>
  <c r="G162" i="10" s="1"/>
  <c r="I162" i="10" s="1"/>
  <c r="E166" i="9"/>
  <c r="H166" i="9" s="1"/>
  <c r="J166" i="9" s="1"/>
  <c r="P166" i="9" s="1"/>
  <c r="E206" i="9"/>
  <c r="H206" i="9" s="1"/>
  <c r="J206" i="9" s="1"/>
  <c r="P206" i="9" s="1"/>
  <c r="E164" i="9"/>
  <c r="H164" i="9" s="1"/>
  <c r="J164" i="9" s="1"/>
  <c r="P164" i="9" s="1"/>
  <c r="E94" i="9"/>
  <c r="H94" i="9" s="1"/>
  <c r="J94" i="9" s="1"/>
  <c r="P94" i="9" s="1"/>
  <c r="E166" i="10"/>
  <c r="G166" i="10" s="1"/>
  <c r="I166" i="10" s="1"/>
  <c r="E151" i="10"/>
  <c r="G151" i="10" s="1"/>
  <c r="I151" i="10" s="1"/>
  <c r="E41" i="10"/>
  <c r="G41" i="10" s="1"/>
  <c r="I41" i="10" s="1"/>
  <c r="E64" i="10"/>
  <c r="G64" i="10" s="1"/>
  <c r="I64" i="10" s="1"/>
  <c r="E174" i="9"/>
  <c r="H174" i="9" s="1"/>
  <c r="J174" i="9" s="1"/>
  <c r="P174" i="9" s="1"/>
  <c r="E184" i="9"/>
  <c r="H184" i="9" s="1"/>
  <c r="J184" i="9" s="1"/>
  <c r="P184" i="9" s="1"/>
  <c r="E50" i="9"/>
  <c r="H50" i="9" s="1"/>
  <c r="J50" i="9" s="1"/>
  <c r="P50" i="9" s="1"/>
  <c r="E199" i="9"/>
  <c r="H199" i="9" s="1"/>
  <c r="J199" i="9" s="1"/>
  <c r="P199" i="9" s="1"/>
  <c r="E33" i="9"/>
  <c r="H33" i="9" s="1"/>
  <c r="J33" i="9" s="1"/>
  <c r="P33" i="9" s="1"/>
  <c r="E152" i="10"/>
  <c r="G152" i="10" s="1"/>
  <c r="I152" i="10" s="1"/>
  <c r="E174" i="10"/>
  <c r="G174" i="10" s="1"/>
  <c r="I174" i="10" s="1"/>
  <c r="E63" i="10"/>
  <c r="G63" i="10" s="1"/>
  <c r="I63" i="10" s="1"/>
  <c r="E48" i="10"/>
  <c r="G48" i="10" s="1"/>
  <c r="I48" i="10" s="1"/>
  <c r="E195" i="10"/>
  <c r="G195" i="10" s="1"/>
  <c r="I195" i="10" s="1"/>
  <c r="E158" i="10"/>
  <c r="G158" i="10" s="1"/>
  <c r="I158" i="10" s="1"/>
  <c r="E92" i="10"/>
  <c r="G92" i="10" s="1"/>
  <c r="I92" i="10" s="1"/>
  <c r="E137" i="10"/>
  <c r="G137" i="10" s="1"/>
  <c r="I137" i="10" s="1"/>
  <c r="E136" i="10"/>
  <c r="G136" i="10" s="1"/>
  <c r="I136" i="10" s="1"/>
  <c r="E143" i="10"/>
  <c r="G143" i="10" s="1"/>
  <c r="I143" i="10" s="1"/>
  <c r="E75" i="10"/>
  <c r="G75" i="10" s="1"/>
  <c r="I75" i="10" s="1"/>
  <c r="E156" i="10"/>
  <c r="G156" i="10" s="1"/>
  <c r="I156" i="10" s="1"/>
  <c r="E118" i="10"/>
  <c r="G118" i="10" s="1"/>
  <c r="I118" i="10" s="1"/>
  <c r="E80" i="10"/>
  <c r="G80" i="10" s="1"/>
  <c r="I80" i="10" s="1"/>
  <c r="E61" i="10"/>
  <c r="G61" i="10" s="1"/>
  <c r="I61" i="10" s="1"/>
  <c r="E83" i="10"/>
  <c r="G83" i="10" s="1"/>
  <c r="I83" i="10" s="1"/>
  <c r="E170" i="10"/>
  <c r="G170" i="10" s="1"/>
  <c r="I170" i="10" s="1"/>
  <c r="E93" i="10"/>
  <c r="G93" i="10" s="1"/>
  <c r="I93" i="10" s="1"/>
  <c r="E49" i="10"/>
  <c r="G49" i="10" s="1"/>
  <c r="I49" i="10" s="1"/>
  <c r="E186" i="10"/>
  <c r="G186" i="10" s="1"/>
  <c r="I186" i="10" s="1"/>
  <c r="E88" i="10"/>
  <c r="G88" i="10" s="1"/>
  <c r="I88" i="10" s="1"/>
  <c r="E149" i="10"/>
  <c r="G149" i="10" s="1"/>
  <c r="I149" i="10" s="1"/>
  <c r="E185" i="10"/>
  <c r="G185" i="10" s="1"/>
  <c r="I185" i="10" s="1"/>
  <c r="E22" i="10"/>
  <c r="G22" i="10" s="1"/>
  <c r="I22" i="10" s="1"/>
  <c r="E127" i="9"/>
  <c r="H127" i="9" s="1"/>
  <c r="J127" i="9" s="1"/>
  <c r="P127" i="9" s="1"/>
  <c r="E79" i="9"/>
  <c r="H79" i="9" s="1"/>
  <c r="J79" i="9" s="1"/>
  <c r="P79" i="9" s="1"/>
  <c r="E148" i="9"/>
  <c r="H148" i="9" s="1"/>
  <c r="J148" i="9" s="1"/>
  <c r="P148" i="9" s="1"/>
  <c r="E154" i="9"/>
  <c r="H154" i="9" s="1"/>
  <c r="J154" i="9" s="1"/>
  <c r="P154" i="9" s="1"/>
  <c r="E45" i="9"/>
  <c r="H45" i="9" s="1"/>
  <c r="J45" i="9" s="1"/>
  <c r="P45" i="9" s="1"/>
  <c r="E203" i="9"/>
  <c r="H203" i="9" s="1"/>
  <c r="J203" i="9" s="1"/>
  <c r="P203" i="9" s="1"/>
  <c r="E170" i="9"/>
  <c r="H170" i="9" s="1"/>
  <c r="J170" i="9" s="1"/>
  <c r="P170" i="9" s="1"/>
  <c r="E91" i="9"/>
  <c r="H91" i="9" s="1"/>
  <c r="J91" i="9" s="1"/>
  <c r="P91" i="9" s="1"/>
  <c r="E52" i="9"/>
  <c r="H52" i="9" s="1"/>
  <c r="J52" i="9" s="1"/>
  <c r="P52" i="9" s="1"/>
  <c r="E111" i="9"/>
  <c r="H111" i="9" s="1"/>
  <c r="J111" i="9" s="1"/>
  <c r="P111" i="9" s="1"/>
  <c r="E124" i="9"/>
  <c r="H124" i="9" s="1"/>
  <c r="J124" i="9" s="1"/>
  <c r="P124" i="9" s="1"/>
  <c r="E168" i="9"/>
  <c r="H168" i="9" s="1"/>
  <c r="J168" i="9" s="1"/>
  <c r="P168" i="9" s="1"/>
  <c r="E116" i="9"/>
  <c r="H116" i="9" s="1"/>
  <c r="J116" i="9" s="1"/>
  <c r="P116" i="9" s="1"/>
  <c r="E42" i="9"/>
  <c r="H42" i="9" s="1"/>
  <c r="J42" i="9" s="1"/>
  <c r="P42" i="9" s="1"/>
  <c r="E153" i="9"/>
  <c r="H153" i="9" s="1"/>
  <c r="J153" i="9" s="1"/>
  <c r="P153" i="9" s="1"/>
  <c r="E141" i="9"/>
  <c r="H141" i="9" s="1"/>
  <c r="J141" i="9" s="1"/>
  <c r="P141" i="9" s="1"/>
  <c r="E125" i="9"/>
  <c r="H125" i="9" s="1"/>
  <c r="J125" i="9" s="1"/>
  <c r="P125" i="9" s="1"/>
  <c r="E197" i="9"/>
  <c r="H197" i="9" s="1"/>
  <c r="J197" i="9" s="1"/>
  <c r="P197" i="9" s="1"/>
  <c r="E129" i="9"/>
  <c r="H129" i="9" s="1"/>
  <c r="J129" i="9" s="1"/>
  <c r="P129" i="9" s="1"/>
  <c r="E149" i="9"/>
  <c r="H149" i="9" s="1"/>
  <c r="J149" i="9" s="1"/>
  <c r="P149" i="9" s="1"/>
  <c r="E106" i="9"/>
  <c r="H106" i="9" s="1"/>
  <c r="J106" i="9" s="1"/>
  <c r="P106" i="9" s="1"/>
  <c r="E175" i="9"/>
  <c r="H175" i="9" s="1"/>
  <c r="J175" i="9" s="1"/>
  <c r="P175" i="9" s="1"/>
  <c r="E32" i="9"/>
  <c r="H32" i="9" s="1"/>
  <c r="J32" i="9" s="1"/>
  <c r="P32" i="9" s="1"/>
  <c r="E38" i="10"/>
  <c r="G38" i="10" s="1"/>
  <c r="I38" i="10" s="1"/>
  <c r="E20" i="10"/>
  <c r="G20" i="10" s="1"/>
  <c r="I20" i="10" s="1"/>
  <c r="E78" i="10"/>
  <c r="G78" i="10" s="1"/>
  <c r="I78" i="10" s="1"/>
  <c r="E171" i="10"/>
  <c r="G171" i="10" s="1"/>
  <c r="I171" i="10" s="1"/>
  <c r="E161" i="10"/>
  <c r="G161" i="10" s="1"/>
  <c r="I161" i="10" s="1"/>
  <c r="E75" i="9"/>
  <c r="H75" i="9" s="1"/>
  <c r="J75" i="9" s="1"/>
  <c r="P75" i="9" s="1"/>
  <c r="E159" i="9"/>
  <c r="H159" i="9" s="1"/>
  <c r="J159" i="9" s="1"/>
  <c r="P159" i="9" s="1"/>
  <c r="E27" i="9"/>
  <c r="H27" i="9" s="1"/>
  <c r="J27" i="9" s="1"/>
  <c r="P27" i="9" s="1"/>
  <c r="E21" i="10"/>
  <c r="G21" i="10" s="1"/>
  <c r="I21" i="10" s="1"/>
  <c r="E45" i="10"/>
  <c r="G45" i="10" s="1"/>
  <c r="I45" i="10" s="1"/>
  <c r="E44" i="10"/>
  <c r="G44" i="10" s="1"/>
  <c r="I44" i="10" s="1"/>
  <c r="E27" i="10"/>
  <c r="G27" i="10" s="1"/>
  <c r="I27" i="10" s="1"/>
  <c r="E159" i="10"/>
  <c r="G159" i="10" s="1"/>
  <c r="I159" i="10" s="1"/>
  <c r="E142" i="9"/>
  <c r="H142" i="9" s="1"/>
  <c r="J142" i="9" s="1"/>
  <c r="P142" i="9" s="1"/>
  <c r="E135" i="9"/>
  <c r="H135" i="9" s="1"/>
  <c r="J135" i="9" s="1"/>
  <c r="P135" i="9" s="1"/>
  <c r="E54" i="9"/>
  <c r="H54" i="9" s="1"/>
  <c r="J54" i="9" s="1"/>
  <c r="P54" i="9" s="1"/>
  <c r="E24" i="10"/>
  <c r="G24" i="10" s="1"/>
  <c r="I24" i="10" s="1"/>
  <c r="E145" i="10"/>
  <c r="G145" i="10" s="1"/>
  <c r="I145" i="10" s="1"/>
  <c r="E120" i="10"/>
  <c r="G120" i="10" s="1"/>
  <c r="I120" i="10" s="1"/>
  <c r="E129" i="10"/>
  <c r="G129" i="10" s="1"/>
  <c r="I129" i="10" s="1"/>
  <c r="E177" i="10"/>
  <c r="G177" i="10" s="1"/>
  <c r="I177" i="10" s="1"/>
  <c r="E33" i="10"/>
  <c r="G33" i="10" s="1"/>
  <c r="I33" i="10" s="1"/>
  <c r="E199" i="10"/>
  <c r="G199" i="10" s="1"/>
  <c r="I199" i="10" s="1"/>
  <c r="E16" i="10"/>
  <c r="G16" i="10" s="1"/>
  <c r="I16" i="10" s="1"/>
  <c r="E37" i="10"/>
  <c r="G37" i="10" s="1"/>
  <c r="I37" i="10" s="1"/>
  <c r="E81" i="10"/>
  <c r="G81" i="10" s="1"/>
  <c r="I81" i="10" s="1"/>
  <c r="E153" i="10"/>
  <c r="G153" i="10" s="1"/>
  <c r="I153" i="10" s="1"/>
  <c r="E46" i="10"/>
  <c r="G46" i="10" s="1"/>
  <c r="I46" i="10" s="1"/>
  <c r="E70" i="10"/>
  <c r="G70" i="10" s="1"/>
  <c r="I70" i="10" s="1"/>
  <c r="E142" i="10"/>
  <c r="G142" i="10" s="1"/>
  <c r="I142" i="10" s="1"/>
  <c r="E126" i="10"/>
  <c r="G126" i="10" s="1"/>
  <c r="I126" i="10" s="1"/>
  <c r="E172" i="10"/>
  <c r="G172" i="10" s="1"/>
  <c r="I172" i="10" s="1"/>
  <c r="E28" i="10"/>
  <c r="G28" i="10" s="1"/>
  <c r="I28" i="10" s="1"/>
  <c r="E157" i="10"/>
  <c r="G157" i="10" s="1"/>
  <c r="I157" i="10" s="1"/>
  <c r="E150" i="10"/>
  <c r="G150" i="10" s="1"/>
  <c r="I150" i="10" s="1"/>
  <c r="E125" i="10"/>
  <c r="G125" i="10" s="1"/>
  <c r="I125" i="10" s="1"/>
  <c r="E29" i="10"/>
  <c r="G29" i="10" s="1"/>
  <c r="I29" i="10" s="1"/>
  <c r="E128" i="10"/>
  <c r="G128" i="10" s="1"/>
  <c r="I128" i="10" s="1"/>
  <c r="E13" i="10"/>
  <c r="G13" i="10" s="1"/>
  <c r="I13" i="10" s="1"/>
  <c r="E144" i="10"/>
  <c r="G144" i="10" s="1"/>
  <c r="I144" i="10" s="1"/>
  <c r="E12" i="10"/>
  <c r="E196" i="9"/>
  <c r="H196" i="9" s="1"/>
  <c r="J196" i="9" s="1"/>
  <c r="P196" i="9" s="1"/>
  <c r="E39" i="9"/>
  <c r="H39" i="9" s="1"/>
  <c r="J39" i="9" s="1"/>
  <c r="P39" i="9" s="1"/>
  <c r="E48" i="9"/>
  <c r="H48" i="9" s="1"/>
  <c r="J48" i="9" s="1"/>
  <c r="P48" i="9" s="1"/>
  <c r="E138" i="9"/>
  <c r="H138" i="9" s="1"/>
  <c r="J138" i="9" s="1"/>
  <c r="P138" i="9" s="1"/>
  <c r="E77" i="9"/>
  <c r="H77" i="9" s="1"/>
  <c r="J77" i="9" s="1"/>
  <c r="P77" i="9" s="1"/>
  <c r="E130" i="9"/>
  <c r="H130" i="9" s="1"/>
  <c r="J130" i="9" s="1"/>
  <c r="P130" i="9" s="1"/>
  <c r="E180" i="9"/>
  <c r="H180" i="9" s="1"/>
  <c r="J180" i="9" s="1"/>
  <c r="P180" i="9" s="1"/>
  <c r="E51" i="9"/>
  <c r="H51" i="9" s="1"/>
  <c r="J51" i="9" s="1"/>
  <c r="P51" i="9" s="1"/>
  <c r="E84" i="9"/>
  <c r="H84" i="9" s="1"/>
  <c r="J84" i="9" s="1"/>
  <c r="P84" i="9" s="1"/>
  <c r="E132" i="9"/>
  <c r="H132" i="9" s="1"/>
  <c r="J132" i="9" s="1"/>
  <c r="P132" i="9" s="1"/>
  <c r="E49" i="9"/>
  <c r="H49" i="9" s="1"/>
  <c r="J49" i="9" s="1"/>
  <c r="P49" i="9" s="1"/>
  <c r="E151" i="9"/>
  <c r="H151" i="9" s="1"/>
  <c r="J151" i="9" s="1"/>
  <c r="P151" i="9" s="1"/>
  <c r="E56" i="9"/>
  <c r="H56" i="9" s="1"/>
  <c r="J56" i="9" s="1"/>
  <c r="P56" i="9" s="1"/>
  <c r="E74" i="9"/>
  <c r="H74" i="9" s="1"/>
  <c r="J74" i="9" s="1"/>
  <c r="P74" i="9" s="1"/>
  <c r="E169" i="9"/>
  <c r="H169" i="9" s="1"/>
  <c r="J169" i="9" s="1"/>
  <c r="P169" i="9" s="1"/>
  <c r="E177" i="9"/>
  <c r="H177" i="9" s="1"/>
  <c r="J177" i="9" s="1"/>
  <c r="P177" i="9" s="1"/>
  <c r="E161" i="9"/>
  <c r="H161" i="9" s="1"/>
  <c r="J161" i="9" s="1"/>
  <c r="P161" i="9" s="1"/>
  <c r="E61" i="9"/>
  <c r="H61" i="9" s="1"/>
  <c r="J61" i="9" s="1"/>
  <c r="P61" i="9" s="1"/>
  <c r="E165" i="9"/>
  <c r="H165" i="9" s="1"/>
  <c r="J165" i="9" s="1"/>
  <c r="P165" i="9" s="1"/>
  <c r="E185" i="9"/>
  <c r="H185" i="9" s="1"/>
  <c r="J185" i="9" s="1"/>
  <c r="P185" i="9" s="1"/>
  <c r="E102" i="9"/>
  <c r="H102" i="9" s="1"/>
  <c r="J102" i="9" s="1"/>
  <c r="P102" i="9" s="1"/>
  <c r="E117" i="9"/>
  <c r="H117" i="9" s="1"/>
  <c r="J117" i="9" s="1"/>
  <c r="P117" i="9" s="1"/>
  <c r="E23" i="9"/>
  <c r="H23" i="9" s="1"/>
  <c r="J23" i="9" s="1"/>
  <c r="P23" i="9" s="1"/>
  <c r="E36" i="9"/>
  <c r="H36" i="9" s="1"/>
  <c r="J36" i="9" s="1"/>
  <c r="P36" i="9" s="1"/>
  <c r="E14" i="9"/>
  <c r="H14" i="9" s="1"/>
  <c r="E15" i="9"/>
  <c r="H15" i="9" s="1"/>
  <c r="E209" i="10"/>
  <c r="G209" i="10" s="1"/>
  <c r="I209" i="10" s="1"/>
  <c r="E52" i="10"/>
  <c r="G52" i="10" s="1"/>
  <c r="I52" i="10" s="1"/>
  <c r="E150" i="9"/>
  <c r="H150" i="9" s="1"/>
  <c r="J150" i="9" s="1"/>
  <c r="P150" i="9" s="1"/>
  <c r="E210" i="9"/>
  <c r="H210" i="9" s="1"/>
  <c r="J210" i="9" s="1"/>
  <c r="P210" i="9" s="1"/>
  <c r="E41" i="9"/>
  <c r="H41" i="9" s="1"/>
  <c r="J41" i="9" s="1"/>
  <c r="P41" i="9" s="1"/>
  <c r="E44" i="9"/>
  <c r="H44" i="9" s="1"/>
  <c r="J44" i="9" s="1"/>
  <c r="P44" i="9" s="1"/>
  <c r="E167" i="10"/>
  <c r="G167" i="10" s="1"/>
  <c r="I167" i="10" s="1"/>
  <c r="E203" i="10"/>
  <c r="G203" i="10" s="1"/>
  <c r="I203" i="10" s="1"/>
  <c r="E82" i="10"/>
  <c r="G82" i="10" s="1"/>
  <c r="I82" i="10" s="1"/>
  <c r="E207" i="10"/>
  <c r="G207" i="10" s="1"/>
  <c r="I207" i="10" s="1"/>
  <c r="E85" i="9"/>
  <c r="H85" i="9" s="1"/>
  <c r="J85" i="9" s="1"/>
  <c r="P85" i="9" s="1"/>
  <c r="E57" i="9"/>
  <c r="H57" i="9" s="1"/>
  <c r="J57" i="9" s="1"/>
  <c r="P57" i="9" s="1"/>
  <c r="E73" i="9"/>
  <c r="H73" i="9" s="1"/>
  <c r="J73" i="9" s="1"/>
  <c r="P73" i="9" s="1"/>
  <c r="E104" i="9"/>
  <c r="H104" i="9" s="1"/>
  <c r="J104" i="9" s="1"/>
  <c r="P104" i="9" s="1"/>
  <c r="E19" i="9"/>
  <c r="H19" i="9" s="1"/>
  <c r="J19" i="9" s="1"/>
  <c r="P19" i="9" s="1"/>
  <c r="E14" i="10"/>
  <c r="G14" i="10" s="1"/>
  <c r="I14" i="10" s="1"/>
  <c r="E96" i="10"/>
  <c r="G96" i="10" s="1"/>
  <c r="I96" i="10" s="1"/>
  <c r="E66" i="10"/>
  <c r="G66" i="10" s="1"/>
  <c r="I66" i="10" s="1"/>
  <c r="E194" i="10"/>
  <c r="G194" i="10" s="1"/>
  <c r="I194" i="10" s="1"/>
  <c r="E36" i="10"/>
  <c r="G36" i="10" s="1"/>
  <c r="I36" i="10" s="1"/>
  <c r="E114" i="10"/>
  <c r="G114" i="10" s="1"/>
  <c r="I114" i="10" s="1"/>
  <c r="E182" i="10"/>
  <c r="G182" i="10" s="1"/>
  <c r="I182" i="10" s="1"/>
  <c r="E67" i="10"/>
  <c r="G67" i="10" s="1"/>
  <c r="I67" i="10" s="1"/>
  <c r="E184" i="10"/>
  <c r="G184" i="10" s="1"/>
  <c r="I184" i="10" s="1"/>
  <c r="E204" i="10"/>
  <c r="G204" i="10" s="1"/>
  <c r="I204" i="10" s="1"/>
  <c r="E84" i="10"/>
  <c r="G84" i="10" s="1"/>
  <c r="I84" i="10" s="1"/>
  <c r="E76" i="10"/>
  <c r="G76" i="10" s="1"/>
  <c r="I76" i="10" s="1"/>
  <c r="E164" i="10"/>
  <c r="G164" i="10" s="1"/>
  <c r="I164" i="10" s="1"/>
  <c r="E146" i="10"/>
  <c r="G146" i="10" s="1"/>
  <c r="I146" i="10" s="1"/>
  <c r="E79" i="10"/>
  <c r="G79" i="10" s="1"/>
  <c r="I79" i="10" s="1"/>
  <c r="E69" i="10"/>
  <c r="G69" i="10" s="1"/>
  <c r="I69" i="10" s="1"/>
  <c r="E188" i="10"/>
  <c r="G188" i="10" s="1"/>
  <c r="I188" i="10" s="1"/>
  <c r="E106" i="10"/>
  <c r="G106" i="10" s="1"/>
  <c r="I106" i="10" s="1"/>
  <c r="E15" i="10"/>
  <c r="G15" i="10" s="1"/>
  <c r="I15" i="10" s="1"/>
  <c r="E87" i="10"/>
  <c r="G87" i="10" s="1"/>
  <c r="I87" i="10" s="1"/>
  <c r="E34" i="10"/>
  <c r="G34" i="10" s="1"/>
  <c r="I34" i="10" s="1"/>
  <c r="E74" i="10"/>
  <c r="G74" i="10" s="1"/>
  <c r="I74" i="10" s="1"/>
  <c r="E190" i="10"/>
  <c r="G190" i="10" s="1"/>
  <c r="I190" i="10" s="1"/>
  <c r="E117" i="10"/>
  <c r="G117" i="10" s="1"/>
  <c r="I117" i="10" s="1"/>
  <c r="E140" i="10"/>
  <c r="G140" i="10" s="1"/>
  <c r="I140" i="10" s="1"/>
  <c r="E68" i="9"/>
  <c r="H68" i="9" s="1"/>
  <c r="J68" i="9" s="1"/>
  <c r="P68" i="9" s="1"/>
  <c r="E63" i="9"/>
  <c r="H63" i="9" s="1"/>
  <c r="J63" i="9" s="1"/>
  <c r="P63" i="9" s="1"/>
  <c r="E80" i="9"/>
  <c r="H80" i="9" s="1"/>
  <c r="J80" i="9" s="1"/>
  <c r="P80" i="9" s="1"/>
  <c r="E107" i="9"/>
  <c r="H107" i="9" s="1"/>
  <c r="J107" i="9" s="1"/>
  <c r="P107" i="9" s="1"/>
  <c r="E204" i="9"/>
  <c r="H204" i="9" s="1"/>
  <c r="J204" i="9" s="1"/>
  <c r="P204" i="9" s="1"/>
  <c r="E43" i="9"/>
  <c r="H43" i="9" s="1"/>
  <c r="J43" i="9" s="1"/>
  <c r="P43" i="9" s="1"/>
  <c r="E40" i="9"/>
  <c r="H40" i="9" s="1"/>
  <c r="J40" i="9" s="1"/>
  <c r="P40" i="9" s="1"/>
  <c r="E47" i="9"/>
  <c r="H47" i="9" s="1"/>
  <c r="J47" i="9" s="1"/>
  <c r="P47" i="9" s="1"/>
  <c r="E144" i="9"/>
  <c r="H144" i="9" s="1"/>
  <c r="J144" i="9" s="1"/>
  <c r="P144" i="9" s="1"/>
  <c r="E147" i="9"/>
  <c r="H147" i="9" s="1"/>
  <c r="J147" i="9" s="1"/>
  <c r="P147" i="9" s="1"/>
  <c r="E81" i="9"/>
  <c r="H81" i="9" s="1"/>
  <c r="J81" i="9" s="1"/>
  <c r="P81" i="9" s="1"/>
  <c r="E183" i="9"/>
  <c r="H183" i="9" s="1"/>
  <c r="J183" i="9" s="1"/>
  <c r="P183" i="9" s="1"/>
  <c r="E88" i="9"/>
  <c r="H88" i="9" s="1"/>
  <c r="J88" i="9" s="1"/>
  <c r="P88" i="9" s="1"/>
  <c r="E200" i="9"/>
  <c r="H200" i="9" s="1"/>
  <c r="J200" i="9" s="1"/>
  <c r="P200" i="9" s="1"/>
  <c r="E71" i="9"/>
  <c r="H71" i="9" s="1"/>
  <c r="J71" i="9" s="1"/>
  <c r="P71" i="9" s="1"/>
  <c r="E193" i="9"/>
  <c r="H193" i="9" s="1"/>
  <c r="J193" i="9" s="1"/>
  <c r="P193" i="9" s="1"/>
  <c r="E113" i="9"/>
  <c r="H113" i="9" s="1"/>
  <c r="J113" i="9" s="1"/>
  <c r="P113" i="9" s="1"/>
  <c r="E123" i="9"/>
  <c r="H123" i="9" s="1"/>
  <c r="J123" i="9" s="1"/>
  <c r="P123" i="9" s="1"/>
  <c r="E176" i="9"/>
  <c r="H176" i="9" s="1"/>
  <c r="J176" i="9" s="1"/>
  <c r="P176" i="9" s="1"/>
  <c r="E201" i="9"/>
  <c r="H201" i="9" s="1"/>
  <c r="J201" i="9" s="1"/>
  <c r="P201" i="9" s="1"/>
  <c r="E163" i="9"/>
  <c r="H163" i="9" s="1"/>
  <c r="J163" i="9" s="1"/>
  <c r="P163" i="9" s="1"/>
  <c r="E157" i="9"/>
  <c r="H157" i="9" s="1"/>
  <c r="J157" i="9" s="1"/>
  <c r="P157" i="9" s="1"/>
  <c r="E29" i="9"/>
  <c r="H29" i="9" s="1"/>
  <c r="J29" i="9" s="1"/>
  <c r="P29" i="9" s="1"/>
  <c r="E35" i="9"/>
  <c r="H35" i="9" s="1"/>
  <c r="J35" i="9" s="1"/>
  <c r="P35" i="9" s="1"/>
  <c r="E13" i="9"/>
  <c r="H13" i="9" s="1"/>
  <c r="E121" i="10"/>
  <c r="G121" i="10" s="1"/>
  <c r="I121" i="10" s="1"/>
  <c r="E173" i="10"/>
  <c r="G173" i="10" s="1"/>
  <c r="I173" i="10" s="1"/>
  <c r="E53" i="9"/>
  <c r="H53" i="9" s="1"/>
  <c r="J53" i="9" s="1"/>
  <c r="P53" i="9" s="1"/>
  <c r="E192" i="9"/>
  <c r="H192" i="9" s="1"/>
  <c r="J192" i="9" s="1"/>
  <c r="P192" i="9" s="1"/>
  <c r="E122" i="9"/>
  <c r="H122" i="9" s="1"/>
  <c r="J122" i="9" s="1"/>
  <c r="P122" i="9" s="1"/>
  <c r="E100" i="9"/>
  <c r="H100" i="9" s="1"/>
  <c r="J100" i="9" s="1"/>
  <c r="P100" i="9" s="1"/>
  <c r="E20" i="9"/>
  <c r="H20" i="9" s="1"/>
  <c r="J20" i="9" s="1"/>
  <c r="P20" i="9" s="1"/>
  <c r="E206" i="10"/>
  <c r="G206" i="10" s="1"/>
  <c r="I206" i="10" s="1"/>
  <c r="E191" i="10"/>
  <c r="G191" i="10" s="1"/>
  <c r="I191" i="10" s="1"/>
  <c r="E135" i="10"/>
  <c r="G135" i="10" s="1"/>
  <c r="I135" i="10" s="1"/>
  <c r="E201" i="10"/>
  <c r="G201" i="10" s="1"/>
  <c r="I201" i="10" s="1"/>
  <c r="E200" i="10"/>
  <c r="G200" i="10" s="1"/>
  <c r="I200" i="10" s="1"/>
  <c r="E115" i="9"/>
  <c r="H115" i="9" s="1"/>
  <c r="J115" i="9" s="1"/>
  <c r="P115" i="9" s="1"/>
  <c r="E209" i="9"/>
  <c r="H209" i="9" s="1"/>
  <c r="J209" i="9" s="1"/>
  <c r="P209" i="9" s="1"/>
  <c r="E156" i="9"/>
  <c r="H156" i="9" s="1"/>
  <c r="J156" i="9" s="1"/>
  <c r="P156" i="9" s="1"/>
  <c r="H17" i="9"/>
  <c r="E163" i="10"/>
  <c r="G163" i="10" s="1"/>
  <c r="I163" i="10" s="1"/>
  <c r="E165" i="10"/>
  <c r="G165" i="10" s="1"/>
  <c r="I165" i="10" s="1"/>
  <c r="E132" i="10"/>
  <c r="G132" i="10" s="1"/>
  <c r="I132" i="10" s="1"/>
  <c r="E71" i="10"/>
  <c r="G71" i="10" s="1"/>
  <c r="I71" i="10" s="1"/>
  <c r="E26" i="10"/>
  <c r="G26" i="10" s="1"/>
  <c r="I26" i="10" s="1"/>
  <c r="E113" i="10"/>
  <c r="G113" i="10" s="1"/>
  <c r="I113" i="10" s="1"/>
  <c r="E147" i="10"/>
  <c r="G147" i="10" s="1"/>
  <c r="I147" i="10" s="1"/>
  <c r="E57" i="10"/>
  <c r="G57" i="10" s="1"/>
  <c r="I57" i="10" s="1"/>
  <c r="E178" i="10"/>
  <c r="G178" i="10" s="1"/>
  <c r="I178" i="10" s="1"/>
  <c r="E187" i="10"/>
  <c r="G187" i="10" s="1"/>
  <c r="I187" i="10" s="1"/>
  <c r="E91" i="10"/>
  <c r="G91" i="10" s="1"/>
  <c r="I91" i="10" s="1"/>
  <c r="E205" i="10"/>
  <c r="G205" i="10" s="1"/>
  <c r="I205" i="10" s="1"/>
  <c r="E108" i="10"/>
  <c r="G108" i="10" s="1"/>
  <c r="I108" i="10" s="1"/>
  <c r="E40" i="10"/>
  <c r="G40" i="10" s="1"/>
  <c r="I40" i="10" s="1"/>
  <c r="E86" i="10"/>
  <c r="G86" i="10" s="1"/>
  <c r="I86" i="10" s="1"/>
  <c r="E98" i="10"/>
  <c r="G98" i="10" s="1"/>
  <c r="I98" i="10" s="1"/>
  <c r="E72" i="10"/>
  <c r="G72" i="10" s="1"/>
  <c r="I72" i="10" s="1"/>
  <c r="E176" i="10"/>
  <c r="G176" i="10" s="1"/>
  <c r="I176" i="10" s="1"/>
  <c r="E62" i="10"/>
  <c r="G62" i="10" s="1"/>
  <c r="I62" i="10" s="1"/>
  <c r="E196" i="10"/>
  <c r="G196" i="10" s="1"/>
  <c r="I196" i="10" s="1"/>
  <c r="E94" i="10"/>
  <c r="G94" i="10" s="1"/>
  <c r="I94" i="10" s="1"/>
  <c r="E109" i="10"/>
  <c r="G109" i="10" s="1"/>
  <c r="I109" i="10" s="1"/>
  <c r="E25" i="10"/>
  <c r="G25" i="10" s="1"/>
  <c r="I25" i="10" s="1"/>
  <c r="E114" i="9"/>
  <c r="H114" i="9" s="1"/>
  <c r="J114" i="9" s="1"/>
  <c r="P114" i="9" s="1"/>
  <c r="E118" i="9"/>
  <c r="H118" i="9" s="1"/>
  <c r="J118" i="9" s="1"/>
  <c r="P118" i="9" s="1"/>
  <c r="E103" i="9"/>
  <c r="H103" i="9" s="1"/>
  <c r="J103" i="9" s="1"/>
  <c r="P103" i="9" s="1"/>
  <c r="E87" i="9"/>
  <c r="H87" i="9" s="1"/>
  <c r="J87" i="9" s="1"/>
  <c r="P87" i="9" s="1"/>
  <c r="E46" i="9"/>
  <c r="H46" i="9" s="1"/>
  <c r="J46" i="9" s="1"/>
  <c r="P46" i="9" s="1"/>
  <c r="E55" i="9"/>
  <c r="H55" i="9" s="1"/>
  <c r="J55" i="9" s="1"/>
  <c r="P55" i="9" s="1"/>
  <c r="E72" i="9"/>
  <c r="H72" i="9" s="1"/>
  <c r="J72" i="9" s="1"/>
  <c r="P72" i="9" s="1"/>
  <c r="E59" i="9"/>
  <c r="H59" i="9" s="1"/>
  <c r="J59" i="9" s="1"/>
  <c r="P59" i="9" s="1"/>
  <c r="E37" i="9"/>
  <c r="H37" i="9" s="1"/>
  <c r="J37" i="9" s="1"/>
  <c r="P37" i="9" s="1"/>
  <c r="E179" i="9"/>
  <c r="H179" i="9" s="1"/>
  <c r="J179" i="9" s="1"/>
  <c r="P179" i="9" s="1"/>
  <c r="E112" i="9"/>
  <c r="H112" i="9" s="1"/>
  <c r="J112" i="9" s="1"/>
  <c r="P112" i="9" s="1"/>
  <c r="E83" i="9"/>
  <c r="H83" i="9" s="1"/>
  <c r="J83" i="9" s="1"/>
  <c r="P83" i="9" s="1"/>
  <c r="E120" i="9"/>
  <c r="H120" i="9" s="1"/>
  <c r="J120" i="9" s="1"/>
  <c r="P120" i="9" s="1"/>
  <c r="E119" i="9"/>
  <c r="H119" i="9" s="1"/>
  <c r="J119" i="9" s="1"/>
  <c r="P119" i="9" s="1"/>
  <c r="E93" i="9"/>
  <c r="H93" i="9" s="1"/>
  <c r="J93" i="9" s="1"/>
  <c r="P93" i="9" s="1"/>
  <c r="E189" i="9"/>
  <c r="H189" i="9" s="1"/>
  <c r="J189" i="9" s="1"/>
  <c r="P189" i="9" s="1"/>
  <c r="E198" i="9"/>
  <c r="H198" i="9" s="1"/>
  <c r="J198" i="9" s="1"/>
  <c r="P198" i="9" s="1"/>
  <c r="E90" i="9"/>
  <c r="H90" i="9" s="1"/>
  <c r="J90" i="9" s="1"/>
  <c r="P90" i="9" s="1"/>
  <c r="E173" i="9"/>
  <c r="H173" i="9" s="1"/>
  <c r="J173" i="9" s="1"/>
  <c r="P173" i="9" s="1"/>
  <c r="E167" i="9"/>
  <c r="H167" i="9" s="1"/>
  <c r="J167" i="9" s="1"/>
  <c r="P167" i="9" s="1"/>
  <c r="E133" i="9"/>
  <c r="H133" i="9" s="1"/>
  <c r="J133" i="9" s="1"/>
  <c r="P133" i="9" s="1"/>
  <c r="E34" i="9"/>
  <c r="H34" i="9" s="1"/>
  <c r="J34" i="9" s="1"/>
  <c r="P34" i="9" s="1"/>
  <c r="E21" i="9"/>
  <c r="H21" i="9" s="1"/>
  <c r="J21" i="9" s="1"/>
  <c r="P21" i="9" s="1"/>
  <c r="E24" i="9"/>
  <c r="H24" i="9" s="1"/>
  <c r="J24" i="9" s="1"/>
  <c r="P24" i="9" s="1"/>
  <c r="E123" i="10"/>
  <c r="G123" i="10" s="1"/>
  <c r="I123" i="10" s="1"/>
  <c r="E111" i="10"/>
  <c r="G111" i="10" s="1"/>
  <c r="I111" i="10" s="1"/>
  <c r="E30" i="10"/>
  <c r="G30" i="10" s="1"/>
  <c r="I30" i="10" s="1"/>
  <c r="E102" i="10"/>
  <c r="G102" i="10" s="1"/>
  <c r="I102" i="10" s="1"/>
  <c r="E160" i="10"/>
  <c r="G160" i="10" s="1"/>
  <c r="I160" i="10" s="1"/>
  <c r="E180" i="10"/>
  <c r="G180" i="10" s="1"/>
  <c r="I180" i="10" s="1"/>
  <c r="E160" i="9"/>
  <c r="H160" i="9" s="1"/>
  <c r="J160" i="9" s="1"/>
  <c r="P160" i="9" s="1"/>
  <c r="E69" i="9"/>
  <c r="H69" i="9" s="1"/>
  <c r="J69" i="9" s="1"/>
  <c r="P69" i="9" s="1"/>
  <c r="E109" i="9"/>
  <c r="H109" i="9" s="1"/>
  <c r="J109" i="9" s="1"/>
  <c r="P109" i="9" s="1"/>
  <c r="E76" i="9"/>
  <c r="H76" i="9" s="1"/>
  <c r="J76" i="9" s="1"/>
  <c r="P76" i="9" s="1"/>
  <c r="E175" i="10"/>
  <c r="G175" i="10" s="1"/>
  <c r="I175" i="10" s="1"/>
  <c r="E202" i="10"/>
  <c r="G202" i="10" s="1"/>
  <c r="I202" i="10" s="1"/>
  <c r="E116" i="10"/>
  <c r="G116" i="10" s="1"/>
  <c r="I116" i="10" s="1"/>
  <c r="E23" i="10"/>
  <c r="G23" i="10" s="1"/>
  <c r="I23" i="10" s="1"/>
  <c r="E154" i="10"/>
  <c r="G154" i="10" s="1"/>
  <c r="I154" i="10" s="1"/>
  <c r="E65" i="9"/>
  <c r="H65" i="9" s="1"/>
  <c r="J65" i="9" s="1"/>
  <c r="P65" i="9" s="1"/>
  <c r="E38" i="9"/>
  <c r="H38" i="9" s="1"/>
  <c r="J38" i="9" s="1"/>
  <c r="P38" i="9" s="1"/>
  <c r="E86" i="9"/>
  <c r="H86" i="9" s="1"/>
  <c r="J86" i="9" s="1"/>
  <c r="P86" i="9" s="1"/>
  <c r="E211" i="9"/>
  <c r="H211" i="9" s="1"/>
  <c r="J211" i="9" s="1"/>
  <c r="P211" i="9" s="1"/>
  <c r="E65" i="10"/>
  <c r="G65" i="10" s="1"/>
  <c r="I65" i="10" s="1"/>
  <c r="E99" i="10"/>
  <c r="G99" i="10" s="1"/>
  <c r="I99" i="10" s="1"/>
  <c r="E18" i="10"/>
  <c r="G18" i="10" s="1"/>
  <c r="I18" i="10" s="1"/>
  <c r="E210" i="10"/>
  <c r="G210" i="10" s="1"/>
  <c r="I210" i="10" s="1"/>
  <c r="E54" i="10"/>
  <c r="G54" i="10" s="1"/>
  <c r="I54" i="10" s="1"/>
  <c r="E103" i="10"/>
  <c r="G103" i="10" s="1"/>
  <c r="I103" i="10" s="1"/>
  <c r="E192" i="10"/>
  <c r="G192" i="10" s="1"/>
  <c r="I192" i="10" s="1"/>
  <c r="E110" i="10"/>
  <c r="G110" i="10" s="1"/>
  <c r="I110" i="10" s="1"/>
  <c r="E115" i="10"/>
  <c r="G115" i="10" s="1"/>
  <c r="I115" i="10" s="1"/>
  <c r="E197" i="10"/>
  <c r="G197" i="10" s="1"/>
  <c r="I197" i="10" s="1"/>
  <c r="E211" i="10"/>
  <c r="G211" i="10" s="1"/>
  <c r="I211" i="10" s="1"/>
  <c r="E73" i="10"/>
  <c r="G73" i="10" s="1"/>
  <c r="I73" i="10" s="1"/>
  <c r="E60" i="10"/>
  <c r="G60" i="10" s="1"/>
  <c r="I60" i="10" s="1"/>
  <c r="E189" i="10"/>
  <c r="G189" i="10" s="1"/>
  <c r="I189" i="10" s="1"/>
  <c r="E169" i="10"/>
  <c r="G169" i="10" s="1"/>
  <c r="I169" i="10" s="1"/>
  <c r="E134" i="10"/>
  <c r="G134" i="10" s="1"/>
  <c r="I134" i="10" s="1"/>
  <c r="E148" i="10"/>
  <c r="G148" i="10" s="1"/>
  <c r="I148" i="10" s="1"/>
  <c r="E107" i="10"/>
  <c r="G107" i="10" s="1"/>
  <c r="I107" i="10" s="1"/>
  <c r="E168" i="10"/>
  <c r="G168" i="10" s="1"/>
  <c r="I168" i="10" s="1"/>
  <c r="E51" i="10"/>
  <c r="G51" i="10" s="1"/>
  <c r="I51" i="10" s="1"/>
  <c r="E139" i="10"/>
  <c r="G139" i="10" s="1"/>
  <c r="I139" i="10" s="1"/>
  <c r="E208" i="10"/>
  <c r="G208" i="10" s="1"/>
  <c r="I208" i="10" s="1"/>
  <c r="E155" i="10"/>
  <c r="G155" i="10" s="1"/>
  <c r="I155" i="10" s="1"/>
  <c r="E101" i="10"/>
  <c r="G101" i="10" s="1"/>
  <c r="I101" i="10" s="1"/>
  <c r="E162" i="9"/>
  <c r="H162" i="9" s="1"/>
  <c r="J162" i="9" s="1"/>
  <c r="P162" i="9" s="1"/>
  <c r="E172" i="9"/>
  <c r="H172" i="9" s="1"/>
  <c r="J172" i="9" s="1"/>
  <c r="P172" i="9" s="1"/>
  <c r="E182" i="9"/>
  <c r="H182" i="9" s="1"/>
  <c r="J182" i="9" s="1"/>
  <c r="P182" i="9" s="1"/>
  <c r="E97" i="9"/>
  <c r="H97" i="9" s="1"/>
  <c r="J97" i="9" s="1"/>
  <c r="P97" i="9" s="1"/>
  <c r="E60" i="9"/>
  <c r="H60" i="9" s="1"/>
  <c r="J60" i="9" s="1"/>
  <c r="P60" i="9" s="1"/>
  <c r="E139" i="9"/>
  <c r="H139" i="9" s="1"/>
  <c r="J139" i="9" s="1"/>
  <c r="P139" i="9" s="1"/>
  <c r="E194" i="9"/>
  <c r="H194" i="9" s="1"/>
  <c r="J194" i="9" s="1"/>
  <c r="P194" i="9" s="1"/>
  <c r="E67" i="9"/>
  <c r="H67" i="9" s="1"/>
  <c r="J67" i="9" s="1"/>
  <c r="P67" i="9" s="1"/>
  <c r="E202" i="9"/>
  <c r="H202" i="9" s="1"/>
  <c r="J202" i="9" s="1"/>
  <c r="P202" i="9" s="1"/>
  <c r="E70" i="9"/>
  <c r="H70" i="9" s="1"/>
  <c r="J70" i="9" s="1"/>
  <c r="P70" i="9" s="1"/>
  <c r="E64" i="9"/>
  <c r="H64" i="9" s="1"/>
  <c r="J64" i="9" s="1"/>
  <c r="P64" i="9" s="1"/>
  <c r="E82" i="9"/>
  <c r="H82" i="9" s="1"/>
  <c r="J82" i="9" s="1"/>
  <c r="P82" i="9" s="1"/>
  <c r="E134" i="9"/>
  <c r="H134" i="9" s="1"/>
  <c r="J134" i="9" s="1"/>
  <c r="P134" i="9" s="1"/>
  <c r="E208" i="9"/>
  <c r="H208" i="9" s="1"/>
  <c r="J208" i="9" s="1"/>
  <c r="P208" i="9" s="1"/>
  <c r="E121" i="9"/>
  <c r="H121" i="9" s="1"/>
  <c r="J121" i="9" s="1"/>
  <c r="P121" i="9" s="1"/>
  <c r="E136" i="9"/>
  <c r="H136" i="9" s="1"/>
  <c r="J136" i="9" s="1"/>
  <c r="P136" i="9" s="1"/>
  <c r="E98" i="9"/>
  <c r="H98" i="9" s="1"/>
  <c r="J98" i="9" s="1"/>
  <c r="P98" i="9" s="1"/>
  <c r="E145" i="9"/>
  <c r="H145" i="9" s="1"/>
  <c r="J145" i="9" s="1"/>
  <c r="P145" i="9" s="1"/>
  <c r="E143" i="9"/>
  <c r="H143" i="9" s="1"/>
  <c r="J143" i="9" s="1"/>
  <c r="P143" i="9" s="1"/>
  <c r="E152" i="9"/>
  <c r="H152" i="9" s="1"/>
  <c r="J152" i="9" s="1"/>
  <c r="P152" i="9" s="1"/>
  <c r="E140" i="9"/>
  <c r="H140" i="9" s="1"/>
  <c r="J140" i="9" s="1"/>
  <c r="P140" i="9" s="1"/>
  <c r="E58" i="9"/>
  <c r="H58" i="9" s="1"/>
  <c r="J58" i="9" s="1"/>
  <c r="P58" i="9" s="1"/>
  <c r="E22" i="9"/>
  <c r="H22" i="9" s="1"/>
  <c r="J22" i="9" s="1"/>
  <c r="P22" i="9" s="1"/>
  <c r="E25" i="9"/>
  <c r="H25" i="9" s="1"/>
  <c r="J25" i="9" s="1"/>
  <c r="P25" i="9" s="1"/>
  <c r="E28" i="9"/>
  <c r="H28" i="9" s="1"/>
  <c r="J28" i="9" s="1"/>
  <c r="P28" i="9" s="1"/>
  <c r="E95" i="10"/>
  <c r="G95" i="10" s="1"/>
  <c r="I95" i="10" s="1"/>
  <c r="E100" i="10"/>
  <c r="G100" i="10" s="1"/>
  <c r="I100" i="10" s="1"/>
  <c r="E77" i="10"/>
  <c r="G77" i="10" s="1"/>
  <c r="I77" i="10" s="1"/>
  <c r="E58" i="10"/>
  <c r="G58" i="10" s="1"/>
  <c r="I58" i="10" s="1"/>
  <c r="E19" i="10"/>
  <c r="G19" i="10" s="1"/>
  <c r="I19" i="10" s="1"/>
  <c r="E127" i="10"/>
  <c r="G127" i="10" s="1"/>
  <c r="I127" i="10" s="1"/>
  <c r="E126" i="9"/>
  <c r="H126" i="9" s="1"/>
  <c r="J126" i="9" s="1"/>
  <c r="P126" i="9" s="1"/>
  <c r="E78" i="9"/>
  <c r="H78" i="9" s="1"/>
  <c r="J78" i="9" s="1"/>
  <c r="P78" i="9" s="1"/>
  <c r="E188" i="9"/>
  <c r="H188" i="9" s="1"/>
  <c r="J188" i="9" s="1"/>
  <c r="P188" i="9" s="1"/>
  <c r="E62" i="9"/>
  <c r="H62" i="9" s="1"/>
  <c r="J62" i="9" s="1"/>
  <c r="P62" i="9" s="1"/>
  <c r="E31" i="9"/>
  <c r="H31" i="9" s="1"/>
  <c r="J31" i="9" s="1"/>
  <c r="P31" i="9" s="1"/>
  <c r="E105" i="10"/>
  <c r="G105" i="10" s="1"/>
  <c r="I105" i="10" s="1"/>
  <c r="E183" i="10"/>
  <c r="G183" i="10" s="1"/>
  <c r="I183" i="10" s="1"/>
  <c r="E47" i="10"/>
  <c r="G47" i="10" s="1"/>
  <c r="I47" i="10" s="1"/>
  <c r="E130" i="10"/>
  <c r="G130" i="10" s="1"/>
  <c r="I130" i="10" s="1"/>
  <c r="E104" i="10"/>
  <c r="G104" i="10" s="1"/>
  <c r="I104" i="10" s="1"/>
  <c r="E178" i="9"/>
  <c r="H178" i="9" s="1"/>
  <c r="J178" i="9" s="1"/>
  <c r="P178" i="9" s="1"/>
  <c r="E190" i="9"/>
  <c r="H190" i="9" s="1"/>
  <c r="J190" i="9" s="1"/>
  <c r="P190" i="9" s="1"/>
  <c r="E191" i="9"/>
  <c r="H191" i="9" s="1"/>
  <c r="J191" i="9" s="1"/>
  <c r="P191" i="9" s="1"/>
  <c r="E89" i="9"/>
  <c r="H89" i="9" s="1"/>
  <c r="J89" i="9" s="1"/>
  <c r="P89" i="9" s="1"/>
  <c r="E12" i="9"/>
  <c r="D47" i="3"/>
  <c r="D53" i="3"/>
  <c r="J26" i="9" l="1"/>
  <c r="V26" i="9"/>
  <c r="X26" i="9"/>
  <c r="J15" i="9"/>
  <c r="N15" i="9" s="1"/>
  <c r="X15" i="9"/>
  <c r="V15" i="9"/>
  <c r="J13" i="9"/>
  <c r="V13" i="9"/>
  <c r="X13" i="9"/>
  <c r="J14" i="9"/>
  <c r="N14" i="9" s="1"/>
  <c r="X14" i="9"/>
  <c r="V14" i="9"/>
  <c r="J17" i="9"/>
  <c r="V17" i="9"/>
  <c r="X17" i="9"/>
  <c r="J16" i="9"/>
  <c r="X16" i="9"/>
  <c r="V16" i="9"/>
  <c r="J18" i="9"/>
  <c r="X18" i="9"/>
  <c r="V18" i="9"/>
  <c r="S139" i="10"/>
  <c r="R139" i="10"/>
  <c r="S25" i="10"/>
  <c r="R25" i="10"/>
  <c r="AA193" i="9"/>
  <c r="Z193" i="9"/>
  <c r="S44" i="10"/>
  <c r="R44" i="10"/>
  <c r="S93" i="10"/>
  <c r="R93" i="10"/>
  <c r="S50" i="10"/>
  <c r="R50" i="10"/>
  <c r="E212" i="9"/>
  <c r="H12" i="9"/>
  <c r="S183" i="10"/>
  <c r="R183" i="10"/>
  <c r="S19" i="10"/>
  <c r="R19" i="10"/>
  <c r="AA58" i="9"/>
  <c r="Z58" i="9"/>
  <c r="Z208" i="9"/>
  <c r="AA208" i="9"/>
  <c r="Z139" i="9"/>
  <c r="AA139" i="9"/>
  <c r="S208" i="10"/>
  <c r="R208" i="10"/>
  <c r="S189" i="10"/>
  <c r="R189" i="10"/>
  <c r="S103" i="10"/>
  <c r="R103" i="10"/>
  <c r="Z38" i="9"/>
  <c r="AA38" i="9"/>
  <c r="Z109" i="9"/>
  <c r="AA109" i="9"/>
  <c r="S123" i="10"/>
  <c r="R123" i="10"/>
  <c r="Z198" i="9"/>
  <c r="AA198" i="9"/>
  <c r="Z37" i="9"/>
  <c r="AA37" i="9"/>
  <c r="Z114" i="9"/>
  <c r="AA114" i="9"/>
  <c r="S98" i="10"/>
  <c r="R98" i="10"/>
  <c r="S57" i="10"/>
  <c r="R57" i="10"/>
  <c r="S206" i="10"/>
  <c r="R206" i="10"/>
  <c r="AA113" i="9"/>
  <c r="Z113" i="9"/>
  <c r="Z144" i="9"/>
  <c r="AA144" i="9"/>
  <c r="AA68" i="9"/>
  <c r="Z68" i="9"/>
  <c r="S106" i="10"/>
  <c r="R106" i="10"/>
  <c r="S204" i="10"/>
  <c r="R204" i="10"/>
  <c r="S96" i="10"/>
  <c r="R96" i="10"/>
  <c r="S82" i="10"/>
  <c r="R82" i="10"/>
  <c r="S209" i="10"/>
  <c r="R209" i="10"/>
  <c r="AA165" i="9"/>
  <c r="Z165" i="9"/>
  <c r="AA49" i="9"/>
  <c r="Z49" i="9"/>
  <c r="AA48" i="9"/>
  <c r="Z48" i="9"/>
  <c r="S125" i="10"/>
  <c r="R125" i="10"/>
  <c r="S46" i="10"/>
  <c r="R46" i="10"/>
  <c r="S129" i="10"/>
  <c r="R129" i="10"/>
  <c r="S27" i="10"/>
  <c r="R27" i="10"/>
  <c r="S171" i="10"/>
  <c r="R171" i="10"/>
  <c r="AA129" i="9"/>
  <c r="Z129" i="9"/>
  <c r="AA124" i="9"/>
  <c r="Z124" i="9"/>
  <c r="Z148" i="9"/>
  <c r="AA148" i="9"/>
  <c r="S49" i="10"/>
  <c r="R49" i="10"/>
  <c r="S75" i="10"/>
  <c r="R75" i="10"/>
  <c r="S63" i="10"/>
  <c r="R63" i="10"/>
  <c r="S64" i="10"/>
  <c r="R64" i="10"/>
  <c r="S162" i="10"/>
  <c r="R162" i="10"/>
  <c r="Z30" i="9"/>
  <c r="AA30" i="9"/>
  <c r="Z137" i="9"/>
  <c r="AA137" i="9"/>
  <c r="AA186" i="9"/>
  <c r="Z186" i="9"/>
  <c r="S112" i="10"/>
  <c r="R112" i="10"/>
  <c r="S119" i="10"/>
  <c r="R119" i="10"/>
  <c r="S42" i="10"/>
  <c r="R42" i="10"/>
  <c r="AA134" i="9"/>
  <c r="Z134" i="9"/>
  <c r="Z24" i="9"/>
  <c r="AA24" i="9"/>
  <c r="AA156" i="9"/>
  <c r="Z156" i="9"/>
  <c r="S184" i="10"/>
  <c r="R184" i="10"/>
  <c r="S150" i="10"/>
  <c r="R150" i="10"/>
  <c r="AA79" i="9"/>
  <c r="Z79" i="9"/>
  <c r="S181" i="10"/>
  <c r="R181" i="10"/>
  <c r="Z191" i="9"/>
  <c r="AA191" i="9"/>
  <c r="AA31" i="9"/>
  <c r="Z31" i="9"/>
  <c r="S77" i="10"/>
  <c r="R77" i="10"/>
  <c r="AA152" i="9"/>
  <c r="Z152" i="9"/>
  <c r="Z82" i="9"/>
  <c r="AA82" i="9"/>
  <c r="AA97" i="9"/>
  <c r="Z97" i="9"/>
  <c r="S51" i="10"/>
  <c r="R51" i="10"/>
  <c r="S73" i="10"/>
  <c r="R73" i="10"/>
  <c r="S210" i="10"/>
  <c r="R210" i="10"/>
  <c r="S154" i="10"/>
  <c r="R154" i="10"/>
  <c r="Z160" i="9"/>
  <c r="AA160" i="9"/>
  <c r="AA21" i="9"/>
  <c r="Z21" i="9"/>
  <c r="AA93" i="9"/>
  <c r="Z93" i="9"/>
  <c r="AA72" i="9"/>
  <c r="Z72" i="9"/>
  <c r="S109" i="10"/>
  <c r="R109" i="10"/>
  <c r="S40" i="10"/>
  <c r="R40" i="10"/>
  <c r="S113" i="10"/>
  <c r="R113" i="10"/>
  <c r="Z209" i="9"/>
  <c r="AA209" i="9"/>
  <c r="AA100" i="9"/>
  <c r="Z100" i="9"/>
  <c r="AA29" i="9"/>
  <c r="Z29" i="9"/>
  <c r="Z71" i="9"/>
  <c r="AA71" i="9"/>
  <c r="Z40" i="9"/>
  <c r="AA40" i="9"/>
  <c r="S117" i="10"/>
  <c r="R117" i="10"/>
  <c r="S69" i="10"/>
  <c r="R69" i="10"/>
  <c r="S67" i="10"/>
  <c r="R67" i="10"/>
  <c r="Z19" i="9"/>
  <c r="AA19" i="9"/>
  <c r="S167" i="10"/>
  <c r="R167" i="10"/>
  <c r="AA161" i="9"/>
  <c r="Z161" i="9"/>
  <c r="AA84" i="9"/>
  <c r="Z84" i="9"/>
  <c r="Z196" i="9"/>
  <c r="AA196" i="9"/>
  <c r="S157" i="10"/>
  <c r="R157" i="10"/>
  <c r="S81" i="10"/>
  <c r="R81" i="10"/>
  <c r="S145" i="10"/>
  <c r="R145" i="10"/>
  <c r="S45" i="10"/>
  <c r="R45" i="10"/>
  <c r="R20" i="10"/>
  <c r="S20" i="10"/>
  <c r="AA125" i="9"/>
  <c r="Z125" i="9"/>
  <c r="AA52" i="9"/>
  <c r="Z52" i="9"/>
  <c r="Z127" i="9"/>
  <c r="AA127" i="9"/>
  <c r="S170" i="10"/>
  <c r="R170" i="10"/>
  <c r="S136" i="10"/>
  <c r="R136" i="10"/>
  <c r="S152" i="10"/>
  <c r="R152" i="10"/>
  <c r="S151" i="10"/>
  <c r="R151" i="10"/>
  <c r="S131" i="10"/>
  <c r="R131" i="10"/>
  <c r="Z66" i="9"/>
  <c r="AA66" i="9"/>
  <c r="Z205" i="9"/>
  <c r="AA205" i="9"/>
  <c r="Z92" i="9"/>
  <c r="AA92" i="9"/>
  <c r="S97" i="10"/>
  <c r="R97" i="10"/>
  <c r="S31" i="10"/>
  <c r="R31" i="10"/>
  <c r="S138" i="10"/>
  <c r="R138" i="10"/>
  <c r="S105" i="10"/>
  <c r="R105" i="10"/>
  <c r="AA60" i="9"/>
  <c r="Z60" i="9"/>
  <c r="AA69" i="9"/>
  <c r="Z69" i="9"/>
  <c r="Z20" i="9"/>
  <c r="AA20" i="9"/>
  <c r="S14" i="10"/>
  <c r="R14" i="10"/>
  <c r="AA39" i="9"/>
  <c r="Z39" i="9"/>
  <c r="Z111" i="9"/>
  <c r="AA111" i="9"/>
  <c r="S68" i="10"/>
  <c r="R68" i="10"/>
  <c r="Z190" i="9"/>
  <c r="AA190" i="9"/>
  <c r="AA62" i="9"/>
  <c r="Z62" i="9"/>
  <c r="S100" i="10"/>
  <c r="R100" i="10"/>
  <c r="AA143" i="9"/>
  <c r="Z143" i="9"/>
  <c r="Z64" i="9"/>
  <c r="AA64" i="9"/>
  <c r="AA182" i="9"/>
  <c r="Z182" i="9"/>
  <c r="S168" i="10"/>
  <c r="R168" i="10"/>
  <c r="S211" i="10"/>
  <c r="R211" i="10"/>
  <c r="S18" i="10"/>
  <c r="R18" i="10"/>
  <c r="S23" i="10"/>
  <c r="R23" i="10"/>
  <c r="S180" i="10"/>
  <c r="R180" i="10"/>
  <c r="Z34" i="9"/>
  <c r="AA34" i="9"/>
  <c r="Z119" i="9"/>
  <c r="AA119" i="9"/>
  <c r="AA55" i="9"/>
  <c r="Z55" i="9"/>
  <c r="S94" i="10"/>
  <c r="R94" i="10"/>
  <c r="S108" i="10"/>
  <c r="R108" i="10"/>
  <c r="S26" i="10"/>
  <c r="R26" i="10"/>
  <c r="Z115" i="9"/>
  <c r="AA115" i="9"/>
  <c r="AA122" i="9"/>
  <c r="Z122" i="9"/>
  <c r="AA157" i="9"/>
  <c r="Z157" i="9"/>
  <c r="AA200" i="9"/>
  <c r="Z200" i="9"/>
  <c r="AA43" i="9"/>
  <c r="Z43" i="9"/>
  <c r="S190" i="10"/>
  <c r="R190" i="10"/>
  <c r="S79" i="10"/>
  <c r="R79" i="10"/>
  <c r="S182" i="10"/>
  <c r="R182" i="10"/>
  <c r="AA104" i="9"/>
  <c r="Z104" i="9"/>
  <c r="AA44" i="9"/>
  <c r="Z44" i="9"/>
  <c r="AA36" i="9"/>
  <c r="Z36" i="9"/>
  <c r="AA177" i="9"/>
  <c r="Z177" i="9"/>
  <c r="AA51" i="9"/>
  <c r="Z51" i="9"/>
  <c r="E212" i="10"/>
  <c r="B215" i="10" s="1"/>
  <c r="G12" i="10"/>
  <c r="S28" i="10"/>
  <c r="R28" i="10"/>
  <c r="S37" i="10"/>
  <c r="R37" i="10"/>
  <c r="R24" i="10"/>
  <c r="S24" i="10"/>
  <c r="R21" i="10"/>
  <c r="S21" i="10"/>
  <c r="S38" i="10"/>
  <c r="R38" i="10"/>
  <c r="Z141" i="9"/>
  <c r="AA141" i="9"/>
  <c r="AA91" i="9"/>
  <c r="Z91" i="9"/>
  <c r="R22" i="10"/>
  <c r="S22" i="10"/>
  <c r="S83" i="10"/>
  <c r="R83" i="10"/>
  <c r="S137" i="10"/>
  <c r="R137" i="10"/>
  <c r="AA33" i="9"/>
  <c r="Z33" i="9"/>
  <c r="S166" i="10"/>
  <c r="R166" i="10"/>
  <c r="S198" i="10"/>
  <c r="R198" i="10"/>
  <c r="Z155" i="9"/>
  <c r="AA155" i="9"/>
  <c r="AA105" i="9"/>
  <c r="Z105" i="9"/>
  <c r="AA158" i="9"/>
  <c r="Z158" i="9"/>
  <c r="S85" i="10"/>
  <c r="R85" i="10"/>
  <c r="S122" i="10"/>
  <c r="R122" i="10"/>
  <c r="S90" i="10"/>
  <c r="R90" i="10"/>
  <c r="Z89" i="9"/>
  <c r="AA89" i="9"/>
  <c r="S54" i="10"/>
  <c r="R54" i="10"/>
  <c r="Z189" i="9"/>
  <c r="AA189" i="9"/>
  <c r="Z35" i="9"/>
  <c r="AA35" i="9"/>
  <c r="S203" i="10"/>
  <c r="R203" i="10"/>
  <c r="S120" i="10"/>
  <c r="R120" i="10"/>
  <c r="S174" i="10"/>
  <c r="R174" i="10"/>
  <c r="AA171" i="9"/>
  <c r="Z171" i="9"/>
  <c r="Z178" i="9"/>
  <c r="AA178" i="9"/>
  <c r="Z188" i="9"/>
  <c r="AA188" i="9"/>
  <c r="S95" i="10"/>
  <c r="R95" i="10"/>
  <c r="Z145" i="9"/>
  <c r="AA145" i="9"/>
  <c r="AA70" i="9"/>
  <c r="Z70" i="9"/>
  <c r="AA172" i="9"/>
  <c r="Z172" i="9"/>
  <c r="S107" i="10"/>
  <c r="R107" i="10"/>
  <c r="S197" i="10"/>
  <c r="R197" i="10"/>
  <c r="S99" i="10"/>
  <c r="R99" i="10"/>
  <c r="S116" i="10"/>
  <c r="R116" i="10"/>
  <c r="S160" i="10"/>
  <c r="R160" i="10"/>
  <c r="AA133" i="9"/>
  <c r="Z133" i="9"/>
  <c r="Z120" i="9"/>
  <c r="AA120" i="9"/>
  <c r="Z46" i="9"/>
  <c r="AA46" i="9"/>
  <c r="S196" i="10"/>
  <c r="R196" i="10"/>
  <c r="S205" i="10"/>
  <c r="R205" i="10"/>
  <c r="S71" i="10"/>
  <c r="R71" i="10"/>
  <c r="S200" i="10"/>
  <c r="R200" i="10"/>
  <c r="Z192" i="9"/>
  <c r="AA192" i="9"/>
  <c r="AA163" i="9"/>
  <c r="Z163" i="9"/>
  <c r="AA88" i="9"/>
  <c r="Z88" i="9"/>
  <c r="Z204" i="9"/>
  <c r="AA204" i="9"/>
  <c r="S74" i="10"/>
  <c r="R74" i="10"/>
  <c r="S146" i="10"/>
  <c r="R146" i="10"/>
  <c r="S114" i="10"/>
  <c r="R114" i="10"/>
  <c r="AA73" i="9"/>
  <c r="Z73" i="9"/>
  <c r="AA41" i="9"/>
  <c r="Z41" i="9"/>
  <c r="AA23" i="9"/>
  <c r="Z23" i="9"/>
  <c r="AA169" i="9"/>
  <c r="Z169" i="9"/>
  <c r="Z180" i="9"/>
  <c r="AA180" i="9"/>
  <c r="S144" i="10"/>
  <c r="R144" i="10"/>
  <c r="S172" i="10"/>
  <c r="R172" i="10"/>
  <c r="R16" i="10"/>
  <c r="S16" i="10"/>
  <c r="Z54" i="9"/>
  <c r="AA54" i="9"/>
  <c r="AA27" i="9"/>
  <c r="Z27" i="9"/>
  <c r="AA32" i="9"/>
  <c r="Z32" i="9"/>
  <c r="AA153" i="9"/>
  <c r="Z153" i="9"/>
  <c r="Z170" i="9"/>
  <c r="AA170" i="9"/>
  <c r="S185" i="10"/>
  <c r="R185" i="10"/>
  <c r="S61" i="10"/>
  <c r="R61" i="10"/>
  <c r="S92" i="10"/>
  <c r="R92" i="10"/>
  <c r="AA199" i="9"/>
  <c r="Z199" i="9"/>
  <c r="Z94" i="9"/>
  <c r="AA94" i="9"/>
  <c r="S39" i="10"/>
  <c r="R39" i="10"/>
  <c r="AA207" i="9"/>
  <c r="Z207" i="9"/>
  <c r="Z96" i="9"/>
  <c r="AA96" i="9"/>
  <c r="AA101" i="9"/>
  <c r="Z101" i="9"/>
  <c r="S59" i="10"/>
  <c r="R59" i="10"/>
  <c r="S35" i="10"/>
  <c r="R35" i="10"/>
  <c r="S124" i="10"/>
  <c r="R124" i="10"/>
  <c r="AA140" i="9"/>
  <c r="Z140" i="9"/>
  <c r="Z59" i="9"/>
  <c r="AA59" i="9"/>
  <c r="S140" i="10"/>
  <c r="R140" i="10"/>
  <c r="AA132" i="9"/>
  <c r="Z132" i="9"/>
  <c r="Z197" i="9"/>
  <c r="AA197" i="9"/>
  <c r="R32" i="10"/>
  <c r="S32" i="10"/>
  <c r="S104" i="10"/>
  <c r="R104" i="10"/>
  <c r="AA78" i="9"/>
  <c r="Z78" i="9"/>
  <c r="Z28" i="9"/>
  <c r="AA28" i="9"/>
  <c r="Z98" i="9"/>
  <c r="AA98" i="9"/>
  <c r="AA202" i="9"/>
  <c r="Z202" i="9"/>
  <c r="Z162" i="9"/>
  <c r="AA162" i="9"/>
  <c r="S148" i="10"/>
  <c r="R148" i="10"/>
  <c r="S115" i="10"/>
  <c r="R115" i="10"/>
  <c r="S65" i="10"/>
  <c r="R65" i="10"/>
  <c r="S202" i="10"/>
  <c r="R202" i="10"/>
  <c r="S102" i="10"/>
  <c r="R102" i="10"/>
  <c r="Z167" i="9"/>
  <c r="AA167" i="9"/>
  <c r="Z83" i="9"/>
  <c r="AA83" i="9"/>
  <c r="Z87" i="9"/>
  <c r="AA87" i="9"/>
  <c r="S62" i="10"/>
  <c r="R62" i="10"/>
  <c r="S91" i="10"/>
  <c r="R91" i="10"/>
  <c r="S132" i="10"/>
  <c r="R132" i="10"/>
  <c r="S201" i="10"/>
  <c r="R201" i="10"/>
  <c r="AA53" i="9"/>
  <c r="Z53" i="9"/>
  <c r="Z201" i="9"/>
  <c r="AA201" i="9"/>
  <c r="Z183" i="9"/>
  <c r="AA183" i="9"/>
  <c r="AA107" i="9"/>
  <c r="Z107" i="9"/>
  <c r="S34" i="10"/>
  <c r="R34" i="10"/>
  <c r="S164" i="10"/>
  <c r="R164" i="10"/>
  <c r="S36" i="10"/>
  <c r="R36" i="10"/>
  <c r="AA57" i="9"/>
  <c r="Z57" i="9"/>
  <c r="Z210" i="9"/>
  <c r="AA210" i="9"/>
  <c r="AA117" i="9"/>
  <c r="Z117" i="9"/>
  <c r="Z74" i="9"/>
  <c r="AA74" i="9"/>
  <c r="Z130" i="9"/>
  <c r="AA130" i="9"/>
  <c r="S13" i="10"/>
  <c r="R13" i="10"/>
  <c r="S126" i="10"/>
  <c r="R126" i="10"/>
  <c r="S199" i="10"/>
  <c r="R199" i="10"/>
  <c r="AA135" i="9"/>
  <c r="Z135" i="9"/>
  <c r="Z159" i="9"/>
  <c r="AA159" i="9"/>
  <c r="Z175" i="9"/>
  <c r="AA175" i="9"/>
  <c r="Z42" i="9"/>
  <c r="AA42" i="9"/>
  <c r="AA203" i="9"/>
  <c r="Z203" i="9"/>
  <c r="S149" i="10"/>
  <c r="R149" i="10"/>
  <c r="S80" i="10"/>
  <c r="R80" i="10"/>
  <c r="S158" i="10"/>
  <c r="R158" i="10"/>
  <c r="Z50" i="9"/>
  <c r="AA50" i="9"/>
  <c r="AA164" i="9"/>
  <c r="Z164" i="9"/>
  <c r="Z181" i="9"/>
  <c r="AA181" i="9"/>
  <c r="AA108" i="9"/>
  <c r="Z108" i="9"/>
  <c r="Z146" i="9"/>
  <c r="AA146" i="9"/>
  <c r="S53" i="10"/>
  <c r="R53" i="10"/>
  <c r="S179" i="10"/>
  <c r="R179" i="10"/>
  <c r="S133" i="10"/>
  <c r="R133" i="10"/>
  <c r="S58" i="10"/>
  <c r="R58" i="10"/>
  <c r="AA65" i="9"/>
  <c r="Z65" i="9"/>
  <c r="S147" i="10"/>
  <c r="R147" i="10"/>
  <c r="S188" i="10"/>
  <c r="R188" i="10"/>
  <c r="S153" i="10"/>
  <c r="R153" i="10"/>
  <c r="S143" i="10"/>
  <c r="R143" i="10"/>
  <c r="AA110" i="9"/>
  <c r="Z110" i="9"/>
  <c r="S130" i="10"/>
  <c r="R130" i="10"/>
  <c r="Z126" i="9"/>
  <c r="AA126" i="9"/>
  <c r="AA25" i="9"/>
  <c r="Z25" i="9"/>
  <c r="AA136" i="9"/>
  <c r="Z136" i="9"/>
  <c r="AA67" i="9"/>
  <c r="Z67" i="9"/>
  <c r="S101" i="10"/>
  <c r="R101" i="10"/>
  <c r="S134" i="10"/>
  <c r="R134" i="10"/>
  <c r="S110" i="10"/>
  <c r="R110" i="10"/>
  <c r="AA211" i="9"/>
  <c r="Z211" i="9"/>
  <c r="S175" i="10"/>
  <c r="R175" i="10"/>
  <c r="R30" i="10"/>
  <c r="S30" i="10"/>
  <c r="AA173" i="9"/>
  <c r="Z173" i="9"/>
  <c r="AA112" i="9"/>
  <c r="Z112" i="9"/>
  <c r="Z103" i="9"/>
  <c r="AA103" i="9"/>
  <c r="S176" i="10"/>
  <c r="R176" i="10"/>
  <c r="S187" i="10"/>
  <c r="R187" i="10"/>
  <c r="S165" i="10"/>
  <c r="R165" i="10"/>
  <c r="S135" i="10"/>
  <c r="R135" i="10"/>
  <c r="S173" i="10"/>
  <c r="R173" i="10"/>
  <c r="Z176" i="9"/>
  <c r="AA176" i="9"/>
  <c r="Z81" i="9"/>
  <c r="AA81" i="9"/>
  <c r="Z80" i="9"/>
  <c r="AA80" i="9"/>
  <c r="S87" i="10"/>
  <c r="R87" i="10"/>
  <c r="S76" i="10"/>
  <c r="R76" i="10"/>
  <c r="S194" i="10"/>
  <c r="R194" i="10"/>
  <c r="AA85" i="9"/>
  <c r="Z85" i="9"/>
  <c r="AA150" i="9"/>
  <c r="Z150" i="9"/>
  <c r="AA102" i="9"/>
  <c r="Z102" i="9"/>
  <c r="AA56" i="9"/>
  <c r="Z56" i="9"/>
  <c r="AA77" i="9"/>
  <c r="Z77" i="9"/>
  <c r="S128" i="10"/>
  <c r="R128" i="10"/>
  <c r="S142" i="10"/>
  <c r="R142" i="10"/>
  <c r="S33" i="10"/>
  <c r="R33" i="10"/>
  <c r="AA142" i="9"/>
  <c r="Z142" i="9"/>
  <c r="Z75" i="9"/>
  <c r="AA75" i="9"/>
  <c r="AA106" i="9"/>
  <c r="Z106" i="9"/>
  <c r="Z116" i="9"/>
  <c r="AA116" i="9"/>
  <c r="AA45" i="9"/>
  <c r="Z45" i="9"/>
  <c r="S88" i="10"/>
  <c r="R88" i="10"/>
  <c r="S118" i="10"/>
  <c r="R118" i="10"/>
  <c r="S195" i="10"/>
  <c r="R195" i="10"/>
  <c r="AA184" i="9"/>
  <c r="Z184" i="9"/>
  <c r="AA206" i="9"/>
  <c r="Z206" i="9"/>
  <c r="AA26" i="9"/>
  <c r="Z26" i="9"/>
  <c r="AA195" i="9"/>
  <c r="Z195" i="9"/>
  <c r="AA128" i="9"/>
  <c r="Z128" i="9"/>
  <c r="AA131" i="9"/>
  <c r="Z131" i="9"/>
  <c r="S193" i="10"/>
  <c r="R193" i="10"/>
  <c r="S56" i="10"/>
  <c r="R56" i="10"/>
  <c r="S89" i="10"/>
  <c r="R89" i="10"/>
  <c r="S60" i="10"/>
  <c r="R60" i="10"/>
  <c r="S86" i="10"/>
  <c r="R86" i="10"/>
  <c r="Z47" i="9"/>
  <c r="AA47" i="9"/>
  <c r="AA61" i="9"/>
  <c r="Z61" i="9"/>
  <c r="S78" i="10"/>
  <c r="R78" i="10"/>
  <c r="S41" i="10"/>
  <c r="R41" i="10"/>
  <c r="AA99" i="9"/>
  <c r="Z99" i="9"/>
  <c r="S47" i="10"/>
  <c r="R47" i="10"/>
  <c r="S127" i="10"/>
  <c r="R127" i="10"/>
  <c r="AA22" i="9"/>
  <c r="Z22" i="9"/>
  <c r="Z121" i="9"/>
  <c r="AA121" i="9"/>
  <c r="Z194" i="9"/>
  <c r="AA194" i="9"/>
  <c r="S155" i="10"/>
  <c r="R155" i="10"/>
  <c r="S169" i="10"/>
  <c r="R169" i="10"/>
  <c r="S192" i="10"/>
  <c r="R192" i="10"/>
  <c r="AA86" i="9"/>
  <c r="Z86" i="9"/>
  <c r="AA76" i="9"/>
  <c r="Z76" i="9"/>
  <c r="S111" i="10"/>
  <c r="R111" i="10"/>
  <c r="Z90" i="9"/>
  <c r="AA90" i="9"/>
  <c r="AA179" i="9"/>
  <c r="Z179" i="9"/>
  <c r="Z118" i="9"/>
  <c r="AA118" i="9"/>
  <c r="S72" i="10"/>
  <c r="R72" i="10"/>
  <c r="S178" i="10"/>
  <c r="R178" i="10"/>
  <c r="S163" i="10"/>
  <c r="R163" i="10"/>
  <c r="S191" i="10"/>
  <c r="R191" i="10"/>
  <c r="S121" i="10"/>
  <c r="R121" i="10"/>
  <c r="AA123" i="9"/>
  <c r="Z123" i="9"/>
  <c r="AA147" i="9"/>
  <c r="Z147" i="9"/>
  <c r="AA63" i="9"/>
  <c r="Z63" i="9"/>
  <c r="S15" i="10"/>
  <c r="R15" i="10"/>
  <c r="S84" i="10"/>
  <c r="R84" i="10"/>
  <c r="S66" i="10"/>
  <c r="R66" i="10"/>
  <c r="S207" i="10"/>
  <c r="R207" i="10"/>
  <c r="S52" i="10"/>
  <c r="R52" i="10"/>
  <c r="AA185" i="9"/>
  <c r="Z185" i="9"/>
  <c r="Z151" i="9"/>
  <c r="AA151" i="9"/>
  <c r="Z138" i="9"/>
  <c r="AA138" i="9"/>
  <c r="S29" i="10"/>
  <c r="R29" i="10"/>
  <c r="S70" i="10"/>
  <c r="R70" i="10"/>
  <c r="S177" i="10"/>
  <c r="R177" i="10"/>
  <c r="S159" i="10"/>
  <c r="R159" i="10"/>
  <c r="S161" i="10"/>
  <c r="R161" i="10"/>
  <c r="AA149" i="9"/>
  <c r="Z149" i="9"/>
  <c r="AA168" i="9"/>
  <c r="Z168" i="9"/>
  <c r="Z154" i="9"/>
  <c r="AA154" i="9"/>
  <c r="S186" i="10"/>
  <c r="R186" i="10"/>
  <c r="S156" i="10"/>
  <c r="R156" i="10"/>
  <c r="S48" i="10"/>
  <c r="R48" i="10"/>
  <c r="AA174" i="9"/>
  <c r="Z174" i="9"/>
  <c r="Z166" i="9"/>
  <c r="AA166" i="9"/>
  <c r="Z187" i="9"/>
  <c r="AA187" i="9"/>
  <c r="AA95" i="9"/>
  <c r="Z95" i="9"/>
  <c r="S55" i="10"/>
  <c r="R55" i="10"/>
  <c r="S43" i="10"/>
  <c r="R43" i="10"/>
  <c r="S141" i="10"/>
  <c r="R141" i="10"/>
  <c r="R17" i="10"/>
  <c r="S17" i="10"/>
  <c r="P26" i="9" l="1"/>
  <c r="T26" i="9"/>
  <c r="AA15" i="9"/>
  <c r="Z15" i="9"/>
  <c r="Z18" i="9"/>
  <c r="N18" i="9"/>
  <c r="AA16" i="9"/>
  <c r="N16" i="9"/>
  <c r="AA13" i="9"/>
  <c r="N13" i="9"/>
  <c r="AA17" i="9"/>
  <c r="N17" i="9"/>
  <c r="Z13" i="9"/>
  <c r="Z17" i="9"/>
  <c r="Z16" i="9"/>
  <c r="AA18" i="9"/>
  <c r="T18" i="9"/>
  <c r="P18" i="9"/>
  <c r="P16" i="9"/>
  <c r="T16" i="9"/>
  <c r="T13" i="9"/>
  <c r="P13" i="9"/>
  <c r="T14" i="9"/>
  <c r="P14" i="9"/>
  <c r="AA14" i="9"/>
  <c r="X12" i="9"/>
  <c r="V12" i="9"/>
  <c r="T17" i="9"/>
  <c r="P17" i="9"/>
  <c r="Z14" i="9"/>
  <c r="P15" i="9"/>
  <c r="T15" i="9"/>
  <c r="J12" i="9"/>
  <c r="H212" i="9"/>
  <c r="G212" i="10"/>
  <c r="I12" i="10"/>
  <c r="P12" i="9" l="1"/>
  <c r="T12" i="9"/>
  <c r="I212" i="10"/>
  <c r="R12" i="10"/>
  <c r="S12" i="10"/>
  <c r="N12" i="9"/>
  <c r="N212" i="9" s="1"/>
  <c r="J212" i="9"/>
  <c r="Z12" i="9"/>
  <c r="AA12" i="9"/>
  <c r="F7" i="11" l="1"/>
  <c r="J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Sara Surprenant</author>
  </authors>
  <commentList>
    <comment ref="Z1" authorId="0" shapeId="0" xr:uid="{CF626CF6-E836-48CC-BA45-AB9C490B4BFC}">
      <text>
        <r>
          <rPr>
            <b/>
            <sz val="12"/>
            <color indexed="81"/>
            <rFont val="Arial MT"/>
          </rPr>
          <t>Kevin Tatreau:</t>
        </r>
        <r>
          <rPr>
            <sz val="12"/>
            <color indexed="81"/>
            <rFont val="Arial MT"/>
          </rPr>
          <t xml:space="preserve">
It's best to adjust the building(s) with the smallest suggested recommendation to change the Credit Amount and then spread that edit in an offsetting manner across the other buidling(s).</t>
        </r>
      </text>
    </comment>
    <comment ref="P12" authorId="1" shapeId="0" xr:uid="{9BFC3DD7-2503-42B6-985B-ABDDA9979E0D}">
      <text>
        <r>
          <rPr>
            <b/>
            <sz val="9"/>
            <color indexed="81"/>
            <rFont val="Tahoma"/>
            <family val="2"/>
          </rPr>
          <t>&lt;[[TCDeals] - [TC Property Current Stage (Seq: 1)] - [Buildings (Seq: 1)] PVC8609 Credit - Send]&gt;</t>
        </r>
      </text>
    </comment>
    <comment ref="Q12" authorId="1" shapeId="0" xr:uid="{AEC725A2-1A4C-43EE-B421-30FD2AD9E56E}">
      <text>
        <r>
          <rPr>
            <b/>
            <sz val="9"/>
            <color indexed="81"/>
            <rFont val="Tahoma"/>
            <family val="2"/>
          </rPr>
          <t>&lt;[[TCDeals] - [TC Property Current Stage (Seq: 1)] - [Buildings (Seq: 1)] Constr 8609 Credit - Send]&gt;</t>
        </r>
      </text>
    </comment>
    <comment ref="R12" authorId="1" shapeId="0" xr:uid="{CEA8E187-FF05-466D-8D9D-CC0782F6EA72}">
      <text>
        <r>
          <rPr>
            <b/>
            <sz val="9"/>
            <color indexed="81"/>
            <rFont val="Tahoma"/>
            <family val="2"/>
          </rPr>
          <t>&lt;[[TCDeals] - [TC Property Current Stage (Seq: 1)] - [Buildings (Seq: 1)] PVC Applicable Percentage - Send]&gt;</t>
        </r>
      </text>
    </comment>
    <comment ref="S12" authorId="1" shapeId="0" xr:uid="{78E99F84-B176-45BC-8052-E8241518D87C}">
      <text>
        <r>
          <rPr>
            <b/>
            <sz val="9"/>
            <color indexed="81"/>
            <rFont val="Tahoma"/>
            <family val="2"/>
          </rPr>
          <t>&lt;[[TCDeals] - [TC Property Current Stage (Seq: 1)] - [Buildings (Seq: 1)] Constr Applicable Percentage - Send]&gt;</t>
        </r>
      </text>
    </comment>
    <comment ref="T12" authorId="1" shapeId="0" xr:uid="{9FEF7A54-CF72-438B-AED7-2C4EFD44FD3C}">
      <text>
        <r>
          <rPr>
            <b/>
            <sz val="9"/>
            <color indexed="81"/>
            <rFont val="Tahoma"/>
            <family val="2"/>
          </rPr>
          <t>&lt;[[TCDeals] - [TC Property Current Stage (Seq: 1)] - [Buildings (Seq: 1)] PVC Credit Amount - Send]&gt;</t>
        </r>
      </text>
    </comment>
    <comment ref="U12" authorId="1" shapeId="0" xr:uid="{D027C45B-ED05-4E64-B671-E5CDDF14FF86}">
      <text>
        <r>
          <rPr>
            <b/>
            <sz val="9"/>
            <color indexed="81"/>
            <rFont val="Tahoma"/>
            <family val="2"/>
          </rPr>
          <t>&lt;[[TCDeals] - [TC Property Current Stage (Seq: 1)] - [Buildings (Seq: 1)] Constr Credit Amount - Send]&gt;</t>
        </r>
      </text>
    </comment>
    <comment ref="V12" authorId="1" shapeId="0" xr:uid="{ABCC72F7-AA88-4C7E-8F1C-EC43EB554DB0}">
      <text>
        <r>
          <rPr>
            <b/>
            <sz val="9"/>
            <color indexed="81"/>
            <rFont val="Tahoma"/>
            <family val="2"/>
          </rPr>
          <t>&lt;[[TCDeals] - [TC Property Current Stage (Seq: 1)] - [Buildings (Seq: 1)] PVC Est Qual Basis - Send]&gt;</t>
        </r>
      </text>
    </comment>
    <comment ref="W12" authorId="1" shapeId="0" xr:uid="{07C77A7E-C95E-4939-A69E-EBCA2B8240EC}">
      <text>
        <r>
          <rPr>
            <b/>
            <sz val="9"/>
            <color indexed="81"/>
            <rFont val="Tahoma"/>
            <family val="2"/>
          </rPr>
          <t>&lt;[[TCDeals] - [TC Property Current Stage (Seq: 1)] - [Buildings (Seq: 1)] Constr Est Qual Basis - Send]&gt;</t>
        </r>
      </text>
    </comment>
    <comment ref="X12" authorId="1" shapeId="0" xr:uid="{6599602A-4161-407A-9A40-98B57A20046D}">
      <text>
        <r>
          <rPr>
            <b/>
            <sz val="9"/>
            <color indexed="81"/>
            <rFont val="Tahoma"/>
            <family val="2"/>
          </rPr>
          <t>&lt;[[TCDeals] - [TC Property Current Stage (Seq: 1)] - [Buildings (Seq: 1)] PVC8609 Basis - Send]&gt;</t>
        </r>
      </text>
    </comment>
    <comment ref="Y12" authorId="1" shapeId="0" xr:uid="{4BDF7779-24C8-48D3-9391-A053B93D08F0}">
      <text>
        <r>
          <rPr>
            <b/>
            <sz val="9"/>
            <color indexed="81"/>
            <rFont val="Tahoma"/>
            <family val="2"/>
          </rPr>
          <t>&lt;[[TCDeals] - [TC Property Current Stage (Seq: 1)] - [Buildings (Seq: 1)] Constr 8609 Basis - Send]&gt;</t>
        </r>
      </text>
    </comment>
    <comment ref="P13" authorId="1" shapeId="0" xr:uid="{4E74361F-E512-45D5-B49F-60E2F952D4B1}">
      <text>
        <r>
          <rPr>
            <b/>
            <sz val="9"/>
            <color indexed="81"/>
            <rFont val="Tahoma"/>
            <family val="2"/>
          </rPr>
          <t>&lt;[[TCDeals] - [TC Property Current Stage (Seq: 1)] - [Buildings (Seq: 2)] PVC8609 Credit - Send]&gt;</t>
        </r>
      </text>
    </comment>
    <comment ref="Q13" authorId="1" shapeId="0" xr:uid="{6605E854-34BE-4391-A7BA-B459FFAE6E64}">
      <text>
        <r>
          <rPr>
            <b/>
            <sz val="9"/>
            <color indexed="81"/>
            <rFont val="Tahoma"/>
            <family val="2"/>
          </rPr>
          <t>&lt;[[TCDeals] - [TC Property Current Stage (Seq: 1)] - [Buildings (Seq: 2)] Constr 8609 Credit - Send]&gt;</t>
        </r>
      </text>
    </comment>
    <comment ref="R13" authorId="1" shapeId="0" xr:uid="{0EDD39ED-A919-41B8-B16A-BE0866ACFE23}">
      <text>
        <r>
          <rPr>
            <b/>
            <sz val="9"/>
            <color indexed="81"/>
            <rFont val="Tahoma"/>
            <family val="2"/>
          </rPr>
          <t>&lt;[[TCDeals] - [TC Property Current Stage (Seq: 1)] - [Buildings (Seq: 2)] PVC Applicable Percentage - Send]&gt;</t>
        </r>
      </text>
    </comment>
    <comment ref="S13" authorId="1" shapeId="0" xr:uid="{54D8DCE1-3FA5-450A-A9F2-F6AD18A3DB68}">
      <text>
        <r>
          <rPr>
            <b/>
            <sz val="9"/>
            <color indexed="81"/>
            <rFont val="Tahoma"/>
            <family val="2"/>
          </rPr>
          <t>&lt;[[TCDeals] - [TC Property Current Stage (Seq: 1)] - [Buildings (Seq: 2)] Constr Applicable Percentage - Send]&gt;</t>
        </r>
      </text>
    </comment>
    <comment ref="T13" authorId="1" shapeId="0" xr:uid="{DE40C500-1F1E-438B-856C-ADB54BE1AE46}">
      <text>
        <r>
          <rPr>
            <b/>
            <sz val="9"/>
            <color indexed="81"/>
            <rFont val="Tahoma"/>
            <family val="2"/>
          </rPr>
          <t>&lt;[[TCDeals] - [TC Property Current Stage (Seq: 1)] - [Buildings (Seq: 2)] PVC Credit Amount - Send]&gt;</t>
        </r>
      </text>
    </comment>
    <comment ref="U13" authorId="1" shapeId="0" xr:uid="{DB682C61-2F85-47AB-A29C-05370F6E69B2}">
      <text>
        <r>
          <rPr>
            <b/>
            <sz val="9"/>
            <color indexed="81"/>
            <rFont val="Tahoma"/>
            <family val="2"/>
          </rPr>
          <t>&lt;[[TCDeals] - [TC Property Current Stage (Seq: 1)] - [Buildings (Seq: 2)] Constr Credit Amount - Send]&gt;</t>
        </r>
      </text>
    </comment>
    <comment ref="V13" authorId="1" shapeId="0" xr:uid="{639FDD9B-65DB-41CD-9507-2CE686736E0C}">
      <text>
        <r>
          <rPr>
            <b/>
            <sz val="9"/>
            <color indexed="81"/>
            <rFont val="Tahoma"/>
            <family val="2"/>
          </rPr>
          <t>&lt;[[TCDeals] - [TC Property Current Stage (Seq: 1)] - [Buildings (Seq: 2)] PVC Est Qual Basis - Send]&gt;</t>
        </r>
      </text>
    </comment>
    <comment ref="W13" authorId="1" shapeId="0" xr:uid="{2CC1E11A-80FF-47D8-9BB6-434333F29B42}">
      <text>
        <r>
          <rPr>
            <b/>
            <sz val="9"/>
            <color indexed="81"/>
            <rFont val="Tahoma"/>
            <family val="2"/>
          </rPr>
          <t>&lt;[[TCDeals] - [TC Property Current Stage (Seq: 1)] - [Buildings (Seq: 2)] Constr Est Qual Basis - Send]&gt;</t>
        </r>
      </text>
    </comment>
    <comment ref="X13" authorId="1" shapeId="0" xr:uid="{0DB4CF28-14B2-4F0F-972E-358B4850B71B}">
      <text>
        <r>
          <rPr>
            <b/>
            <sz val="9"/>
            <color indexed="81"/>
            <rFont val="Tahoma"/>
            <family val="2"/>
          </rPr>
          <t>&lt;[[TCDeals] - [TC Property Current Stage (Seq: 1)] - [Buildings (Seq: 2)] PVC8609 Basis - Send]&gt;</t>
        </r>
      </text>
    </comment>
    <comment ref="Y13" authorId="1" shapeId="0" xr:uid="{EE3E1CE8-9607-48A1-8348-93648BB0F497}">
      <text>
        <r>
          <rPr>
            <b/>
            <sz val="9"/>
            <color indexed="81"/>
            <rFont val="Tahoma"/>
            <family val="2"/>
          </rPr>
          <t>&lt;[[TCDeals] - [TC Property Current Stage (Seq: 1)] - [Buildings (Seq: 2)] Constr 8609 Basis - Send]&gt;</t>
        </r>
      </text>
    </comment>
    <comment ref="P14" authorId="1" shapeId="0" xr:uid="{67DF0116-D867-4EAF-B985-4AC742BC4B5F}">
      <text>
        <r>
          <rPr>
            <b/>
            <sz val="9"/>
            <color indexed="81"/>
            <rFont val="Tahoma"/>
            <family val="2"/>
          </rPr>
          <t>&lt;[[TCDeals] - [TC Property Current Stage (Seq: 1)] - [Buildings (Seq: 3)] PVC8609 Credit - Send]&gt;</t>
        </r>
      </text>
    </comment>
    <comment ref="Q14" authorId="1" shapeId="0" xr:uid="{7FEBD139-D34C-4E6F-8B35-713BADE71CE5}">
      <text>
        <r>
          <rPr>
            <b/>
            <sz val="9"/>
            <color indexed="81"/>
            <rFont val="Tahoma"/>
            <family val="2"/>
          </rPr>
          <t>&lt;[[TCDeals] - [TC Property Current Stage (Seq: 1)] - [Buildings (Seq: 3)] Constr 8609 Credit - Send]&gt;</t>
        </r>
      </text>
    </comment>
    <comment ref="R14" authorId="1" shapeId="0" xr:uid="{1E1E16EB-EED9-4921-96C0-A1438CEB5891}">
      <text>
        <r>
          <rPr>
            <b/>
            <sz val="9"/>
            <color indexed="81"/>
            <rFont val="Tahoma"/>
            <family val="2"/>
          </rPr>
          <t>&lt;[[TCDeals] - [TC Property Current Stage (Seq: 1)] - [Buildings (Seq: 3)] PVC Applicable Percentage - Send]&gt;</t>
        </r>
      </text>
    </comment>
    <comment ref="S14" authorId="1" shapeId="0" xr:uid="{ED8F16BA-64B7-4109-A7E6-2E93CA16884C}">
      <text>
        <r>
          <rPr>
            <b/>
            <sz val="9"/>
            <color indexed="81"/>
            <rFont val="Tahoma"/>
            <family val="2"/>
          </rPr>
          <t>&lt;[[TCDeals] - [TC Property Current Stage (Seq: 1)] - [Buildings (Seq: 3)] Constr Applicable Percentage - Send]&gt;</t>
        </r>
      </text>
    </comment>
    <comment ref="T14" authorId="1" shapeId="0" xr:uid="{4D1E856D-21F8-4E8B-AA5D-A75B9C86B4E1}">
      <text>
        <r>
          <rPr>
            <b/>
            <sz val="9"/>
            <color indexed="81"/>
            <rFont val="Tahoma"/>
            <family val="2"/>
          </rPr>
          <t>&lt;[[TCDeals] - [TC Property Current Stage (Seq: 1)] - [Buildings (Seq: 3)] PVC Credit Amount - Send]&gt;</t>
        </r>
      </text>
    </comment>
    <comment ref="U14" authorId="1" shapeId="0" xr:uid="{9098C781-B8E6-437D-9C4E-9412FC5D2FAB}">
      <text>
        <r>
          <rPr>
            <b/>
            <sz val="9"/>
            <color indexed="81"/>
            <rFont val="Tahoma"/>
            <family val="2"/>
          </rPr>
          <t>&lt;[[TCDeals] - [TC Property Current Stage (Seq: 1)] - [Buildings (Seq: 3)] Constr Credit Amount - Send]&gt;</t>
        </r>
      </text>
    </comment>
    <comment ref="V14" authorId="1" shapeId="0" xr:uid="{FF15FF80-4BA0-46A3-B2BA-B8E78A503DED}">
      <text>
        <r>
          <rPr>
            <b/>
            <sz val="9"/>
            <color indexed="81"/>
            <rFont val="Tahoma"/>
            <family val="2"/>
          </rPr>
          <t>&lt;[[TCDeals] - [TC Property Current Stage (Seq: 1)] - [Buildings (Seq: 3)] PVC Est Qual Basis - Send]&gt;</t>
        </r>
      </text>
    </comment>
    <comment ref="W14" authorId="1" shapeId="0" xr:uid="{9C7336FA-FD32-41F7-829F-8BD371D872EC}">
      <text>
        <r>
          <rPr>
            <b/>
            <sz val="9"/>
            <color indexed="81"/>
            <rFont val="Tahoma"/>
            <family val="2"/>
          </rPr>
          <t>&lt;[[TCDeals] - [TC Property Current Stage (Seq: 1)] - [Buildings (Seq: 3)] Constr Est Qual Basis - Send]&gt;</t>
        </r>
      </text>
    </comment>
    <comment ref="X14" authorId="1" shapeId="0" xr:uid="{F4BD8204-B766-4717-B5FA-6260B8A0CAB4}">
      <text>
        <r>
          <rPr>
            <b/>
            <sz val="9"/>
            <color indexed="81"/>
            <rFont val="Tahoma"/>
            <family val="2"/>
          </rPr>
          <t>&lt;[[TCDeals] - [TC Property Current Stage (Seq: 1)] - [Buildings (Seq: 3)] PVC8609 Basis - Send]&gt;</t>
        </r>
      </text>
    </comment>
    <comment ref="Y14" authorId="1" shapeId="0" xr:uid="{F0284474-54FB-4832-A555-28D250E5B2A9}">
      <text>
        <r>
          <rPr>
            <b/>
            <sz val="9"/>
            <color indexed="81"/>
            <rFont val="Tahoma"/>
            <family val="2"/>
          </rPr>
          <t>&lt;[[TCDeals] - [TC Property Current Stage (Seq: 1)] - [Buildings (Seq: 3)] Constr 8609 Basis - Send]&gt;</t>
        </r>
      </text>
    </comment>
    <comment ref="P15" authorId="1" shapeId="0" xr:uid="{F01A5991-5C5A-4CDB-9479-840676CA22E9}">
      <text>
        <r>
          <rPr>
            <b/>
            <sz val="9"/>
            <color indexed="81"/>
            <rFont val="Tahoma"/>
            <family val="2"/>
          </rPr>
          <t>&lt;[[TCDeals] - [TC Property Current Stage (Seq: 1)] - [Buildings (Seq: 4)] PVC8609 Credit - Send]&gt;</t>
        </r>
      </text>
    </comment>
    <comment ref="Q15" authorId="1" shapeId="0" xr:uid="{159E7F25-90CC-476F-8125-9685D1CF2D6F}">
      <text>
        <r>
          <rPr>
            <b/>
            <sz val="9"/>
            <color indexed="81"/>
            <rFont val="Tahoma"/>
            <family val="2"/>
          </rPr>
          <t>&lt;[[TCDeals] - [TC Property Current Stage (Seq: 1)] - [Buildings (Seq: 4)] Constr 8609 Credit - Send]&gt;</t>
        </r>
      </text>
    </comment>
    <comment ref="R15" authorId="1" shapeId="0" xr:uid="{677AD237-8D9A-4D23-B5A5-50BAEF0CE5F7}">
      <text>
        <r>
          <rPr>
            <b/>
            <sz val="9"/>
            <color indexed="81"/>
            <rFont val="Tahoma"/>
            <family val="2"/>
          </rPr>
          <t>&lt;[[TCDeals] - [TC Property Current Stage (Seq: 1)] - [Buildings (Seq: 4)] PVC Applicable Percentage - Send]&gt;</t>
        </r>
      </text>
    </comment>
    <comment ref="S15" authorId="1" shapeId="0" xr:uid="{39CDDB73-46B1-4544-94C2-57DD9B67F373}">
      <text>
        <r>
          <rPr>
            <b/>
            <sz val="9"/>
            <color indexed="81"/>
            <rFont val="Tahoma"/>
            <family val="2"/>
          </rPr>
          <t>&lt;[[TCDeals] - [TC Property Current Stage (Seq: 1)] - [Buildings (Seq: 4)] Constr Applicable Percentage - Send]&gt;</t>
        </r>
      </text>
    </comment>
    <comment ref="T15" authorId="1" shapeId="0" xr:uid="{343850A0-45B3-4DE7-914E-EECE1A03154F}">
      <text>
        <r>
          <rPr>
            <b/>
            <sz val="9"/>
            <color indexed="81"/>
            <rFont val="Tahoma"/>
            <family val="2"/>
          </rPr>
          <t>&lt;[[TCDeals] - [TC Property Current Stage (Seq: 1)] - [Buildings (Seq: 4)] PVC Credit Amount - Send]&gt;</t>
        </r>
      </text>
    </comment>
    <comment ref="U15" authorId="1" shapeId="0" xr:uid="{2F5E0CA6-05CC-471E-9069-6BF4B9E0DB51}">
      <text>
        <r>
          <rPr>
            <b/>
            <sz val="9"/>
            <color indexed="81"/>
            <rFont val="Tahoma"/>
            <family val="2"/>
          </rPr>
          <t>&lt;[[TCDeals] - [TC Property Current Stage (Seq: 1)] - [Buildings (Seq: 4)] Constr Credit Amount - Send]&gt;</t>
        </r>
      </text>
    </comment>
    <comment ref="V15" authorId="1" shapeId="0" xr:uid="{9EE1297B-F93F-4D48-948D-049CA436493D}">
      <text>
        <r>
          <rPr>
            <b/>
            <sz val="9"/>
            <color indexed="81"/>
            <rFont val="Tahoma"/>
            <family val="2"/>
          </rPr>
          <t>&lt;[[TCDeals] - [TC Property Current Stage (Seq: 1)] - [Buildings (Seq: 4)] PVC Est Qual Basis - Send]&gt;</t>
        </r>
      </text>
    </comment>
    <comment ref="W15" authorId="1" shapeId="0" xr:uid="{3CCCADB6-4A02-4DE8-9A9D-44C1B1AD6BC6}">
      <text>
        <r>
          <rPr>
            <b/>
            <sz val="9"/>
            <color indexed="81"/>
            <rFont val="Tahoma"/>
            <family val="2"/>
          </rPr>
          <t>&lt;[[TCDeals] - [TC Property Current Stage (Seq: 1)] - [Buildings (Seq: 4)] Constr Est Qual Basis - Send]&gt;</t>
        </r>
      </text>
    </comment>
    <comment ref="X15" authorId="1" shapeId="0" xr:uid="{DFA10736-FC59-46DD-B859-E831E09A9E71}">
      <text>
        <r>
          <rPr>
            <b/>
            <sz val="9"/>
            <color indexed="81"/>
            <rFont val="Tahoma"/>
            <family val="2"/>
          </rPr>
          <t>&lt;[[TCDeals] - [TC Property Current Stage (Seq: 1)] - [Buildings (Seq: 4)] PVC8609 Basis - Send]&gt;</t>
        </r>
      </text>
    </comment>
    <comment ref="Y15" authorId="1" shapeId="0" xr:uid="{A468A74E-5967-4335-9A7C-7718344E5F94}">
      <text>
        <r>
          <rPr>
            <b/>
            <sz val="9"/>
            <color indexed="81"/>
            <rFont val="Tahoma"/>
            <family val="2"/>
          </rPr>
          <t>&lt;[[TCDeals] - [TC Property Current Stage (Seq: 1)] - [Buildings (Seq: 4)] Constr 8609 Basis - Send]&gt;</t>
        </r>
      </text>
    </comment>
    <comment ref="P16" authorId="1" shapeId="0" xr:uid="{96A9F1E7-068A-42B8-B581-6C7AE19A5649}">
      <text>
        <r>
          <rPr>
            <b/>
            <sz val="9"/>
            <color indexed="81"/>
            <rFont val="Tahoma"/>
            <family val="2"/>
          </rPr>
          <t>&lt;[[TCDeals] - [TC Property Current Stage (Seq: 1)] - [Buildings (Seq: 5)] PVC8609 Credit - Send]&gt;</t>
        </r>
      </text>
    </comment>
    <comment ref="Q16" authorId="1" shapeId="0" xr:uid="{2C82BDC7-C036-4781-A2A7-59A61AF90B94}">
      <text>
        <r>
          <rPr>
            <b/>
            <sz val="9"/>
            <color indexed="81"/>
            <rFont val="Tahoma"/>
            <family val="2"/>
          </rPr>
          <t>&lt;[[TCDeals] - [TC Property Current Stage (Seq: 1)] - [Buildings (Seq: 5)] Constr 8609 Credit - Send]&gt;</t>
        </r>
      </text>
    </comment>
    <comment ref="R16" authorId="1" shapeId="0" xr:uid="{5850F31C-3EE7-4CD7-8676-559B5B354290}">
      <text>
        <r>
          <rPr>
            <b/>
            <sz val="9"/>
            <color indexed="81"/>
            <rFont val="Tahoma"/>
            <family val="2"/>
          </rPr>
          <t>&lt;[[TCDeals] - [TC Property Current Stage (Seq: 1)] - [Buildings (Seq: 5)] PVC Applicable Percentage - Send]&gt;</t>
        </r>
      </text>
    </comment>
    <comment ref="S16" authorId="1" shapeId="0" xr:uid="{2E8AA745-E03C-4206-AC90-DC900C2E4DF8}">
      <text>
        <r>
          <rPr>
            <b/>
            <sz val="9"/>
            <color indexed="81"/>
            <rFont val="Tahoma"/>
            <family val="2"/>
          </rPr>
          <t>&lt;[[TCDeals] - [TC Property Current Stage (Seq: 1)] - [Buildings (Seq: 5)] Constr Applicable Percentage - Send]&gt;</t>
        </r>
      </text>
    </comment>
    <comment ref="T16" authorId="1" shapeId="0" xr:uid="{30A961A5-11BE-4CC3-844B-50C104F5E3EF}">
      <text>
        <r>
          <rPr>
            <b/>
            <sz val="9"/>
            <color indexed="81"/>
            <rFont val="Tahoma"/>
            <family val="2"/>
          </rPr>
          <t>&lt;[[TCDeals] - [TC Property Current Stage (Seq: 1)] - [Buildings (Seq: 5)] PVC Credit Amount - Send]&gt;</t>
        </r>
      </text>
    </comment>
    <comment ref="U16" authorId="1" shapeId="0" xr:uid="{F40C0CCE-2450-4908-A950-97C5A8DD8CB1}">
      <text>
        <r>
          <rPr>
            <b/>
            <sz val="9"/>
            <color indexed="81"/>
            <rFont val="Tahoma"/>
            <family val="2"/>
          </rPr>
          <t>&lt;[[TCDeals] - [TC Property Current Stage (Seq: 1)] - [Buildings (Seq: 5)] Constr Credit Amount - Send]&gt;</t>
        </r>
      </text>
    </comment>
    <comment ref="V16" authorId="1" shapeId="0" xr:uid="{09C21FFD-8581-4CBE-B71B-0B5DC944992E}">
      <text>
        <r>
          <rPr>
            <b/>
            <sz val="9"/>
            <color indexed="81"/>
            <rFont val="Tahoma"/>
            <family val="2"/>
          </rPr>
          <t>&lt;[[TCDeals] - [TC Property Current Stage (Seq: 1)] - [Buildings (Seq: 5)] PVC Est Qual Basis - Send]&gt;</t>
        </r>
      </text>
    </comment>
    <comment ref="W16" authorId="1" shapeId="0" xr:uid="{75D7658A-55D4-46DA-A78B-515079A95DD8}">
      <text>
        <r>
          <rPr>
            <b/>
            <sz val="9"/>
            <color indexed="81"/>
            <rFont val="Tahoma"/>
            <family val="2"/>
          </rPr>
          <t>&lt;[[TCDeals] - [TC Property Current Stage (Seq: 1)] - [Buildings (Seq: 5)] Constr Est Qual Basis - Send]&gt;</t>
        </r>
      </text>
    </comment>
    <comment ref="X16" authorId="1" shapeId="0" xr:uid="{DCB35683-B3D2-4106-9B01-AAF61D9206BA}">
      <text>
        <r>
          <rPr>
            <b/>
            <sz val="9"/>
            <color indexed="81"/>
            <rFont val="Tahoma"/>
            <family val="2"/>
          </rPr>
          <t>&lt;[[TCDeals] - [TC Property Current Stage (Seq: 1)] - [Buildings (Seq: 5)] PVC8609 Basis - Send]&gt;</t>
        </r>
      </text>
    </comment>
    <comment ref="Y16" authorId="1" shapeId="0" xr:uid="{4DB33061-BAD3-47FA-85E3-179956C55E3E}">
      <text>
        <r>
          <rPr>
            <b/>
            <sz val="9"/>
            <color indexed="81"/>
            <rFont val="Tahoma"/>
            <family val="2"/>
          </rPr>
          <t>&lt;[[TCDeals] - [TC Property Current Stage (Seq: 1)] - [Buildings (Seq: 5)] Constr 8609 Basis - Send]&gt;</t>
        </r>
      </text>
    </comment>
    <comment ref="P17" authorId="1" shapeId="0" xr:uid="{E16880D2-0ABA-4072-9F91-8FCB004394E7}">
      <text>
        <r>
          <rPr>
            <b/>
            <sz val="9"/>
            <color indexed="81"/>
            <rFont val="Tahoma"/>
            <family val="2"/>
          </rPr>
          <t>&lt;[[TCDeals] - [TC Property Current Stage (Seq: 1)] - [Buildings (Seq: 6)] PVC8609 Credit - Send]&gt;</t>
        </r>
      </text>
    </comment>
    <comment ref="Q17" authorId="1" shapeId="0" xr:uid="{9E5C2C32-6925-4942-874F-110617EC2FAD}">
      <text>
        <r>
          <rPr>
            <b/>
            <sz val="9"/>
            <color indexed="81"/>
            <rFont val="Tahoma"/>
            <family val="2"/>
          </rPr>
          <t>&lt;[[TCDeals] - [TC Property Current Stage (Seq: 1)] - [Buildings (Seq: 6)] Constr 8609 Credit - Send]&gt;</t>
        </r>
      </text>
    </comment>
    <comment ref="R17" authorId="1" shapeId="0" xr:uid="{72DD3733-4013-43C2-B841-3D14C5E988E2}">
      <text>
        <r>
          <rPr>
            <b/>
            <sz val="9"/>
            <color indexed="81"/>
            <rFont val="Tahoma"/>
            <family val="2"/>
          </rPr>
          <t>&lt;[[TCDeals] - [TC Property Current Stage (Seq: 1)] - [Buildings (Seq: 6)] PVC Applicable Percentage - Send]&gt;</t>
        </r>
      </text>
    </comment>
    <comment ref="S17" authorId="1" shapeId="0" xr:uid="{9B9C8B30-9842-445B-818F-1F2CB65A9B11}">
      <text>
        <r>
          <rPr>
            <b/>
            <sz val="9"/>
            <color indexed="81"/>
            <rFont val="Tahoma"/>
            <family val="2"/>
          </rPr>
          <t>&lt;[[TCDeals] - [TC Property Current Stage (Seq: 1)] - [Buildings (Seq: 6)] Constr Applicable Percentage - Send]&gt;</t>
        </r>
      </text>
    </comment>
    <comment ref="T17" authorId="1" shapeId="0" xr:uid="{EF0BEAC9-7263-497B-AEBC-514C8C3A99F7}">
      <text>
        <r>
          <rPr>
            <b/>
            <sz val="9"/>
            <color indexed="81"/>
            <rFont val="Tahoma"/>
            <family val="2"/>
          </rPr>
          <t>&lt;[[TCDeals] - [TC Property Current Stage (Seq: 1)] - [Buildings (Seq: 6)] PVC Credit Amount - Send]&gt;</t>
        </r>
      </text>
    </comment>
    <comment ref="U17" authorId="1" shapeId="0" xr:uid="{51CA0F3E-8E1D-49E9-9253-277491848DC9}">
      <text>
        <r>
          <rPr>
            <b/>
            <sz val="9"/>
            <color indexed="81"/>
            <rFont val="Tahoma"/>
            <family val="2"/>
          </rPr>
          <t>&lt;[[TCDeals] - [TC Property Current Stage (Seq: 1)] - [Buildings (Seq: 6)] Constr Credit Amount - Send]&gt;</t>
        </r>
      </text>
    </comment>
    <comment ref="V17" authorId="1" shapeId="0" xr:uid="{1E2A8DAD-E64D-457C-9330-95B613C69BB0}">
      <text>
        <r>
          <rPr>
            <b/>
            <sz val="9"/>
            <color indexed="81"/>
            <rFont val="Tahoma"/>
            <family val="2"/>
          </rPr>
          <t>&lt;[[TCDeals] - [TC Property Current Stage (Seq: 1)] - [Buildings (Seq: 6)] PVC Est Qual Basis - Send]&gt;</t>
        </r>
      </text>
    </comment>
    <comment ref="W17" authorId="1" shapeId="0" xr:uid="{FEC6D81E-0E71-42FE-A0A2-70B608F3AAB2}">
      <text>
        <r>
          <rPr>
            <b/>
            <sz val="9"/>
            <color indexed="81"/>
            <rFont val="Tahoma"/>
            <family val="2"/>
          </rPr>
          <t>&lt;[[TCDeals] - [TC Property Current Stage (Seq: 1)] - [Buildings (Seq: 6)] Constr Est Qual Basis - Send]&gt;</t>
        </r>
      </text>
    </comment>
    <comment ref="X17" authorId="1" shapeId="0" xr:uid="{F6E23E2C-64AA-4565-B38C-463ACB11D78C}">
      <text>
        <r>
          <rPr>
            <b/>
            <sz val="9"/>
            <color indexed="81"/>
            <rFont val="Tahoma"/>
            <family val="2"/>
          </rPr>
          <t>&lt;[[TCDeals] - [TC Property Current Stage (Seq: 1)] - [Buildings (Seq: 6)] PVC8609 Basis - Send]&gt;</t>
        </r>
      </text>
    </comment>
    <comment ref="Y17" authorId="1" shapeId="0" xr:uid="{EC8FB7EF-5F0C-4AAC-8740-76959EE266E7}">
      <text>
        <r>
          <rPr>
            <b/>
            <sz val="9"/>
            <color indexed="81"/>
            <rFont val="Tahoma"/>
            <family val="2"/>
          </rPr>
          <t>&lt;[[TCDeals] - [TC Property Current Stage (Seq: 1)] - [Buildings (Seq: 6)] Constr 8609 Basis - Send]&gt;</t>
        </r>
      </text>
    </comment>
    <comment ref="P18" authorId="1" shapeId="0" xr:uid="{321EF76A-9228-4EAA-8213-87730A31D63C}">
      <text>
        <r>
          <rPr>
            <b/>
            <sz val="9"/>
            <color indexed="81"/>
            <rFont val="Tahoma"/>
            <family val="2"/>
          </rPr>
          <t>&lt;[[TCDeals] - [TC Property Current Stage (Seq: 1)] - [Buildings (Seq: 7)] PVC8609 Credit - Send]&gt;</t>
        </r>
      </text>
    </comment>
    <comment ref="Q18" authorId="1" shapeId="0" xr:uid="{854F9167-EC9B-4337-9CA7-9C22A313DA4A}">
      <text>
        <r>
          <rPr>
            <b/>
            <sz val="9"/>
            <color indexed="81"/>
            <rFont val="Tahoma"/>
            <family val="2"/>
          </rPr>
          <t>&lt;[[TCDeals] - [TC Property Current Stage (Seq: 1)] - [Buildings (Seq: 7)] Constr 8609 Credit - Send]&gt;</t>
        </r>
      </text>
    </comment>
    <comment ref="R18" authorId="1" shapeId="0" xr:uid="{4FAC9A99-5678-492A-99C1-EC9ACD679F6D}">
      <text>
        <r>
          <rPr>
            <b/>
            <sz val="9"/>
            <color indexed="81"/>
            <rFont val="Tahoma"/>
            <family val="2"/>
          </rPr>
          <t>&lt;[[TCDeals] - [TC Property Current Stage (Seq: 1)] - [Buildings (Seq: 7)] PVC Applicable Percentage - Send]&gt;</t>
        </r>
      </text>
    </comment>
    <comment ref="S18" authorId="1" shapeId="0" xr:uid="{E7C18E1E-4420-4037-BFD2-2BAA860D94C9}">
      <text>
        <r>
          <rPr>
            <b/>
            <sz val="9"/>
            <color indexed="81"/>
            <rFont val="Tahoma"/>
            <family val="2"/>
          </rPr>
          <t>&lt;[[TCDeals] - [TC Property Current Stage (Seq: 1)] - [Buildings (Seq: 7)] Constr Applicable Percentage - Send]&gt;</t>
        </r>
      </text>
    </comment>
    <comment ref="T18" authorId="1" shapeId="0" xr:uid="{DF5D7A97-EA84-4B7C-B64A-CB2CB52090E5}">
      <text>
        <r>
          <rPr>
            <b/>
            <sz val="9"/>
            <color indexed="81"/>
            <rFont val="Tahoma"/>
            <family val="2"/>
          </rPr>
          <t>&lt;[[TCDeals] - [TC Property Current Stage (Seq: 1)] - [Buildings (Seq: 7)] PVC Credit Amount - Send]&gt;</t>
        </r>
      </text>
    </comment>
    <comment ref="U18" authorId="1" shapeId="0" xr:uid="{A5D285AD-6769-4337-BFFF-DA3DCB8E368B}">
      <text>
        <r>
          <rPr>
            <b/>
            <sz val="9"/>
            <color indexed="81"/>
            <rFont val="Tahoma"/>
            <family val="2"/>
          </rPr>
          <t>&lt;[[TCDeals] - [TC Property Current Stage (Seq: 1)] - [Buildings (Seq: 7)] Constr Credit Amount - Send]&gt;</t>
        </r>
      </text>
    </comment>
    <comment ref="V18" authorId="1" shapeId="0" xr:uid="{E17B5D59-A89A-463B-810F-B12061BCDBFD}">
      <text>
        <r>
          <rPr>
            <b/>
            <sz val="9"/>
            <color indexed="81"/>
            <rFont val="Tahoma"/>
            <family val="2"/>
          </rPr>
          <t>&lt;[[TCDeals] - [TC Property Current Stage (Seq: 1)] - [Buildings (Seq: 7)] PVC Est Qual Basis - Send]&gt;</t>
        </r>
      </text>
    </comment>
    <comment ref="W18" authorId="1" shapeId="0" xr:uid="{FCAFB182-1B04-480E-99F7-E5C81143FC82}">
      <text>
        <r>
          <rPr>
            <b/>
            <sz val="9"/>
            <color indexed="81"/>
            <rFont val="Tahoma"/>
            <family val="2"/>
          </rPr>
          <t>&lt;[[TCDeals] - [TC Property Current Stage (Seq: 1)] - [Buildings (Seq: 7)] Constr Est Qual Basis - Send]&gt;</t>
        </r>
      </text>
    </comment>
    <comment ref="X18" authorId="1" shapeId="0" xr:uid="{D4E0D8A0-6A97-438D-A1E1-5CBE4A3477C5}">
      <text>
        <r>
          <rPr>
            <b/>
            <sz val="9"/>
            <color indexed="81"/>
            <rFont val="Tahoma"/>
            <family val="2"/>
          </rPr>
          <t>&lt;[[TCDeals] - [TC Property Current Stage (Seq: 1)] - [Buildings (Seq: 7)] PVC8609 Basis - Send]&gt;</t>
        </r>
      </text>
    </comment>
    <comment ref="Y18" authorId="1" shapeId="0" xr:uid="{405FB5C8-7744-423D-B207-7A33CABBF7CD}">
      <text>
        <r>
          <rPr>
            <b/>
            <sz val="9"/>
            <color indexed="81"/>
            <rFont val="Tahoma"/>
            <family val="2"/>
          </rPr>
          <t>&lt;[[TCDeals] - [TC Property Current Stage (Seq: 1)] - [Buildings (Seq: 7)] Constr 8609 Basis - Send]&gt;</t>
        </r>
      </text>
    </comment>
    <comment ref="P19" authorId="1" shapeId="0" xr:uid="{CE97D60F-F3FE-4B43-AC44-19EEDC31DE85}">
      <text>
        <r>
          <rPr>
            <b/>
            <sz val="9"/>
            <color indexed="81"/>
            <rFont val="Tahoma"/>
            <family val="2"/>
          </rPr>
          <t>&lt;[[TCDeals] - [TC Property Current Stage (Seq: 1)] - [Buildings (Seq: 8)] PVC8609 Credit - Send]&gt;</t>
        </r>
      </text>
    </comment>
    <comment ref="Q19" authorId="1" shapeId="0" xr:uid="{635853DE-7D8A-46BA-B9A3-C0FAF675F681}">
      <text>
        <r>
          <rPr>
            <b/>
            <sz val="9"/>
            <color indexed="81"/>
            <rFont val="Tahoma"/>
            <family val="2"/>
          </rPr>
          <t>&lt;[[TCDeals] - [TC Property Current Stage (Seq: 1)] - [Buildings (Seq: 8)] Constr 8609 Credit - Send]&gt;</t>
        </r>
      </text>
    </comment>
    <comment ref="R19" authorId="1" shapeId="0" xr:uid="{24BC3C22-D039-485E-B5C5-3812CA86516C}">
      <text>
        <r>
          <rPr>
            <b/>
            <sz val="9"/>
            <color indexed="81"/>
            <rFont val="Tahoma"/>
            <family val="2"/>
          </rPr>
          <t>&lt;[[TCDeals] - [TC Property Current Stage (Seq: 1)] - [Buildings (Seq: 8)] PVC Applicable Percentage - Send]&gt;</t>
        </r>
      </text>
    </comment>
    <comment ref="S19" authorId="1" shapeId="0" xr:uid="{8CD4DD1D-FF5E-4799-97E0-8A051B5E1B25}">
      <text>
        <r>
          <rPr>
            <b/>
            <sz val="9"/>
            <color indexed="81"/>
            <rFont val="Tahoma"/>
            <family val="2"/>
          </rPr>
          <t>&lt;[[TCDeals] - [TC Property Current Stage (Seq: 1)] - [Buildings (Seq: 8)] Constr Applicable Percentage - Send]&gt;</t>
        </r>
      </text>
    </comment>
    <comment ref="T19" authorId="1" shapeId="0" xr:uid="{C1EDA194-78E0-4F28-B825-E77D4B416E68}">
      <text>
        <r>
          <rPr>
            <b/>
            <sz val="9"/>
            <color indexed="81"/>
            <rFont val="Tahoma"/>
            <family val="2"/>
          </rPr>
          <t>&lt;[[TCDeals] - [TC Property Current Stage (Seq: 1)] - [Buildings (Seq: 8)] PVC Credit Amount - Send]&gt;</t>
        </r>
      </text>
    </comment>
    <comment ref="U19" authorId="1" shapeId="0" xr:uid="{EF15D1F4-0FE9-4692-AD92-1D812E9E35DC}">
      <text>
        <r>
          <rPr>
            <b/>
            <sz val="9"/>
            <color indexed="81"/>
            <rFont val="Tahoma"/>
            <family val="2"/>
          </rPr>
          <t>&lt;[[TCDeals] - [TC Property Current Stage (Seq: 1)] - [Buildings (Seq: 8)] Constr Credit Amount - Send]&gt;</t>
        </r>
      </text>
    </comment>
    <comment ref="V19" authorId="1" shapeId="0" xr:uid="{B1E10A6A-5A7E-47C6-8CA6-82FCBE6D352E}">
      <text>
        <r>
          <rPr>
            <b/>
            <sz val="9"/>
            <color indexed="81"/>
            <rFont val="Tahoma"/>
            <family val="2"/>
          </rPr>
          <t>&lt;[[TCDeals] - [TC Property Current Stage (Seq: 1)] - [Buildings (Seq: 8)] PVC Est Qual Basis - Send]&gt;</t>
        </r>
      </text>
    </comment>
    <comment ref="W19" authorId="1" shapeId="0" xr:uid="{69E488B1-CDF5-4F4A-BB28-89A9F93F028A}">
      <text>
        <r>
          <rPr>
            <b/>
            <sz val="9"/>
            <color indexed="81"/>
            <rFont val="Tahoma"/>
            <family val="2"/>
          </rPr>
          <t>&lt;[[TCDeals] - [TC Property Current Stage (Seq: 1)] - [Buildings (Seq: 8)] Constr Est Qual Basis - Send]&gt;</t>
        </r>
      </text>
    </comment>
    <comment ref="X19" authorId="1" shapeId="0" xr:uid="{C42DABA6-572F-4A56-B0BE-070CD00EFCC8}">
      <text>
        <r>
          <rPr>
            <b/>
            <sz val="9"/>
            <color indexed="81"/>
            <rFont val="Tahoma"/>
            <family val="2"/>
          </rPr>
          <t>&lt;[[TCDeals] - [TC Property Current Stage (Seq: 1)] - [Buildings (Seq: 8)] PVC8609 Basis - Send]&gt;</t>
        </r>
      </text>
    </comment>
    <comment ref="Y19" authorId="1" shapeId="0" xr:uid="{BAE7EE27-84E4-4BBB-B530-32B1537C489D}">
      <text>
        <r>
          <rPr>
            <b/>
            <sz val="9"/>
            <color indexed="81"/>
            <rFont val="Tahoma"/>
            <family val="2"/>
          </rPr>
          <t>&lt;[[TCDeals] - [TC Property Current Stage (Seq: 1)] - [Buildings (Seq: 8)] Constr 8609 Basis - Send]&gt;</t>
        </r>
      </text>
    </comment>
    <comment ref="P20" authorId="1" shapeId="0" xr:uid="{B823D205-A613-429A-9EF9-D78FD5D8DB40}">
      <text>
        <r>
          <rPr>
            <b/>
            <sz val="9"/>
            <color indexed="81"/>
            <rFont val="Tahoma"/>
            <family val="2"/>
          </rPr>
          <t>&lt;[[TCDeals] - [TC Property Current Stage (Seq: 1)] - [Buildings (Seq: 9)] PVC8609 Credit - Send]&gt;</t>
        </r>
      </text>
    </comment>
    <comment ref="Q20" authorId="1" shapeId="0" xr:uid="{30B4B24F-B8D0-49A0-974A-090FC0C741C3}">
      <text>
        <r>
          <rPr>
            <b/>
            <sz val="9"/>
            <color indexed="81"/>
            <rFont val="Tahoma"/>
            <family val="2"/>
          </rPr>
          <t>&lt;[[TCDeals] - [TC Property Current Stage (Seq: 1)] - [Buildings (Seq: 9)] Constr 8609 Credit - Send]&gt;</t>
        </r>
      </text>
    </comment>
    <comment ref="R20" authorId="1" shapeId="0" xr:uid="{8538A0A6-8A62-460E-94EF-E012F4B1F632}">
      <text>
        <r>
          <rPr>
            <b/>
            <sz val="9"/>
            <color indexed="81"/>
            <rFont val="Tahoma"/>
            <family val="2"/>
          </rPr>
          <t>&lt;[[TCDeals] - [TC Property Current Stage (Seq: 1)] - [Buildings (Seq: 9)] PVC Applicable Percentage - Send]&gt;</t>
        </r>
      </text>
    </comment>
    <comment ref="S20" authorId="1" shapeId="0" xr:uid="{A95E644F-64A9-4231-9CA8-74376FADEAEB}">
      <text>
        <r>
          <rPr>
            <b/>
            <sz val="9"/>
            <color indexed="81"/>
            <rFont val="Tahoma"/>
            <family val="2"/>
          </rPr>
          <t>&lt;[[TCDeals] - [TC Property Current Stage (Seq: 1)] - [Buildings (Seq: 9)] Constr Applicable Percentage - Send]&gt;</t>
        </r>
      </text>
    </comment>
    <comment ref="T20" authorId="1" shapeId="0" xr:uid="{E4D31412-B0F2-4468-A56D-7AF31388BDA6}">
      <text>
        <r>
          <rPr>
            <b/>
            <sz val="9"/>
            <color indexed="81"/>
            <rFont val="Tahoma"/>
            <family val="2"/>
          </rPr>
          <t>&lt;[[TCDeals] - [TC Property Current Stage (Seq: 1)] - [Buildings (Seq: 9)] PVC Credit Amount - Send]&gt;</t>
        </r>
      </text>
    </comment>
    <comment ref="U20" authorId="1" shapeId="0" xr:uid="{B3AC11ED-1E70-49C1-A27C-562C7EA9A52A}">
      <text>
        <r>
          <rPr>
            <b/>
            <sz val="9"/>
            <color indexed="81"/>
            <rFont val="Tahoma"/>
            <family val="2"/>
          </rPr>
          <t>&lt;[[TCDeals] - [TC Property Current Stage (Seq: 1)] - [Buildings (Seq: 9)] Constr Credit Amount - Send]&gt;</t>
        </r>
      </text>
    </comment>
    <comment ref="V20" authorId="1" shapeId="0" xr:uid="{A5A26AFA-4A0B-4E68-8A2C-118FD5A37828}">
      <text>
        <r>
          <rPr>
            <b/>
            <sz val="9"/>
            <color indexed="81"/>
            <rFont val="Tahoma"/>
            <family val="2"/>
          </rPr>
          <t>&lt;[[TCDeals] - [TC Property Current Stage (Seq: 1)] - [Buildings (Seq: 9)] PVC Est Qual Basis - Send]&gt;</t>
        </r>
      </text>
    </comment>
    <comment ref="W20" authorId="1" shapeId="0" xr:uid="{CC670D6D-5E59-4377-8A90-A73A18F22D58}">
      <text>
        <r>
          <rPr>
            <b/>
            <sz val="9"/>
            <color indexed="81"/>
            <rFont val="Tahoma"/>
            <family val="2"/>
          </rPr>
          <t>&lt;[[TCDeals] - [TC Property Current Stage (Seq: 1)] - [Buildings (Seq: 9)] Constr Est Qual Basis - Send]&gt;</t>
        </r>
      </text>
    </comment>
    <comment ref="X20" authorId="1" shapeId="0" xr:uid="{E66A0D27-ADBF-45BF-9EA0-02D1648522BF}">
      <text>
        <r>
          <rPr>
            <b/>
            <sz val="9"/>
            <color indexed="81"/>
            <rFont val="Tahoma"/>
            <family val="2"/>
          </rPr>
          <t>&lt;[[TCDeals] - [TC Property Current Stage (Seq: 1)] - [Buildings (Seq: 9)] PVC8609 Basis - Send]&gt;</t>
        </r>
      </text>
    </comment>
    <comment ref="Y20" authorId="1" shapeId="0" xr:uid="{02CD990B-E274-4A75-B115-3BBD867EF54D}">
      <text>
        <r>
          <rPr>
            <b/>
            <sz val="9"/>
            <color indexed="81"/>
            <rFont val="Tahoma"/>
            <family val="2"/>
          </rPr>
          <t>&lt;[[TCDeals] - [TC Property Current Stage (Seq: 1)] - [Buildings (Seq: 9)] Constr 8609 Basis - Send]&gt;</t>
        </r>
      </text>
    </comment>
    <comment ref="P21" authorId="1" shapeId="0" xr:uid="{9E97DA5C-E917-44F9-B5F0-6BA3B95F0984}">
      <text>
        <r>
          <rPr>
            <b/>
            <sz val="9"/>
            <color indexed="81"/>
            <rFont val="Tahoma"/>
            <family val="2"/>
          </rPr>
          <t>&lt;[[TCDeals] - [TC Property Current Stage (Seq: 1)] - [Buildings (Seq: 10)] PVC8609 Credit - Send]&gt;</t>
        </r>
      </text>
    </comment>
    <comment ref="Q21" authorId="1" shapeId="0" xr:uid="{FC731EBD-2EAF-4367-9B31-8CD06CD6B97E}">
      <text>
        <r>
          <rPr>
            <b/>
            <sz val="9"/>
            <color indexed="81"/>
            <rFont val="Tahoma"/>
            <family val="2"/>
          </rPr>
          <t>&lt;[[TCDeals] - [TC Property Current Stage (Seq: 1)] - [Buildings (Seq: 10)] Constr 8609 Credit - Send]&gt;</t>
        </r>
      </text>
    </comment>
    <comment ref="R21" authorId="1" shapeId="0" xr:uid="{81D3E7BC-85B3-4112-975B-B7EF59B0E668}">
      <text>
        <r>
          <rPr>
            <b/>
            <sz val="9"/>
            <color indexed="81"/>
            <rFont val="Tahoma"/>
            <family val="2"/>
          </rPr>
          <t>&lt;[[TCDeals] - [TC Property Current Stage (Seq: 1)] - [Buildings (Seq: 10)] PVC Applicable Percentage - Send]&gt;</t>
        </r>
      </text>
    </comment>
    <comment ref="S21" authorId="1" shapeId="0" xr:uid="{F1688C79-2A27-46B0-B3C7-32805135DA35}">
      <text>
        <r>
          <rPr>
            <b/>
            <sz val="9"/>
            <color indexed="81"/>
            <rFont val="Tahoma"/>
            <family val="2"/>
          </rPr>
          <t>&lt;[[TCDeals] - [TC Property Current Stage (Seq: 1)] - [Buildings (Seq: 10)] Constr Applicable Percentage - Send]&gt;</t>
        </r>
      </text>
    </comment>
    <comment ref="T21" authorId="1" shapeId="0" xr:uid="{D19ACD06-B6CF-46A1-BB7B-7C9C9C3BF67D}">
      <text>
        <r>
          <rPr>
            <b/>
            <sz val="9"/>
            <color indexed="81"/>
            <rFont val="Tahoma"/>
            <family val="2"/>
          </rPr>
          <t>&lt;[[TCDeals] - [TC Property Current Stage (Seq: 1)] - [Buildings (Seq: 10)] PVC Credit Amount - Send]&gt;</t>
        </r>
      </text>
    </comment>
    <comment ref="U21" authorId="1" shapeId="0" xr:uid="{00BD530A-6382-44D6-909E-9EC62EA39879}">
      <text>
        <r>
          <rPr>
            <b/>
            <sz val="9"/>
            <color indexed="81"/>
            <rFont val="Tahoma"/>
            <family val="2"/>
          </rPr>
          <t>&lt;[[TCDeals] - [TC Property Current Stage (Seq: 1)] - [Buildings (Seq: 10)] Constr Credit Amount - Send]&gt;</t>
        </r>
      </text>
    </comment>
    <comment ref="V21" authorId="1" shapeId="0" xr:uid="{3B9C55CE-839D-4EC5-A184-F400E5D211EF}">
      <text>
        <r>
          <rPr>
            <b/>
            <sz val="9"/>
            <color indexed="81"/>
            <rFont val="Tahoma"/>
            <family val="2"/>
          </rPr>
          <t>&lt;[[TCDeals] - [TC Property Current Stage (Seq: 1)] - [Buildings (Seq: 10)] PVC Est Qual Basis - Send]&gt;</t>
        </r>
      </text>
    </comment>
    <comment ref="W21" authorId="1" shapeId="0" xr:uid="{0B023B32-57C7-4233-9453-895B9D1D9C98}">
      <text>
        <r>
          <rPr>
            <b/>
            <sz val="9"/>
            <color indexed="81"/>
            <rFont val="Tahoma"/>
            <family val="2"/>
          </rPr>
          <t>&lt;[[TCDeals] - [TC Property Current Stage (Seq: 1)] - [Buildings (Seq: 10)] Constr Est Qual Basis - Send]&gt;</t>
        </r>
      </text>
    </comment>
    <comment ref="X21" authorId="1" shapeId="0" xr:uid="{9EE043FA-25FD-411F-B8F2-0F5C64E8C390}">
      <text>
        <r>
          <rPr>
            <b/>
            <sz val="9"/>
            <color indexed="81"/>
            <rFont val="Tahoma"/>
            <family val="2"/>
          </rPr>
          <t>&lt;[[TCDeals] - [TC Property Current Stage (Seq: 1)] - [Buildings (Seq: 10)] PVC8609 Basis - Send]&gt;</t>
        </r>
      </text>
    </comment>
    <comment ref="Y21" authorId="1" shapeId="0" xr:uid="{7D2E49C1-E8DF-4EF7-8FDB-461DF1CF644E}">
      <text>
        <r>
          <rPr>
            <b/>
            <sz val="9"/>
            <color indexed="81"/>
            <rFont val="Tahoma"/>
            <family val="2"/>
          </rPr>
          <t>&lt;[[TCDeals] - [TC Property Current Stage (Seq: 1)] - [Buildings (Seq: 10)] Constr 8609 Basis - Send]&gt;</t>
        </r>
      </text>
    </comment>
    <comment ref="P22" authorId="1" shapeId="0" xr:uid="{8851F1AD-FEC0-4675-B331-742D6E555E6E}">
      <text>
        <r>
          <rPr>
            <b/>
            <sz val="9"/>
            <color indexed="81"/>
            <rFont val="Tahoma"/>
            <family val="2"/>
          </rPr>
          <t>&lt;[[TCDeals] - [TC Property Current Stage (Seq: 1)] - [Buildings (Seq: 11)] PVC8609 Credit - Send]&gt;</t>
        </r>
      </text>
    </comment>
    <comment ref="Q22" authorId="1" shapeId="0" xr:uid="{356ACA4D-101F-49A0-B8CC-08B39DB95630}">
      <text>
        <r>
          <rPr>
            <b/>
            <sz val="9"/>
            <color indexed="81"/>
            <rFont val="Tahoma"/>
            <family val="2"/>
          </rPr>
          <t>&lt;[[TCDeals] - [TC Property Current Stage (Seq: 1)] - [Buildings (Seq: 11)] Constr 8609 Credit - Send]&gt;</t>
        </r>
      </text>
    </comment>
    <comment ref="R22" authorId="1" shapeId="0" xr:uid="{A0F9DBDB-61CC-4C46-87CB-2C5B98A54160}">
      <text>
        <r>
          <rPr>
            <b/>
            <sz val="9"/>
            <color indexed="81"/>
            <rFont val="Tahoma"/>
            <family val="2"/>
          </rPr>
          <t>&lt;[[TCDeals] - [TC Property Current Stage (Seq: 1)] - [Buildings (Seq: 11)] PVC Applicable Percentage - Send]&gt;</t>
        </r>
      </text>
    </comment>
    <comment ref="S22" authorId="1" shapeId="0" xr:uid="{35FA07CA-56D3-4A63-B0F6-46F9243E624F}">
      <text>
        <r>
          <rPr>
            <b/>
            <sz val="9"/>
            <color indexed="81"/>
            <rFont val="Tahoma"/>
            <family val="2"/>
          </rPr>
          <t>&lt;[[TCDeals] - [TC Property Current Stage (Seq: 1)] - [Buildings (Seq: 11)] Constr Applicable Percentage - Send]&gt;</t>
        </r>
      </text>
    </comment>
    <comment ref="T22" authorId="1" shapeId="0" xr:uid="{AB1D8961-A403-4EE3-87A7-FD42524FC01D}">
      <text>
        <r>
          <rPr>
            <b/>
            <sz val="9"/>
            <color indexed="81"/>
            <rFont val="Tahoma"/>
            <family val="2"/>
          </rPr>
          <t>&lt;[[TCDeals] - [TC Property Current Stage (Seq: 1)] - [Buildings (Seq: 11)] PVC Credit Amount - Send]&gt;</t>
        </r>
      </text>
    </comment>
    <comment ref="U22" authorId="1" shapeId="0" xr:uid="{26877C52-A89E-4782-AE52-9EAD173641D4}">
      <text>
        <r>
          <rPr>
            <b/>
            <sz val="9"/>
            <color indexed="81"/>
            <rFont val="Tahoma"/>
            <family val="2"/>
          </rPr>
          <t>&lt;[[TCDeals] - [TC Property Current Stage (Seq: 1)] - [Buildings (Seq: 11)] Constr Credit Amount - Send]&gt;</t>
        </r>
      </text>
    </comment>
    <comment ref="V22" authorId="1" shapeId="0" xr:uid="{7D0DB93B-8071-441A-BEE5-3D6A5FC9C629}">
      <text>
        <r>
          <rPr>
            <b/>
            <sz val="9"/>
            <color indexed="81"/>
            <rFont val="Tahoma"/>
            <family val="2"/>
          </rPr>
          <t>&lt;[[TCDeals] - [TC Property Current Stage (Seq: 1)] - [Buildings (Seq: 11)] PVC Est Qual Basis - Send]&gt;</t>
        </r>
      </text>
    </comment>
    <comment ref="W22" authorId="1" shapeId="0" xr:uid="{0B8FCDA2-95B3-4612-84B3-D5C4BFAB86F8}">
      <text>
        <r>
          <rPr>
            <b/>
            <sz val="9"/>
            <color indexed="81"/>
            <rFont val="Tahoma"/>
            <family val="2"/>
          </rPr>
          <t>&lt;[[TCDeals] - [TC Property Current Stage (Seq: 1)] - [Buildings (Seq: 11)] Constr Est Qual Basis - Send]&gt;</t>
        </r>
      </text>
    </comment>
    <comment ref="X22" authorId="1" shapeId="0" xr:uid="{744A27FB-72FD-4984-9C6B-255BF56B2806}">
      <text>
        <r>
          <rPr>
            <b/>
            <sz val="9"/>
            <color indexed="81"/>
            <rFont val="Tahoma"/>
            <family val="2"/>
          </rPr>
          <t>&lt;[[TCDeals] - [TC Property Current Stage (Seq: 1)] - [Buildings (Seq: 11)] PVC8609 Basis - Send]&gt;</t>
        </r>
      </text>
    </comment>
    <comment ref="Y22" authorId="1" shapeId="0" xr:uid="{B4FA562E-8B37-418D-A8F6-009FCD9FCC8D}">
      <text>
        <r>
          <rPr>
            <b/>
            <sz val="9"/>
            <color indexed="81"/>
            <rFont val="Tahoma"/>
            <family val="2"/>
          </rPr>
          <t>&lt;[[TCDeals] - [TC Property Current Stage (Seq: 1)] - [Buildings (Seq: 11)] Constr 8609 Basis - Send]&gt;</t>
        </r>
      </text>
    </comment>
    <comment ref="P23" authorId="1" shapeId="0" xr:uid="{C1411E3A-113F-4262-ABA0-B874FFF1F68B}">
      <text>
        <r>
          <rPr>
            <b/>
            <sz val="9"/>
            <color indexed="81"/>
            <rFont val="Tahoma"/>
            <family val="2"/>
          </rPr>
          <t>&lt;[[TCDeals] - [TC Property Current Stage (Seq: 1)] - [Buildings (Seq: 12)] PVC8609 Credit - Send]&gt;</t>
        </r>
      </text>
    </comment>
    <comment ref="Q23" authorId="1" shapeId="0" xr:uid="{4CC0B8E0-425D-4A7C-9C6A-8F3609FEDD8F}">
      <text>
        <r>
          <rPr>
            <b/>
            <sz val="9"/>
            <color indexed="81"/>
            <rFont val="Tahoma"/>
            <family val="2"/>
          </rPr>
          <t>&lt;[[TCDeals] - [TC Property Current Stage (Seq: 1)] - [Buildings (Seq: 12)] Constr 8609 Credit - Send]&gt;</t>
        </r>
      </text>
    </comment>
    <comment ref="R23" authorId="1" shapeId="0" xr:uid="{2677A270-08E1-4CBF-BC54-46E7ACFBB6A4}">
      <text>
        <r>
          <rPr>
            <b/>
            <sz val="9"/>
            <color indexed="81"/>
            <rFont val="Tahoma"/>
            <family val="2"/>
          </rPr>
          <t>&lt;[[TCDeals] - [TC Property Current Stage (Seq: 1)] - [Buildings (Seq: 12)] PVC Applicable Percentage - Send]&gt;</t>
        </r>
      </text>
    </comment>
    <comment ref="S23" authorId="1" shapeId="0" xr:uid="{4B866D9A-69F2-4991-98AC-880F3682D898}">
      <text>
        <r>
          <rPr>
            <b/>
            <sz val="9"/>
            <color indexed="81"/>
            <rFont val="Tahoma"/>
            <family val="2"/>
          </rPr>
          <t>&lt;[[TCDeals] - [TC Property Current Stage (Seq: 1)] - [Buildings (Seq: 12)] Constr Applicable Percentage - Send]&gt;</t>
        </r>
      </text>
    </comment>
    <comment ref="T23" authorId="1" shapeId="0" xr:uid="{FD9E656A-D72A-4B53-8961-3A36B1FD06B6}">
      <text>
        <r>
          <rPr>
            <b/>
            <sz val="9"/>
            <color indexed="81"/>
            <rFont val="Tahoma"/>
            <family val="2"/>
          </rPr>
          <t>&lt;[[TCDeals] - [TC Property Current Stage (Seq: 1)] - [Buildings (Seq: 12)] PVC Credit Amount - Send]&gt;</t>
        </r>
      </text>
    </comment>
    <comment ref="U23" authorId="1" shapeId="0" xr:uid="{7224DEA2-2912-438D-869E-FCC48FED6D9C}">
      <text>
        <r>
          <rPr>
            <b/>
            <sz val="9"/>
            <color indexed="81"/>
            <rFont val="Tahoma"/>
            <family val="2"/>
          </rPr>
          <t>&lt;[[TCDeals] - [TC Property Current Stage (Seq: 1)] - [Buildings (Seq: 12)] Constr Credit Amount - Send]&gt;</t>
        </r>
      </text>
    </comment>
    <comment ref="V23" authorId="1" shapeId="0" xr:uid="{06CFCCDD-5704-4E02-8D29-6DA366AE4B21}">
      <text>
        <r>
          <rPr>
            <b/>
            <sz val="9"/>
            <color indexed="81"/>
            <rFont val="Tahoma"/>
            <family val="2"/>
          </rPr>
          <t>&lt;[[TCDeals] - [TC Property Current Stage (Seq: 1)] - [Buildings (Seq: 12)] PVC Est Qual Basis - Send]&gt;</t>
        </r>
      </text>
    </comment>
    <comment ref="W23" authorId="1" shapeId="0" xr:uid="{D9B3B783-2E04-40F4-976F-CDC341201BAF}">
      <text>
        <r>
          <rPr>
            <b/>
            <sz val="9"/>
            <color indexed="81"/>
            <rFont val="Tahoma"/>
            <family val="2"/>
          </rPr>
          <t>&lt;[[TCDeals] - [TC Property Current Stage (Seq: 1)] - [Buildings (Seq: 12)] Constr Est Qual Basis - Send]&gt;</t>
        </r>
      </text>
    </comment>
    <comment ref="X23" authorId="1" shapeId="0" xr:uid="{D8E1CAAB-80B5-4D73-BF99-46F458CC1C2F}">
      <text>
        <r>
          <rPr>
            <b/>
            <sz val="9"/>
            <color indexed="81"/>
            <rFont val="Tahoma"/>
            <family val="2"/>
          </rPr>
          <t>&lt;[[TCDeals] - [TC Property Current Stage (Seq: 1)] - [Buildings (Seq: 12)] PVC8609 Basis - Send]&gt;</t>
        </r>
      </text>
    </comment>
    <comment ref="Y23" authorId="1" shapeId="0" xr:uid="{FAA6834D-E2A9-48B0-A310-25E04A57E627}">
      <text>
        <r>
          <rPr>
            <b/>
            <sz val="9"/>
            <color indexed="81"/>
            <rFont val="Tahoma"/>
            <family val="2"/>
          </rPr>
          <t>&lt;[[TCDeals] - [TC Property Current Stage (Seq: 1)] - [Buildings (Seq: 12)] Constr 8609 Basis - Send]&gt;</t>
        </r>
      </text>
    </comment>
    <comment ref="P24" authorId="1" shapeId="0" xr:uid="{0D2C6546-4254-415E-B768-9A11E78F1E86}">
      <text>
        <r>
          <rPr>
            <b/>
            <sz val="9"/>
            <color indexed="81"/>
            <rFont val="Tahoma"/>
            <family val="2"/>
          </rPr>
          <t>&lt;[[TCDeals] - [TC Property Current Stage (Seq: 1)] - [Buildings (Seq: 13)] PVC8609 Credit - Send]&gt;</t>
        </r>
      </text>
    </comment>
    <comment ref="Q24" authorId="1" shapeId="0" xr:uid="{0CE62433-CCDD-4842-AD47-4814FDECF581}">
      <text>
        <r>
          <rPr>
            <b/>
            <sz val="9"/>
            <color indexed="81"/>
            <rFont val="Tahoma"/>
            <family val="2"/>
          </rPr>
          <t>&lt;[[TCDeals] - [TC Property Current Stage (Seq: 1)] - [Buildings (Seq: 13)] Constr 8609 Credit - Send]&gt;</t>
        </r>
      </text>
    </comment>
    <comment ref="R24" authorId="1" shapeId="0" xr:uid="{CAEDF766-79A9-4413-939E-03EC4476DE76}">
      <text>
        <r>
          <rPr>
            <b/>
            <sz val="9"/>
            <color indexed="81"/>
            <rFont val="Tahoma"/>
            <family val="2"/>
          </rPr>
          <t>&lt;[[TCDeals] - [TC Property Current Stage (Seq: 1)] - [Buildings (Seq: 13)] PVC Applicable Percentage - Send]&gt;</t>
        </r>
      </text>
    </comment>
    <comment ref="S24" authorId="1" shapeId="0" xr:uid="{E8044D99-8E3D-4CFB-B495-16C2905DDF83}">
      <text>
        <r>
          <rPr>
            <b/>
            <sz val="9"/>
            <color indexed="81"/>
            <rFont val="Tahoma"/>
            <family val="2"/>
          </rPr>
          <t>&lt;[[TCDeals] - [TC Property Current Stage (Seq: 1)] - [Buildings (Seq: 13)] Constr Applicable Percentage - Send]&gt;</t>
        </r>
      </text>
    </comment>
    <comment ref="T24" authorId="1" shapeId="0" xr:uid="{FEC16210-9FDE-4167-9C1B-EFD13B71C6E9}">
      <text>
        <r>
          <rPr>
            <b/>
            <sz val="9"/>
            <color indexed="81"/>
            <rFont val="Tahoma"/>
            <family val="2"/>
          </rPr>
          <t>&lt;[[TCDeals] - [TC Property Current Stage (Seq: 1)] - [Buildings (Seq: 13)] PVC Credit Amount - Send]&gt;</t>
        </r>
      </text>
    </comment>
    <comment ref="U24" authorId="1" shapeId="0" xr:uid="{194ED15F-0905-4E0E-B4F4-D7617D8D7270}">
      <text>
        <r>
          <rPr>
            <b/>
            <sz val="9"/>
            <color indexed="81"/>
            <rFont val="Tahoma"/>
            <family val="2"/>
          </rPr>
          <t>&lt;[[TCDeals] - [TC Property Current Stage (Seq: 1)] - [Buildings (Seq: 13)] Constr Credit Amount - Send]&gt;</t>
        </r>
      </text>
    </comment>
    <comment ref="V24" authorId="1" shapeId="0" xr:uid="{D3DBE10F-549B-442C-B488-42D5F5A2EDC4}">
      <text>
        <r>
          <rPr>
            <b/>
            <sz val="9"/>
            <color indexed="81"/>
            <rFont val="Tahoma"/>
            <family val="2"/>
          </rPr>
          <t>&lt;[[TCDeals] - [TC Property Current Stage (Seq: 1)] - [Buildings (Seq: 13)] PVC Est Qual Basis - Send]&gt;</t>
        </r>
      </text>
    </comment>
    <comment ref="W24" authorId="1" shapeId="0" xr:uid="{C4BD673F-D89A-4A54-BF89-5F9FD43C6C90}">
      <text>
        <r>
          <rPr>
            <b/>
            <sz val="9"/>
            <color indexed="81"/>
            <rFont val="Tahoma"/>
            <family val="2"/>
          </rPr>
          <t>&lt;[[TCDeals] - [TC Property Current Stage (Seq: 1)] - [Buildings (Seq: 13)] Constr Est Qual Basis - Send]&gt;</t>
        </r>
      </text>
    </comment>
    <comment ref="X24" authorId="1" shapeId="0" xr:uid="{F5FFFE41-1ACD-44AF-B46A-9A925CCC3266}">
      <text>
        <r>
          <rPr>
            <b/>
            <sz val="9"/>
            <color indexed="81"/>
            <rFont val="Tahoma"/>
            <family val="2"/>
          </rPr>
          <t>&lt;[[TCDeals] - [TC Property Current Stage (Seq: 1)] - [Buildings (Seq: 13)] PVC8609 Basis - Send]&gt;</t>
        </r>
      </text>
    </comment>
    <comment ref="Y24" authorId="1" shapeId="0" xr:uid="{4E5A4E10-E26E-40A8-9CBD-C218564A66A6}">
      <text>
        <r>
          <rPr>
            <b/>
            <sz val="9"/>
            <color indexed="81"/>
            <rFont val="Tahoma"/>
            <family val="2"/>
          </rPr>
          <t>&lt;[[TCDeals] - [TC Property Current Stage (Seq: 1)] - [Buildings (Seq: 13)] Constr 8609 Basis - Send]&gt;</t>
        </r>
      </text>
    </comment>
    <comment ref="P25" authorId="1" shapeId="0" xr:uid="{A6BE8B47-DDC1-42CD-98B4-2B22AD961011}">
      <text>
        <r>
          <rPr>
            <b/>
            <sz val="9"/>
            <color indexed="81"/>
            <rFont val="Tahoma"/>
            <family val="2"/>
          </rPr>
          <t>&lt;[[TCDeals] - [TC Property Current Stage (Seq: 1)] - [Buildings (Seq: 14)] PVC8609 Credit - Send]&gt;</t>
        </r>
      </text>
    </comment>
    <comment ref="Q25" authorId="1" shapeId="0" xr:uid="{182DC122-AC68-44C7-9036-5E30B2FC4686}">
      <text>
        <r>
          <rPr>
            <b/>
            <sz val="9"/>
            <color indexed="81"/>
            <rFont val="Tahoma"/>
            <family val="2"/>
          </rPr>
          <t>&lt;[[TCDeals] - [TC Property Current Stage (Seq: 1)] - [Buildings (Seq: 14)] Constr 8609 Credit - Send]&gt;</t>
        </r>
      </text>
    </comment>
    <comment ref="R25" authorId="1" shapeId="0" xr:uid="{A8E9AD70-BA4D-4331-8909-9EC42C6CBDD8}">
      <text>
        <r>
          <rPr>
            <b/>
            <sz val="9"/>
            <color indexed="81"/>
            <rFont val="Tahoma"/>
            <family val="2"/>
          </rPr>
          <t>&lt;[[TCDeals] - [TC Property Current Stage (Seq: 1)] - [Buildings (Seq: 14)] PVC Applicable Percentage - Send]&gt;</t>
        </r>
      </text>
    </comment>
    <comment ref="S25" authorId="1" shapeId="0" xr:uid="{E149B9CA-5D4B-468E-9DDB-FEED4E6E056F}">
      <text>
        <r>
          <rPr>
            <b/>
            <sz val="9"/>
            <color indexed="81"/>
            <rFont val="Tahoma"/>
            <family val="2"/>
          </rPr>
          <t>&lt;[[TCDeals] - [TC Property Current Stage (Seq: 1)] - [Buildings (Seq: 14)] Constr Applicable Percentage - Send]&gt;</t>
        </r>
      </text>
    </comment>
    <comment ref="T25" authorId="1" shapeId="0" xr:uid="{BAAF0CD1-0A2C-4CAA-B0DA-266B2A60B6EC}">
      <text>
        <r>
          <rPr>
            <b/>
            <sz val="9"/>
            <color indexed="81"/>
            <rFont val="Tahoma"/>
            <family val="2"/>
          </rPr>
          <t>&lt;[[TCDeals] - [TC Property Current Stage (Seq: 1)] - [Buildings (Seq: 14)] PVC Credit Amount - Send]&gt;</t>
        </r>
      </text>
    </comment>
    <comment ref="U25" authorId="1" shapeId="0" xr:uid="{2D497CBC-14F3-40BB-9459-18295602B6B5}">
      <text>
        <r>
          <rPr>
            <b/>
            <sz val="9"/>
            <color indexed="81"/>
            <rFont val="Tahoma"/>
            <family val="2"/>
          </rPr>
          <t>&lt;[[TCDeals] - [TC Property Current Stage (Seq: 1)] - [Buildings (Seq: 14)] Constr Credit Amount - Send]&gt;</t>
        </r>
      </text>
    </comment>
    <comment ref="V25" authorId="1" shapeId="0" xr:uid="{C3C071D8-C777-4D59-AA2F-D1852830876C}">
      <text>
        <r>
          <rPr>
            <b/>
            <sz val="9"/>
            <color indexed="81"/>
            <rFont val="Tahoma"/>
            <family val="2"/>
          </rPr>
          <t>&lt;[[TCDeals] - [TC Property Current Stage (Seq: 1)] - [Buildings (Seq: 14)] PVC Est Qual Basis - Send]&gt;</t>
        </r>
      </text>
    </comment>
    <comment ref="W25" authorId="1" shapeId="0" xr:uid="{EF86B379-FC27-4901-B47E-E7C91D149F25}">
      <text>
        <r>
          <rPr>
            <b/>
            <sz val="9"/>
            <color indexed="81"/>
            <rFont val="Tahoma"/>
            <family val="2"/>
          </rPr>
          <t>&lt;[[TCDeals] - [TC Property Current Stage (Seq: 1)] - [Buildings (Seq: 14)] Constr Est Qual Basis - Send]&gt;</t>
        </r>
      </text>
    </comment>
    <comment ref="X25" authorId="1" shapeId="0" xr:uid="{9EE162AC-C867-4F21-8948-BC6AA48950E3}">
      <text>
        <r>
          <rPr>
            <b/>
            <sz val="9"/>
            <color indexed="81"/>
            <rFont val="Tahoma"/>
            <family val="2"/>
          </rPr>
          <t>&lt;[[TCDeals] - [TC Property Current Stage (Seq: 1)] - [Buildings (Seq: 14)] PVC8609 Basis - Send]&gt;</t>
        </r>
      </text>
    </comment>
    <comment ref="Y25" authorId="1" shapeId="0" xr:uid="{89140A61-EE0D-432A-A899-3602528ABAFB}">
      <text>
        <r>
          <rPr>
            <b/>
            <sz val="9"/>
            <color indexed="81"/>
            <rFont val="Tahoma"/>
            <family val="2"/>
          </rPr>
          <t>&lt;[[TCDeals] - [TC Property Current Stage (Seq: 1)] - [Buildings (Seq: 14)] Constr 8609 Basis - Send]&gt;</t>
        </r>
      </text>
    </comment>
    <comment ref="P26" authorId="1" shapeId="0" xr:uid="{026A716E-B993-47A0-8F39-7C959E44A8E2}">
      <text>
        <r>
          <rPr>
            <b/>
            <sz val="9"/>
            <color indexed="81"/>
            <rFont val="Tahoma"/>
            <family val="2"/>
          </rPr>
          <t>&lt;[[TCDeals] - [TC Property Current Stage (Seq: 1)] - [Buildings (Seq: 15)] PVC8609 Credit - Send]&gt;</t>
        </r>
      </text>
    </comment>
    <comment ref="Q26" authorId="1" shapeId="0" xr:uid="{709366BC-DA2C-4BC9-809C-64150A38F6A4}">
      <text>
        <r>
          <rPr>
            <b/>
            <sz val="9"/>
            <color indexed="81"/>
            <rFont val="Tahoma"/>
            <family val="2"/>
          </rPr>
          <t>&lt;[[TCDeals] - [TC Property Current Stage (Seq: 1)] - [Buildings (Seq: 15)] Constr 8609 Credit - Send]&gt;</t>
        </r>
      </text>
    </comment>
    <comment ref="R26" authorId="1" shapeId="0" xr:uid="{F314F6DE-CDF6-4D8C-A21C-594342B59FAB}">
      <text>
        <r>
          <rPr>
            <b/>
            <sz val="9"/>
            <color indexed="81"/>
            <rFont val="Tahoma"/>
            <family val="2"/>
          </rPr>
          <t>&lt;[[TCDeals] - [TC Property Current Stage (Seq: 1)] - [Buildings (Seq: 15)] PVC Applicable Percentage - Send]&gt;</t>
        </r>
      </text>
    </comment>
    <comment ref="S26" authorId="1" shapeId="0" xr:uid="{81DDB5E6-05A9-4E95-AF25-D8AB5F42DCFA}">
      <text>
        <r>
          <rPr>
            <b/>
            <sz val="9"/>
            <color indexed="81"/>
            <rFont val="Tahoma"/>
            <family val="2"/>
          </rPr>
          <t>&lt;[[TCDeals] - [TC Property Current Stage (Seq: 1)] - [Buildings (Seq: 15)] Constr Applicable Percentage - Send]&gt;</t>
        </r>
      </text>
    </comment>
    <comment ref="T26" authorId="1" shapeId="0" xr:uid="{FB62D02A-2FEA-4ED7-A4A7-851F63F76AC8}">
      <text>
        <r>
          <rPr>
            <b/>
            <sz val="9"/>
            <color indexed="81"/>
            <rFont val="Tahoma"/>
            <family val="2"/>
          </rPr>
          <t>&lt;[[TCDeals] - [TC Property Current Stage (Seq: 1)] - [Buildings (Seq: 15)] PVC Credit Amount - Send]&gt;</t>
        </r>
      </text>
    </comment>
    <comment ref="U26" authorId="1" shapeId="0" xr:uid="{E7408C30-C6D4-42B1-9309-DCA828B4D261}">
      <text>
        <r>
          <rPr>
            <b/>
            <sz val="9"/>
            <color indexed="81"/>
            <rFont val="Tahoma"/>
            <family val="2"/>
          </rPr>
          <t>&lt;[[TCDeals] - [TC Property Current Stage (Seq: 1)] - [Buildings (Seq: 15)] Constr Credit Amount - Send]&gt;</t>
        </r>
      </text>
    </comment>
    <comment ref="V26" authorId="1" shapeId="0" xr:uid="{02906CFE-5E7E-4421-A5DA-820A79745196}">
      <text>
        <r>
          <rPr>
            <b/>
            <sz val="9"/>
            <color indexed="81"/>
            <rFont val="Tahoma"/>
            <family val="2"/>
          </rPr>
          <t>&lt;[[TCDeals] - [TC Property Current Stage (Seq: 1)] - [Buildings (Seq: 15)] PVC Est Qual Basis - Send]&gt;</t>
        </r>
      </text>
    </comment>
    <comment ref="W26" authorId="1" shapeId="0" xr:uid="{27862C2D-7A35-415C-82E4-B241F75F43DA}">
      <text>
        <r>
          <rPr>
            <b/>
            <sz val="9"/>
            <color indexed="81"/>
            <rFont val="Tahoma"/>
            <family val="2"/>
          </rPr>
          <t>&lt;[[TCDeals] - [TC Property Current Stage (Seq: 1)] - [Buildings (Seq: 15)] Constr Est Qual Basis - Send]&gt;</t>
        </r>
      </text>
    </comment>
    <comment ref="X26" authorId="1" shapeId="0" xr:uid="{C21B4240-D20F-408B-8D4B-C67CF20ABD5C}">
      <text>
        <r>
          <rPr>
            <b/>
            <sz val="9"/>
            <color indexed="81"/>
            <rFont val="Tahoma"/>
            <family val="2"/>
          </rPr>
          <t>&lt;[[TCDeals] - [TC Property Current Stage (Seq: 1)] - [Buildings (Seq: 15)] PVC8609 Basis - Send]&gt;</t>
        </r>
      </text>
    </comment>
    <comment ref="Y26" authorId="1" shapeId="0" xr:uid="{FE75A10A-B5B7-42F8-B1BE-7AA4D22EA5C7}">
      <text>
        <r>
          <rPr>
            <b/>
            <sz val="9"/>
            <color indexed="81"/>
            <rFont val="Tahoma"/>
            <family val="2"/>
          </rPr>
          <t>&lt;[[TCDeals] - [TC Property Current Stage (Seq: 1)] - [Buildings (Seq: 15)] Constr 8609 Basis - Send]&gt;</t>
        </r>
      </text>
    </comment>
    <comment ref="P27" authorId="1" shapeId="0" xr:uid="{956BD6CD-DCAB-4C17-961C-63435283558A}">
      <text>
        <r>
          <rPr>
            <b/>
            <sz val="9"/>
            <color indexed="81"/>
            <rFont val="Tahoma"/>
            <family val="2"/>
          </rPr>
          <t>&lt;[[TCDeals] - [TC Property Current Stage (Seq: 1)] - [Buildings (Seq: 16)] PVC8609 Credit - Send]&gt;</t>
        </r>
      </text>
    </comment>
    <comment ref="Q27" authorId="1" shapeId="0" xr:uid="{770777F1-7A7A-4213-9C9E-385BCCB46A1F}">
      <text>
        <r>
          <rPr>
            <b/>
            <sz val="9"/>
            <color indexed="81"/>
            <rFont val="Tahoma"/>
            <family val="2"/>
          </rPr>
          <t>&lt;[[TCDeals] - [TC Property Current Stage (Seq: 1)] - [Buildings (Seq: 16)] Constr 8609 Credit - Send]&gt;</t>
        </r>
      </text>
    </comment>
    <comment ref="R27" authorId="1" shapeId="0" xr:uid="{3225630A-E631-4384-A5D9-27E2607AD7CA}">
      <text>
        <r>
          <rPr>
            <b/>
            <sz val="9"/>
            <color indexed="81"/>
            <rFont val="Tahoma"/>
            <family val="2"/>
          </rPr>
          <t>&lt;[[TCDeals] - [TC Property Current Stage (Seq: 1)] - [Buildings (Seq: 16)] PVC Applicable Percentage - Send]&gt;</t>
        </r>
      </text>
    </comment>
    <comment ref="S27" authorId="1" shapeId="0" xr:uid="{359F563F-5CAA-477D-AACA-146684A2FFC8}">
      <text>
        <r>
          <rPr>
            <b/>
            <sz val="9"/>
            <color indexed="81"/>
            <rFont val="Tahoma"/>
            <family val="2"/>
          </rPr>
          <t>&lt;[[TCDeals] - [TC Property Current Stage (Seq: 1)] - [Buildings (Seq: 16)] Constr Applicable Percentage - Send]&gt;</t>
        </r>
      </text>
    </comment>
    <comment ref="T27" authorId="1" shapeId="0" xr:uid="{131FF647-100D-400D-BC52-36701BBD503D}">
      <text>
        <r>
          <rPr>
            <b/>
            <sz val="9"/>
            <color indexed="81"/>
            <rFont val="Tahoma"/>
            <family val="2"/>
          </rPr>
          <t>&lt;[[TCDeals] - [TC Property Current Stage (Seq: 1)] - [Buildings (Seq: 16)] PVC Credit Amount - Send]&gt;</t>
        </r>
      </text>
    </comment>
    <comment ref="U27" authorId="1" shapeId="0" xr:uid="{A4106631-7396-4BDD-BCD8-8461B69D7657}">
      <text>
        <r>
          <rPr>
            <b/>
            <sz val="9"/>
            <color indexed="81"/>
            <rFont val="Tahoma"/>
            <family val="2"/>
          </rPr>
          <t>&lt;[[TCDeals] - [TC Property Current Stage (Seq: 1)] - [Buildings (Seq: 16)] Constr Credit Amount - Send]&gt;</t>
        </r>
      </text>
    </comment>
    <comment ref="V27" authorId="1" shapeId="0" xr:uid="{D4ABD15D-C8EC-4D2C-AFCA-812BB9B083CF}">
      <text>
        <r>
          <rPr>
            <b/>
            <sz val="9"/>
            <color indexed="81"/>
            <rFont val="Tahoma"/>
            <family val="2"/>
          </rPr>
          <t>&lt;[[TCDeals] - [TC Property Current Stage (Seq: 1)] - [Buildings (Seq: 16)] PVC Est Qual Basis - Send]&gt;</t>
        </r>
      </text>
    </comment>
    <comment ref="W27" authorId="1" shapeId="0" xr:uid="{31D8F070-102F-4FC9-9EEA-A5525E300869}">
      <text>
        <r>
          <rPr>
            <b/>
            <sz val="9"/>
            <color indexed="81"/>
            <rFont val="Tahoma"/>
            <family val="2"/>
          </rPr>
          <t>&lt;[[TCDeals] - [TC Property Current Stage (Seq: 1)] - [Buildings (Seq: 16)] Constr Est Qual Basis - Send]&gt;</t>
        </r>
      </text>
    </comment>
    <comment ref="X27" authorId="1" shapeId="0" xr:uid="{5ABB23D4-3217-438D-BECE-32AC09349154}">
      <text>
        <r>
          <rPr>
            <b/>
            <sz val="9"/>
            <color indexed="81"/>
            <rFont val="Tahoma"/>
            <family val="2"/>
          </rPr>
          <t>&lt;[[TCDeals] - [TC Property Current Stage (Seq: 1)] - [Buildings (Seq: 16)] PVC8609 Basis - Send]&gt;</t>
        </r>
      </text>
    </comment>
    <comment ref="Y27" authorId="1" shapeId="0" xr:uid="{D46054B5-5A9F-4DAA-BDFA-B365E318EC03}">
      <text>
        <r>
          <rPr>
            <b/>
            <sz val="9"/>
            <color indexed="81"/>
            <rFont val="Tahoma"/>
            <family val="2"/>
          </rPr>
          <t>&lt;[[TCDeals] - [TC Property Current Stage (Seq: 1)] - [Buildings (Seq: 16)] Constr 8609 Basis - Send]&gt;</t>
        </r>
      </text>
    </comment>
    <comment ref="P28" authorId="1" shapeId="0" xr:uid="{E6CF43B4-8CC0-4A4A-8333-D37194EE4919}">
      <text>
        <r>
          <rPr>
            <b/>
            <sz val="9"/>
            <color indexed="81"/>
            <rFont val="Tahoma"/>
            <family val="2"/>
          </rPr>
          <t>&lt;[[TCDeals] - [TC Property Current Stage (Seq: 1)] - [Buildings (Seq: 17)] PVC8609 Credit - Send]&gt;</t>
        </r>
      </text>
    </comment>
    <comment ref="Q28" authorId="1" shapeId="0" xr:uid="{C3E5926D-D342-4221-91E6-6759AF9D4990}">
      <text>
        <r>
          <rPr>
            <b/>
            <sz val="9"/>
            <color indexed="81"/>
            <rFont val="Tahoma"/>
            <family val="2"/>
          </rPr>
          <t>&lt;[[TCDeals] - [TC Property Current Stage (Seq: 1)] - [Buildings (Seq: 17)] Constr 8609 Credit - Send]&gt;</t>
        </r>
      </text>
    </comment>
    <comment ref="R28" authorId="1" shapeId="0" xr:uid="{5212D371-C375-483B-B8F7-926BA0891E20}">
      <text>
        <r>
          <rPr>
            <b/>
            <sz val="9"/>
            <color indexed="81"/>
            <rFont val="Tahoma"/>
            <family val="2"/>
          </rPr>
          <t>&lt;[[TCDeals] - [TC Property Current Stage (Seq: 1)] - [Buildings (Seq: 17)] PVC Applicable Percentage - Send]&gt;</t>
        </r>
      </text>
    </comment>
    <comment ref="S28" authorId="1" shapeId="0" xr:uid="{4213A928-0300-4E9F-A5D5-49AE0B37C5CD}">
      <text>
        <r>
          <rPr>
            <b/>
            <sz val="9"/>
            <color indexed="81"/>
            <rFont val="Tahoma"/>
            <family val="2"/>
          </rPr>
          <t>&lt;[[TCDeals] - [TC Property Current Stage (Seq: 1)] - [Buildings (Seq: 17)] Constr Applicable Percentage - Send]&gt;</t>
        </r>
      </text>
    </comment>
    <comment ref="T28" authorId="1" shapeId="0" xr:uid="{D1213917-0074-4AE6-9514-B9437F3C1735}">
      <text>
        <r>
          <rPr>
            <b/>
            <sz val="9"/>
            <color indexed="81"/>
            <rFont val="Tahoma"/>
            <family val="2"/>
          </rPr>
          <t>&lt;[[TCDeals] - [TC Property Current Stage (Seq: 1)] - [Buildings (Seq: 17)] PVC Credit Amount - Send]&gt;</t>
        </r>
      </text>
    </comment>
    <comment ref="U28" authorId="1" shapeId="0" xr:uid="{8C4BF509-B980-40EC-80D6-5B460014DBED}">
      <text>
        <r>
          <rPr>
            <b/>
            <sz val="9"/>
            <color indexed="81"/>
            <rFont val="Tahoma"/>
            <family val="2"/>
          </rPr>
          <t>&lt;[[TCDeals] - [TC Property Current Stage (Seq: 1)] - [Buildings (Seq: 17)] Constr Credit Amount - Send]&gt;</t>
        </r>
      </text>
    </comment>
    <comment ref="V28" authorId="1" shapeId="0" xr:uid="{E1E716E6-DCAE-462B-895F-507677FFBB0A}">
      <text>
        <r>
          <rPr>
            <b/>
            <sz val="9"/>
            <color indexed="81"/>
            <rFont val="Tahoma"/>
            <family val="2"/>
          </rPr>
          <t>&lt;[[TCDeals] - [TC Property Current Stage (Seq: 1)] - [Buildings (Seq: 17)] PVC Est Qual Basis - Send]&gt;</t>
        </r>
      </text>
    </comment>
    <comment ref="W28" authorId="1" shapeId="0" xr:uid="{6C280318-1E38-40EC-8E9D-DDBD88797541}">
      <text>
        <r>
          <rPr>
            <b/>
            <sz val="9"/>
            <color indexed="81"/>
            <rFont val="Tahoma"/>
            <family val="2"/>
          </rPr>
          <t>&lt;[[TCDeals] - [TC Property Current Stage (Seq: 1)] - [Buildings (Seq: 17)] Constr Est Qual Basis - Send]&gt;</t>
        </r>
      </text>
    </comment>
    <comment ref="X28" authorId="1" shapeId="0" xr:uid="{2084AFDD-ABF3-4ACB-9172-230378407521}">
      <text>
        <r>
          <rPr>
            <b/>
            <sz val="9"/>
            <color indexed="81"/>
            <rFont val="Tahoma"/>
            <family val="2"/>
          </rPr>
          <t>&lt;[[TCDeals] - [TC Property Current Stage (Seq: 1)] - [Buildings (Seq: 17)] PVC8609 Basis - Send]&gt;</t>
        </r>
      </text>
    </comment>
    <comment ref="Y28" authorId="1" shapeId="0" xr:uid="{57EF6994-9CA7-4C08-8415-57C3C9DCCFAE}">
      <text>
        <r>
          <rPr>
            <b/>
            <sz val="9"/>
            <color indexed="81"/>
            <rFont val="Tahoma"/>
            <family val="2"/>
          </rPr>
          <t>&lt;[[TCDeals] - [TC Property Current Stage (Seq: 1)] - [Buildings (Seq: 17)] Constr 8609 Basis - Send]&gt;</t>
        </r>
      </text>
    </comment>
    <comment ref="P29" authorId="1" shapeId="0" xr:uid="{32080FFF-5B56-4E41-AF13-DD4EAC1CBE5E}">
      <text>
        <r>
          <rPr>
            <b/>
            <sz val="9"/>
            <color indexed="81"/>
            <rFont val="Tahoma"/>
            <family val="2"/>
          </rPr>
          <t>&lt;[[TCDeals] - [TC Property Current Stage (Seq: 1)] - [Buildings (Seq: 18)] PVC8609 Credit - Send]&gt;</t>
        </r>
      </text>
    </comment>
    <comment ref="Q29" authorId="1" shapeId="0" xr:uid="{9511930B-ADF8-4423-A0FE-F99F4C47C11B}">
      <text>
        <r>
          <rPr>
            <b/>
            <sz val="9"/>
            <color indexed="81"/>
            <rFont val="Tahoma"/>
            <family val="2"/>
          </rPr>
          <t>&lt;[[TCDeals] - [TC Property Current Stage (Seq: 1)] - [Buildings (Seq: 18)] Constr 8609 Credit - Send]&gt;</t>
        </r>
      </text>
    </comment>
    <comment ref="R29" authorId="1" shapeId="0" xr:uid="{C5E4CEA5-D7C2-4E6B-93EB-47AD0E362BFA}">
      <text>
        <r>
          <rPr>
            <b/>
            <sz val="9"/>
            <color indexed="81"/>
            <rFont val="Tahoma"/>
            <family val="2"/>
          </rPr>
          <t>&lt;[[TCDeals] - [TC Property Current Stage (Seq: 1)] - [Buildings (Seq: 18)] PVC Applicable Percentage - Send]&gt;</t>
        </r>
      </text>
    </comment>
    <comment ref="S29" authorId="1" shapeId="0" xr:uid="{A710DCE2-457E-4529-81DF-CC81F68E0293}">
      <text>
        <r>
          <rPr>
            <b/>
            <sz val="9"/>
            <color indexed="81"/>
            <rFont val="Tahoma"/>
            <family val="2"/>
          </rPr>
          <t>&lt;[[TCDeals] - [TC Property Current Stage (Seq: 1)] - [Buildings (Seq: 18)] Constr Applicable Percentage - Send]&gt;</t>
        </r>
      </text>
    </comment>
    <comment ref="T29" authorId="1" shapeId="0" xr:uid="{1C8CDE81-4E87-4209-A26F-181C443F4925}">
      <text>
        <r>
          <rPr>
            <b/>
            <sz val="9"/>
            <color indexed="81"/>
            <rFont val="Tahoma"/>
            <family val="2"/>
          </rPr>
          <t>&lt;[[TCDeals] - [TC Property Current Stage (Seq: 1)] - [Buildings (Seq: 18)] PVC Credit Amount - Send]&gt;</t>
        </r>
      </text>
    </comment>
    <comment ref="U29" authorId="1" shapeId="0" xr:uid="{6E0711AA-CFAE-4CA9-A32A-47450B47A1F5}">
      <text>
        <r>
          <rPr>
            <b/>
            <sz val="9"/>
            <color indexed="81"/>
            <rFont val="Tahoma"/>
            <family val="2"/>
          </rPr>
          <t>&lt;[[TCDeals] - [TC Property Current Stage (Seq: 1)] - [Buildings (Seq: 18)] Constr Credit Amount - Send]&gt;</t>
        </r>
      </text>
    </comment>
    <comment ref="V29" authorId="1" shapeId="0" xr:uid="{91B4C937-5A27-40E0-932E-A179CA28D1E0}">
      <text>
        <r>
          <rPr>
            <b/>
            <sz val="9"/>
            <color indexed="81"/>
            <rFont val="Tahoma"/>
            <family val="2"/>
          </rPr>
          <t>&lt;[[TCDeals] - [TC Property Current Stage (Seq: 1)] - [Buildings (Seq: 18)] PVC Est Qual Basis - Send]&gt;</t>
        </r>
      </text>
    </comment>
    <comment ref="W29" authorId="1" shapeId="0" xr:uid="{195A1ABA-02AD-4066-AD60-BB8471B44109}">
      <text>
        <r>
          <rPr>
            <b/>
            <sz val="9"/>
            <color indexed="81"/>
            <rFont val="Tahoma"/>
            <family val="2"/>
          </rPr>
          <t>&lt;[[TCDeals] - [TC Property Current Stage (Seq: 1)] - [Buildings (Seq: 18)] Constr Est Qual Basis - Send]&gt;</t>
        </r>
      </text>
    </comment>
    <comment ref="X29" authorId="1" shapeId="0" xr:uid="{8871E805-5A3D-45C1-B48A-42EE282F5839}">
      <text>
        <r>
          <rPr>
            <b/>
            <sz val="9"/>
            <color indexed="81"/>
            <rFont val="Tahoma"/>
            <family val="2"/>
          </rPr>
          <t>&lt;[[TCDeals] - [TC Property Current Stage (Seq: 1)] - [Buildings (Seq: 18)] PVC8609 Basis - Send]&gt;</t>
        </r>
      </text>
    </comment>
    <comment ref="Y29" authorId="1" shapeId="0" xr:uid="{E17ED448-8756-48A7-9717-688F6F2FCD28}">
      <text>
        <r>
          <rPr>
            <b/>
            <sz val="9"/>
            <color indexed="81"/>
            <rFont val="Tahoma"/>
            <family val="2"/>
          </rPr>
          <t>&lt;[[TCDeals] - [TC Property Current Stage (Seq: 1)] - [Buildings (Seq: 18)] Constr 8609 Basis - Send]&gt;</t>
        </r>
      </text>
    </comment>
    <comment ref="P30" authorId="1" shapeId="0" xr:uid="{5E53A52B-44AA-4607-9AB2-C539CF319321}">
      <text>
        <r>
          <rPr>
            <b/>
            <sz val="9"/>
            <color indexed="81"/>
            <rFont val="Tahoma"/>
            <family val="2"/>
          </rPr>
          <t>&lt;[[TCDeals] - [TC Property Current Stage (Seq: 1)] - [Buildings (Seq: 19)] PVC8609 Credit - Send]&gt;</t>
        </r>
      </text>
    </comment>
    <comment ref="Q30" authorId="1" shapeId="0" xr:uid="{D6C08F68-40BE-47C5-BDA0-E36293BEE45F}">
      <text>
        <r>
          <rPr>
            <b/>
            <sz val="9"/>
            <color indexed="81"/>
            <rFont val="Tahoma"/>
            <family val="2"/>
          </rPr>
          <t>&lt;[[TCDeals] - [TC Property Current Stage (Seq: 1)] - [Buildings (Seq: 19)] Constr 8609 Credit - Send]&gt;</t>
        </r>
      </text>
    </comment>
    <comment ref="R30" authorId="1" shapeId="0" xr:uid="{A98A4F75-64E1-448A-A220-E9EB4929938D}">
      <text>
        <r>
          <rPr>
            <b/>
            <sz val="9"/>
            <color indexed="81"/>
            <rFont val="Tahoma"/>
            <family val="2"/>
          </rPr>
          <t>&lt;[[TCDeals] - [TC Property Current Stage (Seq: 1)] - [Buildings (Seq: 19)] PVC Applicable Percentage - Send]&gt;</t>
        </r>
      </text>
    </comment>
    <comment ref="S30" authorId="1" shapeId="0" xr:uid="{03E79E64-2427-491D-81FC-968E15C143BD}">
      <text>
        <r>
          <rPr>
            <b/>
            <sz val="9"/>
            <color indexed="81"/>
            <rFont val="Tahoma"/>
            <family val="2"/>
          </rPr>
          <t>&lt;[[TCDeals] - [TC Property Current Stage (Seq: 1)] - [Buildings (Seq: 19)] Constr Applicable Percentage - Send]&gt;</t>
        </r>
      </text>
    </comment>
    <comment ref="T30" authorId="1" shapeId="0" xr:uid="{F14BF650-ED98-442D-AF1C-DC393D75B458}">
      <text>
        <r>
          <rPr>
            <b/>
            <sz val="9"/>
            <color indexed="81"/>
            <rFont val="Tahoma"/>
            <family val="2"/>
          </rPr>
          <t>&lt;[[TCDeals] - [TC Property Current Stage (Seq: 1)] - [Buildings (Seq: 19)] PVC Credit Amount - Send]&gt;</t>
        </r>
      </text>
    </comment>
    <comment ref="U30" authorId="1" shapeId="0" xr:uid="{1314EE18-B44A-4EA4-8981-4E175A146549}">
      <text>
        <r>
          <rPr>
            <b/>
            <sz val="9"/>
            <color indexed="81"/>
            <rFont val="Tahoma"/>
            <family val="2"/>
          </rPr>
          <t>&lt;[[TCDeals] - [TC Property Current Stage (Seq: 1)] - [Buildings (Seq: 19)] Constr Credit Amount - Send]&gt;</t>
        </r>
      </text>
    </comment>
    <comment ref="V30" authorId="1" shapeId="0" xr:uid="{CF2B2A2D-FF98-4EE0-BDE8-3F0FA9566B22}">
      <text>
        <r>
          <rPr>
            <b/>
            <sz val="9"/>
            <color indexed="81"/>
            <rFont val="Tahoma"/>
            <family val="2"/>
          </rPr>
          <t>&lt;[[TCDeals] - [TC Property Current Stage (Seq: 1)] - [Buildings (Seq: 19)] PVC Est Qual Basis - Send]&gt;</t>
        </r>
      </text>
    </comment>
    <comment ref="W30" authorId="1" shapeId="0" xr:uid="{6438D759-DD54-4C73-891D-E7FFA57DCB49}">
      <text>
        <r>
          <rPr>
            <b/>
            <sz val="9"/>
            <color indexed="81"/>
            <rFont val="Tahoma"/>
            <family val="2"/>
          </rPr>
          <t>&lt;[[TCDeals] - [TC Property Current Stage (Seq: 1)] - [Buildings (Seq: 19)] Constr Est Qual Basis - Send]&gt;</t>
        </r>
      </text>
    </comment>
    <comment ref="X30" authorId="1" shapeId="0" xr:uid="{5CC38559-E2BD-41EC-810F-16C17D8396FF}">
      <text>
        <r>
          <rPr>
            <b/>
            <sz val="9"/>
            <color indexed="81"/>
            <rFont val="Tahoma"/>
            <family val="2"/>
          </rPr>
          <t>&lt;[[TCDeals] - [TC Property Current Stage (Seq: 1)] - [Buildings (Seq: 19)] PVC8609 Basis - Send]&gt;</t>
        </r>
      </text>
    </comment>
    <comment ref="Y30" authorId="1" shapeId="0" xr:uid="{8C5B6ECA-2842-4116-AA29-6EFC4D72244A}">
      <text>
        <r>
          <rPr>
            <b/>
            <sz val="9"/>
            <color indexed="81"/>
            <rFont val="Tahoma"/>
            <family val="2"/>
          </rPr>
          <t>&lt;[[TCDeals] - [TC Property Current Stage (Seq: 1)] - [Buildings (Seq: 19)] Constr 8609 Basis - Send]&gt;</t>
        </r>
      </text>
    </comment>
    <comment ref="P31" authorId="1" shapeId="0" xr:uid="{0E8373B9-CC51-46F2-B47D-E86ED342F159}">
      <text>
        <r>
          <rPr>
            <b/>
            <sz val="9"/>
            <color indexed="81"/>
            <rFont val="Tahoma"/>
            <family val="2"/>
          </rPr>
          <t>&lt;[[TCDeals] - [TC Property Current Stage (Seq: 1)] - [Buildings (Seq: 20)] PVC8609 Credit - Send]&gt;</t>
        </r>
      </text>
    </comment>
    <comment ref="Q31" authorId="1" shapeId="0" xr:uid="{E875F758-FAD1-496F-B515-2CA2479D7EA9}">
      <text>
        <r>
          <rPr>
            <b/>
            <sz val="9"/>
            <color indexed="81"/>
            <rFont val="Tahoma"/>
            <family val="2"/>
          </rPr>
          <t>&lt;[[TCDeals] - [TC Property Current Stage (Seq: 1)] - [Buildings (Seq: 20)] Constr 8609 Credit - Send]&gt;</t>
        </r>
      </text>
    </comment>
    <comment ref="R31" authorId="1" shapeId="0" xr:uid="{4CF5307C-9BFB-4690-8179-50F4971F63F9}">
      <text>
        <r>
          <rPr>
            <b/>
            <sz val="9"/>
            <color indexed="81"/>
            <rFont val="Tahoma"/>
            <family val="2"/>
          </rPr>
          <t>&lt;[[TCDeals] - [TC Property Current Stage (Seq: 1)] - [Buildings (Seq: 20)] PVC Applicable Percentage - Send]&gt;</t>
        </r>
      </text>
    </comment>
    <comment ref="S31" authorId="1" shapeId="0" xr:uid="{2B474CD2-9C86-4361-B804-12A506FC8C72}">
      <text>
        <r>
          <rPr>
            <b/>
            <sz val="9"/>
            <color indexed="81"/>
            <rFont val="Tahoma"/>
            <family val="2"/>
          </rPr>
          <t>&lt;[[TCDeals] - [TC Property Current Stage (Seq: 1)] - [Buildings (Seq: 20)] Constr Applicable Percentage - Send]&gt;</t>
        </r>
      </text>
    </comment>
    <comment ref="T31" authorId="1" shapeId="0" xr:uid="{CB1A66AC-B15F-4EAC-B463-55B96F2ED20E}">
      <text>
        <r>
          <rPr>
            <b/>
            <sz val="9"/>
            <color indexed="81"/>
            <rFont val="Tahoma"/>
            <family val="2"/>
          </rPr>
          <t>&lt;[[TCDeals] - [TC Property Current Stage (Seq: 1)] - [Buildings (Seq: 20)] PVC Credit Amount - Send]&gt;</t>
        </r>
      </text>
    </comment>
    <comment ref="U31" authorId="1" shapeId="0" xr:uid="{31E416D6-7009-425C-B4D5-AAE58C1D7EF1}">
      <text>
        <r>
          <rPr>
            <b/>
            <sz val="9"/>
            <color indexed="81"/>
            <rFont val="Tahoma"/>
            <family val="2"/>
          </rPr>
          <t>&lt;[[TCDeals] - [TC Property Current Stage (Seq: 1)] - [Buildings (Seq: 20)] Constr Credit Amount - Send]&gt;</t>
        </r>
      </text>
    </comment>
    <comment ref="V31" authorId="1" shapeId="0" xr:uid="{25566840-C3C0-438C-825A-104D068DD662}">
      <text>
        <r>
          <rPr>
            <b/>
            <sz val="9"/>
            <color indexed="81"/>
            <rFont val="Tahoma"/>
            <family val="2"/>
          </rPr>
          <t>&lt;[[TCDeals] - [TC Property Current Stage (Seq: 1)] - [Buildings (Seq: 20)] PVC Est Qual Basis - Send]&gt;</t>
        </r>
      </text>
    </comment>
    <comment ref="W31" authorId="1" shapeId="0" xr:uid="{766640D9-971B-4C09-8317-920C05891F8E}">
      <text>
        <r>
          <rPr>
            <b/>
            <sz val="9"/>
            <color indexed="81"/>
            <rFont val="Tahoma"/>
            <family val="2"/>
          </rPr>
          <t>&lt;[[TCDeals] - [TC Property Current Stage (Seq: 1)] - [Buildings (Seq: 20)] Constr Est Qual Basis - Send]&gt;</t>
        </r>
      </text>
    </comment>
    <comment ref="X31" authorId="1" shapeId="0" xr:uid="{A98012CB-1829-43D8-B8B0-AD6A29F02841}">
      <text>
        <r>
          <rPr>
            <b/>
            <sz val="9"/>
            <color indexed="81"/>
            <rFont val="Tahoma"/>
            <family val="2"/>
          </rPr>
          <t>&lt;[[TCDeals] - [TC Property Current Stage (Seq: 1)] - [Buildings (Seq: 20)] PVC8609 Basis - Send]&gt;</t>
        </r>
      </text>
    </comment>
    <comment ref="Y31" authorId="1" shapeId="0" xr:uid="{4E8441E7-62EA-40DA-A321-29018D494AA0}">
      <text>
        <r>
          <rPr>
            <b/>
            <sz val="9"/>
            <color indexed="81"/>
            <rFont val="Tahoma"/>
            <family val="2"/>
          </rPr>
          <t>&lt;[[TCDeals] - [TC Property Current Stage (Seq: 1)] - [Buildings (Seq: 20)] Constr 8609 Basis - Send]&gt;</t>
        </r>
      </text>
    </comment>
    <comment ref="P32" authorId="1" shapeId="0" xr:uid="{274D8272-DE1C-4678-9C6C-4D6BE7292779}">
      <text>
        <r>
          <rPr>
            <b/>
            <sz val="9"/>
            <color indexed="81"/>
            <rFont val="Tahoma"/>
            <family val="2"/>
          </rPr>
          <t>&lt;[[TCDeals] - [TC Property Current Stage (Seq: 1)] - [Buildings (Seq: 21)] PVC8609 Credit - Send]&gt;</t>
        </r>
      </text>
    </comment>
    <comment ref="Q32" authorId="1" shapeId="0" xr:uid="{2C46F787-AE17-4F6D-8072-D51E71AFB9D7}">
      <text>
        <r>
          <rPr>
            <b/>
            <sz val="9"/>
            <color indexed="81"/>
            <rFont val="Tahoma"/>
            <family val="2"/>
          </rPr>
          <t>&lt;[[TCDeals] - [TC Property Current Stage (Seq: 1)] - [Buildings (Seq: 21)] Constr 8609 Credit - Send]&gt;</t>
        </r>
      </text>
    </comment>
    <comment ref="R32" authorId="1" shapeId="0" xr:uid="{F85F843B-7544-4FAC-9401-F673465ECA61}">
      <text>
        <r>
          <rPr>
            <b/>
            <sz val="9"/>
            <color indexed="81"/>
            <rFont val="Tahoma"/>
            <family val="2"/>
          </rPr>
          <t>&lt;[[TCDeals] - [TC Property Current Stage (Seq: 1)] - [Buildings (Seq: 21)] PVC Applicable Percentage - Send]&gt;</t>
        </r>
      </text>
    </comment>
    <comment ref="S32" authorId="1" shapeId="0" xr:uid="{8203D328-D774-44D2-B63E-F1CD5DC03475}">
      <text>
        <r>
          <rPr>
            <b/>
            <sz val="9"/>
            <color indexed="81"/>
            <rFont val="Tahoma"/>
            <family val="2"/>
          </rPr>
          <t>&lt;[[TCDeals] - [TC Property Current Stage (Seq: 1)] - [Buildings (Seq: 21)] Constr Applicable Percentage - Send]&gt;</t>
        </r>
      </text>
    </comment>
    <comment ref="T32" authorId="1" shapeId="0" xr:uid="{2D614250-57F6-4E37-91DE-FA1E302E3410}">
      <text>
        <r>
          <rPr>
            <b/>
            <sz val="9"/>
            <color indexed="81"/>
            <rFont val="Tahoma"/>
            <family val="2"/>
          </rPr>
          <t>&lt;[[TCDeals] - [TC Property Current Stage (Seq: 1)] - [Buildings (Seq: 21)] PVC Credit Amount - Send]&gt;</t>
        </r>
      </text>
    </comment>
    <comment ref="U32" authorId="1" shapeId="0" xr:uid="{822E3D24-38D1-41F9-AA57-9648CC1A6608}">
      <text>
        <r>
          <rPr>
            <b/>
            <sz val="9"/>
            <color indexed="81"/>
            <rFont val="Tahoma"/>
            <family val="2"/>
          </rPr>
          <t>&lt;[[TCDeals] - [TC Property Current Stage (Seq: 1)] - [Buildings (Seq: 21)] Constr Credit Amount - Send]&gt;</t>
        </r>
      </text>
    </comment>
    <comment ref="V32" authorId="1" shapeId="0" xr:uid="{E107EE49-08DC-4DD6-891E-CA904CA65756}">
      <text>
        <r>
          <rPr>
            <b/>
            <sz val="9"/>
            <color indexed="81"/>
            <rFont val="Tahoma"/>
            <family val="2"/>
          </rPr>
          <t>&lt;[[TCDeals] - [TC Property Current Stage (Seq: 1)] - [Buildings (Seq: 21)] PVC Est Qual Basis - Send]&gt;</t>
        </r>
      </text>
    </comment>
    <comment ref="W32" authorId="1" shapeId="0" xr:uid="{5C6C04C3-B1E5-4287-8388-E3401B7C4C03}">
      <text>
        <r>
          <rPr>
            <b/>
            <sz val="9"/>
            <color indexed="81"/>
            <rFont val="Tahoma"/>
            <family val="2"/>
          </rPr>
          <t>&lt;[[TCDeals] - [TC Property Current Stage (Seq: 1)] - [Buildings (Seq: 21)] Constr Est Qual Basis - Send]&gt;</t>
        </r>
      </text>
    </comment>
    <comment ref="X32" authorId="1" shapeId="0" xr:uid="{7A883A02-4BFA-460B-B794-4744E3C3E044}">
      <text>
        <r>
          <rPr>
            <b/>
            <sz val="9"/>
            <color indexed="81"/>
            <rFont val="Tahoma"/>
            <family val="2"/>
          </rPr>
          <t>&lt;[[TCDeals] - [TC Property Current Stage (Seq: 1)] - [Buildings (Seq: 21)] PVC8609 Basis - Send]&gt;</t>
        </r>
      </text>
    </comment>
    <comment ref="Y32" authorId="1" shapeId="0" xr:uid="{D5A93A37-0388-41C5-8A70-BD5C9ACAEA0C}">
      <text>
        <r>
          <rPr>
            <b/>
            <sz val="9"/>
            <color indexed="81"/>
            <rFont val="Tahoma"/>
            <family val="2"/>
          </rPr>
          <t>&lt;[[TCDeals] - [TC Property Current Stage (Seq: 1)] - [Buildings (Seq: 21)] Constr 8609 Basis - Send]&gt;</t>
        </r>
      </text>
    </comment>
    <comment ref="P33" authorId="1" shapeId="0" xr:uid="{7198C332-13FA-437C-9722-BC40AF65CE60}">
      <text>
        <r>
          <rPr>
            <b/>
            <sz val="9"/>
            <color indexed="81"/>
            <rFont val="Tahoma"/>
            <family val="2"/>
          </rPr>
          <t>&lt;[[TCDeals] - [TC Property Current Stage (Seq: 1)] - [Buildings (Seq: 22)] PVC8609 Credit - Send]&gt;</t>
        </r>
      </text>
    </comment>
    <comment ref="Q33" authorId="1" shapeId="0" xr:uid="{B7D22FEF-AD1D-4FDB-8015-28EAB44848E5}">
      <text>
        <r>
          <rPr>
            <b/>
            <sz val="9"/>
            <color indexed="81"/>
            <rFont val="Tahoma"/>
            <family val="2"/>
          </rPr>
          <t>&lt;[[TCDeals] - [TC Property Current Stage (Seq: 1)] - [Buildings (Seq: 22)] Constr 8609 Credit - Send]&gt;</t>
        </r>
      </text>
    </comment>
    <comment ref="R33" authorId="1" shapeId="0" xr:uid="{5396F5F9-AD0D-4CB8-9C94-E4BC6EFB6295}">
      <text>
        <r>
          <rPr>
            <b/>
            <sz val="9"/>
            <color indexed="81"/>
            <rFont val="Tahoma"/>
            <family val="2"/>
          </rPr>
          <t>&lt;[[TCDeals] - [TC Property Current Stage (Seq: 1)] - [Buildings (Seq: 22)] PVC Applicable Percentage - Send]&gt;</t>
        </r>
      </text>
    </comment>
    <comment ref="S33" authorId="1" shapeId="0" xr:uid="{013773F5-2757-4F7F-9206-D5C743DB6786}">
      <text>
        <r>
          <rPr>
            <b/>
            <sz val="9"/>
            <color indexed="81"/>
            <rFont val="Tahoma"/>
            <family val="2"/>
          </rPr>
          <t>&lt;[[TCDeals] - [TC Property Current Stage (Seq: 1)] - [Buildings (Seq: 22)] Constr Applicable Percentage - Send]&gt;</t>
        </r>
      </text>
    </comment>
    <comment ref="T33" authorId="1" shapeId="0" xr:uid="{CDCBF7F3-5B27-49CC-A619-38E671C1A6C1}">
      <text>
        <r>
          <rPr>
            <b/>
            <sz val="9"/>
            <color indexed="81"/>
            <rFont val="Tahoma"/>
            <family val="2"/>
          </rPr>
          <t>&lt;[[TCDeals] - [TC Property Current Stage (Seq: 1)] - [Buildings (Seq: 22)] PVC Credit Amount - Send]&gt;</t>
        </r>
      </text>
    </comment>
    <comment ref="U33" authorId="1" shapeId="0" xr:uid="{21E708BE-913C-4E79-91F6-26CEF16C77DB}">
      <text>
        <r>
          <rPr>
            <b/>
            <sz val="9"/>
            <color indexed="81"/>
            <rFont val="Tahoma"/>
            <family val="2"/>
          </rPr>
          <t>&lt;[[TCDeals] - [TC Property Current Stage (Seq: 1)] - [Buildings (Seq: 22)] Constr Credit Amount - Send]&gt;</t>
        </r>
      </text>
    </comment>
    <comment ref="V33" authorId="1" shapeId="0" xr:uid="{C36F5F19-FFB8-4080-ADA5-2AE4D1D40A45}">
      <text>
        <r>
          <rPr>
            <b/>
            <sz val="9"/>
            <color indexed="81"/>
            <rFont val="Tahoma"/>
            <family val="2"/>
          </rPr>
          <t>&lt;[[TCDeals] - [TC Property Current Stage (Seq: 1)] - [Buildings (Seq: 22)] PVC Est Qual Basis - Send]&gt;</t>
        </r>
      </text>
    </comment>
    <comment ref="W33" authorId="1" shapeId="0" xr:uid="{74721717-2DA0-4FE2-B16C-25FAA60AF0CE}">
      <text>
        <r>
          <rPr>
            <b/>
            <sz val="9"/>
            <color indexed="81"/>
            <rFont val="Tahoma"/>
            <family val="2"/>
          </rPr>
          <t>&lt;[[TCDeals] - [TC Property Current Stage (Seq: 1)] - [Buildings (Seq: 22)] Constr Est Qual Basis - Send]&gt;</t>
        </r>
      </text>
    </comment>
    <comment ref="X33" authorId="1" shapeId="0" xr:uid="{C570181F-38AC-4B8A-AAF1-FE0754E7D3F0}">
      <text>
        <r>
          <rPr>
            <b/>
            <sz val="9"/>
            <color indexed="81"/>
            <rFont val="Tahoma"/>
            <family val="2"/>
          </rPr>
          <t>&lt;[[TCDeals] - [TC Property Current Stage (Seq: 1)] - [Buildings (Seq: 22)] PVC8609 Basis - Send]&gt;</t>
        </r>
      </text>
    </comment>
    <comment ref="Y33" authorId="1" shapeId="0" xr:uid="{E6D0A6A8-31C0-454C-A9EC-57A8898CE798}">
      <text>
        <r>
          <rPr>
            <b/>
            <sz val="9"/>
            <color indexed="81"/>
            <rFont val="Tahoma"/>
            <family val="2"/>
          </rPr>
          <t>&lt;[[TCDeals] - [TC Property Current Stage (Seq: 1)] - [Buildings (Seq: 22)] Constr 8609 Basis - Send]&gt;</t>
        </r>
      </text>
    </comment>
    <comment ref="P34" authorId="1" shapeId="0" xr:uid="{29CDD544-49E2-4219-BE00-8529041FE450}">
      <text>
        <r>
          <rPr>
            <b/>
            <sz val="9"/>
            <color indexed="81"/>
            <rFont val="Tahoma"/>
            <family val="2"/>
          </rPr>
          <t>&lt;[[TCDeals] - [TC Property Current Stage (Seq: 1)] - [Buildings (Seq: 23)] PVC8609 Credit - Send]&gt;</t>
        </r>
      </text>
    </comment>
    <comment ref="Q34" authorId="1" shapeId="0" xr:uid="{D0907620-5713-47A9-AA79-9F17A8F7DAEA}">
      <text>
        <r>
          <rPr>
            <b/>
            <sz val="9"/>
            <color indexed="81"/>
            <rFont val="Tahoma"/>
            <family val="2"/>
          </rPr>
          <t>&lt;[[TCDeals] - [TC Property Current Stage (Seq: 1)] - [Buildings (Seq: 23)] Constr 8609 Credit - Send]&gt;</t>
        </r>
      </text>
    </comment>
    <comment ref="R34" authorId="1" shapeId="0" xr:uid="{BA752FBF-CD65-4C53-8CCD-AF502201055F}">
      <text>
        <r>
          <rPr>
            <b/>
            <sz val="9"/>
            <color indexed="81"/>
            <rFont val="Tahoma"/>
            <family val="2"/>
          </rPr>
          <t>&lt;[[TCDeals] - [TC Property Current Stage (Seq: 1)] - [Buildings (Seq: 23)] PVC Applicable Percentage - Send]&gt;</t>
        </r>
      </text>
    </comment>
    <comment ref="S34" authorId="1" shapeId="0" xr:uid="{92C3BB17-ECDE-4366-94E2-D58C26283861}">
      <text>
        <r>
          <rPr>
            <b/>
            <sz val="9"/>
            <color indexed="81"/>
            <rFont val="Tahoma"/>
            <family val="2"/>
          </rPr>
          <t>&lt;[[TCDeals] - [TC Property Current Stage (Seq: 1)] - [Buildings (Seq: 23)] Constr Applicable Percentage - Send]&gt;</t>
        </r>
      </text>
    </comment>
    <comment ref="T34" authorId="1" shapeId="0" xr:uid="{88FA67BD-0EAE-4BC8-8D97-C6A98DEB5E53}">
      <text>
        <r>
          <rPr>
            <b/>
            <sz val="9"/>
            <color indexed="81"/>
            <rFont val="Tahoma"/>
            <family val="2"/>
          </rPr>
          <t>&lt;[[TCDeals] - [TC Property Current Stage (Seq: 1)] - [Buildings (Seq: 23)] PVC Credit Amount - Send]&gt;</t>
        </r>
      </text>
    </comment>
    <comment ref="U34" authorId="1" shapeId="0" xr:uid="{9FEFEA5F-17CD-4E9F-B7F6-F7A9BF2E6B31}">
      <text>
        <r>
          <rPr>
            <b/>
            <sz val="9"/>
            <color indexed="81"/>
            <rFont val="Tahoma"/>
            <family val="2"/>
          </rPr>
          <t>&lt;[[TCDeals] - [TC Property Current Stage (Seq: 1)] - [Buildings (Seq: 23)] Constr Credit Amount - Send]&gt;</t>
        </r>
      </text>
    </comment>
    <comment ref="V34" authorId="1" shapeId="0" xr:uid="{9FA5DB68-0A2A-417D-A51F-DDE144ECB112}">
      <text>
        <r>
          <rPr>
            <b/>
            <sz val="9"/>
            <color indexed="81"/>
            <rFont val="Tahoma"/>
            <family val="2"/>
          </rPr>
          <t>&lt;[[TCDeals] - [TC Property Current Stage (Seq: 1)] - [Buildings (Seq: 23)] PVC Est Qual Basis - Send]&gt;</t>
        </r>
      </text>
    </comment>
    <comment ref="W34" authorId="1" shapeId="0" xr:uid="{E7B88E1F-9615-49B3-9682-870A0018AB4A}">
      <text>
        <r>
          <rPr>
            <b/>
            <sz val="9"/>
            <color indexed="81"/>
            <rFont val="Tahoma"/>
            <family val="2"/>
          </rPr>
          <t>&lt;[[TCDeals] - [TC Property Current Stage (Seq: 1)] - [Buildings (Seq: 23)] Constr Est Qual Basis - Send]&gt;</t>
        </r>
      </text>
    </comment>
    <comment ref="X34" authorId="1" shapeId="0" xr:uid="{EE687867-BDA5-4BDD-943B-5D9F100B7C1C}">
      <text>
        <r>
          <rPr>
            <b/>
            <sz val="9"/>
            <color indexed="81"/>
            <rFont val="Tahoma"/>
            <family val="2"/>
          </rPr>
          <t>&lt;[[TCDeals] - [TC Property Current Stage (Seq: 1)] - [Buildings (Seq: 23)] PVC8609 Basis - Send]&gt;</t>
        </r>
      </text>
    </comment>
    <comment ref="Y34" authorId="1" shapeId="0" xr:uid="{FF6B0A99-06BF-4B40-A9C3-CF46B251BC05}">
      <text>
        <r>
          <rPr>
            <b/>
            <sz val="9"/>
            <color indexed="81"/>
            <rFont val="Tahoma"/>
            <family val="2"/>
          </rPr>
          <t>&lt;[[TCDeals] - [TC Property Current Stage (Seq: 1)] - [Buildings (Seq: 23)] Constr 8609 Basis - Send]&gt;</t>
        </r>
      </text>
    </comment>
    <comment ref="P35" authorId="1" shapeId="0" xr:uid="{EEEA23ED-1E7F-4F8F-91BF-06ADCAE5ED00}">
      <text>
        <r>
          <rPr>
            <b/>
            <sz val="9"/>
            <color indexed="81"/>
            <rFont val="Tahoma"/>
            <family val="2"/>
          </rPr>
          <t>&lt;[[TCDeals] - [TC Property Current Stage (Seq: 1)] - [Buildings (Seq: 24)] PVC8609 Credit - Send]&gt;</t>
        </r>
      </text>
    </comment>
    <comment ref="Q35" authorId="1" shapeId="0" xr:uid="{6DAD830C-2A9B-4528-A03F-D04C48CE22AD}">
      <text>
        <r>
          <rPr>
            <b/>
            <sz val="9"/>
            <color indexed="81"/>
            <rFont val="Tahoma"/>
            <family val="2"/>
          </rPr>
          <t>&lt;[[TCDeals] - [TC Property Current Stage (Seq: 1)] - [Buildings (Seq: 24)] Constr 8609 Credit - Send]&gt;</t>
        </r>
      </text>
    </comment>
    <comment ref="R35" authorId="1" shapeId="0" xr:uid="{182C067D-4F34-4548-99D8-EE5128A850D0}">
      <text>
        <r>
          <rPr>
            <b/>
            <sz val="9"/>
            <color indexed="81"/>
            <rFont val="Tahoma"/>
            <family val="2"/>
          </rPr>
          <t>&lt;[[TCDeals] - [TC Property Current Stage (Seq: 1)] - [Buildings (Seq: 24)] PVC Applicable Percentage - Send]&gt;</t>
        </r>
      </text>
    </comment>
    <comment ref="S35" authorId="1" shapeId="0" xr:uid="{82A8EDAC-B592-4B40-B12A-7658F0C35163}">
      <text>
        <r>
          <rPr>
            <b/>
            <sz val="9"/>
            <color indexed="81"/>
            <rFont val="Tahoma"/>
            <family val="2"/>
          </rPr>
          <t>&lt;[[TCDeals] - [TC Property Current Stage (Seq: 1)] - [Buildings (Seq: 24)] Constr Applicable Percentage - Send]&gt;</t>
        </r>
      </text>
    </comment>
    <comment ref="T35" authorId="1" shapeId="0" xr:uid="{020F0719-C73F-4A12-AF98-19997A796778}">
      <text>
        <r>
          <rPr>
            <b/>
            <sz val="9"/>
            <color indexed="81"/>
            <rFont val="Tahoma"/>
            <family val="2"/>
          </rPr>
          <t>&lt;[[TCDeals] - [TC Property Current Stage (Seq: 1)] - [Buildings (Seq: 24)] PVC Credit Amount - Send]&gt;</t>
        </r>
      </text>
    </comment>
    <comment ref="U35" authorId="1" shapeId="0" xr:uid="{8EDD19AA-8F91-455F-9C9E-54C816A83348}">
      <text>
        <r>
          <rPr>
            <b/>
            <sz val="9"/>
            <color indexed="81"/>
            <rFont val="Tahoma"/>
            <family val="2"/>
          </rPr>
          <t>&lt;[[TCDeals] - [TC Property Current Stage (Seq: 1)] - [Buildings (Seq: 24)] Constr Credit Amount - Send]&gt;</t>
        </r>
      </text>
    </comment>
    <comment ref="V35" authorId="1" shapeId="0" xr:uid="{54527D08-AABF-4C75-B3B0-5B287A6A05AF}">
      <text>
        <r>
          <rPr>
            <b/>
            <sz val="9"/>
            <color indexed="81"/>
            <rFont val="Tahoma"/>
            <family val="2"/>
          </rPr>
          <t>&lt;[[TCDeals] - [TC Property Current Stage (Seq: 1)] - [Buildings (Seq: 24)] PVC Est Qual Basis - Send]&gt;</t>
        </r>
      </text>
    </comment>
    <comment ref="W35" authorId="1" shapeId="0" xr:uid="{9BB82EE4-F551-4AB3-ABC3-4A4D9926B2D0}">
      <text>
        <r>
          <rPr>
            <b/>
            <sz val="9"/>
            <color indexed="81"/>
            <rFont val="Tahoma"/>
            <family val="2"/>
          </rPr>
          <t>&lt;[[TCDeals] - [TC Property Current Stage (Seq: 1)] - [Buildings (Seq: 24)] Constr Est Qual Basis - Send]&gt;</t>
        </r>
      </text>
    </comment>
    <comment ref="X35" authorId="1" shapeId="0" xr:uid="{0D8A1307-66BF-46BA-8E63-1A428865D1E9}">
      <text>
        <r>
          <rPr>
            <b/>
            <sz val="9"/>
            <color indexed="81"/>
            <rFont val="Tahoma"/>
            <family val="2"/>
          </rPr>
          <t>&lt;[[TCDeals] - [TC Property Current Stage (Seq: 1)] - [Buildings (Seq: 24)] PVC8609 Basis - Send]&gt;</t>
        </r>
      </text>
    </comment>
    <comment ref="Y35" authorId="1" shapeId="0" xr:uid="{44D4D6F3-3F26-45A6-92B0-2608AE18921B}">
      <text>
        <r>
          <rPr>
            <b/>
            <sz val="9"/>
            <color indexed="81"/>
            <rFont val="Tahoma"/>
            <family val="2"/>
          </rPr>
          <t>&lt;[[TCDeals] - [TC Property Current Stage (Seq: 1)] - [Buildings (Seq: 24)] Constr 8609 Basis - Send]&gt;</t>
        </r>
      </text>
    </comment>
    <comment ref="P36" authorId="1" shapeId="0" xr:uid="{E7343803-7452-4AA2-B86C-3794E6E0A878}">
      <text>
        <r>
          <rPr>
            <b/>
            <sz val="9"/>
            <color indexed="81"/>
            <rFont val="Tahoma"/>
            <family val="2"/>
          </rPr>
          <t>&lt;[[TCDeals] - [TC Property Current Stage (Seq: 1)] - [Buildings (Seq: 25)] PVC8609 Credit - Send]&gt;</t>
        </r>
      </text>
    </comment>
    <comment ref="Q36" authorId="1" shapeId="0" xr:uid="{6948F447-C111-4C46-A17C-7A2FB888D40A}">
      <text>
        <r>
          <rPr>
            <b/>
            <sz val="9"/>
            <color indexed="81"/>
            <rFont val="Tahoma"/>
            <family val="2"/>
          </rPr>
          <t>&lt;[[TCDeals] - [TC Property Current Stage (Seq: 1)] - [Buildings (Seq: 25)] Constr 8609 Credit - Send]&gt;</t>
        </r>
      </text>
    </comment>
    <comment ref="R36" authorId="1" shapeId="0" xr:uid="{5535267B-DB7A-4C0C-A92C-3193AAC3B291}">
      <text>
        <r>
          <rPr>
            <b/>
            <sz val="9"/>
            <color indexed="81"/>
            <rFont val="Tahoma"/>
            <family val="2"/>
          </rPr>
          <t>&lt;[[TCDeals] - [TC Property Current Stage (Seq: 1)] - [Buildings (Seq: 25)] PVC Applicable Percentage - Send]&gt;</t>
        </r>
      </text>
    </comment>
    <comment ref="S36" authorId="1" shapeId="0" xr:uid="{B56134CB-F137-4BCC-A50F-D6B544CBCC49}">
      <text>
        <r>
          <rPr>
            <b/>
            <sz val="9"/>
            <color indexed="81"/>
            <rFont val="Tahoma"/>
            <family val="2"/>
          </rPr>
          <t>&lt;[[TCDeals] - [TC Property Current Stage (Seq: 1)] - [Buildings (Seq: 25)] Constr Applicable Percentage - Send]&gt;</t>
        </r>
      </text>
    </comment>
    <comment ref="T36" authorId="1" shapeId="0" xr:uid="{2E9B04D1-114C-4E5C-9577-378FBDE58C06}">
      <text>
        <r>
          <rPr>
            <b/>
            <sz val="9"/>
            <color indexed="81"/>
            <rFont val="Tahoma"/>
            <family val="2"/>
          </rPr>
          <t>&lt;[[TCDeals] - [TC Property Current Stage (Seq: 1)] - [Buildings (Seq: 25)] PVC Credit Amount - Send]&gt;</t>
        </r>
      </text>
    </comment>
    <comment ref="U36" authorId="1" shapeId="0" xr:uid="{AFCE7558-CBAB-46A9-B08B-069414C0B0DF}">
      <text>
        <r>
          <rPr>
            <b/>
            <sz val="9"/>
            <color indexed="81"/>
            <rFont val="Tahoma"/>
            <family val="2"/>
          </rPr>
          <t>&lt;[[TCDeals] - [TC Property Current Stage (Seq: 1)] - [Buildings (Seq: 25)] Constr Credit Amount - Send]&gt;</t>
        </r>
      </text>
    </comment>
    <comment ref="V36" authorId="1" shapeId="0" xr:uid="{8C93C3EE-7C3F-409D-A3A5-A41152C628AC}">
      <text>
        <r>
          <rPr>
            <b/>
            <sz val="9"/>
            <color indexed="81"/>
            <rFont val="Tahoma"/>
            <family val="2"/>
          </rPr>
          <t>&lt;[[TCDeals] - [TC Property Current Stage (Seq: 1)] - [Buildings (Seq: 25)] PVC Est Qual Basis - Send]&gt;</t>
        </r>
      </text>
    </comment>
    <comment ref="W36" authorId="1" shapeId="0" xr:uid="{EA59E415-2023-4E31-A905-4078D545AA6D}">
      <text>
        <r>
          <rPr>
            <b/>
            <sz val="9"/>
            <color indexed="81"/>
            <rFont val="Tahoma"/>
            <family val="2"/>
          </rPr>
          <t>&lt;[[TCDeals] - [TC Property Current Stage (Seq: 1)] - [Buildings (Seq: 25)] Constr Est Qual Basis - Send]&gt;</t>
        </r>
      </text>
    </comment>
    <comment ref="X36" authorId="1" shapeId="0" xr:uid="{8B6714BC-7774-4C29-AD07-44D2D599906B}">
      <text>
        <r>
          <rPr>
            <b/>
            <sz val="9"/>
            <color indexed="81"/>
            <rFont val="Tahoma"/>
            <family val="2"/>
          </rPr>
          <t>&lt;[[TCDeals] - [TC Property Current Stage (Seq: 1)] - [Buildings (Seq: 25)] PVC8609 Basis - Send]&gt;</t>
        </r>
      </text>
    </comment>
    <comment ref="Y36" authorId="1" shapeId="0" xr:uid="{28BDA95C-5831-41C7-A6BB-787C558423ED}">
      <text>
        <r>
          <rPr>
            <b/>
            <sz val="9"/>
            <color indexed="81"/>
            <rFont val="Tahoma"/>
            <family val="2"/>
          </rPr>
          <t>&lt;[[TCDeals] - [TC Property Current Stage (Seq: 1)] - [Buildings (Seq: 25)] Constr 8609 Basis - Send]&gt;</t>
        </r>
      </text>
    </comment>
    <comment ref="P37" authorId="1" shapeId="0" xr:uid="{A41C281E-CB08-456D-BE34-9C25C70F670F}">
      <text>
        <r>
          <rPr>
            <b/>
            <sz val="9"/>
            <color indexed="81"/>
            <rFont val="Tahoma"/>
            <family val="2"/>
          </rPr>
          <t>&lt;[[TCDeals] - [TC Property Current Stage (Seq: 1)] - [Buildings (Seq: 26)] PVC8609 Credit - Send]&gt;</t>
        </r>
      </text>
    </comment>
    <comment ref="Q37" authorId="1" shapeId="0" xr:uid="{43C2947D-D122-428B-943C-C1F5137C77EC}">
      <text>
        <r>
          <rPr>
            <b/>
            <sz val="9"/>
            <color indexed="81"/>
            <rFont val="Tahoma"/>
            <family val="2"/>
          </rPr>
          <t>&lt;[[TCDeals] - [TC Property Current Stage (Seq: 1)] - [Buildings (Seq: 26)] Constr 8609 Credit - Send]&gt;</t>
        </r>
      </text>
    </comment>
    <comment ref="R37" authorId="1" shapeId="0" xr:uid="{15B76A39-0388-47A5-B41D-0080045AAD75}">
      <text>
        <r>
          <rPr>
            <b/>
            <sz val="9"/>
            <color indexed="81"/>
            <rFont val="Tahoma"/>
            <family val="2"/>
          </rPr>
          <t>&lt;[[TCDeals] - [TC Property Current Stage (Seq: 1)] - [Buildings (Seq: 26)] PVC Applicable Percentage - Send]&gt;</t>
        </r>
      </text>
    </comment>
    <comment ref="S37" authorId="1" shapeId="0" xr:uid="{6612A76F-71AB-4A59-A9A1-2BC5ADE9EEC2}">
      <text>
        <r>
          <rPr>
            <b/>
            <sz val="9"/>
            <color indexed="81"/>
            <rFont val="Tahoma"/>
            <family val="2"/>
          </rPr>
          <t>&lt;[[TCDeals] - [TC Property Current Stage (Seq: 1)] - [Buildings (Seq: 26)] Constr Applicable Percentage - Send]&gt;</t>
        </r>
      </text>
    </comment>
    <comment ref="T37" authorId="1" shapeId="0" xr:uid="{F3037D37-3F47-49C9-BA00-ECDDBB53CE54}">
      <text>
        <r>
          <rPr>
            <b/>
            <sz val="9"/>
            <color indexed="81"/>
            <rFont val="Tahoma"/>
            <family val="2"/>
          </rPr>
          <t>&lt;[[TCDeals] - [TC Property Current Stage (Seq: 1)] - [Buildings (Seq: 26)] PVC Credit Amount - Send]&gt;</t>
        </r>
      </text>
    </comment>
    <comment ref="U37" authorId="1" shapeId="0" xr:uid="{ED8EB925-42C5-4E14-9DF9-E182866C3821}">
      <text>
        <r>
          <rPr>
            <b/>
            <sz val="9"/>
            <color indexed="81"/>
            <rFont val="Tahoma"/>
            <family val="2"/>
          </rPr>
          <t>&lt;[[TCDeals] - [TC Property Current Stage (Seq: 1)] - [Buildings (Seq: 26)] Constr Credit Amount - Send]&gt;</t>
        </r>
      </text>
    </comment>
    <comment ref="V37" authorId="1" shapeId="0" xr:uid="{4C1607E4-52E4-49D6-A3AD-313B8E828B9F}">
      <text>
        <r>
          <rPr>
            <b/>
            <sz val="9"/>
            <color indexed="81"/>
            <rFont val="Tahoma"/>
            <family val="2"/>
          </rPr>
          <t>&lt;[[TCDeals] - [TC Property Current Stage (Seq: 1)] - [Buildings (Seq: 26)] PVC Est Qual Basis - Send]&gt;</t>
        </r>
      </text>
    </comment>
    <comment ref="W37" authorId="1" shapeId="0" xr:uid="{7410ACE7-C241-484D-9791-4821EFA2AA9A}">
      <text>
        <r>
          <rPr>
            <b/>
            <sz val="9"/>
            <color indexed="81"/>
            <rFont val="Tahoma"/>
            <family val="2"/>
          </rPr>
          <t>&lt;[[TCDeals] - [TC Property Current Stage (Seq: 1)] - [Buildings (Seq: 26)] Constr Est Qual Basis - Send]&gt;</t>
        </r>
      </text>
    </comment>
    <comment ref="X37" authorId="1" shapeId="0" xr:uid="{9BA767F1-A766-42C5-B373-F4B7C22FC954}">
      <text>
        <r>
          <rPr>
            <b/>
            <sz val="9"/>
            <color indexed="81"/>
            <rFont val="Tahoma"/>
            <family val="2"/>
          </rPr>
          <t>&lt;[[TCDeals] - [TC Property Current Stage (Seq: 1)] - [Buildings (Seq: 26)] PVC8609 Basis - Send]&gt;</t>
        </r>
      </text>
    </comment>
    <comment ref="Y37" authorId="1" shapeId="0" xr:uid="{1977E951-4325-43F6-A535-76EEB02E94FE}">
      <text>
        <r>
          <rPr>
            <b/>
            <sz val="9"/>
            <color indexed="81"/>
            <rFont val="Tahoma"/>
            <family val="2"/>
          </rPr>
          <t>&lt;[[TCDeals] - [TC Property Current Stage (Seq: 1)] - [Buildings (Seq: 26)] Constr 8609 Basis - Send]&gt;</t>
        </r>
      </text>
    </comment>
    <comment ref="P38" authorId="1" shapeId="0" xr:uid="{98DFC515-B3A5-4BBA-9F52-04275ECF864B}">
      <text>
        <r>
          <rPr>
            <b/>
            <sz val="9"/>
            <color indexed="81"/>
            <rFont val="Tahoma"/>
            <family val="2"/>
          </rPr>
          <t>&lt;[[TCDeals] - [TC Property Current Stage (Seq: 1)] - [Buildings (Seq: 27)] PVC8609 Credit - Send]&gt;</t>
        </r>
      </text>
    </comment>
    <comment ref="Q38" authorId="1" shapeId="0" xr:uid="{AE956E95-E710-463A-84B3-C43AA27B4B67}">
      <text>
        <r>
          <rPr>
            <b/>
            <sz val="9"/>
            <color indexed="81"/>
            <rFont val="Tahoma"/>
            <family val="2"/>
          </rPr>
          <t>&lt;[[TCDeals] - [TC Property Current Stage (Seq: 1)] - [Buildings (Seq: 27)] Constr 8609 Credit - Send]&gt;</t>
        </r>
      </text>
    </comment>
    <comment ref="R38" authorId="1" shapeId="0" xr:uid="{F6431948-D948-4AD3-9CC6-275434922DE7}">
      <text>
        <r>
          <rPr>
            <b/>
            <sz val="9"/>
            <color indexed="81"/>
            <rFont val="Tahoma"/>
            <family val="2"/>
          </rPr>
          <t>&lt;[[TCDeals] - [TC Property Current Stage (Seq: 1)] - [Buildings (Seq: 27)] PVC Applicable Percentage - Send]&gt;</t>
        </r>
      </text>
    </comment>
    <comment ref="S38" authorId="1" shapeId="0" xr:uid="{ACC2FF73-A033-45A1-936A-85D9F64D7A1B}">
      <text>
        <r>
          <rPr>
            <b/>
            <sz val="9"/>
            <color indexed="81"/>
            <rFont val="Tahoma"/>
            <family val="2"/>
          </rPr>
          <t>&lt;[[TCDeals] - [TC Property Current Stage (Seq: 1)] - [Buildings (Seq: 27)] Constr Applicable Percentage - Send]&gt;</t>
        </r>
      </text>
    </comment>
    <comment ref="T38" authorId="1" shapeId="0" xr:uid="{23E7E732-781B-40A8-9A59-354BE3635F7E}">
      <text>
        <r>
          <rPr>
            <b/>
            <sz val="9"/>
            <color indexed="81"/>
            <rFont val="Tahoma"/>
            <family val="2"/>
          </rPr>
          <t>&lt;[[TCDeals] - [TC Property Current Stage (Seq: 1)] - [Buildings (Seq: 27)] PVC Credit Amount - Send]&gt;</t>
        </r>
      </text>
    </comment>
    <comment ref="U38" authorId="1" shapeId="0" xr:uid="{6732E697-24C3-4335-AAEC-0ED9D3297348}">
      <text>
        <r>
          <rPr>
            <b/>
            <sz val="9"/>
            <color indexed="81"/>
            <rFont val="Tahoma"/>
            <family val="2"/>
          </rPr>
          <t>&lt;[[TCDeals] - [TC Property Current Stage (Seq: 1)] - [Buildings (Seq: 27)] Constr Credit Amount - Send]&gt;</t>
        </r>
      </text>
    </comment>
    <comment ref="V38" authorId="1" shapeId="0" xr:uid="{8E0896E3-FC72-4548-9C80-3E6BEF8A4A1F}">
      <text>
        <r>
          <rPr>
            <b/>
            <sz val="9"/>
            <color indexed="81"/>
            <rFont val="Tahoma"/>
            <family val="2"/>
          </rPr>
          <t>&lt;[[TCDeals] - [TC Property Current Stage (Seq: 1)] - [Buildings (Seq: 27)] PVC Est Qual Basis - Send]&gt;</t>
        </r>
      </text>
    </comment>
    <comment ref="W38" authorId="1" shapeId="0" xr:uid="{5080A3BD-6D83-4F7B-9FEC-EE9E546FB8B6}">
      <text>
        <r>
          <rPr>
            <b/>
            <sz val="9"/>
            <color indexed="81"/>
            <rFont val="Tahoma"/>
            <family val="2"/>
          </rPr>
          <t>&lt;[[TCDeals] - [TC Property Current Stage (Seq: 1)] - [Buildings (Seq: 27)] Constr Est Qual Basis - Send]&gt;</t>
        </r>
      </text>
    </comment>
    <comment ref="X38" authorId="1" shapeId="0" xr:uid="{F3B7B2B8-CC90-442B-8349-5E28FB856EA7}">
      <text>
        <r>
          <rPr>
            <b/>
            <sz val="9"/>
            <color indexed="81"/>
            <rFont val="Tahoma"/>
            <family val="2"/>
          </rPr>
          <t>&lt;[[TCDeals] - [TC Property Current Stage (Seq: 1)] - [Buildings (Seq: 27)] PVC8609 Basis - Send]&gt;</t>
        </r>
      </text>
    </comment>
    <comment ref="Y38" authorId="1" shapeId="0" xr:uid="{B48892DC-34DF-47B3-A126-8835A9549E36}">
      <text>
        <r>
          <rPr>
            <b/>
            <sz val="9"/>
            <color indexed="81"/>
            <rFont val="Tahoma"/>
            <family val="2"/>
          </rPr>
          <t>&lt;[[TCDeals] - [TC Property Current Stage (Seq: 1)] - [Buildings (Seq: 27)] Constr 8609 Basis - Send]&gt;</t>
        </r>
      </text>
    </comment>
    <comment ref="P39" authorId="1" shapeId="0" xr:uid="{D5685C60-920D-457B-8F0C-02D2FCD9B3F6}">
      <text>
        <r>
          <rPr>
            <b/>
            <sz val="9"/>
            <color indexed="81"/>
            <rFont val="Tahoma"/>
            <family val="2"/>
          </rPr>
          <t>&lt;[[TCDeals] - [TC Property Current Stage (Seq: 1)] - [Buildings (Seq: 28)] PVC8609 Credit - Send]&gt;</t>
        </r>
      </text>
    </comment>
    <comment ref="Q39" authorId="1" shapeId="0" xr:uid="{73B09382-A2E3-4061-A456-BE268E5ABDC1}">
      <text>
        <r>
          <rPr>
            <b/>
            <sz val="9"/>
            <color indexed="81"/>
            <rFont val="Tahoma"/>
            <family val="2"/>
          </rPr>
          <t>&lt;[[TCDeals] - [TC Property Current Stage (Seq: 1)] - [Buildings (Seq: 28)] Constr 8609 Credit - Send]&gt;</t>
        </r>
      </text>
    </comment>
    <comment ref="R39" authorId="1" shapeId="0" xr:uid="{74B0AE38-2B5E-4B94-A442-45CA7DC45441}">
      <text>
        <r>
          <rPr>
            <b/>
            <sz val="9"/>
            <color indexed="81"/>
            <rFont val="Tahoma"/>
            <family val="2"/>
          </rPr>
          <t>&lt;[[TCDeals] - [TC Property Current Stage (Seq: 1)] - [Buildings (Seq: 28)] PVC Applicable Percentage - Send]&gt;</t>
        </r>
      </text>
    </comment>
    <comment ref="S39" authorId="1" shapeId="0" xr:uid="{8A0A205D-BE91-4092-8CB5-F1AA697A2D4A}">
      <text>
        <r>
          <rPr>
            <b/>
            <sz val="9"/>
            <color indexed="81"/>
            <rFont val="Tahoma"/>
            <family val="2"/>
          </rPr>
          <t>&lt;[[TCDeals] - [TC Property Current Stage (Seq: 1)] - [Buildings (Seq: 28)] Constr Applicable Percentage - Send]&gt;</t>
        </r>
      </text>
    </comment>
    <comment ref="T39" authorId="1" shapeId="0" xr:uid="{9BC3197E-1DCA-48D0-A567-624B03091C90}">
      <text>
        <r>
          <rPr>
            <b/>
            <sz val="9"/>
            <color indexed="81"/>
            <rFont val="Tahoma"/>
            <family val="2"/>
          </rPr>
          <t>&lt;[[TCDeals] - [TC Property Current Stage (Seq: 1)] - [Buildings (Seq: 28)] PVC Credit Amount - Send]&gt;</t>
        </r>
      </text>
    </comment>
    <comment ref="U39" authorId="1" shapeId="0" xr:uid="{41779950-D42C-488B-973D-E5F0F9350479}">
      <text>
        <r>
          <rPr>
            <b/>
            <sz val="9"/>
            <color indexed="81"/>
            <rFont val="Tahoma"/>
            <family val="2"/>
          </rPr>
          <t>&lt;[[TCDeals] - [TC Property Current Stage (Seq: 1)] - [Buildings (Seq: 28)] Constr Credit Amount - Send]&gt;</t>
        </r>
      </text>
    </comment>
    <comment ref="V39" authorId="1" shapeId="0" xr:uid="{40A0E429-AA89-49AF-B60B-E7208660D347}">
      <text>
        <r>
          <rPr>
            <b/>
            <sz val="9"/>
            <color indexed="81"/>
            <rFont val="Tahoma"/>
            <family val="2"/>
          </rPr>
          <t>&lt;[[TCDeals] - [TC Property Current Stage (Seq: 1)] - [Buildings (Seq: 28)] PVC Est Qual Basis - Send]&gt;</t>
        </r>
      </text>
    </comment>
    <comment ref="W39" authorId="1" shapeId="0" xr:uid="{237A844A-D60B-4419-8423-1742613A6C2F}">
      <text>
        <r>
          <rPr>
            <b/>
            <sz val="9"/>
            <color indexed="81"/>
            <rFont val="Tahoma"/>
            <family val="2"/>
          </rPr>
          <t>&lt;[[TCDeals] - [TC Property Current Stage (Seq: 1)] - [Buildings (Seq: 28)] Constr Est Qual Basis - Send]&gt;</t>
        </r>
      </text>
    </comment>
    <comment ref="X39" authorId="1" shapeId="0" xr:uid="{15D2D7F8-0D9F-4F4B-AA16-DA0CC9D0B3A9}">
      <text>
        <r>
          <rPr>
            <b/>
            <sz val="9"/>
            <color indexed="81"/>
            <rFont val="Tahoma"/>
            <family val="2"/>
          </rPr>
          <t>&lt;[[TCDeals] - [TC Property Current Stage (Seq: 1)] - [Buildings (Seq: 28)] PVC8609 Basis - Send]&gt;</t>
        </r>
      </text>
    </comment>
    <comment ref="Y39" authorId="1" shapeId="0" xr:uid="{A6509F91-D42E-4A2A-8566-7320822B44B6}">
      <text>
        <r>
          <rPr>
            <b/>
            <sz val="9"/>
            <color indexed="81"/>
            <rFont val="Tahoma"/>
            <family val="2"/>
          </rPr>
          <t>&lt;[[TCDeals] - [TC Property Current Stage (Seq: 1)] - [Buildings (Seq: 28)] Constr 8609 Basis - Send]&gt;</t>
        </r>
      </text>
    </comment>
    <comment ref="P40" authorId="1" shapeId="0" xr:uid="{9A7AEE80-A81A-4BCF-8E0C-BFAF893E3AD2}">
      <text>
        <r>
          <rPr>
            <b/>
            <sz val="9"/>
            <color indexed="81"/>
            <rFont val="Tahoma"/>
            <family val="2"/>
          </rPr>
          <t>&lt;[[TCDeals] - [TC Property Current Stage (Seq: 1)] - [Buildings (Seq: 29)] PVC8609 Credit - Send]&gt;</t>
        </r>
      </text>
    </comment>
    <comment ref="Q40" authorId="1" shapeId="0" xr:uid="{E138656A-9BBD-4DB7-B313-BF3A103C19DB}">
      <text>
        <r>
          <rPr>
            <b/>
            <sz val="9"/>
            <color indexed="81"/>
            <rFont val="Tahoma"/>
            <family val="2"/>
          </rPr>
          <t>&lt;[[TCDeals] - [TC Property Current Stage (Seq: 1)] - [Buildings (Seq: 29)] Constr 8609 Credit - Send]&gt;</t>
        </r>
      </text>
    </comment>
    <comment ref="R40" authorId="1" shapeId="0" xr:uid="{A4565C00-E244-451C-A453-A6F3EB834F48}">
      <text>
        <r>
          <rPr>
            <b/>
            <sz val="9"/>
            <color indexed="81"/>
            <rFont val="Tahoma"/>
            <family val="2"/>
          </rPr>
          <t>&lt;[[TCDeals] - [TC Property Current Stage (Seq: 1)] - [Buildings (Seq: 29)] PVC Applicable Percentage - Send]&gt;</t>
        </r>
      </text>
    </comment>
    <comment ref="S40" authorId="1" shapeId="0" xr:uid="{BC929233-FBB9-40DC-A13D-6FACC16A9C33}">
      <text>
        <r>
          <rPr>
            <b/>
            <sz val="9"/>
            <color indexed="81"/>
            <rFont val="Tahoma"/>
            <family val="2"/>
          </rPr>
          <t>&lt;[[TCDeals] - [TC Property Current Stage (Seq: 1)] - [Buildings (Seq: 29)] Constr Applicable Percentage - Send]&gt;</t>
        </r>
      </text>
    </comment>
    <comment ref="T40" authorId="1" shapeId="0" xr:uid="{43195B76-D0D9-4AED-8ECF-E677AE613100}">
      <text>
        <r>
          <rPr>
            <b/>
            <sz val="9"/>
            <color indexed="81"/>
            <rFont val="Tahoma"/>
            <family val="2"/>
          </rPr>
          <t>&lt;[[TCDeals] - [TC Property Current Stage (Seq: 1)] - [Buildings (Seq: 29)] PVC Credit Amount - Send]&gt;</t>
        </r>
      </text>
    </comment>
    <comment ref="U40" authorId="1" shapeId="0" xr:uid="{452ED084-A1DE-4933-BAE4-A90638BC1519}">
      <text>
        <r>
          <rPr>
            <b/>
            <sz val="9"/>
            <color indexed="81"/>
            <rFont val="Tahoma"/>
            <family val="2"/>
          </rPr>
          <t>&lt;[[TCDeals] - [TC Property Current Stage (Seq: 1)] - [Buildings (Seq: 29)] Constr Credit Amount - Send]&gt;</t>
        </r>
      </text>
    </comment>
    <comment ref="V40" authorId="1" shapeId="0" xr:uid="{77619A52-9FC3-490C-81CA-37447A95A852}">
      <text>
        <r>
          <rPr>
            <b/>
            <sz val="9"/>
            <color indexed="81"/>
            <rFont val="Tahoma"/>
            <family val="2"/>
          </rPr>
          <t>&lt;[[TCDeals] - [TC Property Current Stage (Seq: 1)] - [Buildings (Seq: 29)] PVC Est Qual Basis - Send]&gt;</t>
        </r>
      </text>
    </comment>
    <comment ref="W40" authorId="1" shapeId="0" xr:uid="{0EE92C41-B2F6-4D80-9067-9BBD3D3CE4B2}">
      <text>
        <r>
          <rPr>
            <b/>
            <sz val="9"/>
            <color indexed="81"/>
            <rFont val="Tahoma"/>
            <family val="2"/>
          </rPr>
          <t>&lt;[[TCDeals] - [TC Property Current Stage (Seq: 1)] - [Buildings (Seq: 29)] Constr Est Qual Basis - Send]&gt;</t>
        </r>
      </text>
    </comment>
    <comment ref="X40" authorId="1" shapeId="0" xr:uid="{4B962AF6-90DD-452F-AD30-238D7E9581BB}">
      <text>
        <r>
          <rPr>
            <b/>
            <sz val="9"/>
            <color indexed="81"/>
            <rFont val="Tahoma"/>
            <family val="2"/>
          </rPr>
          <t>&lt;[[TCDeals] - [TC Property Current Stage (Seq: 1)] - [Buildings (Seq: 29)] PVC8609 Basis - Send]&gt;</t>
        </r>
      </text>
    </comment>
    <comment ref="Y40" authorId="1" shapeId="0" xr:uid="{36E7F60E-AE8D-4186-86BC-C6DF10514BBB}">
      <text>
        <r>
          <rPr>
            <b/>
            <sz val="9"/>
            <color indexed="81"/>
            <rFont val="Tahoma"/>
            <family val="2"/>
          </rPr>
          <t>&lt;[[TCDeals] - [TC Property Current Stage (Seq: 1)] - [Buildings (Seq: 29)] Constr 8609 Basis - Send]&gt;</t>
        </r>
      </text>
    </comment>
    <comment ref="P41" authorId="1" shapeId="0" xr:uid="{6F3AA9EE-1110-4B99-A901-2A3D7A675C5C}">
      <text>
        <r>
          <rPr>
            <b/>
            <sz val="9"/>
            <color indexed="81"/>
            <rFont val="Tahoma"/>
            <family val="2"/>
          </rPr>
          <t>&lt;[[TCDeals] - [TC Property Current Stage (Seq: 1)] - [Buildings (Seq: 30)] PVC8609 Credit - Send]&gt;</t>
        </r>
      </text>
    </comment>
    <comment ref="Q41" authorId="1" shapeId="0" xr:uid="{21D4B6EE-3EA2-446E-AC61-406214E57FA4}">
      <text>
        <r>
          <rPr>
            <b/>
            <sz val="9"/>
            <color indexed="81"/>
            <rFont val="Tahoma"/>
            <family val="2"/>
          </rPr>
          <t>&lt;[[TCDeals] - [TC Property Current Stage (Seq: 1)] - [Buildings (Seq: 30)] Constr 8609 Credit - Send]&gt;</t>
        </r>
      </text>
    </comment>
    <comment ref="R41" authorId="1" shapeId="0" xr:uid="{DD11C5EE-AE6F-4E39-8A5A-616FD5CEF71F}">
      <text>
        <r>
          <rPr>
            <b/>
            <sz val="9"/>
            <color indexed="81"/>
            <rFont val="Tahoma"/>
            <family val="2"/>
          </rPr>
          <t>&lt;[[TCDeals] - [TC Property Current Stage (Seq: 1)] - [Buildings (Seq: 30)] PVC Applicable Percentage - Send]&gt;</t>
        </r>
      </text>
    </comment>
    <comment ref="S41" authorId="1" shapeId="0" xr:uid="{DBCF1E0A-33B4-4A78-B5EB-12722667FE35}">
      <text>
        <r>
          <rPr>
            <b/>
            <sz val="9"/>
            <color indexed="81"/>
            <rFont val="Tahoma"/>
            <family val="2"/>
          </rPr>
          <t>&lt;[[TCDeals] - [TC Property Current Stage (Seq: 1)] - [Buildings (Seq: 30)] Constr Applicable Percentage - Send]&gt;</t>
        </r>
      </text>
    </comment>
    <comment ref="T41" authorId="1" shapeId="0" xr:uid="{3B5EA14D-7C48-45ED-ABC8-509096E55E0B}">
      <text>
        <r>
          <rPr>
            <b/>
            <sz val="9"/>
            <color indexed="81"/>
            <rFont val="Tahoma"/>
            <family val="2"/>
          </rPr>
          <t>&lt;[[TCDeals] - [TC Property Current Stage (Seq: 1)] - [Buildings (Seq: 30)] PVC Credit Amount - Send]&gt;</t>
        </r>
      </text>
    </comment>
    <comment ref="U41" authorId="1" shapeId="0" xr:uid="{9E499F31-D3EA-4250-B9C2-ED5488B2776A}">
      <text>
        <r>
          <rPr>
            <b/>
            <sz val="9"/>
            <color indexed="81"/>
            <rFont val="Tahoma"/>
            <family val="2"/>
          </rPr>
          <t>&lt;[[TCDeals] - [TC Property Current Stage (Seq: 1)] - [Buildings (Seq: 30)] Constr Credit Amount - Send]&gt;</t>
        </r>
      </text>
    </comment>
    <comment ref="V41" authorId="1" shapeId="0" xr:uid="{BB4A76B0-405F-41F0-90CC-9C821A1C62E0}">
      <text>
        <r>
          <rPr>
            <b/>
            <sz val="9"/>
            <color indexed="81"/>
            <rFont val="Tahoma"/>
            <family val="2"/>
          </rPr>
          <t>&lt;[[TCDeals] - [TC Property Current Stage (Seq: 1)] - [Buildings (Seq: 30)] PVC Est Qual Basis - Send]&gt;</t>
        </r>
      </text>
    </comment>
    <comment ref="W41" authorId="1" shapeId="0" xr:uid="{110C5A2A-D60D-4FEC-871B-EEF833019E8B}">
      <text>
        <r>
          <rPr>
            <b/>
            <sz val="9"/>
            <color indexed="81"/>
            <rFont val="Tahoma"/>
            <family val="2"/>
          </rPr>
          <t>&lt;[[TCDeals] - [TC Property Current Stage (Seq: 1)] - [Buildings (Seq: 30)] Constr Est Qual Basis - Send]&gt;</t>
        </r>
      </text>
    </comment>
    <comment ref="X41" authorId="1" shapeId="0" xr:uid="{48D1F5F1-A3A6-459E-8120-B0F9385ECBE2}">
      <text>
        <r>
          <rPr>
            <b/>
            <sz val="9"/>
            <color indexed="81"/>
            <rFont val="Tahoma"/>
            <family val="2"/>
          </rPr>
          <t>&lt;[[TCDeals] - [TC Property Current Stage (Seq: 1)] - [Buildings (Seq: 30)] PVC8609 Basis - Send]&gt;</t>
        </r>
      </text>
    </comment>
    <comment ref="Y41" authorId="1" shapeId="0" xr:uid="{1B050110-4DCF-4A7B-89F4-D3A984A5174F}">
      <text>
        <r>
          <rPr>
            <b/>
            <sz val="9"/>
            <color indexed="81"/>
            <rFont val="Tahoma"/>
            <family val="2"/>
          </rPr>
          <t>&lt;[[TCDeals] - [TC Property Current Stage (Seq: 1)] - [Buildings (Seq: 30)] Constr 8609 Basis - Send]&gt;</t>
        </r>
      </text>
    </comment>
    <comment ref="P42" authorId="1" shapeId="0" xr:uid="{B4E30F62-017E-400D-BD90-D7586F3E0BD8}">
      <text>
        <r>
          <rPr>
            <b/>
            <sz val="9"/>
            <color indexed="81"/>
            <rFont val="Tahoma"/>
            <family val="2"/>
          </rPr>
          <t>&lt;[[TCDeals] - [TC Property Current Stage (Seq: 1)] - [Buildings (Seq: 31)] PVC8609 Credit - Send]&gt;</t>
        </r>
      </text>
    </comment>
    <comment ref="Q42" authorId="1" shapeId="0" xr:uid="{23EC3269-3A48-4A73-993E-E69462F37885}">
      <text>
        <r>
          <rPr>
            <b/>
            <sz val="9"/>
            <color indexed="81"/>
            <rFont val="Tahoma"/>
            <family val="2"/>
          </rPr>
          <t>&lt;[[TCDeals] - [TC Property Current Stage (Seq: 1)] - [Buildings (Seq: 31)] Constr 8609 Credit - Send]&gt;</t>
        </r>
      </text>
    </comment>
    <comment ref="R42" authorId="1" shapeId="0" xr:uid="{51567AF5-26C0-423B-9B5C-A0ADAFD94B97}">
      <text>
        <r>
          <rPr>
            <b/>
            <sz val="9"/>
            <color indexed="81"/>
            <rFont val="Tahoma"/>
            <family val="2"/>
          </rPr>
          <t>&lt;[[TCDeals] - [TC Property Current Stage (Seq: 1)] - [Buildings (Seq: 31)] PVC Applicable Percentage - Send]&gt;</t>
        </r>
      </text>
    </comment>
    <comment ref="S42" authorId="1" shapeId="0" xr:uid="{6DDECE4D-EEB9-4786-B954-0F17860B4603}">
      <text>
        <r>
          <rPr>
            <b/>
            <sz val="9"/>
            <color indexed="81"/>
            <rFont val="Tahoma"/>
            <family val="2"/>
          </rPr>
          <t>&lt;[[TCDeals] - [TC Property Current Stage (Seq: 1)] - [Buildings (Seq: 31)] Constr Applicable Percentage - Send]&gt;</t>
        </r>
      </text>
    </comment>
    <comment ref="T42" authorId="1" shapeId="0" xr:uid="{F27575C8-5A99-4FDB-941A-F38D301481C1}">
      <text>
        <r>
          <rPr>
            <b/>
            <sz val="9"/>
            <color indexed="81"/>
            <rFont val="Tahoma"/>
            <family val="2"/>
          </rPr>
          <t>&lt;[[TCDeals] - [TC Property Current Stage (Seq: 1)] - [Buildings (Seq: 31)] PVC Credit Amount - Send]&gt;</t>
        </r>
      </text>
    </comment>
    <comment ref="U42" authorId="1" shapeId="0" xr:uid="{9745B075-0313-445F-A61B-EF5EA134F119}">
      <text>
        <r>
          <rPr>
            <b/>
            <sz val="9"/>
            <color indexed="81"/>
            <rFont val="Tahoma"/>
            <family val="2"/>
          </rPr>
          <t>&lt;[[TCDeals] - [TC Property Current Stage (Seq: 1)] - [Buildings (Seq: 31)] Constr Credit Amount - Send]&gt;</t>
        </r>
      </text>
    </comment>
    <comment ref="V42" authorId="1" shapeId="0" xr:uid="{BDBDC4B8-55D5-4AA4-8C54-5EE0255E206C}">
      <text>
        <r>
          <rPr>
            <b/>
            <sz val="9"/>
            <color indexed="81"/>
            <rFont val="Tahoma"/>
            <family val="2"/>
          </rPr>
          <t>&lt;[[TCDeals] - [TC Property Current Stage (Seq: 1)] - [Buildings (Seq: 31)] PVC Est Qual Basis - Send]&gt;</t>
        </r>
      </text>
    </comment>
    <comment ref="W42" authorId="1" shapeId="0" xr:uid="{93C66B22-B3C9-4080-A769-97DD8132CD16}">
      <text>
        <r>
          <rPr>
            <b/>
            <sz val="9"/>
            <color indexed="81"/>
            <rFont val="Tahoma"/>
            <family val="2"/>
          </rPr>
          <t>&lt;[[TCDeals] - [TC Property Current Stage (Seq: 1)] - [Buildings (Seq: 31)] Constr Est Qual Basis - Send]&gt;</t>
        </r>
      </text>
    </comment>
    <comment ref="X42" authorId="1" shapeId="0" xr:uid="{B43087E2-86E3-4C11-8746-15CE6DB1EB2D}">
      <text>
        <r>
          <rPr>
            <b/>
            <sz val="9"/>
            <color indexed="81"/>
            <rFont val="Tahoma"/>
            <family val="2"/>
          </rPr>
          <t>&lt;[[TCDeals] - [TC Property Current Stage (Seq: 1)] - [Buildings (Seq: 31)] PVC8609 Basis - Send]&gt;</t>
        </r>
      </text>
    </comment>
    <comment ref="Y42" authorId="1" shapeId="0" xr:uid="{FD8DF497-7091-40CE-90EF-074ECBBD0A12}">
      <text>
        <r>
          <rPr>
            <b/>
            <sz val="9"/>
            <color indexed="81"/>
            <rFont val="Tahoma"/>
            <family val="2"/>
          </rPr>
          <t>&lt;[[TCDeals] - [TC Property Current Stage (Seq: 1)] - [Buildings (Seq: 31)] Constr 8609 Basis - Send]&gt;</t>
        </r>
      </text>
    </comment>
    <comment ref="P43" authorId="1" shapeId="0" xr:uid="{D52E91A6-C793-4401-8662-637830004EB9}">
      <text>
        <r>
          <rPr>
            <b/>
            <sz val="9"/>
            <color indexed="81"/>
            <rFont val="Tahoma"/>
            <family val="2"/>
          </rPr>
          <t>&lt;[[TCDeals] - [TC Property Current Stage (Seq: 1)] - [Buildings (Seq: 32)] PVC8609 Credit - Send]&gt;</t>
        </r>
      </text>
    </comment>
    <comment ref="Q43" authorId="1" shapeId="0" xr:uid="{6407280D-3038-4E58-982C-8AF7CCFC401E}">
      <text>
        <r>
          <rPr>
            <b/>
            <sz val="9"/>
            <color indexed="81"/>
            <rFont val="Tahoma"/>
            <family val="2"/>
          </rPr>
          <t>&lt;[[TCDeals] - [TC Property Current Stage (Seq: 1)] - [Buildings (Seq: 32)] Constr 8609 Credit - Send]&gt;</t>
        </r>
      </text>
    </comment>
    <comment ref="R43" authorId="1" shapeId="0" xr:uid="{9A52216A-5352-4B53-9D80-B6BC251766EF}">
      <text>
        <r>
          <rPr>
            <b/>
            <sz val="9"/>
            <color indexed="81"/>
            <rFont val="Tahoma"/>
            <family val="2"/>
          </rPr>
          <t>&lt;[[TCDeals] - [TC Property Current Stage (Seq: 1)] - [Buildings (Seq: 32)] PVC Applicable Percentage - Send]&gt;</t>
        </r>
      </text>
    </comment>
    <comment ref="S43" authorId="1" shapeId="0" xr:uid="{03064A49-2C13-47E8-AFB0-CC6586E0E53F}">
      <text>
        <r>
          <rPr>
            <b/>
            <sz val="9"/>
            <color indexed="81"/>
            <rFont val="Tahoma"/>
            <family val="2"/>
          </rPr>
          <t>&lt;[[TCDeals] - [TC Property Current Stage (Seq: 1)] - [Buildings (Seq: 32)] Constr Applicable Percentage - Send]&gt;</t>
        </r>
      </text>
    </comment>
    <comment ref="T43" authorId="1" shapeId="0" xr:uid="{4D2AC822-3768-4558-B805-C7F94CAFC298}">
      <text>
        <r>
          <rPr>
            <b/>
            <sz val="9"/>
            <color indexed="81"/>
            <rFont val="Tahoma"/>
            <family val="2"/>
          </rPr>
          <t>&lt;[[TCDeals] - [TC Property Current Stage (Seq: 1)] - [Buildings (Seq: 32)] PVC Credit Amount - Send]&gt;</t>
        </r>
      </text>
    </comment>
    <comment ref="U43" authorId="1" shapeId="0" xr:uid="{3E44CB46-3177-453C-9216-7B4710D49353}">
      <text>
        <r>
          <rPr>
            <b/>
            <sz val="9"/>
            <color indexed="81"/>
            <rFont val="Tahoma"/>
            <family val="2"/>
          </rPr>
          <t>&lt;[[TCDeals] - [TC Property Current Stage (Seq: 1)] - [Buildings (Seq: 32)] Constr Credit Amount - Send]&gt;</t>
        </r>
      </text>
    </comment>
    <comment ref="V43" authorId="1" shapeId="0" xr:uid="{B41B21B1-B45D-4FC6-99EE-A6FFAC996411}">
      <text>
        <r>
          <rPr>
            <b/>
            <sz val="9"/>
            <color indexed="81"/>
            <rFont val="Tahoma"/>
            <family val="2"/>
          </rPr>
          <t>&lt;[[TCDeals] - [TC Property Current Stage (Seq: 1)] - [Buildings (Seq: 32)] PVC Est Qual Basis - Send]&gt;</t>
        </r>
      </text>
    </comment>
    <comment ref="W43" authorId="1" shapeId="0" xr:uid="{5E44A883-FC47-4AA8-BD96-8643B3978102}">
      <text>
        <r>
          <rPr>
            <b/>
            <sz val="9"/>
            <color indexed="81"/>
            <rFont val="Tahoma"/>
            <family val="2"/>
          </rPr>
          <t>&lt;[[TCDeals] - [TC Property Current Stage (Seq: 1)] - [Buildings (Seq: 32)] Constr Est Qual Basis - Send]&gt;</t>
        </r>
      </text>
    </comment>
    <comment ref="X43" authorId="1" shapeId="0" xr:uid="{046FF13D-5E10-4C62-BABD-5C8787801B58}">
      <text>
        <r>
          <rPr>
            <b/>
            <sz val="9"/>
            <color indexed="81"/>
            <rFont val="Tahoma"/>
            <family val="2"/>
          </rPr>
          <t>&lt;[[TCDeals] - [TC Property Current Stage (Seq: 1)] - [Buildings (Seq: 32)] PVC8609 Basis - Send]&gt;</t>
        </r>
      </text>
    </comment>
    <comment ref="Y43" authorId="1" shapeId="0" xr:uid="{B021F3AA-FA6A-4395-8D89-148B8E8CD7C3}">
      <text>
        <r>
          <rPr>
            <b/>
            <sz val="9"/>
            <color indexed="81"/>
            <rFont val="Tahoma"/>
            <family val="2"/>
          </rPr>
          <t>&lt;[[TCDeals] - [TC Property Current Stage (Seq: 1)] - [Buildings (Seq: 32)] Constr 8609 Basis - Send]&gt;</t>
        </r>
      </text>
    </comment>
    <comment ref="P44" authorId="1" shapeId="0" xr:uid="{4BDC0226-B96C-4D08-A0D4-0784AFABD366}">
      <text>
        <r>
          <rPr>
            <b/>
            <sz val="9"/>
            <color indexed="81"/>
            <rFont val="Tahoma"/>
            <family val="2"/>
          </rPr>
          <t>&lt;[[TCDeals] - [TC Property Current Stage (Seq: 1)] - [Buildings (Seq: 33)] PVC8609 Credit - Send]&gt;</t>
        </r>
      </text>
    </comment>
    <comment ref="Q44" authorId="1" shapeId="0" xr:uid="{93DE00C4-3D36-4471-A7F5-8C0B9AD201B2}">
      <text>
        <r>
          <rPr>
            <b/>
            <sz val="9"/>
            <color indexed="81"/>
            <rFont val="Tahoma"/>
            <family val="2"/>
          </rPr>
          <t>&lt;[[TCDeals] - [TC Property Current Stage (Seq: 1)] - [Buildings (Seq: 33)] Constr 8609 Credit - Send]&gt;</t>
        </r>
      </text>
    </comment>
    <comment ref="R44" authorId="1" shapeId="0" xr:uid="{B343942C-E6CE-4F02-8F2F-DF5A19E630E6}">
      <text>
        <r>
          <rPr>
            <b/>
            <sz val="9"/>
            <color indexed="81"/>
            <rFont val="Tahoma"/>
            <family val="2"/>
          </rPr>
          <t>&lt;[[TCDeals] - [TC Property Current Stage (Seq: 1)] - [Buildings (Seq: 33)] PVC Applicable Percentage - Send]&gt;</t>
        </r>
      </text>
    </comment>
    <comment ref="S44" authorId="1" shapeId="0" xr:uid="{7F05BA5B-7271-40C7-9EE3-40FD56C2AEFA}">
      <text>
        <r>
          <rPr>
            <b/>
            <sz val="9"/>
            <color indexed="81"/>
            <rFont val="Tahoma"/>
            <family val="2"/>
          </rPr>
          <t>&lt;[[TCDeals] - [TC Property Current Stage (Seq: 1)] - [Buildings (Seq: 33)] Constr Applicable Percentage - Send]&gt;</t>
        </r>
      </text>
    </comment>
    <comment ref="T44" authorId="1" shapeId="0" xr:uid="{B7F06434-D190-49DB-BA66-38FAF56A0DD3}">
      <text>
        <r>
          <rPr>
            <b/>
            <sz val="9"/>
            <color indexed="81"/>
            <rFont val="Tahoma"/>
            <family val="2"/>
          </rPr>
          <t>&lt;[[TCDeals] - [TC Property Current Stage (Seq: 1)] - [Buildings (Seq: 33)] PVC Credit Amount - Send]&gt;</t>
        </r>
      </text>
    </comment>
    <comment ref="U44" authorId="1" shapeId="0" xr:uid="{EECF2943-FECD-4259-A322-238F27BF5C0E}">
      <text>
        <r>
          <rPr>
            <b/>
            <sz val="9"/>
            <color indexed="81"/>
            <rFont val="Tahoma"/>
            <family val="2"/>
          </rPr>
          <t>&lt;[[TCDeals] - [TC Property Current Stage (Seq: 1)] - [Buildings (Seq: 33)] Constr Credit Amount - Send]&gt;</t>
        </r>
      </text>
    </comment>
    <comment ref="V44" authorId="1" shapeId="0" xr:uid="{76D50474-995E-4FC9-8597-5A18FFBBBD48}">
      <text>
        <r>
          <rPr>
            <b/>
            <sz val="9"/>
            <color indexed="81"/>
            <rFont val="Tahoma"/>
            <family val="2"/>
          </rPr>
          <t>&lt;[[TCDeals] - [TC Property Current Stage (Seq: 1)] - [Buildings (Seq: 33)] PVC Est Qual Basis - Send]&gt;</t>
        </r>
      </text>
    </comment>
    <comment ref="W44" authorId="1" shapeId="0" xr:uid="{2153B389-CDB9-4D7F-BE89-5314E70A7ECF}">
      <text>
        <r>
          <rPr>
            <b/>
            <sz val="9"/>
            <color indexed="81"/>
            <rFont val="Tahoma"/>
            <family val="2"/>
          </rPr>
          <t>&lt;[[TCDeals] - [TC Property Current Stage (Seq: 1)] - [Buildings (Seq: 33)] Constr Est Qual Basis - Send]&gt;</t>
        </r>
      </text>
    </comment>
    <comment ref="X44" authorId="1" shapeId="0" xr:uid="{4633845B-A978-4483-B256-09339D3417B4}">
      <text>
        <r>
          <rPr>
            <b/>
            <sz val="9"/>
            <color indexed="81"/>
            <rFont val="Tahoma"/>
            <family val="2"/>
          </rPr>
          <t>&lt;[[TCDeals] - [TC Property Current Stage (Seq: 1)] - [Buildings (Seq: 33)] PVC8609 Basis - Send]&gt;</t>
        </r>
      </text>
    </comment>
    <comment ref="Y44" authorId="1" shapeId="0" xr:uid="{E5DDB954-DD9F-4556-86F3-A739C80B5EDC}">
      <text>
        <r>
          <rPr>
            <b/>
            <sz val="9"/>
            <color indexed="81"/>
            <rFont val="Tahoma"/>
            <family val="2"/>
          </rPr>
          <t>&lt;[[TCDeals] - [TC Property Current Stage (Seq: 1)] - [Buildings (Seq: 33)] Constr 8609 Basis - Send]&gt;</t>
        </r>
      </text>
    </comment>
    <comment ref="P45" authorId="1" shapeId="0" xr:uid="{21AF3281-6EE2-4DE8-A178-849AA76B17ED}">
      <text>
        <r>
          <rPr>
            <b/>
            <sz val="9"/>
            <color indexed="81"/>
            <rFont val="Tahoma"/>
            <family val="2"/>
          </rPr>
          <t>&lt;[[TCDeals] - [TC Property Current Stage (Seq: 1)] - [Buildings (Seq: 34)] PVC8609 Credit - Send]&gt;</t>
        </r>
      </text>
    </comment>
    <comment ref="Q45" authorId="1" shapeId="0" xr:uid="{E6414C24-A85E-44FE-8943-BC202CF22EBE}">
      <text>
        <r>
          <rPr>
            <b/>
            <sz val="9"/>
            <color indexed="81"/>
            <rFont val="Tahoma"/>
            <family val="2"/>
          </rPr>
          <t>&lt;[[TCDeals] - [TC Property Current Stage (Seq: 1)] - [Buildings (Seq: 34)] Constr 8609 Credit - Send]&gt;</t>
        </r>
      </text>
    </comment>
    <comment ref="R45" authorId="1" shapeId="0" xr:uid="{AF153C30-29C1-469C-905E-5BF383A690CA}">
      <text>
        <r>
          <rPr>
            <b/>
            <sz val="9"/>
            <color indexed="81"/>
            <rFont val="Tahoma"/>
            <family val="2"/>
          </rPr>
          <t>&lt;[[TCDeals] - [TC Property Current Stage (Seq: 1)] - [Buildings (Seq: 34)] PVC Applicable Percentage - Send]&gt;</t>
        </r>
      </text>
    </comment>
    <comment ref="S45" authorId="1" shapeId="0" xr:uid="{2706AAC1-4720-455F-B6B4-C7A1664E7DB7}">
      <text>
        <r>
          <rPr>
            <b/>
            <sz val="9"/>
            <color indexed="81"/>
            <rFont val="Tahoma"/>
            <family val="2"/>
          </rPr>
          <t>&lt;[[TCDeals] - [TC Property Current Stage (Seq: 1)] - [Buildings (Seq: 34)] Constr Applicable Percentage - Send]&gt;</t>
        </r>
      </text>
    </comment>
    <comment ref="T45" authorId="1" shapeId="0" xr:uid="{9C63E25C-D128-467B-BCC5-0AC77981571E}">
      <text>
        <r>
          <rPr>
            <b/>
            <sz val="9"/>
            <color indexed="81"/>
            <rFont val="Tahoma"/>
            <family val="2"/>
          </rPr>
          <t>&lt;[[TCDeals] - [TC Property Current Stage (Seq: 1)] - [Buildings (Seq: 34)] PVC Credit Amount - Send]&gt;</t>
        </r>
      </text>
    </comment>
    <comment ref="U45" authorId="1" shapeId="0" xr:uid="{7D3505B5-E13F-4BE1-A173-72F5491C8E20}">
      <text>
        <r>
          <rPr>
            <b/>
            <sz val="9"/>
            <color indexed="81"/>
            <rFont val="Tahoma"/>
            <family val="2"/>
          </rPr>
          <t>&lt;[[TCDeals] - [TC Property Current Stage (Seq: 1)] - [Buildings (Seq: 34)] Constr Credit Amount - Send]&gt;</t>
        </r>
      </text>
    </comment>
    <comment ref="V45" authorId="1" shapeId="0" xr:uid="{351E4286-ACA0-4607-9C1A-DDB38961EE10}">
      <text>
        <r>
          <rPr>
            <b/>
            <sz val="9"/>
            <color indexed="81"/>
            <rFont val="Tahoma"/>
            <family val="2"/>
          </rPr>
          <t>&lt;[[TCDeals] - [TC Property Current Stage (Seq: 1)] - [Buildings (Seq: 34)] PVC Est Qual Basis - Send]&gt;</t>
        </r>
      </text>
    </comment>
    <comment ref="W45" authorId="1" shapeId="0" xr:uid="{2829C6AE-3C92-453C-8797-EF788AE2E8EA}">
      <text>
        <r>
          <rPr>
            <b/>
            <sz val="9"/>
            <color indexed="81"/>
            <rFont val="Tahoma"/>
            <family val="2"/>
          </rPr>
          <t>&lt;[[TCDeals] - [TC Property Current Stage (Seq: 1)] - [Buildings (Seq: 34)] Constr Est Qual Basis - Send]&gt;</t>
        </r>
      </text>
    </comment>
    <comment ref="X45" authorId="1" shapeId="0" xr:uid="{C40B6A34-B47F-4FB9-BE24-BE6832AFD336}">
      <text>
        <r>
          <rPr>
            <b/>
            <sz val="9"/>
            <color indexed="81"/>
            <rFont val="Tahoma"/>
            <family val="2"/>
          </rPr>
          <t>&lt;[[TCDeals] - [TC Property Current Stage (Seq: 1)] - [Buildings (Seq: 34)] PVC8609 Basis - Send]&gt;</t>
        </r>
      </text>
    </comment>
    <comment ref="Y45" authorId="1" shapeId="0" xr:uid="{A9889ABE-49AC-4C9D-BABF-B3771A7A65E4}">
      <text>
        <r>
          <rPr>
            <b/>
            <sz val="9"/>
            <color indexed="81"/>
            <rFont val="Tahoma"/>
            <family val="2"/>
          </rPr>
          <t>&lt;[[TCDeals] - [TC Property Current Stage (Seq: 1)] - [Buildings (Seq: 34)] Constr 8609 Basis - Send]&gt;</t>
        </r>
      </text>
    </comment>
    <comment ref="P46" authorId="1" shapeId="0" xr:uid="{8C7FE6A8-24E0-4B7D-A56A-603CDD4E5151}">
      <text>
        <r>
          <rPr>
            <b/>
            <sz val="9"/>
            <color indexed="81"/>
            <rFont val="Tahoma"/>
            <family val="2"/>
          </rPr>
          <t>&lt;[[TCDeals] - [TC Property Current Stage (Seq: 1)] - [Buildings (Seq: 35)] PVC8609 Credit - Send]&gt;</t>
        </r>
      </text>
    </comment>
    <comment ref="Q46" authorId="1" shapeId="0" xr:uid="{6CD2005B-D9A1-4058-98EF-F950F3BE8605}">
      <text>
        <r>
          <rPr>
            <b/>
            <sz val="9"/>
            <color indexed="81"/>
            <rFont val="Tahoma"/>
            <family val="2"/>
          </rPr>
          <t>&lt;[[TCDeals] - [TC Property Current Stage (Seq: 1)] - [Buildings (Seq: 35)] Constr 8609 Credit - Send]&gt;</t>
        </r>
      </text>
    </comment>
    <comment ref="R46" authorId="1" shapeId="0" xr:uid="{D5AD3EDE-64B7-437E-8CFF-86812FE98C05}">
      <text>
        <r>
          <rPr>
            <b/>
            <sz val="9"/>
            <color indexed="81"/>
            <rFont val="Tahoma"/>
            <family val="2"/>
          </rPr>
          <t>&lt;[[TCDeals] - [TC Property Current Stage (Seq: 1)] - [Buildings (Seq: 35)] PVC Applicable Percentage - Send]&gt;</t>
        </r>
      </text>
    </comment>
    <comment ref="S46" authorId="1" shapeId="0" xr:uid="{0719817D-6955-4A9B-A646-7B6D1532CB76}">
      <text>
        <r>
          <rPr>
            <b/>
            <sz val="9"/>
            <color indexed="81"/>
            <rFont val="Tahoma"/>
            <family val="2"/>
          </rPr>
          <t>&lt;[[TCDeals] - [TC Property Current Stage (Seq: 1)] - [Buildings (Seq: 35)] Constr Applicable Percentage - Send]&gt;</t>
        </r>
      </text>
    </comment>
    <comment ref="T46" authorId="1" shapeId="0" xr:uid="{5F716A87-F29A-487F-B87A-10228E6812F7}">
      <text>
        <r>
          <rPr>
            <b/>
            <sz val="9"/>
            <color indexed="81"/>
            <rFont val="Tahoma"/>
            <family val="2"/>
          </rPr>
          <t>&lt;[[TCDeals] - [TC Property Current Stage (Seq: 1)] - [Buildings (Seq: 35)] PVC Credit Amount - Send]&gt;</t>
        </r>
      </text>
    </comment>
    <comment ref="U46" authorId="1" shapeId="0" xr:uid="{CAD5EBAD-6A1C-4820-BC18-DDC8719BC7BF}">
      <text>
        <r>
          <rPr>
            <b/>
            <sz val="9"/>
            <color indexed="81"/>
            <rFont val="Tahoma"/>
            <family val="2"/>
          </rPr>
          <t>&lt;[[TCDeals] - [TC Property Current Stage (Seq: 1)] - [Buildings (Seq: 35)] Constr Credit Amount - Send]&gt;</t>
        </r>
      </text>
    </comment>
    <comment ref="V46" authorId="1" shapeId="0" xr:uid="{B721CD73-7789-4887-BF13-757308A6C4D1}">
      <text>
        <r>
          <rPr>
            <b/>
            <sz val="9"/>
            <color indexed="81"/>
            <rFont val="Tahoma"/>
            <family val="2"/>
          </rPr>
          <t>&lt;[[TCDeals] - [TC Property Current Stage (Seq: 1)] - [Buildings (Seq: 35)] PVC Est Qual Basis - Send]&gt;</t>
        </r>
      </text>
    </comment>
    <comment ref="W46" authorId="1" shapeId="0" xr:uid="{4C9E8480-6AC0-4777-84A3-D16CFC4A4428}">
      <text>
        <r>
          <rPr>
            <b/>
            <sz val="9"/>
            <color indexed="81"/>
            <rFont val="Tahoma"/>
            <family val="2"/>
          </rPr>
          <t>&lt;[[TCDeals] - [TC Property Current Stage (Seq: 1)] - [Buildings (Seq: 35)] Constr Est Qual Basis - Send]&gt;</t>
        </r>
      </text>
    </comment>
    <comment ref="X46" authorId="1" shapeId="0" xr:uid="{F9F3A5B6-B3D8-4459-B776-A716C4551686}">
      <text>
        <r>
          <rPr>
            <b/>
            <sz val="9"/>
            <color indexed="81"/>
            <rFont val="Tahoma"/>
            <family val="2"/>
          </rPr>
          <t>&lt;[[TCDeals] - [TC Property Current Stage (Seq: 1)] - [Buildings (Seq: 35)] PVC8609 Basis - Send]&gt;</t>
        </r>
      </text>
    </comment>
    <comment ref="Y46" authorId="1" shapeId="0" xr:uid="{CABC926D-B1E1-4989-AEA9-2A5DB8DAD752}">
      <text>
        <r>
          <rPr>
            <b/>
            <sz val="9"/>
            <color indexed="81"/>
            <rFont val="Tahoma"/>
            <family val="2"/>
          </rPr>
          <t>&lt;[[TCDeals] - [TC Property Current Stage (Seq: 1)] - [Buildings (Seq: 35)] Constr 8609 Basis - Send]&gt;</t>
        </r>
      </text>
    </comment>
    <comment ref="P47" authorId="1" shapeId="0" xr:uid="{AB8874D5-99D2-4B11-A2D4-E4898A445126}">
      <text>
        <r>
          <rPr>
            <b/>
            <sz val="9"/>
            <color indexed="81"/>
            <rFont val="Tahoma"/>
            <family val="2"/>
          </rPr>
          <t>&lt;[[TCDeals] - [TC Property Current Stage (Seq: 1)] - [Buildings (Seq: 36)] PVC8609 Credit - Send]&gt;</t>
        </r>
      </text>
    </comment>
    <comment ref="Q47" authorId="1" shapeId="0" xr:uid="{F19B3D03-E477-4649-955A-ED7D00B3A76B}">
      <text>
        <r>
          <rPr>
            <b/>
            <sz val="9"/>
            <color indexed="81"/>
            <rFont val="Tahoma"/>
            <family val="2"/>
          </rPr>
          <t>&lt;[[TCDeals] - [TC Property Current Stage (Seq: 1)] - [Buildings (Seq: 36)] Constr 8609 Credit - Send]&gt;</t>
        </r>
      </text>
    </comment>
    <comment ref="R47" authorId="1" shapeId="0" xr:uid="{1F29CBD6-251C-48EF-BF4B-C3EC17348354}">
      <text>
        <r>
          <rPr>
            <b/>
            <sz val="9"/>
            <color indexed="81"/>
            <rFont val="Tahoma"/>
            <family val="2"/>
          </rPr>
          <t>&lt;[[TCDeals] - [TC Property Current Stage (Seq: 1)] - [Buildings (Seq: 36)] PVC Applicable Percentage - Send]&gt;</t>
        </r>
      </text>
    </comment>
    <comment ref="S47" authorId="1" shapeId="0" xr:uid="{EAD68A2A-7372-4FBE-AD88-05CA3F259ACD}">
      <text>
        <r>
          <rPr>
            <b/>
            <sz val="9"/>
            <color indexed="81"/>
            <rFont val="Tahoma"/>
            <family val="2"/>
          </rPr>
          <t>&lt;[[TCDeals] - [TC Property Current Stage (Seq: 1)] - [Buildings (Seq: 36)] Constr Applicable Percentage - Send]&gt;</t>
        </r>
      </text>
    </comment>
    <comment ref="T47" authorId="1" shapeId="0" xr:uid="{AA73C9CB-0C6F-4DFD-9862-FD45F3AD7CF2}">
      <text>
        <r>
          <rPr>
            <b/>
            <sz val="9"/>
            <color indexed="81"/>
            <rFont val="Tahoma"/>
            <family val="2"/>
          </rPr>
          <t>&lt;[[TCDeals] - [TC Property Current Stage (Seq: 1)] - [Buildings (Seq: 36)] PVC Credit Amount - Send]&gt;</t>
        </r>
      </text>
    </comment>
    <comment ref="U47" authorId="1" shapeId="0" xr:uid="{4FC24630-02A7-47AC-A898-B196DA7339BC}">
      <text>
        <r>
          <rPr>
            <b/>
            <sz val="9"/>
            <color indexed="81"/>
            <rFont val="Tahoma"/>
            <family val="2"/>
          </rPr>
          <t>&lt;[[TCDeals] - [TC Property Current Stage (Seq: 1)] - [Buildings (Seq: 36)] Constr Credit Amount - Send]&gt;</t>
        </r>
      </text>
    </comment>
    <comment ref="V47" authorId="1" shapeId="0" xr:uid="{23E722EB-9890-4914-93E8-2FFB8F8CEBB8}">
      <text>
        <r>
          <rPr>
            <b/>
            <sz val="9"/>
            <color indexed="81"/>
            <rFont val="Tahoma"/>
            <family val="2"/>
          </rPr>
          <t>&lt;[[TCDeals] - [TC Property Current Stage (Seq: 1)] - [Buildings (Seq: 36)] PVC Est Qual Basis - Send]&gt;</t>
        </r>
      </text>
    </comment>
    <comment ref="W47" authorId="1" shapeId="0" xr:uid="{0AA2F7DF-7E35-4448-B5C1-2F70A36A0CC7}">
      <text>
        <r>
          <rPr>
            <b/>
            <sz val="9"/>
            <color indexed="81"/>
            <rFont val="Tahoma"/>
            <family val="2"/>
          </rPr>
          <t>&lt;[[TCDeals] - [TC Property Current Stage (Seq: 1)] - [Buildings (Seq: 36)] Constr Est Qual Basis - Send]&gt;</t>
        </r>
      </text>
    </comment>
    <comment ref="X47" authorId="1" shapeId="0" xr:uid="{86EE5E5A-4F9F-480B-93DD-4C377A2FEAEC}">
      <text>
        <r>
          <rPr>
            <b/>
            <sz val="9"/>
            <color indexed="81"/>
            <rFont val="Tahoma"/>
            <family val="2"/>
          </rPr>
          <t>&lt;[[TCDeals] - [TC Property Current Stage (Seq: 1)] - [Buildings (Seq: 36)] PVC8609 Basis - Send]&gt;</t>
        </r>
      </text>
    </comment>
    <comment ref="Y47" authorId="1" shapeId="0" xr:uid="{024181C9-0A27-43E1-B5CE-50EEC4228D93}">
      <text>
        <r>
          <rPr>
            <b/>
            <sz val="9"/>
            <color indexed="81"/>
            <rFont val="Tahoma"/>
            <family val="2"/>
          </rPr>
          <t>&lt;[[TCDeals] - [TC Property Current Stage (Seq: 1)] - [Buildings (Seq: 36)] Constr 8609 Basis - Send]&gt;</t>
        </r>
      </text>
    </comment>
    <comment ref="P48" authorId="1" shapeId="0" xr:uid="{E190AE40-7F48-49BE-A98F-927509705325}">
      <text>
        <r>
          <rPr>
            <b/>
            <sz val="9"/>
            <color indexed="81"/>
            <rFont val="Tahoma"/>
            <family val="2"/>
          </rPr>
          <t>&lt;[[TCDeals] - [TC Property Current Stage (Seq: 1)] - [Buildings (Seq: 37)] PVC8609 Credit - Send]&gt;</t>
        </r>
      </text>
    </comment>
    <comment ref="Q48" authorId="1" shapeId="0" xr:uid="{FBE3920F-D772-4F12-BAE8-D87F22442E7B}">
      <text>
        <r>
          <rPr>
            <b/>
            <sz val="9"/>
            <color indexed="81"/>
            <rFont val="Tahoma"/>
            <family val="2"/>
          </rPr>
          <t>&lt;[[TCDeals] - [TC Property Current Stage (Seq: 1)] - [Buildings (Seq: 37)] Constr 8609 Credit - Send]&gt;</t>
        </r>
      </text>
    </comment>
    <comment ref="R48" authorId="1" shapeId="0" xr:uid="{11EA652A-AB06-434D-ABB9-F0A71E9B846D}">
      <text>
        <r>
          <rPr>
            <b/>
            <sz val="9"/>
            <color indexed="81"/>
            <rFont val="Tahoma"/>
            <family val="2"/>
          </rPr>
          <t>&lt;[[TCDeals] - [TC Property Current Stage (Seq: 1)] - [Buildings (Seq: 37)] PVC Applicable Percentage - Send]&gt;</t>
        </r>
      </text>
    </comment>
    <comment ref="S48" authorId="1" shapeId="0" xr:uid="{D0BE4168-6BF1-45C2-B37C-DA23C7F10EFD}">
      <text>
        <r>
          <rPr>
            <b/>
            <sz val="9"/>
            <color indexed="81"/>
            <rFont val="Tahoma"/>
            <family val="2"/>
          </rPr>
          <t>&lt;[[TCDeals] - [TC Property Current Stage (Seq: 1)] - [Buildings (Seq: 37)] Constr Applicable Percentage - Send]&gt;</t>
        </r>
      </text>
    </comment>
    <comment ref="T48" authorId="1" shapeId="0" xr:uid="{2E9CDB23-1014-495D-865A-B4EDFF60A408}">
      <text>
        <r>
          <rPr>
            <b/>
            <sz val="9"/>
            <color indexed="81"/>
            <rFont val="Tahoma"/>
            <family val="2"/>
          </rPr>
          <t>&lt;[[TCDeals] - [TC Property Current Stage (Seq: 1)] - [Buildings (Seq: 37)] PVC Credit Amount - Send]&gt;</t>
        </r>
      </text>
    </comment>
    <comment ref="U48" authorId="1" shapeId="0" xr:uid="{72081053-364B-42AA-8BC3-37B96111A8F8}">
      <text>
        <r>
          <rPr>
            <b/>
            <sz val="9"/>
            <color indexed="81"/>
            <rFont val="Tahoma"/>
            <family val="2"/>
          </rPr>
          <t>&lt;[[TCDeals] - [TC Property Current Stage (Seq: 1)] - [Buildings (Seq: 37)] Constr Credit Amount - Send]&gt;</t>
        </r>
      </text>
    </comment>
    <comment ref="V48" authorId="1" shapeId="0" xr:uid="{7D3141E3-3436-4A4C-AEB8-D9CDD0746775}">
      <text>
        <r>
          <rPr>
            <b/>
            <sz val="9"/>
            <color indexed="81"/>
            <rFont val="Tahoma"/>
            <family val="2"/>
          </rPr>
          <t>&lt;[[TCDeals] - [TC Property Current Stage (Seq: 1)] - [Buildings (Seq: 37)] PVC Est Qual Basis - Send]&gt;</t>
        </r>
      </text>
    </comment>
    <comment ref="W48" authorId="1" shapeId="0" xr:uid="{A9FFA934-813F-4B12-9F0F-94154EE23FC0}">
      <text>
        <r>
          <rPr>
            <b/>
            <sz val="9"/>
            <color indexed="81"/>
            <rFont val="Tahoma"/>
            <family val="2"/>
          </rPr>
          <t>&lt;[[TCDeals] - [TC Property Current Stage (Seq: 1)] - [Buildings (Seq: 37)] Constr Est Qual Basis - Send]&gt;</t>
        </r>
      </text>
    </comment>
    <comment ref="X48" authorId="1" shapeId="0" xr:uid="{4489A17E-C04D-4DAE-936E-B6F2783FEFF5}">
      <text>
        <r>
          <rPr>
            <b/>
            <sz val="9"/>
            <color indexed="81"/>
            <rFont val="Tahoma"/>
            <family val="2"/>
          </rPr>
          <t>&lt;[[TCDeals] - [TC Property Current Stage (Seq: 1)] - [Buildings (Seq: 37)] PVC8609 Basis - Send]&gt;</t>
        </r>
      </text>
    </comment>
    <comment ref="Y48" authorId="1" shapeId="0" xr:uid="{7E286BED-EA00-4457-A86C-A890C01D9D18}">
      <text>
        <r>
          <rPr>
            <b/>
            <sz val="9"/>
            <color indexed="81"/>
            <rFont val="Tahoma"/>
            <family val="2"/>
          </rPr>
          <t>&lt;[[TCDeals] - [TC Property Current Stage (Seq: 1)] - [Buildings (Seq: 37)] Constr 8609 Basis - Send]&gt;</t>
        </r>
      </text>
    </comment>
    <comment ref="P49" authorId="1" shapeId="0" xr:uid="{A4F86180-9C3A-4FE4-A312-E3E2A0F393B4}">
      <text>
        <r>
          <rPr>
            <b/>
            <sz val="9"/>
            <color indexed="81"/>
            <rFont val="Tahoma"/>
            <family val="2"/>
          </rPr>
          <t>&lt;[[TCDeals] - [TC Property Current Stage (Seq: 1)] - [Buildings (Seq: 38)] PVC8609 Credit - Send]&gt;</t>
        </r>
      </text>
    </comment>
    <comment ref="Q49" authorId="1" shapeId="0" xr:uid="{31C89E75-F361-4926-9F1C-3F185DF4AA11}">
      <text>
        <r>
          <rPr>
            <b/>
            <sz val="9"/>
            <color indexed="81"/>
            <rFont val="Tahoma"/>
            <family val="2"/>
          </rPr>
          <t>&lt;[[TCDeals] - [TC Property Current Stage (Seq: 1)] - [Buildings (Seq: 38)] Constr 8609 Credit - Send]&gt;</t>
        </r>
      </text>
    </comment>
    <comment ref="R49" authorId="1" shapeId="0" xr:uid="{866014E9-B93D-432B-B0AA-7DC25649C700}">
      <text>
        <r>
          <rPr>
            <b/>
            <sz val="9"/>
            <color indexed="81"/>
            <rFont val="Tahoma"/>
            <family val="2"/>
          </rPr>
          <t>&lt;[[TCDeals] - [TC Property Current Stage (Seq: 1)] - [Buildings (Seq: 38)] PVC Applicable Percentage - Send]&gt;</t>
        </r>
      </text>
    </comment>
    <comment ref="S49" authorId="1" shapeId="0" xr:uid="{2DAE7AA8-5DF5-41A7-A769-DA519DA79B06}">
      <text>
        <r>
          <rPr>
            <b/>
            <sz val="9"/>
            <color indexed="81"/>
            <rFont val="Tahoma"/>
            <family val="2"/>
          </rPr>
          <t>&lt;[[TCDeals] - [TC Property Current Stage (Seq: 1)] - [Buildings (Seq: 38)] Constr Applicable Percentage - Send]&gt;</t>
        </r>
      </text>
    </comment>
    <comment ref="T49" authorId="1" shapeId="0" xr:uid="{32FB5735-AB70-4664-9547-BA1FBB8486A6}">
      <text>
        <r>
          <rPr>
            <b/>
            <sz val="9"/>
            <color indexed="81"/>
            <rFont val="Tahoma"/>
            <family val="2"/>
          </rPr>
          <t>&lt;[[TCDeals] - [TC Property Current Stage (Seq: 1)] - [Buildings (Seq: 38)] PVC Credit Amount - Send]&gt;</t>
        </r>
      </text>
    </comment>
    <comment ref="U49" authorId="1" shapeId="0" xr:uid="{15B0C89D-60BF-40FF-8BC5-36F9A8DBCF6A}">
      <text>
        <r>
          <rPr>
            <b/>
            <sz val="9"/>
            <color indexed="81"/>
            <rFont val="Tahoma"/>
            <family val="2"/>
          </rPr>
          <t>&lt;[[TCDeals] - [TC Property Current Stage (Seq: 1)] - [Buildings (Seq: 38)] Constr Credit Amount - Send]&gt;</t>
        </r>
      </text>
    </comment>
    <comment ref="V49" authorId="1" shapeId="0" xr:uid="{D44E582E-B135-4FFE-9034-66B6EFC550B7}">
      <text>
        <r>
          <rPr>
            <b/>
            <sz val="9"/>
            <color indexed="81"/>
            <rFont val="Tahoma"/>
            <family val="2"/>
          </rPr>
          <t>&lt;[[TCDeals] - [TC Property Current Stage (Seq: 1)] - [Buildings (Seq: 38)] PVC Est Qual Basis - Send]&gt;</t>
        </r>
      </text>
    </comment>
    <comment ref="W49" authorId="1" shapeId="0" xr:uid="{B26AB10B-EEA1-4AB4-932C-1D27749FCD6A}">
      <text>
        <r>
          <rPr>
            <b/>
            <sz val="9"/>
            <color indexed="81"/>
            <rFont val="Tahoma"/>
            <family val="2"/>
          </rPr>
          <t>&lt;[[TCDeals] - [TC Property Current Stage (Seq: 1)] - [Buildings (Seq: 38)] Constr Est Qual Basis - Send]&gt;</t>
        </r>
      </text>
    </comment>
    <comment ref="X49" authorId="1" shapeId="0" xr:uid="{D58D3C61-3A42-40AD-B8E2-FADE2C479345}">
      <text>
        <r>
          <rPr>
            <b/>
            <sz val="9"/>
            <color indexed="81"/>
            <rFont val="Tahoma"/>
            <family val="2"/>
          </rPr>
          <t>&lt;[[TCDeals] - [TC Property Current Stage (Seq: 1)] - [Buildings (Seq: 38)] PVC8609 Basis - Send]&gt;</t>
        </r>
      </text>
    </comment>
    <comment ref="Y49" authorId="1" shapeId="0" xr:uid="{A9BC106E-18EA-4632-884A-EB8DD4F017D3}">
      <text>
        <r>
          <rPr>
            <b/>
            <sz val="9"/>
            <color indexed="81"/>
            <rFont val="Tahoma"/>
            <family val="2"/>
          </rPr>
          <t>&lt;[[TCDeals] - [TC Property Current Stage (Seq: 1)] - [Buildings (Seq: 38)] Constr 8609 Basis - Send]&gt;</t>
        </r>
      </text>
    </comment>
    <comment ref="P50" authorId="1" shapeId="0" xr:uid="{83499B1B-0E9A-4C25-A2C0-4AA85FCF5315}">
      <text>
        <r>
          <rPr>
            <b/>
            <sz val="9"/>
            <color indexed="81"/>
            <rFont val="Tahoma"/>
            <family val="2"/>
          </rPr>
          <t>&lt;[[TCDeals] - [TC Property Current Stage (Seq: 1)] - [Buildings (Seq: 39)] PVC8609 Credit - Send]&gt;</t>
        </r>
      </text>
    </comment>
    <comment ref="Q50" authorId="1" shapeId="0" xr:uid="{26AEB197-0D6B-454B-954E-92C75419E956}">
      <text>
        <r>
          <rPr>
            <b/>
            <sz val="9"/>
            <color indexed="81"/>
            <rFont val="Tahoma"/>
            <family val="2"/>
          </rPr>
          <t>&lt;[[TCDeals] - [TC Property Current Stage (Seq: 1)] - [Buildings (Seq: 39)] Constr 8609 Credit - Send]&gt;</t>
        </r>
      </text>
    </comment>
    <comment ref="R50" authorId="1" shapeId="0" xr:uid="{1FBE94BD-D069-43A1-9A89-28F50EEC15D7}">
      <text>
        <r>
          <rPr>
            <b/>
            <sz val="9"/>
            <color indexed="81"/>
            <rFont val="Tahoma"/>
            <family val="2"/>
          </rPr>
          <t>&lt;[[TCDeals] - [TC Property Current Stage (Seq: 1)] - [Buildings (Seq: 39)] PVC Applicable Percentage - Send]&gt;</t>
        </r>
      </text>
    </comment>
    <comment ref="S50" authorId="1" shapeId="0" xr:uid="{B9939C2C-FB14-4C78-87D5-74D9DFE3100B}">
      <text>
        <r>
          <rPr>
            <b/>
            <sz val="9"/>
            <color indexed="81"/>
            <rFont val="Tahoma"/>
            <family val="2"/>
          </rPr>
          <t>&lt;[[TCDeals] - [TC Property Current Stage (Seq: 1)] - [Buildings (Seq: 39)] Constr Applicable Percentage - Send]&gt;</t>
        </r>
      </text>
    </comment>
    <comment ref="T50" authorId="1" shapeId="0" xr:uid="{F61709DE-06BF-4D1E-95CF-BAFDA600B79E}">
      <text>
        <r>
          <rPr>
            <b/>
            <sz val="9"/>
            <color indexed="81"/>
            <rFont val="Tahoma"/>
            <family val="2"/>
          </rPr>
          <t>&lt;[[TCDeals] - [TC Property Current Stage (Seq: 1)] - [Buildings (Seq: 39)] PVC Credit Amount - Send]&gt;</t>
        </r>
      </text>
    </comment>
    <comment ref="U50" authorId="1" shapeId="0" xr:uid="{66AE86F8-8183-4AF0-8912-0F45C829E92A}">
      <text>
        <r>
          <rPr>
            <b/>
            <sz val="9"/>
            <color indexed="81"/>
            <rFont val="Tahoma"/>
            <family val="2"/>
          </rPr>
          <t>&lt;[[TCDeals] - [TC Property Current Stage (Seq: 1)] - [Buildings (Seq: 39)] Constr Credit Amount - Send]&gt;</t>
        </r>
      </text>
    </comment>
    <comment ref="V50" authorId="1" shapeId="0" xr:uid="{FD5974ED-CEED-4FB5-AA5B-96B014DB53B4}">
      <text>
        <r>
          <rPr>
            <b/>
            <sz val="9"/>
            <color indexed="81"/>
            <rFont val="Tahoma"/>
            <family val="2"/>
          </rPr>
          <t>&lt;[[TCDeals] - [TC Property Current Stage (Seq: 1)] - [Buildings (Seq: 39)] PVC Est Qual Basis - Send]&gt;</t>
        </r>
      </text>
    </comment>
    <comment ref="W50" authorId="1" shapeId="0" xr:uid="{C0405927-B4DF-42EF-9D98-4C652E788F7F}">
      <text>
        <r>
          <rPr>
            <b/>
            <sz val="9"/>
            <color indexed="81"/>
            <rFont val="Tahoma"/>
            <family val="2"/>
          </rPr>
          <t>&lt;[[TCDeals] - [TC Property Current Stage (Seq: 1)] - [Buildings (Seq: 39)] Constr Est Qual Basis - Send]&gt;</t>
        </r>
      </text>
    </comment>
    <comment ref="X50" authorId="1" shapeId="0" xr:uid="{075B80FF-6426-443A-8033-FE64E93ECE85}">
      <text>
        <r>
          <rPr>
            <b/>
            <sz val="9"/>
            <color indexed="81"/>
            <rFont val="Tahoma"/>
            <family val="2"/>
          </rPr>
          <t>&lt;[[TCDeals] - [TC Property Current Stage (Seq: 1)] - [Buildings (Seq: 39)] PVC8609 Basis - Send]&gt;</t>
        </r>
      </text>
    </comment>
    <comment ref="Y50" authorId="1" shapeId="0" xr:uid="{3CEFDA43-BCAC-49E9-87C0-464353A57CC6}">
      <text>
        <r>
          <rPr>
            <b/>
            <sz val="9"/>
            <color indexed="81"/>
            <rFont val="Tahoma"/>
            <family val="2"/>
          </rPr>
          <t>&lt;[[TCDeals] - [TC Property Current Stage (Seq: 1)] - [Buildings (Seq: 39)] Constr 8609 Basis - Send]&gt;</t>
        </r>
      </text>
    </comment>
    <comment ref="P51" authorId="1" shapeId="0" xr:uid="{99794F4F-3D8D-4CD7-A443-B0782F999A7D}">
      <text>
        <r>
          <rPr>
            <b/>
            <sz val="9"/>
            <color indexed="81"/>
            <rFont val="Tahoma"/>
            <family val="2"/>
          </rPr>
          <t>&lt;[[TCDeals] - [TC Property Current Stage (Seq: 1)] - [Buildings (Seq: 40)] PVC8609 Credit - Send]&gt;</t>
        </r>
      </text>
    </comment>
    <comment ref="Q51" authorId="1" shapeId="0" xr:uid="{CE585891-BF22-4974-8CCA-2A22D668F905}">
      <text>
        <r>
          <rPr>
            <b/>
            <sz val="9"/>
            <color indexed="81"/>
            <rFont val="Tahoma"/>
            <family val="2"/>
          </rPr>
          <t>&lt;[[TCDeals] - [TC Property Current Stage (Seq: 1)] - [Buildings (Seq: 40)] Constr 8609 Credit - Send]&gt;</t>
        </r>
      </text>
    </comment>
    <comment ref="R51" authorId="1" shapeId="0" xr:uid="{2432F659-EA30-496D-97E7-6A3E21171528}">
      <text>
        <r>
          <rPr>
            <b/>
            <sz val="9"/>
            <color indexed="81"/>
            <rFont val="Tahoma"/>
            <family val="2"/>
          </rPr>
          <t>&lt;[[TCDeals] - [TC Property Current Stage (Seq: 1)] - [Buildings (Seq: 40)] PVC Applicable Percentage - Send]&gt;</t>
        </r>
      </text>
    </comment>
    <comment ref="S51" authorId="1" shapeId="0" xr:uid="{F78986CC-CB95-4213-8F53-7A9872D4DDE7}">
      <text>
        <r>
          <rPr>
            <b/>
            <sz val="9"/>
            <color indexed="81"/>
            <rFont val="Tahoma"/>
            <family val="2"/>
          </rPr>
          <t>&lt;[[TCDeals] - [TC Property Current Stage (Seq: 1)] - [Buildings (Seq: 40)] Constr Applicable Percentage - Send]&gt;</t>
        </r>
      </text>
    </comment>
    <comment ref="T51" authorId="1" shapeId="0" xr:uid="{FA370954-2AC2-4698-BAC4-26FDE390690C}">
      <text>
        <r>
          <rPr>
            <b/>
            <sz val="9"/>
            <color indexed="81"/>
            <rFont val="Tahoma"/>
            <family val="2"/>
          </rPr>
          <t>&lt;[[TCDeals] - [TC Property Current Stage (Seq: 1)] - [Buildings (Seq: 40)] PVC Credit Amount - Send]&gt;</t>
        </r>
      </text>
    </comment>
    <comment ref="U51" authorId="1" shapeId="0" xr:uid="{232D8793-BC55-4476-A08D-1CB37E6ACEEB}">
      <text>
        <r>
          <rPr>
            <b/>
            <sz val="9"/>
            <color indexed="81"/>
            <rFont val="Tahoma"/>
            <family val="2"/>
          </rPr>
          <t>&lt;[[TCDeals] - [TC Property Current Stage (Seq: 1)] - [Buildings (Seq: 40)] Constr Credit Amount - Send]&gt;</t>
        </r>
      </text>
    </comment>
    <comment ref="V51" authorId="1" shapeId="0" xr:uid="{757FB1F6-D5F8-4078-A693-1C490D9D4591}">
      <text>
        <r>
          <rPr>
            <b/>
            <sz val="9"/>
            <color indexed="81"/>
            <rFont val="Tahoma"/>
            <family val="2"/>
          </rPr>
          <t>&lt;[[TCDeals] - [TC Property Current Stage (Seq: 1)] - [Buildings (Seq: 40)] PVC Est Qual Basis - Send]&gt;</t>
        </r>
      </text>
    </comment>
    <comment ref="W51" authorId="1" shapeId="0" xr:uid="{1EF3CDFB-C33A-46CD-8AF6-77C1F4D5D4D3}">
      <text>
        <r>
          <rPr>
            <b/>
            <sz val="9"/>
            <color indexed="81"/>
            <rFont val="Tahoma"/>
            <family val="2"/>
          </rPr>
          <t>&lt;[[TCDeals] - [TC Property Current Stage (Seq: 1)] - [Buildings (Seq: 40)] Constr Est Qual Basis - Send]&gt;</t>
        </r>
      </text>
    </comment>
    <comment ref="X51" authorId="1" shapeId="0" xr:uid="{F4A8E8AA-4D74-449B-AF19-A19080C44D32}">
      <text>
        <r>
          <rPr>
            <b/>
            <sz val="9"/>
            <color indexed="81"/>
            <rFont val="Tahoma"/>
            <family val="2"/>
          </rPr>
          <t>&lt;[[TCDeals] - [TC Property Current Stage (Seq: 1)] - [Buildings (Seq: 40)] PVC8609 Basis - Send]&gt;</t>
        </r>
      </text>
    </comment>
    <comment ref="Y51" authorId="1" shapeId="0" xr:uid="{E81738B7-E5A0-40CB-B739-AD9F9B14BE7D}">
      <text>
        <r>
          <rPr>
            <b/>
            <sz val="9"/>
            <color indexed="81"/>
            <rFont val="Tahoma"/>
            <family val="2"/>
          </rPr>
          <t>&lt;[[TCDeals] - [TC Property Current Stage (Seq: 1)] - [Buildings (Seq: 40)] Constr 8609 Basis - Send]&gt;</t>
        </r>
      </text>
    </comment>
    <comment ref="P52" authorId="1" shapeId="0" xr:uid="{0F1E9BF4-F363-4B4B-BB2E-3C3A0CFA57B6}">
      <text>
        <r>
          <rPr>
            <b/>
            <sz val="9"/>
            <color indexed="81"/>
            <rFont val="Tahoma"/>
            <family val="2"/>
          </rPr>
          <t>&lt;[[TCDeals] - [TC Property Current Stage (Seq: 1)] - [Buildings (Seq: 41)] PVC8609 Credit - Send]&gt;</t>
        </r>
      </text>
    </comment>
    <comment ref="Q52" authorId="1" shapeId="0" xr:uid="{C4ED8A45-F5BB-47D0-B235-D4DEA81528A9}">
      <text>
        <r>
          <rPr>
            <b/>
            <sz val="9"/>
            <color indexed="81"/>
            <rFont val="Tahoma"/>
            <family val="2"/>
          </rPr>
          <t>&lt;[[TCDeals] - [TC Property Current Stage (Seq: 1)] - [Buildings (Seq: 41)] Constr 8609 Credit - Send]&gt;</t>
        </r>
      </text>
    </comment>
    <comment ref="R52" authorId="1" shapeId="0" xr:uid="{A33D1C71-1D02-41B0-8704-EF9536F221B4}">
      <text>
        <r>
          <rPr>
            <b/>
            <sz val="9"/>
            <color indexed="81"/>
            <rFont val="Tahoma"/>
            <family val="2"/>
          </rPr>
          <t>&lt;[[TCDeals] - [TC Property Current Stage (Seq: 1)] - [Buildings (Seq: 41)] PVC Applicable Percentage - Send]&gt;</t>
        </r>
      </text>
    </comment>
    <comment ref="S52" authorId="1" shapeId="0" xr:uid="{61F7AACB-66A4-4FA1-B413-ABA6325368A6}">
      <text>
        <r>
          <rPr>
            <b/>
            <sz val="9"/>
            <color indexed="81"/>
            <rFont val="Tahoma"/>
            <family val="2"/>
          </rPr>
          <t>&lt;[[TCDeals] - [TC Property Current Stage (Seq: 1)] - [Buildings (Seq: 41)] Constr Applicable Percentage - Send]&gt;</t>
        </r>
      </text>
    </comment>
    <comment ref="T52" authorId="1" shapeId="0" xr:uid="{4217D7A9-188A-4989-B52D-148CB93F440B}">
      <text>
        <r>
          <rPr>
            <b/>
            <sz val="9"/>
            <color indexed="81"/>
            <rFont val="Tahoma"/>
            <family val="2"/>
          </rPr>
          <t>&lt;[[TCDeals] - [TC Property Current Stage (Seq: 1)] - [Buildings (Seq: 41)] PVC Credit Amount - Send]&gt;</t>
        </r>
      </text>
    </comment>
    <comment ref="U52" authorId="1" shapeId="0" xr:uid="{9A353131-73D3-456A-AC73-CB746C2C161C}">
      <text>
        <r>
          <rPr>
            <b/>
            <sz val="9"/>
            <color indexed="81"/>
            <rFont val="Tahoma"/>
            <family val="2"/>
          </rPr>
          <t>&lt;[[TCDeals] - [TC Property Current Stage (Seq: 1)] - [Buildings (Seq: 41)] Constr Credit Amount - Send]&gt;</t>
        </r>
      </text>
    </comment>
    <comment ref="V52" authorId="1" shapeId="0" xr:uid="{EBB54536-BBA9-44DE-951C-DB140077B02E}">
      <text>
        <r>
          <rPr>
            <b/>
            <sz val="9"/>
            <color indexed="81"/>
            <rFont val="Tahoma"/>
            <family val="2"/>
          </rPr>
          <t>&lt;[[TCDeals] - [TC Property Current Stage (Seq: 1)] - [Buildings (Seq: 41)] PVC Est Qual Basis - Send]&gt;</t>
        </r>
      </text>
    </comment>
    <comment ref="W52" authorId="1" shapeId="0" xr:uid="{B15E7209-4DBE-4800-9BD1-48AF2A614F13}">
      <text>
        <r>
          <rPr>
            <b/>
            <sz val="9"/>
            <color indexed="81"/>
            <rFont val="Tahoma"/>
            <family val="2"/>
          </rPr>
          <t>&lt;[[TCDeals] - [TC Property Current Stage (Seq: 1)] - [Buildings (Seq: 41)] Constr Est Qual Basis - Send]&gt;</t>
        </r>
      </text>
    </comment>
    <comment ref="X52" authorId="1" shapeId="0" xr:uid="{17D2982D-7157-4860-80C0-9B335D12A6E8}">
      <text>
        <r>
          <rPr>
            <b/>
            <sz val="9"/>
            <color indexed="81"/>
            <rFont val="Tahoma"/>
            <family val="2"/>
          </rPr>
          <t>&lt;[[TCDeals] - [TC Property Current Stage (Seq: 1)] - [Buildings (Seq: 41)] PVC8609 Basis - Send]&gt;</t>
        </r>
      </text>
    </comment>
    <comment ref="Y52" authorId="1" shapeId="0" xr:uid="{82C1D5A6-272A-468B-A113-A9FF323D3ECD}">
      <text>
        <r>
          <rPr>
            <b/>
            <sz val="9"/>
            <color indexed="81"/>
            <rFont val="Tahoma"/>
            <family val="2"/>
          </rPr>
          <t>&lt;[[TCDeals] - [TC Property Current Stage (Seq: 1)] - [Buildings (Seq: 41)] Constr 8609 Basis - Send]&gt;</t>
        </r>
      </text>
    </comment>
    <comment ref="P53" authorId="1" shapeId="0" xr:uid="{C6AA2561-4C01-4B87-99A3-4AD210DD3778}">
      <text>
        <r>
          <rPr>
            <b/>
            <sz val="9"/>
            <color indexed="81"/>
            <rFont val="Tahoma"/>
            <family val="2"/>
          </rPr>
          <t>&lt;[[TCDeals] - [TC Property Current Stage (Seq: 1)] - [Buildings (Seq: 42)] PVC8609 Credit - Send]&gt;</t>
        </r>
      </text>
    </comment>
    <comment ref="Q53" authorId="1" shapeId="0" xr:uid="{59A62322-6160-453C-BBF3-AFE3BC500135}">
      <text>
        <r>
          <rPr>
            <b/>
            <sz val="9"/>
            <color indexed="81"/>
            <rFont val="Tahoma"/>
            <family val="2"/>
          </rPr>
          <t>&lt;[[TCDeals] - [TC Property Current Stage (Seq: 1)] - [Buildings (Seq: 42)] Constr 8609 Credit - Send]&gt;</t>
        </r>
      </text>
    </comment>
    <comment ref="R53" authorId="1" shapeId="0" xr:uid="{DB93DD7C-4782-40B0-9CEB-3571AA21388B}">
      <text>
        <r>
          <rPr>
            <b/>
            <sz val="9"/>
            <color indexed="81"/>
            <rFont val="Tahoma"/>
            <family val="2"/>
          </rPr>
          <t>&lt;[[TCDeals] - [TC Property Current Stage (Seq: 1)] - [Buildings (Seq: 42)] PVC Applicable Percentage - Send]&gt;</t>
        </r>
      </text>
    </comment>
    <comment ref="S53" authorId="1" shapeId="0" xr:uid="{40DE0B8E-0EDA-468B-BF1E-E3B8CDD57420}">
      <text>
        <r>
          <rPr>
            <b/>
            <sz val="9"/>
            <color indexed="81"/>
            <rFont val="Tahoma"/>
            <family val="2"/>
          </rPr>
          <t>&lt;[[TCDeals] - [TC Property Current Stage (Seq: 1)] - [Buildings (Seq: 42)] Constr Applicable Percentage - Send]&gt;</t>
        </r>
      </text>
    </comment>
    <comment ref="T53" authorId="1" shapeId="0" xr:uid="{93EDA8AA-54D8-42DB-9517-D67633169ADD}">
      <text>
        <r>
          <rPr>
            <b/>
            <sz val="9"/>
            <color indexed="81"/>
            <rFont val="Tahoma"/>
            <family val="2"/>
          </rPr>
          <t>&lt;[[TCDeals] - [TC Property Current Stage (Seq: 1)] - [Buildings (Seq: 42)] PVC Credit Amount - Send]&gt;</t>
        </r>
      </text>
    </comment>
    <comment ref="U53" authorId="1" shapeId="0" xr:uid="{DFA7F615-0887-4E50-857A-B8131A3A7D69}">
      <text>
        <r>
          <rPr>
            <b/>
            <sz val="9"/>
            <color indexed="81"/>
            <rFont val="Tahoma"/>
            <family val="2"/>
          </rPr>
          <t>&lt;[[TCDeals] - [TC Property Current Stage (Seq: 1)] - [Buildings (Seq: 42)] Constr Credit Amount - Send]&gt;</t>
        </r>
      </text>
    </comment>
    <comment ref="V53" authorId="1" shapeId="0" xr:uid="{5D8D7468-65A7-4465-875F-8F2EAA0BE308}">
      <text>
        <r>
          <rPr>
            <b/>
            <sz val="9"/>
            <color indexed="81"/>
            <rFont val="Tahoma"/>
            <family val="2"/>
          </rPr>
          <t>&lt;[[TCDeals] - [TC Property Current Stage (Seq: 1)] - [Buildings (Seq: 42)] PVC Est Qual Basis - Send]&gt;</t>
        </r>
      </text>
    </comment>
    <comment ref="W53" authorId="1" shapeId="0" xr:uid="{CB8B2EF8-BE3F-455D-9EB7-F834FB099AF4}">
      <text>
        <r>
          <rPr>
            <b/>
            <sz val="9"/>
            <color indexed="81"/>
            <rFont val="Tahoma"/>
            <family val="2"/>
          </rPr>
          <t>&lt;[[TCDeals] - [TC Property Current Stage (Seq: 1)] - [Buildings (Seq: 42)] Constr Est Qual Basis - Send]&gt;</t>
        </r>
      </text>
    </comment>
    <comment ref="X53" authorId="1" shapeId="0" xr:uid="{F861ACC7-F72C-4BDA-ABF7-B0EFBE6A7FDA}">
      <text>
        <r>
          <rPr>
            <b/>
            <sz val="9"/>
            <color indexed="81"/>
            <rFont val="Tahoma"/>
            <family val="2"/>
          </rPr>
          <t>&lt;[[TCDeals] - [TC Property Current Stage (Seq: 1)] - [Buildings (Seq: 42)] PVC8609 Basis - Send]&gt;</t>
        </r>
      </text>
    </comment>
    <comment ref="Y53" authorId="1" shapeId="0" xr:uid="{9EE9DDF4-470C-48E9-98FC-04A0A763295E}">
      <text>
        <r>
          <rPr>
            <b/>
            <sz val="9"/>
            <color indexed="81"/>
            <rFont val="Tahoma"/>
            <family val="2"/>
          </rPr>
          <t>&lt;[[TCDeals] - [TC Property Current Stage (Seq: 1)] - [Buildings (Seq: 42)] Constr 8609 Basis - Send]&gt;</t>
        </r>
      </text>
    </comment>
    <comment ref="P54" authorId="1" shapeId="0" xr:uid="{D9143B11-93D3-470B-A632-E5A4681E9A05}">
      <text>
        <r>
          <rPr>
            <b/>
            <sz val="9"/>
            <color indexed="81"/>
            <rFont val="Tahoma"/>
            <family val="2"/>
          </rPr>
          <t>&lt;[[TCDeals] - [TC Property Current Stage (Seq: 1)] - [Buildings (Seq: 43)] PVC8609 Credit - Send]&gt;</t>
        </r>
      </text>
    </comment>
    <comment ref="Q54" authorId="1" shapeId="0" xr:uid="{D4FFA5C3-EF7A-4C35-BDB4-BF37200295E7}">
      <text>
        <r>
          <rPr>
            <b/>
            <sz val="9"/>
            <color indexed="81"/>
            <rFont val="Tahoma"/>
            <family val="2"/>
          </rPr>
          <t>&lt;[[TCDeals] - [TC Property Current Stage (Seq: 1)] - [Buildings (Seq: 43)] Constr 8609 Credit - Send]&gt;</t>
        </r>
      </text>
    </comment>
    <comment ref="R54" authorId="1" shapeId="0" xr:uid="{BAE7C45B-64B3-4004-9EE3-BEAD53392B79}">
      <text>
        <r>
          <rPr>
            <b/>
            <sz val="9"/>
            <color indexed="81"/>
            <rFont val="Tahoma"/>
            <family val="2"/>
          </rPr>
          <t>&lt;[[TCDeals] - [TC Property Current Stage (Seq: 1)] - [Buildings (Seq: 43)] PVC Applicable Percentage - Send]&gt;</t>
        </r>
      </text>
    </comment>
    <comment ref="S54" authorId="1" shapeId="0" xr:uid="{661717B8-BF8B-457C-80C5-AA1AEE431CF1}">
      <text>
        <r>
          <rPr>
            <b/>
            <sz val="9"/>
            <color indexed="81"/>
            <rFont val="Tahoma"/>
            <family val="2"/>
          </rPr>
          <t>&lt;[[TCDeals] - [TC Property Current Stage (Seq: 1)] - [Buildings (Seq: 43)] Constr Applicable Percentage - Send]&gt;</t>
        </r>
      </text>
    </comment>
    <comment ref="T54" authorId="1" shapeId="0" xr:uid="{24C4B41C-A979-43AE-9D27-42682BB17EE3}">
      <text>
        <r>
          <rPr>
            <b/>
            <sz val="9"/>
            <color indexed="81"/>
            <rFont val="Tahoma"/>
            <family val="2"/>
          </rPr>
          <t>&lt;[[TCDeals] - [TC Property Current Stage (Seq: 1)] - [Buildings (Seq: 43)] PVC Credit Amount - Send]&gt;</t>
        </r>
      </text>
    </comment>
    <comment ref="U54" authorId="1" shapeId="0" xr:uid="{84A0D8E7-0627-47BE-9C21-300D59122910}">
      <text>
        <r>
          <rPr>
            <b/>
            <sz val="9"/>
            <color indexed="81"/>
            <rFont val="Tahoma"/>
            <family val="2"/>
          </rPr>
          <t>&lt;[[TCDeals] - [TC Property Current Stage (Seq: 1)] - [Buildings (Seq: 43)] Constr Credit Amount - Send]&gt;</t>
        </r>
      </text>
    </comment>
    <comment ref="V54" authorId="1" shapeId="0" xr:uid="{57D83F6C-6FDE-4B78-B16E-831D8BE9AB78}">
      <text>
        <r>
          <rPr>
            <b/>
            <sz val="9"/>
            <color indexed="81"/>
            <rFont val="Tahoma"/>
            <family val="2"/>
          </rPr>
          <t>&lt;[[TCDeals] - [TC Property Current Stage (Seq: 1)] - [Buildings (Seq: 43)] PVC Est Qual Basis - Send]&gt;</t>
        </r>
      </text>
    </comment>
    <comment ref="W54" authorId="1" shapeId="0" xr:uid="{0F829B67-EBDC-49BF-AE53-40EB3C3BA501}">
      <text>
        <r>
          <rPr>
            <b/>
            <sz val="9"/>
            <color indexed="81"/>
            <rFont val="Tahoma"/>
            <family val="2"/>
          </rPr>
          <t>&lt;[[TCDeals] - [TC Property Current Stage (Seq: 1)] - [Buildings (Seq: 43)] Constr Est Qual Basis - Send]&gt;</t>
        </r>
      </text>
    </comment>
    <comment ref="X54" authorId="1" shapeId="0" xr:uid="{4A45DDF6-D31E-478A-A5A4-7315759D90AC}">
      <text>
        <r>
          <rPr>
            <b/>
            <sz val="9"/>
            <color indexed="81"/>
            <rFont val="Tahoma"/>
            <family val="2"/>
          </rPr>
          <t>&lt;[[TCDeals] - [TC Property Current Stage (Seq: 1)] - [Buildings (Seq: 43)] PVC8609 Basis - Send]&gt;</t>
        </r>
      </text>
    </comment>
    <comment ref="Y54" authorId="1" shapeId="0" xr:uid="{709621DB-0EA1-418B-AFFF-2680CC37C2F2}">
      <text>
        <r>
          <rPr>
            <b/>
            <sz val="9"/>
            <color indexed="81"/>
            <rFont val="Tahoma"/>
            <family val="2"/>
          </rPr>
          <t>&lt;[[TCDeals] - [TC Property Current Stage (Seq: 1)] - [Buildings (Seq: 43)] Constr 8609 Basis - Send]&gt;</t>
        </r>
      </text>
    </comment>
    <comment ref="P55" authorId="1" shapeId="0" xr:uid="{41B1549C-C4DC-4E66-AEAB-6A63C0182EBC}">
      <text>
        <r>
          <rPr>
            <b/>
            <sz val="9"/>
            <color indexed="81"/>
            <rFont val="Tahoma"/>
            <family val="2"/>
          </rPr>
          <t>&lt;[[TCDeals] - [TC Property Current Stage (Seq: 1)] - [Buildings (Seq: 44)] PVC8609 Credit - Send]&gt;</t>
        </r>
      </text>
    </comment>
    <comment ref="Q55" authorId="1" shapeId="0" xr:uid="{E4F8886F-CB6F-489A-94AE-4ED70A8DC9ED}">
      <text>
        <r>
          <rPr>
            <b/>
            <sz val="9"/>
            <color indexed="81"/>
            <rFont val="Tahoma"/>
            <family val="2"/>
          </rPr>
          <t>&lt;[[TCDeals] - [TC Property Current Stage (Seq: 1)] - [Buildings (Seq: 44)] Constr 8609 Credit - Send]&gt;</t>
        </r>
      </text>
    </comment>
    <comment ref="R55" authorId="1" shapeId="0" xr:uid="{156E0828-3BE5-4566-B86D-BF5D6FA4F7FA}">
      <text>
        <r>
          <rPr>
            <b/>
            <sz val="9"/>
            <color indexed="81"/>
            <rFont val="Tahoma"/>
            <family val="2"/>
          </rPr>
          <t>&lt;[[TCDeals] - [TC Property Current Stage (Seq: 1)] - [Buildings (Seq: 44)] PVC Applicable Percentage - Send]&gt;</t>
        </r>
      </text>
    </comment>
    <comment ref="S55" authorId="1" shapeId="0" xr:uid="{3B14D499-C5BB-462D-A645-B75FF5575504}">
      <text>
        <r>
          <rPr>
            <b/>
            <sz val="9"/>
            <color indexed="81"/>
            <rFont val="Tahoma"/>
            <family val="2"/>
          </rPr>
          <t>&lt;[[TCDeals] - [TC Property Current Stage (Seq: 1)] - [Buildings (Seq: 44)] Constr Applicable Percentage - Send]&gt;</t>
        </r>
      </text>
    </comment>
    <comment ref="T55" authorId="1" shapeId="0" xr:uid="{FB0D34E6-1867-45CB-B590-5BD7E16CBC1F}">
      <text>
        <r>
          <rPr>
            <b/>
            <sz val="9"/>
            <color indexed="81"/>
            <rFont val="Tahoma"/>
            <family val="2"/>
          </rPr>
          <t>&lt;[[TCDeals] - [TC Property Current Stage (Seq: 1)] - [Buildings (Seq: 44)] PVC Credit Amount - Send]&gt;</t>
        </r>
      </text>
    </comment>
    <comment ref="U55" authorId="1" shapeId="0" xr:uid="{7511F0A9-83B2-426D-A97E-3B2BA120704B}">
      <text>
        <r>
          <rPr>
            <b/>
            <sz val="9"/>
            <color indexed="81"/>
            <rFont val="Tahoma"/>
            <family val="2"/>
          </rPr>
          <t>&lt;[[TCDeals] - [TC Property Current Stage (Seq: 1)] - [Buildings (Seq: 44)] Constr Credit Amount - Send]&gt;</t>
        </r>
      </text>
    </comment>
    <comment ref="V55" authorId="1" shapeId="0" xr:uid="{90D23A11-315B-4DBC-81AA-69C71602609F}">
      <text>
        <r>
          <rPr>
            <b/>
            <sz val="9"/>
            <color indexed="81"/>
            <rFont val="Tahoma"/>
            <family val="2"/>
          </rPr>
          <t>&lt;[[TCDeals] - [TC Property Current Stage (Seq: 1)] - [Buildings (Seq: 44)] PVC Est Qual Basis - Send]&gt;</t>
        </r>
      </text>
    </comment>
    <comment ref="W55" authorId="1" shapeId="0" xr:uid="{961391A3-4FBC-4518-B0B2-85BADBA2EF6C}">
      <text>
        <r>
          <rPr>
            <b/>
            <sz val="9"/>
            <color indexed="81"/>
            <rFont val="Tahoma"/>
            <family val="2"/>
          </rPr>
          <t>&lt;[[TCDeals] - [TC Property Current Stage (Seq: 1)] - [Buildings (Seq: 44)] Constr Est Qual Basis - Send]&gt;</t>
        </r>
      </text>
    </comment>
    <comment ref="X55" authorId="1" shapeId="0" xr:uid="{F8390615-CC2E-4AD9-80C2-5D13F27DDF03}">
      <text>
        <r>
          <rPr>
            <b/>
            <sz val="9"/>
            <color indexed="81"/>
            <rFont val="Tahoma"/>
            <family val="2"/>
          </rPr>
          <t>&lt;[[TCDeals] - [TC Property Current Stage (Seq: 1)] - [Buildings (Seq: 44)] PVC8609 Basis - Send]&gt;</t>
        </r>
      </text>
    </comment>
    <comment ref="Y55" authorId="1" shapeId="0" xr:uid="{8FDDF71E-CA30-42B8-8488-384E3ED5CC44}">
      <text>
        <r>
          <rPr>
            <b/>
            <sz val="9"/>
            <color indexed="81"/>
            <rFont val="Tahoma"/>
            <family val="2"/>
          </rPr>
          <t>&lt;[[TCDeals] - [TC Property Current Stage (Seq: 1)] - [Buildings (Seq: 44)] Constr 8609 Basis - Send]&gt;</t>
        </r>
      </text>
    </comment>
    <comment ref="P56" authorId="1" shapeId="0" xr:uid="{D0AE9CED-6E73-4805-965B-3EB92A18B7A4}">
      <text>
        <r>
          <rPr>
            <b/>
            <sz val="9"/>
            <color indexed="81"/>
            <rFont val="Tahoma"/>
            <family val="2"/>
          </rPr>
          <t>&lt;[[TCDeals] - [TC Property Current Stage (Seq: 1)] - [Buildings (Seq: 45)] PVC8609 Credit - Send]&gt;</t>
        </r>
      </text>
    </comment>
    <comment ref="Q56" authorId="1" shapeId="0" xr:uid="{AFFF8D0D-09CE-443E-A819-B867F170917B}">
      <text>
        <r>
          <rPr>
            <b/>
            <sz val="9"/>
            <color indexed="81"/>
            <rFont val="Tahoma"/>
            <family val="2"/>
          </rPr>
          <t>&lt;[[TCDeals] - [TC Property Current Stage (Seq: 1)] - [Buildings (Seq: 45)] Constr 8609 Credit - Send]&gt;</t>
        </r>
      </text>
    </comment>
    <comment ref="R56" authorId="1" shapeId="0" xr:uid="{E1228477-08CC-43DA-9EB2-14D52A89B918}">
      <text>
        <r>
          <rPr>
            <b/>
            <sz val="9"/>
            <color indexed="81"/>
            <rFont val="Tahoma"/>
            <family val="2"/>
          </rPr>
          <t>&lt;[[TCDeals] - [TC Property Current Stage (Seq: 1)] - [Buildings (Seq: 45)] PVC Applicable Percentage - Send]&gt;</t>
        </r>
      </text>
    </comment>
    <comment ref="S56" authorId="1" shapeId="0" xr:uid="{E0B51236-E60A-4325-8F6E-11A8206F94DF}">
      <text>
        <r>
          <rPr>
            <b/>
            <sz val="9"/>
            <color indexed="81"/>
            <rFont val="Tahoma"/>
            <family val="2"/>
          </rPr>
          <t>&lt;[[TCDeals] - [TC Property Current Stage (Seq: 1)] - [Buildings (Seq: 45)] Constr Applicable Percentage - Send]&gt;</t>
        </r>
      </text>
    </comment>
    <comment ref="T56" authorId="1" shapeId="0" xr:uid="{B34CE81F-CA6E-4EF7-9738-F9F69FD3183C}">
      <text>
        <r>
          <rPr>
            <b/>
            <sz val="9"/>
            <color indexed="81"/>
            <rFont val="Tahoma"/>
            <family val="2"/>
          </rPr>
          <t>&lt;[[TCDeals] - [TC Property Current Stage (Seq: 1)] - [Buildings (Seq: 45)] PVC Credit Amount - Send]&gt;</t>
        </r>
      </text>
    </comment>
    <comment ref="U56" authorId="1" shapeId="0" xr:uid="{A0512F51-9F57-4431-8D5C-0DEC84398A50}">
      <text>
        <r>
          <rPr>
            <b/>
            <sz val="9"/>
            <color indexed="81"/>
            <rFont val="Tahoma"/>
            <family val="2"/>
          </rPr>
          <t>&lt;[[TCDeals] - [TC Property Current Stage (Seq: 1)] - [Buildings (Seq: 45)] Constr Credit Amount - Send]&gt;</t>
        </r>
      </text>
    </comment>
    <comment ref="V56" authorId="1" shapeId="0" xr:uid="{3EFD70D7-74BA-4CBC-875C-5A8D267E74DB}">
      <text>
        <r>
          <rPr>
            <b/>
            <sz val="9"/>
            <color indexed="81"/>
            <rFont val="Tahoma"/>
            <family val="2"/>
          </rPr>
          <t>&lt;[[TCDeals] - [TC Property Current Stage (Seq: 1)] - [Buildings (Seq: 45)] PVC Est Qual Basis - Send]&gt;</t>
        </r>
      </text>
    </comment>
    <comment ref="W56" authorId="1" shapeId="0" xr:uid="{313A7952-B482-445F-B81F-5CA1C3A4B48F}">
      <text>
        <r>
          <rPr>
            <b/>
            <sz val="9"/>
            <color indexed="81"/>
            <rFont val="Tahoma"/>
            <family val="2"/>
          </rPr>
          <t>&lt;[[TCDeals] - [TC Property Current Stage (Seq: 1)] - [Buildings (Seq: 45)] Constr Est Qual Basis - Send]&gt;</t>
        </r>
      </text>
    </comment>
    <comment ref="X56" authorId="1" shapeId="0" xr:uid="{58FE9725-5B18-440E-A35F-DEC6B7CE2C60}">
      <text>
        <r>
          <rPr>
            <b/>
            <sz val="9"/>
            <color indexed="81"/>
            <rFont val="Tahoma"/>
            <family val="2"/>
          </rPr>
          <t>&lt;[[TCDeals] - [TC Property Current Stage (Seq: 1)] - [Buildings (Seq: 45)] PVC8609 Basis - Send]&gt;</t>
        </r>
      </text>
    </comment>
    <comment ref="Y56" authorId="1" shapeId="0" xr:uid="{E981D410-F9E7-4CE6-A270-D2549B708171}">
      <text>
        <r>
          <rPr>
            <b/>
            <sz val="9"/>
            <color indexed="81"/>
            <rFont val="Tahoma"/>
            <family val="2"/>
          </rPr>
          <t>&lt;[[TCDeals] - [TC Property Current Stage (Seq: 1)] - [Buildings (Seq: 45)] Constr 8609 Basis - Send]&gt;</t>
        </r>
      </text>
    </comment>
    <comment ref="P57" authorId="1" shapeId="0" xr:uid="{B031398D-7986-4977-8335-B5BB79660797}">
      <text>
        <r>
          <rPr>
            <b/>
            <sz val="9"/>
            <color indexed="81"/>
            <rFont val="Tahoma"/>
            <family val="2"/>
          </rPr>
          <t>&lt;[[TCDeals] - [TC Property Current Stage (Seq: 1)] - [Buildings (Seq: 46)] PVC8609 Credit - Send]&gt;</t>
        </r>
      </text>
    </comment>
    <comment ref="Q57" authorId="1" shapeId="0" xr:uid="{AAB5ED14-CF68-4D51-8CDE-375A2531B564}">
      <text>
        <r>
          <rPr>
            <b/>
            <sz val="9"/>
            <color indexed="81"/>
            <rFont val="Tahoma"/>
            <family val="2"/>
          </rPr>
          <t>&lt;[[TCDeals] - [TC Property Current Stage (Seq: 1)] - [Buildings (Seq: 46)] Constr 8609 Credit - Send]&gt;</t>
        </r>
      </text>
    </comment>
    <comment ref="R57" authorId="1" shapeId="0" xr:uid="{F5EC103C-17B1-4D9A-9DC0-BBDE26E3BC27}">
      <text>
        <r>
          <rPr>
            <b/>
            <sz val="9"/>
            <color indexed="81"/>
            <rFont val="Tahoma"/>
            <family val="2"/>
          </rPr>
          <t>&lt;[[TCDeals] - [TC Property Current Stage (Seq: 1)] - [Buildings (Seq: 46)] PVC Applicable Percentage - Send]&gt;</t>
        </r>
      </text>
    </comment>
    <comment ref="S57" authorId="1" shapeId="0" xr:uid="{3D4F7E39-DD4B-46B4-8C2F-239325CF6E45}">
      <text>
        <r>
          <rPr>
            <b/>
            <sz val="9"/>
            <color indexed="81"/>
            <rFont val="Tahoma"/>
            <family val="2"/>
          </rPr>
          <t>&lt;[[TCDeals] - [TC Property Current Stage (Seq: 1)] - [Buildings (Seq: 46)] Constr Applicable Percentage - Send]&gt;</t>
        </r>
      </text>
    </comment>
    <comment ref="T57" authorId="1" shapeId="0" xr:uid="{67700DEE-AAE7-414A-8272-F73E6322A807}">
      <text>
        <r>
          <rPr>
            <b/>
            <sz val="9"/>
            <color indexed="81"/>
            <rFont val="Tahoma"/>
            <family val="2"/>
          </rPr>
          <t>&lt;[[TCDeals] - [TC Property Current Stage (Seq: 1)] - [Buildings (Seq: 46)] PVC Credit Amount - Send]&gt;</t>
        </r>
      </text>
    </comment>
    <comment ref="U57" authorId="1" shapeId="0" xr:uid="{7663397D-0CFF-40D2-8868-86D1A8535CE9}">
      <text>
        <r>
          <rPr>
            <b/>
            <sz val="9"/>
            <color indexed="81"/>
            <rFont val="Tahoma"/>
            <family val="2"/>
          </rPr>
          <t>&lt;[[TCDeals] - [TC Property Current Stage (Seq: 1)] - [Buildings (Seq: 46)] Constr Credit Amount - Send]&gt;</t>
        </r>
      </text>
    </comment>
    <comment ref="V57" authorId="1" shapeId="0" xr:uid="{CB5B51E6-62E0-411E-B439-9D7AE86DD120}">
      <text>
        <r>
          <rPr>
            <b/>
            <sz val="9"/>
            <color indexed="81"/>
            <rFont val="Tahoma"/>
            <family val="2"/>
          </rPr>
          <t>&lt;[[TCDeals] - [TC Property Current Stage (Seq: 1)] - [Buildings (Seq: 46)] PVC Est Qual Basis - Send]&gt;</t>
        </r>
      </text>
    </comment>
    <comment ref="W57" authorId="1" shapeId="0" xr:uid="{F9E6016D-BA85-4B0F-871E-FAE2BFC0E96C}">
      <text>
        <r>
          <rPr>
            <b/>
            <sz val="9"/>
            <color indexed="81"/>
            <rFont val="Tahoma"/>
            <family val="2"/>
          </rPr>
          <t>&lt;[[TCDeals] - [TC Property Current Stage (Seq: 1)] - [Buildings (Seq: 46)] Constr Est Qual Basis - Send]&gt;</t>
        </r>
      </text>
    </comment>
    <comment ref="X57" authorId="1" shapeId="0" xr:uid="{B9D16899-15C4-43B9-BFEB-FED40839C385}">
      <text>
        <r>
          <rPr>
            <b/>
            <sz val="9"/>
            <color indexed="81"/>
            <rFont val="Tahoma"/>
            <family val="2"/>
          </rPr>
          <t>&lt;[[TCDeals] - [TC Property Current Stage (Seq: 1)] - [Buildings (Seq: 46)] PVC8609 Basis - Send]&gt;</t>
        </r>
      </text>
    </comment>
    <comment ref="Y57" authorId="1" shapeId="0" xr:uid="{5BE86191-06B8-4B6F-AF32-C32BE9F976BD}">
      <text>
        <r>
          <rPr>
            <b/>
            <sz val="9"/>
            <color indexed="81"/>
            <rFont val="Tahoma"/>
            <family val="2"/>
          </rPr>
          <t>&lt;[[TCDeals] - [TC Property Current Stage (Seq: 1)] - [Buildings (Seq: 46)] Constr 8609 Basis - Send]&gt;</t>
        </r>
      </text>
    </comment>
    <comment ref="P58" authorId="1" shapeId="0" xr:uid="{DA030F77-0D22-4644-8350-FDC00A55DE1F}">
      <text>
        <r>
          <rPr>
            <b/>
            <sz val="9"/>
            <color indexed="81"/>
            <rFont val="Tahoma"/>
            <family val="2"/>
          </rPr>
          <t>&lt;[[TCDeals] - [TC Property Current Stage (Seq: 1)] - [Buildings (Seq: 47)] PVC8609 Credit - Send]&gt;</t>
        </r>
      </text>
    </comment>
    <comment ref="Q58" authorId="1" shapeId="0" xr:uid="{FAF5A6CA-E81A-4A94-8DB0-5E642D34EF67}">
      <text>
        <r>
          <rPr>
            <b/>
            <sz val="9"/>
            <color indexed="81"/>
            <rFont val="Tahoma"/>
            <family val="2"/>
          </rPr>
          <t>&lt;[[TCDeals] - [TC Property Current Stage (Seq: 1)] - [Buildings (Seq: 47)] Constr 8609 Credit - Send]&gt;</t>
        </r>
      </text>
    </comment>
    <comment ref="R58" authorId="1" shapeId="0" xr:uid="{D4D835E8-9D95-4555-951D-5CEDA6C5541F}">
      <text>
        <r>
          <rPr>
            <b/>
            <sz val="9"/>
            <color indexed="81"/>
            <rFont val="Tahoma"/>
            <family val="2"/>
          </rPr>
          <t>&lt;[[TCDeals] - [TC Property Current Stage (Seq: 1)] - [Buildings (Seq: 47)] PVC Applicable Percentage - Send]&gt;</t>
        </r>
      </text>
    </comment>
    <comment ref="S58" authorId="1" shapeId="0" xr:uid="{A9314F7A-806C-45E3-9FBF-ED22E9E0627A}">
      <text>
        <r>
          <rPr>
            <b/>
            <sz val="9"/>
            <color indexed="81"/>
            <rFont val="Tahoma"/>
            <family val="2"/>
          </rPr>
          <t>&lt;[[TCDeals] - [TC Property Current Stage (Seq: 1)] - [Buildings (Seq: 47)] Constr Applicable Percentage - Send]&gt;</t>
        </r>
      </text>
    </comment>
    <comment ref="T58" authorId="1" shapeId="0" xr:uid="{0DEA9CB7-16F9-4555-871B-48F66B5340F1}">
      <text>
        <r>
          <rPr>
            <b/>
            <sz val="9"/>
            <color indexed="81"/>
            <rFont val="Tahoma"/>
            <family val="2"/>
          </rPr>
          <t>&lt;[[TCDeals] - [TC Property Current Stage (Seq: 1)] - [Buildings (Seq: 47)] PVC Credit Amount - Send]&gt;</t>
        </r>
      </text>
    </comment>
    <comment ref="U58" authorId="1" shapeId="0" xr:uid="{88070FFE-1C52-465D-8F6A-322F2A9038BE}">
      <text>
        <r>
          <rPr>
            <b/>
            <sz val="9"/>
            <color indexed="81"/>
            <rFont val="Tahoma"/>
            <family val="2"/>
          </rPr>
          <t>&lt;[[TCDeals] - [TC Property Current Stage (Seq: 1)] - [Buildings (Seq: 47)] Constr Credit Amount - Send]&gt;</t>
        </r>
      </text>
    </comment>
    <comment ref="V58" authorId="1" shapeId="0" xr:uid="{7D1B6F5A-9265-4400-B763-F61D5AAA4A2F}">
      <text>
        <r>
          <rPr>
            <b/>
            <sz val="9"/>
            <color indexed="81"/>
            <rFont val="Tahoma"/>
            <family val="2"/>
          </rPr>
          <t>&lt;[[TCDeals] - [TC Property Current Stage (Seq: 1)] - [Buildings (Seq: 47)] PVC Est Qual Basis - Send]&gt;</t>
        </r>
      </text>
    </comment>
    <comment ref="W58" authorId="1" shapeId="0" xr:uid="{C29EB406-5E5E-431B-A6B6-64EA932B869A}">
      <text>
        <r>
          <rPr>
            <b/>
            <sz val="9"/>
            <color indexed="81"/>
            <rFont val="Tahoma"/>
            <family val="2"/>
          </rPr>
          <t>&lt;[[TCDeals] - [TC Property Current Stage (Seq: 1)] - [Buildings (Seq: 47)] Constr Est Qual Basis - Send]&gt;</t>
        </r>
      </text>
    </comment>
    <comment ref="X58" authorId="1" shapeId="0" xr:uid="{2D853A6C-644A-4556-97CD-19BBCAA2F062}">
      <text>
        <r>
          <rPr>
            <b/>
            <sz val="9"/>
            <color indexed="81"/>
            <rFont val="Tahoma"/>
            <family val="2"/>
          </rPr>
          <t>&lt;[[TCDeals] - [TC Property Current Stage (Seq: 1)] - [Buildings (Seq: 47)] PVC8609 Basis - Send]&gt;</t>
        </r>
      </text>
    </comment>
    <comment ref="Y58" authorId="1" shapeId="0" xr:uid="{89E664A8-E3EC-4E2E-AE0D-26678A9B970F}">
      <text>
        <r>
          <rPr>
            <b/>
            <sz val="9"/>
            <color indexed="81"/>
            <rFont val="Tahoma"/>
            <family val="2"/>
          </rPr>
          <t>&lt;[[TCDeals] - [TC Property Current Stage (Seq: 1)] - [Buildings (Seq: 47)] Constr 8609 Basis - Send]&gt;</t>
        </r>
      </text>
    </comment>
    <comment ref="P59" authorId="1" shapeId="0" xr:uid="{7DF2FEAC-E690-4A4C-877D-7974D1233EB3}">
      <text>
        <r>
          <rPr>
            <b/>
            <sz val="9"/>
            <color indexed="81"/>
            <rFont val="Tahoma"/>
            <family val="2"/>
          </rPr>
          <t>&lt;[[TCDeals] - [TC Property Current Stage (Seq: 1)] - [Buildings (Seq: 48)] PVC8609 Credit - Send]&gt;</t>
        </r>
      </text>
    </comment>
    <comment ref="Q59" authorId="1" shapeId="0" xr:uid="{E76569D0-009F-4707-945C-F8C9ABA66344}">
      <text>
        <r>
          <rPr>
            <b/>
            <sz val="9"/>
            <color indexed="81"/>
            <rFont val="Tahoma"/>
            <family val="2"/>
          </rPr>
          <t>&lt;[[TCDeals] - [TC Property Current Stage (Seq: 1)] - [Buildings (Seq: 48)] Constr 8609 Credit - Send]&gt;</t>
        </r>
      </text>
    </comment>
    <comment ref="R59" authorId="1" shapeId="0" xr:uid="{515A6259-41E8-4B2B-9D8D-37D3034FB3F9}">
      <text>
        <r>
          <rPr>
            <b/>
            <sz val="9"/>
            <color indexed="81"/>
            <rFont val="Tahoma"/>
            <family val="2"/>
          </rPr>
          <t>&lt;[[TCDeals] - [TC Property Current Stage (Seq: 1)] - [Buildings (Seq: 48)] PVC Applicable Percentage - Send]&gt;</t>
        </r>
      </text>
    </comment>
    <comment ref="S59" authorId="1" shapeId="0" xr:uid="{A1801A28-9098-49BC-B951-E46760BE7449}">
      <text>
        <r>
          <rPr>
            <b/>
            <sz val="9"/>
            <color indexed="81"/>
            <rFont val="Tahoma"/>
            <family val="2"/>
          </rPr>
          <t>&lt;[[TCDeals] - [TC Property Current Stage (Seq: 1)] - [Buildings (Seq: 48)] Constr Applicable Percentage - Send]&gt;</t>
        </r>
      </text>
    </comment>
    <comment ref="T59" authorId="1" shapeId="0" xr:uid="{699DD35B-CBE4-4409-BD20-3B9C7CC022A0}">
      <text>
        <r>
          <rPr>
            <b/>
            <sz val="9"/>
            <color indexed="81"/>
            <rFont val="Tahoma"/>
            <family val="2"/>
          </rPr>
          <t>&lt;[[TCDeals] - [TC Property Current Stage (Seq: 1)] - [Buildings (Seq: 48)] PVC Credit Amount - Send]&gt;</t>
        </r>
      </text>
    </comment>
    <comment ref="U59" authorId="1" shapeId="0" xr:uid="{391FB13B-3A22-4D9A-A8F6-22735BBE0A1B}">
      <text>
        <r>
          <rPr>
            <b/>
            <sz val="9"/>
            <color indexed="81"/>
            <rFont val="Tahoma"/>
            <family val="2"/>
          </rPr>
          <t>&lt;[[TCDeals] - [TC Property Current Stage (Seq: 1)] - [Buildings (Seq: 48)] Constr Credit Amount - Send]&gt;</t>
        </r>
      </text>
    </comment>
    <comment ref="V59" authorId="1" shapeId="0" xr:uid="{231B7890-CCC3-414E-A505-025C16946BE2}">
      <text>
        <r>
          <rPr>
            <b/>
            <sz val="9"/>
            <color indexed="81"/>
            <rFont val="Tahoma"/>
            <family val="2"/>
          </rPr>
          <t>&lt;[[TCDeals] - [TC Property Current Stage (Seq: 1)] - [Buildings (Seq: 48)] PVC Est Qual Basis - Send]&gt;</t>
        </r>
      </text>
    </comment>
    <comment ref="W59" authorId="1" shapeId="0" xr:uid="{9A14D539-9852-44AD-BD6D-1D536B531895}">
      <text>
        <r>
          <rPr>
            <b/>
            <sz val="9"/>
            <color indexed="81"/>
            <rFont val="Tahoma"/>
            <family val="2"/>
          </rPr>
          <t>&lt;[[TCDeals] - [TC Property Current Stage (Seq: 1)] - [Buildings (Seq: 48)] Constr Est Qual Basis - Send]&gt;</t>
        </r>
      </text>
    </comment>
    <comment ref="X59" authorId="1" shapeId="0" xr:uid="{9FD0F13B-903D-4B9F-B1E0-CFD494D04554}">
      <text>
        <r>
          <rPr>
            <b/>
            <sz val="9"/>
            <color indexed="81"/>
            <rFont val="Tahoma"/>
            <family val="2"/>
          </rPr>
          <t>&lt;[[TCDeals] - [TC Property Current Stage (Seq: 1)] - [Buildings (Seq: 48)] PVC8609 Basis - Send]&gt;</t>
        </r>
      </text>
    </comment>
    <comment ref="Y59" authorId="1" shapeId="0" xr:uid="{80B7585F-E6DC-451E-BBD1-1BF9E3017339}">
      <text>
        <r>
          <rPr>
            <b/>
            <sz val="9"/>
            <color indexed="81"/>
            <rFont val="Tahoma"/>
            <family val="2"/>
          </rPr>
          <t>&lt;[[TCDeals] - [TC Property Current Stage (Seq: 1)] - [Buildings (Seq: 48)] Constr 8609 Basis - Send]&gt;</t>
        </r>
      </text>
    </comment>
    <comment ref="P60" authorId="1" shapeId="0" xr:uid="{5FDB36B0-8921-497C-AB74-8EE7CA6D1763}">
      <text>
        <r>
          <rPr>
            <b/>
            <sz val="9"/>
            <color indexed="81"/>
            <rFont val="Tahoma"/>
            <family val="2"/>
          </rPr>
          <t>&lt;[[TCDeals] - [TC Property Current Stage (Seq: 1)] - [Buildings (Seq: 49)] PVC8609 Credit - Send]&gt;</t>
        </r>
      </text>
    </comment>
    <comment ref="Q60" authorId="1" shapeId="0" xr:uid="{C7B3A743-7AD2-4C18-8F2A-2C8C0748953C}">
      <text>
        <r>
          <rPr>
            <b/>
            <sz val="9"/>
            <color indexed="81"/>
            <rFont val="Tahoma"/>
            <family val="2"/>
          </rPr>
          <t>&lt;[[TCDeals] - [TC Property Current Stage (Seq: 1)] - [Buildings (Seq: 49)] Constr 8609 Credit - Send]&gt;</t>
        </r>
      </text>
    </comment>
    <comment ref="R60" authorId="1" shapeId="0" xr:uid="{8B2E897F-6523-4585-9C05-74FBB00DBB3F}">
      <text>
        <r>
          <rPr>
            <b/>
            <sz val="9"/>
            <color indexed="81"/>
            <rFont val="Tahoma"/>
            <family val="2"/>
          </rPr>
          <t>&lt;[[TCDeals] - [TC Property Current Stage (Seq: 1)] - [Buildings (Seq: 49)] PVC Applicable Percentage - Send]&gt;</t>
        </r>
      </text>
    </comment>
    <comment ref="S60" authorId="1" shapeId="0" xr:uid="{47B663C1-2F77-4AFD-913E-DABF3D6C0D12}">
      <text>
        <r>
          <rPr>
            <b/>
            <sz val="9"/>
            <color indexed="81"/>
            <rFont val="Tahoma"/>
            <family val="2"/>
          </rPr>
          <t>&lt;[[TCDeals] - [TC Property Current Stage (Seq: 1)] - [Buildings (Seq: 49)] Constr Applicable Percentage - Send]&gt;</t>
        </r>
      </text>
    </comment>
    <comment ref="T60" authorId="1" shapeId="0" xr:uid="{00393635-B51B-44BA-BC5B-26092C857287}">
      <text>
        <r>
          <rPr>
            <b/>
            <sz val="9"/>
            <color indexed="81"/>
            <rFont val="Tahoma"/>
            <family val="2"/>
          </rPr>
          <t>&lt;[[TCDeals] - [TC Property Current Stage (Seq: 1)] - [Buildings (Seq: 49)] PVC Credit Amount - Send]&gt;</t>
        </r>
      </text>
    </comment>
    <comment ref="U60" authorId="1" shapeId="0" xr:uid="{20C998E3-2300-4BB3-97DE-308ED19775C3}">
      <text>
        <r>
          <rPr>
            <b/>
            <sz val="9"/>
            <color indexed="81"/>
            <rFont val="Tahoma"/>
            <family val="2"/>
          </rPr>
          <t>&lt;[[TCDeals] - [TC Property Current Stage (Seq: 1)] - [Buildings (Seq: 49)] Constr Credit Amount - Send]&gt;</t>
        </r>
      </text>
    </comment>
    <comment ref="V60" authorId="1" shapeId="0" xr:uid="{0DB4BD0E-9AD6-440D-94A6-04A6AFCAD92A}">
      <text>
        <r>
          <rPr>
            <b/>
            <sz val="9"/>
            <color indexed="81"/>
            <rFont val="Tahoma"/>
            <family val="2"/>
          </rPr>
          <t>&lt;[[TCDeals] - [TC Property Current Stage (Seq: 1)] - [Buildings (Seq: 49)] PVC Est Qual Basis - Send]&gt;</t>
        </r>
      </text>
    </comment>
    <comment ref="W60" authorId="1" shapeId="0" xr:uid="{94F4D9F8-914D-4CE1-98C3-9AC4E7BED65E}">
      <text>
        <r>
          <rPr>
            <b/>
            <sz val="9"/>
            <color indexed="81"/>
            <rFont val="Tahoma"/>
            <family val="2"/>
          </rPr>
          <t>&lt;[[TCDeals] - [TC Property Current Stage (Seq: 1)] - [Buildings (Seq: 49)] Constr Est Qual Basis - Send]&gt;</t>
        </r>
      </text>
    </comment>
    <comment ref="X60" authorId="1" shapeId="0" xr:uid="{79FDD0FE-8299-4E89-B5D2-DB222D9DA66A}">
      <text>
        <r>
          <rPr>
            <b/>
            <sz val="9"/>
            <color indexed="81"/>
            <rFont val="Tahoma"/>
            <family val="2"/>
          </rPr>
          <t>&lt;[[TCDeals] - [TC Property Current Stage (Seq: 1)] - [Buildings (Seq: 49)] PVC8609 Basis - Send]&gt;</t>
        </r>
      </text>
    </comment>
    <comment ref="Y60" authorId="1" shapeId="0" xr:uid="{4DF57B77-8C87-4A26-B328-42C3260F94DB}">
      <text>
        <r>
          <rPr>
            <b/>
            <sz val="9"/>
            <color indexed="81"/>
            <rFont val="Tahoma"/>
            <family val="2"/>
          </rPr>
          <t>&lt;[[TCDeals] - [TC Property Current Stage (Seq: 1)] - [Buildings (Seq: 49)] Constr 8609 Basis - Send]&gt;</t>
        </r>
      </text>
    </comment>
    <comment ref="P61" authorId="1" shapeId="0" xr:uid="{4E1F4EC6-3B93-4787-B0A1-8CA775AE7950}">
      <text>
        <r>
          <rPr>
            <b/>
            <sz val="9"/>
            <color indexed="81"/>
            <rFont val="Tahoma"/>
            <family val="2"/>
          </rPr>
          <t>&lt;[[TCDeals] - [TC Property Current Stage (Seq: 1)] - [Buildings (Seq: 50)] PVC8609 Credit - Send]&gt;</t>
        </r>
      </text>
    </comment>
    <comment ref="Q61" authorId="1" shapeId="0" xr:uid="{00B98D36-31CF-4A83-8279-B8DF0B17FE94}">
      <text>
        <r>
          <rPr>
            <b/>
            <sz val="9"/>
            <color indexed="81"/>
            <rFont val="Tahoma"/>
            <family val="2"/>
          </rPr>
          <t>&lt;[[TCDeals] - [TC Property Current Stage (Seq: 1)] - [Buildings (Seq: 50)] Constr 8609 Credit - Send]&gt;</t>
        </r>
      </text>
    </comment>
    <comment ref="R61" authorId="1" shapeId="0" xr:uid="{F2B8074F-FCDD-4DC5-A63D-FFBF2E86F6DD}">
      <text>
        <r>
          <rPr>
            <b/>
            <sz val="9"/>
            <color indexed="81"/>
            <rFont val="Tahoma"/>
            <family val="2"/>
          </rPr>
          <t>&lt;[[TCDeals] - [TC Property Current Stage (Seq: 1)] - [Buildings (Seq: 50)] PVC Applicable Percentage - Send]&gt;</t>
        </r>
      </text>
    </comment>
    <comment ref="S61" authorId="1" shapeId="0" xr:uid="{CC8D7364-F1B3-4A70-90DF-54A2049A17A7}">
      <text>
        <r>
          <rPr>
            <b/>
            <sz val="9"/>
            <color indexed="81"/>
            <rFont val="Tahoma"/>
            <family val="2"/>
          </rPr>
          <t>&lt;[[TCDeals] - [TC Property Current Stage (Seq: 1)] - [Buildings (Seq: 50)] Constr Applicable Percentage - Send]&gt;</t>
        </r>
      </text>
    </comment>
    <comment ref="T61" authorId="1" shapeId="0" xr:uid="{0B56F89C-7398-443E-A5EB-2D0BAEF71C1A}">
      <text>
        <r>
          <rPr>
            <b/>
            <sz val="9"/>
            <color indexed="81"/>
            <rFont val="Tahoma"/>
            <family val="2"/>
          </rPr>
          <t>&lt;[[TCDeals] - [TC Property Current Stage (Seq: 1)] - [Buildings (Seq: 50)] PVC Credit Amount - Send]&gt;</t>
        </r>
      </text>
    </comment>
    <comment ref="U61" authorId="1" shapeId="0" xr:uid="{4D44EA54-5167-4A9A-B975-E3B43A34F722}">
      <text>
        <r>
          <rPr>
            <b/>
            <sz val="9"/>
            <color indexed="81"/>
            <rFont val="Tahoma"/>
            <family val="2"/>
          </rPr>
          <t>&lt;[[TCDeals] - [TC Property Current Stage (Seq: 1)] - [Buildings (Seq: 50)] Constr Credit Amount - Send]&gt;</t>
        </r>
      </text>
    </comment>
    <comment ref="V61" authorId="1" shapeId="0" xr:uid="{055E8D3C-C4D6-4BEA-9257-5815BF8F9181}">
      <text>
        <r>
          <rPr>
            <b/>
            <sz val="9"/>
            <color indexed="81"/>
            <rFont val="Tahoma"/>
            <family val="2"/>
          </rPr>
          <t>&lt;[[TCDeals] - [TC Property Current Stage (Seq: 1)] - [Buildings (Seq: 50)] PVC Est Qual Basis - Send]&gt;</t>
        </r>
      </text>
    </comment>
    <comment ref="W61" authorId="1" shapeId="0" xr:uid="{3AB80ADB-A4FD-428B-8CBC-8FD2DBA98122}">
      <text>
        <r>
          <rPr>
            <b/>
            <sz val="9"/>
            <color indexed="81"/>
            <rFont val="Tahoma"/>
            <family val="2"/>
          </rPr>
          <t>&lt;[[TCDeals] - [TC Property Current Stage (Seq: 1)] - [Buildings (Seq: 50)] Constr Est Qual Basis - Send]&gt;</t>
        </r>
      </text>
    </comment>
    <comment ref="X61" authorId="1" shapeId="0" xr:uid="{F2F92D0C-9834-47DB-9714-8B10D7D24F96}">
      <text>
        <r>
          <rPr>
            <b/>
            <sz val="9"/>
            <color indexed="81"/>
            <rFont val="Tahoma"/>
            <family val="2"/>
          </rPr>
          <t>&lt;[[TCDeals] - [TC Property Current Stage (Seq: 1)] - [Buildings (Seq: 50)] PVC8609 Basis - Send]&gt;</t>
        </r>
      </text>
    </comment>
    <comment ref="Y61" authorId="1" shapeId="0" xr:uid="{4E32CA16-A281-4DED-97FF-DA189326D306}">
      <text>
        <r>
          <rPr>
            <b/>
            <sz val="9"/>
            <color indexed="81"/>
            <rFont val="Tahoma"/>
            <family val="2"/>
          </rPr>
          <t>&lt;[[TCDeals] - [TC Property Current Stage (Seq: 1)] - [Buildings (Seq: 50)] Constr 8609 Basis - Send]&gt;</t>
        </r>
      </text>
    </comment>
    <comment ref="P62" authorId="1" shapeId="0" xr:uid="{476729A3-8A03-4394-9B1E-0FC98C8DE7D4}">
      <text>
        <r>
          <rPr>
            <b/>
            <sz val="9"/>
            <color indexed="81"/>
            <rFont val="Tahoma"/>
            <family val="2"/>
          </rPr>
          <t>&lt;[[TCDeals] - [TC Property Current Stage (Seq: 1)] - [Buildings (Seq: 51)] PVC8609 Credit - Send]&gt;</t>
        </r>
      </text>
    </comment>
    <comment ref="Q62" authorId="1" shapeId="0" xr:uid="{CF4738D8-4833-44BE-A10E-D8E14DE51933}">
      <text>
        <r>
          <rPr>
            <b/>
            <sz val="9"/>
            <color indexed="81"/>
            <rFont val="Tahoma"/>
            <family val="2"/>
          </rPr>
          <t>&lt;[[TCDeals] - [TC Property Current Stage (Seq: 1)] - [Buildings (Seq: 51)] Constr 8609 Credit - Send]&gt;</t>
        </r>
      </text>
    </comment>
    <comment ref="R62" authorId="1" shapeId="0" xr:uid="{CC817C07-45A6-489C-A9C8-65C1EFCB72E7}">
      <text>
        <r>
          <rPr>
            <b/>
            <sz val="9"/>
            <color indexed="81"/>
            <rFont val="Tahoma"/>
            <family val="2"/>
          </rPr>
          <t>&lt;[[TCDeals] - [TC Property Current Stage (Seq: 1)] - [Buildings (Seq: 51)] PVC Applicable Percentage - Send]&gt;</t>
        </r>
      </text>
    </comment>
    <comment ref="S62" authorId="1" shapeId="0" xr:uid="{BF89A31B-D0E0-4DE0-9A78-EEFF5168E1D4}">
      <text>
        <r>
          <rPr>
            <b/>
            <sz val="9"/>
            <color indexed="81"/>
            <rFont val="Tahoma"/>
            <family val="2"/>
          </rPr>
          <t>&lt;[[TCDeals] - [TC Property Current Stage (Seq: 1)] - [Buildings (Seq: 51)] Constr Applicable Percentage - Send]&gt;</t>
        </r>
      </text>
    </comment>
    <comment ref="T62" authorId="1" shapeId="0" xr:uid="{3D85A928-96C0-4421-B767-199CA33A501E}">
      <text>
        <r>
          <rPr>
            <b/>
            <sz val="9"/>
            <color indexed="81"/>
            <rFont val="Tahoma"/>
            <family val="2"/>
          </rPr>
          <t>&lt;[[TCDeals] - [TC Property Current Stage (Seq: 1)] - [Buildings (Seq: 51)] PVC Credit Amount - Send]&gt;</t>
        </r>
      </text>
    </comment>
    <comment ref="U62" authorId="1" shapeId="0" xr:uid="{D393AEDA-9BE9-4437-A4B4-19254062F850}">
      <text>
        <r>
          <rPr>
            <b/>
            <sz val="9"/>
            <color indexed="81"/>
            <rFont val="Tahoma"/>
            <family val="2"/>
          </rPr>
          <t>&lt;[[TCDeals] - [TC Property Current Stage (Seq: 1)] - [Buildings (Seq: 51)] Constr Credit Amount - Send]&gt;</t>
        </r>
      </text>
    </comment>
    <comment ref="V62" authorId="1" shapeId="0" xr:uid="{E12C95B8-A1D6-452A-A3BC-1A3CF3F0AB3B}">
      <text>
        <r>
          <rPr>
            <b/>
            <sz val="9"/>
            <color indexed="81"/>
            <rFont val="Tahoma"/>
            <family val="2"/>
          </rPr>
          <t>&lt;[[TCDeals] - [TC Property Current Stage (Seq: 1)] - [Buildings (Seq: 51)] PVC Est Qual Basis - Send]&gt;</t>
        </r>
      </text>
    </comment>
    <comment ref="W62" authorId="1" shapeId="0" xr:uid="{AD1F3C22-725B-4423-9F78-9DE0C328A94D}">
      <text>
        <r>
          <rPr>
            <b/>
            <sz val="9"/>
            <color indexed="81"/>
            <rFont val="Tahoma"/>
            <family val="2"/>
          </rPr>
          <t>&lt;[[TCDeals] - [TC Property Current Stage (Seq: 1)] - [Buildings (Seq: 51)] Constr Est Qual Basis - Send]&gt;</t>
        </r>
      </text>
    </comment>
    <comment ref="X62" authorId="1" shapeId="0" xr:uid="{37674316-441D-47D0-A991-982B453F2D9D}">
      <text>
        <r>
          <rPr>
            <b/>
            <sz val="9"/>
            <color indexed="81"/>
            <rFont val="Tahoma"/>
            <family val="2"/>
          </rPr>
          <t>&lt;[[TCDeals] - [TC Property Current Stage (Seq: 1)] - [Buildings (Seq: 51)] PVC8609 Basis - Send]&gt;</t>
        </r>
      </text>
    </comment>
    <comment ref="Y62" authorId="1" shapeId="0" xr:uid="{B6BC90C7-FE66-4EFE-838F-00AB42BD0E63}">
      <text>
        <r>
          <rPr>
            <b/>
            <sz val="9"/>
            <color indexed="81"/>
            <rFont val="Tahoma"/>
            <family val="2"/>
          </rPr>
          <t>&lt;[[TCDeals] - [TC Property Current Stage (Seq: 1)] - [Buildings (Seq: 51)] Constr 8609 Basis - Send]&gt;</t>
        </r>
      </text>
    </comment>
    <comment ref="P63" authorId="1" shapeId="0" xr:uid="{3FDA67A2-6546-4BCD-A4E8-F08BD6BDED1B}">
      <text>
        <r>
          <rPr>
            <b/>
            <sz val="9"/>
            <color indexed="81"/>
            <rFont val="Tahoma"/>
            <family val="2"/>
          </rPr>
          <t>&lt;[[TCDeals] - [TC Property Current Stage (Seq: 1)] - [Buildings (Seq: 52)] PVC8609 Credit - Send]&gt;</t>
        </r>
      </text>
    </comment>
    <comment ref="Q63" authorId="1" shapeId="0" xr:uid="{189CF7EB-01CF-4B38-B855-8AE1BC8C0EAC}">
      <text>
        <r>
          <rPr>
            <b/>
            <sz val="9"/>
            <color indexed="81"/>
            <rFont val="Tahoma"/>
            <family val="2"/>
          </rPr>
          <t>&lt;[[TCDeals] - [TC Property Current Stage (Seq: 1)] - [Buildings (Seq: 52)] Constr 8609 Credit - Send]&gt;</t>
        </r>
      </text>
    </comment>
    <comment ref="R63" authorId="1" shapeId="0" xr:uid="{CC63AA94-7D0B-4A58-9F97-CB271D82335B}">
      <text>
        <r>
          <rPr>
            <b/>
            <sz val="9"/>
            <color indexed="81"/>
            <rFont val="Tahoma"/>
            <family val="2"/>
          </rPr>
          <t>&lt;[[TCDeals] - [TC Property Current Stage (Seq: 1)] - [Buildings (Seq: 52)] PVC Applicable Percentage - Send]&gt;</t>
        </r>
      </text>
    </comment>
    <comment ref="S63" authorId="1" shapeId="0" xr:uid="{4855924D-C829-4B7F-89EB-2F029A539D30}">
      <text>
        <r>
          <rPr>
            <b/>
            <sz val="9"/>
            <color indexed="81"/>
            <rFont val="Tahoma"/>
            <family val="2"/>
          </rPr>
          <t>&lt;[[TCDeals] - [TC Property Current Stage (Seq: 1)] - [Buildings (Seq: 52)] Constr Applicable Percentage - Send]&gt;</t>
        </r>
      </text>
    </comment>
    <comment ref="T63" authorId="1" shapeId="0" xr:uid="{10BE0D90-7D05-477C-951F-2F1368279973}">
      <text>
        <r>
          <rPr>
            <b/>
            <sz val="9"/>
            <color indexed="81"/>
            <rFont val="Tahoma"/>
            <family val="2"/>
          </rPr>
          <t>&lt;[[TCDeals] - [TC Property Current Stage (Seq: 1)] - [Buildings (Seq: 52)] PVC Credit Amount - Send]&gt;</t>
        </r>
      </text>
    </comment>
    <comment ref="U63" authorId="1" shapeId="0" xr:uid="{D5457589-F90A-4FB1-BF77-DC56EF4EA039}">
      <text>
        <r>
          <rPr>
            <b/>
            <sz val="9"/>
            <color indexed="81"/>
            <rFont val="Tahoma"/>
            <family val="2"/>
          </rPr>
          <t>&lt;[[TCDeals] - [TC Property Current Stage (Seq: 1)] - [Buildings (Seq: 52)] Constr Credit Amount - Send]&gt;</t>
        </r>
      </text>
    </comment>
    <comment ref="V63" authorId="1" shapeId="0" xr:uid="{71C491C6-DE4B-4FE7-89E3-F31ACD57F238}">
      <text>
        <r>
          <rPr>
            <b/>
            <sz val="9"/>
            <color indexed="81"/>
            <rFont val="Tahoma"/>
            <family val="2"/>
          </rPr>
          <t>&lt;[[TCDeals] - [TC Property Current Stage (Seq: 1)] - [Buildings (Seq: 52)] PVC Est Qual Basis - Send]&gt;</t>
        </r>
      </text>
    </comment>
    <comment ref="W63" authorId="1" shapeId="0" xr:uid="{44204CBA-5044-4284-8CFC-11AF6907A1C0}">
      <text>
        <r>
          <rPr>
            <b/>
            <sz val="9"/>
            <color indexed="81"/>
            <rFont val="Tahoma"/>
            <family val="2"/>
          </rPr>
          <t>&lt;[[TCDeals] - [TC Property Current Stage (Seq: 1)] - [Buildings (Seq: 52)] Constr Est Qual Basis - Send]&gt;</t>
        </r>
      </text>
    </comment>
    <comment ref="X63" authorId="1" shapeId="0" xr:uid="{2AE86B67-8D77-4C8D-B7CF-C7D5075E5619}">
      <text>
        <r>
          <rPr>
            <b/>
            <sz val="9"/>
            <color indexed="81"/>
            <rFont val="Tahoma"/>
            <family val="2"/>
          </rPr>
          <t>&lt;[[TCDeals] - [TC Property Current Stage (Seq: 1)] - [Buildings (Seq: 52)] PVC8609 Basis - Send]&gt;</t>
        </r>
      </text>
    </comment>
    <comment ref="Y63" authorId="1" shapeId="0" xr:uid="{84FA9F58-4F7B-45D5-9A6A-FA82E2D1FF79}">
      <text>
        <r>
          <rPr>
            <b/>
            <sz val="9"/>
            <color indexed="81"/>
            <rFont val="Tahoma"/>
            <family val="2"/>
          </rPr>
          <t>&lt;[[TCDeals] - [TC Property Current Stage (Seq: 1)] - [Buildings (Seq: 52)] Constr 8609 Basis - Send]&gt;</t>
        </r>
      </text>
    </comment>
    <comment ref="P64" authorId="1" shapeId="0" xr:uid="{E5F8D41C-BE87-47F8-81A1-9CECCE47EA2E}">
      <text>
        <r>
          <rPr>
            <b/>
            <sz val="9"/>
            <color indexed="81"/>
            <rFont val="Tahoma"/>
            <family val="2"/>
          </rPr>
          <t>&lt;[[TCDeals] - [TC Property Current Stage (Seq: 1)] - [Buildings (Seq: 53)] PVC8609 Credit - Send]&gt;</t>
        </r>
      </text>
    </comment>
    <comment ref="Q64" authorId="1" shapeId="0" xr:uid="{CB3742FD-80FF-4A1F-8737-A5D8952A39B4}">
      <text>
        <r>
          <rPr>
            <b/>
            <sz val="9"/>
            <color indexed="81"/>
            <rFont val="Tahoma"/>
            <family val="2"/>
          </rPr>
          <t>&lt;[[TCDeals] - [TC Property Current Stage (Seq: 1)] - [Buildings (Seq: 53)] Constr 8609 Credit - Send]&gt;</t>
        </r>
      </text>
    </comment>
    <comment ref="R64" authorId="1" shapeId="0" xr:uid="{B8238371-1233-497F-BE64-133F6BDFF6D3}">
      <text>
        <r>
          <rPr>
            <b/>
            <sz val="9"/>
            <color indexed="81"/>
            <rFont val="Tahoma"/>
            <family val="2"/>
          </rPr>
          <t>&lt;[[TCDeals] - [TC Property Current Stage (Seq: 1)] - [Buildings (Seq: 53)] PVC Applicable Percentage - Send]&gt;</t>
        </r>
      </text>
    </comment>
    <comment ref="S64" authorId="1" shapeId="0" xr:uid="{6B2B748E-4D99-48BA-995E-B6E21137309B}">
      <text>
        <r>
          <rPr>
            <b/>
            <sz val="9"/>
            <color indexed="81"/>
            <rFont val="Tahoma"/>
            <family val="2"/>
          </rPr>
          <t>&lt;[[TCDeals] - [TC Property Current Stage (Seq: 1)] - [Buildings (Seq: 53)] Constr Applicable Percentage - Send]&gt;</t>
        </r>
      </text>
    </comment>
    <comment ref="T64" authorId="1" shapeId="0" xr:uid="{EDDEA027-5E06-47C8-9A2E-D3B97763BFC2}">
      <text>
        <r>
          <rPr>
            <b/>
            <sz val="9"/>
            <color indexed="81"/>
            <rFont val="Tahoma"/>
            <family val="2"/>
          </rPr>
          <t>&lt;[[TCDeals] - [TC Property Current Stage (Seq: 1)] - [Buildings (Seq: 53)] PVC Credit Amount - Send]&gt;</t>
        </r>
      </text>
    </comment>
    <comment ref="U64" authorId="1" shapeId="0" xr:uid="{3DFAC5DE-DAF0-43E2-BE2A-DDE055A21213}">
      <text>
        <r>
          <rPr>
            <b/>
            <sz val="9"/>
            <color indexed="81"/>
            <rFont val="Tahoma"/>
            <family val="2"/>
          </rPr>
          <t>&lt;[[TCDeals] - [TC Property Current Stage (Seq: 1)] - [Buildings (Seq: 53)] Constr Credit Amount - Send]&gt;</t>
        </r>
      </text>
    </comment>
    <comment ref="V64" authorId="1" shapeId="0" xr:uid="{2DE8E433-7D5F-4A84-A4A6-F5E5E03AC3AC}">
      <text>
        <r>
          <rPr>
            <b/>
            <sz val="9"/>
            <color indexed="81"/>
            <rFont val="Tahoma"/>
            <family val="2"/>
          </rPr>
          <t>&lt;[[TCDeals] - [TC Property Current Stage (Seq: 1)] - [Buildings (Seq: 53)] PVC Est Qual Basis - Send]&gt;</t>
        </r>
      </text>
    </comment>
    <comment ref="W64" authorId="1" shapeId="0" xr:uid="{57F05D98-2217-4AE8-9A25-8AEE7A3F04F8}">
      <text>
        <r>
          <rPr>
            <b/>
            <sz val="9"/>
            <color indexed="81"/>
            <rFont val="Tahoma"/>
            <family val="2"/>
          </rPr>
          <t>&lt;[[TCDeals] - [TC Property Current Stage (Seq: 1)] - [Buildings (Seq: 53)] Constr Est Qual Basis - Send]&gt;</t>
        </r>
      </text>
    </comment>
    <comment ref="X64" authorId="1" shapeId="0" xr:uid="{4D81E427-DC67-4863-A0D1-C7A559308137}">
      <text>
        <r>
          <rPr>
            <b/>
            <sz val="9"/>
            <color indexed="81"/>
            <rFont val="Tahoma"/>
            <family val="2"/>
          </rPr>
          <t>&lt;[[TCDeals] - [TC Property Current Stage (Seq: 1)] - [Buildings (Seq: 53)] PVC8609 Basis - Send]&gt;</t>
        </r>
      </text>
    </comment>
    <comment ref="Y64" authorId="1" shapeId="0" xr:uid="{FF30C174-B250-4F09-8323-0CAD0DF8E940}">
      <text>
        <r>
          <rPr>
            <b/>
            <sz val="9"/>
            <color indexed="81"/>
            <rFont val="Tahoma"/>
            <family val="2"/>
          </rPr>
          <t>&lt;[[TCDeals] - [TC Property Current Stage (Seq: 1)] - [Buildings (Seq: 53)] Constr 8609 Basis - Send]&gt;</t>
        </r>
      </text>
    </comment>
    <comment ref="P65" authorId="1" shapeId="0" xr:uid="{62CA2FF0-7ABC-4462-B901-D231C29A0245}">
      <text>
        <r>
          <rPr>
            <b/>
            <sz val="9"/>
            <color indexed="81"/>
            <rFont val="Tahoma"/>
            <family val="2"/>
          </rPr>
          <t>&lt;[[TCDeals] - [TC Property Current Stage (Seq: 1)] - [Buildings (Seq: 54)] PVC8609 Credit - Send]&gt;</t>
        </r>
      </text>
    </comment>
    <comment ref="Q65" authorId="1" shapeId="0" xr:uid="{7721DC4D-9F0C-4832-9CC8-6203CEE61541}">
      <text>
        <r>
          <rPr>
            <b/>
            <sz val="9"/>
            <color indexed="81"/>
            <rFont val="Tahoma"/>
            <family val="2"/>
          </rPr>
          <t>&lt;[[TCDeals] - [TC Property Current Stage (Seq: 1)] - [Buildings (Seq: 54)] Constr 8609 Credit - Send]&gt;</t>
        </r>
      </text>
    </comment>
    <comment ref="R65" authorId="1" shapeId="0" xr:uid="{81B02CD5-BE1A-4FAB-97BF-C945C7B3183B}">
      <text>
        <r>
          <rPr>
            <b/>
            <sz val="9"/>
            <color indexed="81"/>
            <rFont val="Tahoma"/>
            <family val="2"/>
          </rPr>
          <t>&lt;[[TCDeals] - [TC Property Current Stage (Seq: 1)] - [Buildings (Seq: 54)] PVC Applicable Percentage - Send]&gt;</t>
        </r>
      </text>
    </comment>
    <comment ref="S65" authorId="1" shapeId="0" xr:uid="{CD3D7BE9-2011-4994-9E60-03965AD2AF42}">
      <text>
        <r>
          <rPr>
            <b/>
            <sz val="9"/>
            <color indexed="81"/>
            <rFont val="Tahoma"/>
            <family val="2"/>
          </rPr>
          <t>&lt;[[TCDeals] - [TC Property Current Stage (Seq: 1)] - [Buildings (Seq: 54)] Constr Applicable Percentage - Send]&gt;</t>
        </r>
      </text>
    </comment>
    <comment ref="T65" authorId="1" shapeId="0" xr:uid="{08D26D0C-E833-41EF-8A11-BDC455C850B0}">
      <text>
        <r>
          <rPr>
            <b/>
            <sz val="9"/>
            <color indexed="81"/>
            <rFont val="Tahoma"/>
            <family val="2"/>
          </rPr>
          <t>&lt;[[TCDeals] - [TC Property Current Stage (Seq: 1)] - [Buildings (Seq: 54)] PVC Credit Amount - Send]&gt;</t>
        </r>
      </text>
    </comment>
    <comment ref="U65" authorId="1" shapeId="0" xr:uid="{5BB74E84-259C-4DB8-8F67-832B08459215}">
      <text>
        <r>
          <rPr>
            <b/>
            <sz val="9"/>
            <color indexed="81"/>
            <rFont val="Tahoma"/>
            <family val="2"/>
          </rPr>
          <t>&lt;[[TCDeals] - [TC Property Current Stage (Seq: 1)] - [Buildings (Seq: 54)] Constr Credit Amount - Send]&gt;</t>
        </r>
      </text>
    </comment>
    <comment ref="V65" authorId="1" shapeId="0" xr:uid="{AA3A32EA-D23C-47F0-8FFF-18961D34ED6B}">
      <text>
        <r>
          <rPr>
            <b/>
            <sz val="9"/>
            <color indexed="81"/>
            <rFont val="Tahoma"/>
            <family val="2"/>
          </rPr>
          <t>&lt;[[TCDeals] - [TC Property Current Stage (Seq: 1)] - [Buildings (Seq: 54)] PVC Est Qual Basis - Send]&gt;</t>
        </r>
      </text>
    </comment>
    <comment ref="W65" authorId="1" shapeId="0" xr:uid="{2D496CA4-E5C5-4592-A5EB-0AE18E321109}">
      <text>
        <r>
          <rPr>
            <b/>
            <sz val="9"/>
            <color indexed="81"/>
            <rFont val="Tahoma"/>
            <family val="2"/>
          </rPr>
          <t>&lt;[[TCDeals] - [TC Property Current Stage (Seq: 1)] - [Buildings (Seq: 54)] Constr Est Qual Basis - Send]&gt;</t>
        </r>
      </text>
    </comment>
    <comment ref="X65" authorId="1" shapeId="0" xr:uid="{544875E9-00D7-4BAF-BBEA-18BD5DB5B1B3}">
      <text>
        <r>
          <rPr>
            <b/>
            <sz val="9"/>
            <color indexed="81"/>
            <rFont val="Tahoma"/>
            <family val="2"/>
          </rPr>
          <t>&lt;[[TCDeals] - [TC Property Current Stage (Seq: 1)] - [Buildings (Seq: 54)] PVC8609 Basis - Send]&gt;</t>
        </r>
      </text>
    </comment>
    <comment ref="Y65" authorId="1" shapeId="0" xr:uid="{9BEA4D69-40A1-4CF6-A01A-F93B96BADFD4}">
      <text>
        <r>
          <rPr>
            <b/>
            <sz val="9"/>
            <color indexed="81"/>
            <rFont val="Tahoma"/>
            <family val="2"/>
          </rPr>
          <t>&lt;[[TCDeals] - [TC Property Current Stage (Seq: 1)] - [Buildings (Seq: 54)] Constr 8609 Basis - Send]&gt;</t>
        </r>
      </text>
    </comment>
    <comment ref="P66" authorId="1" shapeId="0" xr:uid="{1D34C0C7-EBC6-4BAD-9393-CB883288E7BD}">
      <text>
        <r>
          <rPr>
            <b/>
            <sz val="9"/>
            <color indexed="81"/>
            <rFont val="Tahoma"/>
            <family val="2"/>
          </rPr>
          <t>&lt;[[TCDeals] - [TC Property Current Stage (Seq: 1)] - [Buildings (Seq: 55)] PVC8609 Credit - Send]&gt;</t>
        </r>
      </text>
    </comment>
    <comment ref="Q66" authorId="1" shapeId="0" xr:uid="{31639074-1E06-48FB-A96C-DA0D2D4573E4}">
      <text>
        <r>
          <rPr>
            <b/>
            <sz val="9"/>
            <color indexed="81"/>
            <rFont val="Tahoma"/>
            <family val="2"/>
          </rPr>
          <t>&lt;[[TCDeals] - [TC Property Current Stage (Seq: 1)] - [Buildings (Seq: 55)] Constr 8609 Credit - Send]&gt;</t>
        </r>
      </text>
    </comment>
    <comment ref="R66" authorId="1" shapeId="0" xr:uid="{C036F147-354F-4836-BF4A-069D07CCCBE5}">
      <text>
        <r>
          <rPr>
            <b/>
            <sz val="9"/>
            <color indexed="81"/>
            <rFont val="Tahoma"/>
            <family val="2"/>
          </rPr>
          <t>&lt;[[TCDeals] - [TC Property Current Stage (Seq: 1)] - [Buildings (Seq: 55)] PVC Applicable Percentage - Send]&gt;</t>
        </r>
      </text>
    </comment>
    <comment ref="S66" authorId="1" shapeId="0" xr:uid="{43971FDE-2892-4706-BA81-82493FCCAB25}">
      <text>
        <r>
          <rPr>
            <b/>
            <sz val="9"/>
            <color indexed="81"/>
            <rFont val="Tahoma"/>
            <family val="2"/>
          </rPr>
          <t>&lt;[[TCDeals] - [TC Property Current Stage (Seq: 1)] - [Buildings (Seq: 55)] Constr Applicable Percentage - Send]&gt;</t>
        </r>
      </text>
    </comment>
    <comment ref="T66" authorId="1" shapeId="0" xr:uid="{999BCDC2-2950-4BBC-A036-818630BED0AB}">
      <text>
        <r>
          <rPr>
            <b/>
            <sz val="9"/>
            <color indexed="81"/>
            <rFont val="Tahoma"/>
            <family val="2"/>
          </rPr>
          <t>&lt;[[TCDeals] - [TC Property Current Stage (Seq: 1)] - [Buildings (Seq: 55)] PVC Credit Amount - Send]&gt;</t>
        </r>
      </text>
    </comment>
    <comment ref="U66" authorId="1" shapeId="0" xr:uid="{CB690278-75E6-4E0B-9FD5-EFADEA708AD4}">
      <text>
        <r>
          <rPr>
            <b/>
            <sz val="9"/>
            <color indexed="81"/>
            <rFont val="Tahoma"/>
            <family val="2"/>
          </rPr>
          <t>&lt;[[TCDeals] - [TC Property Current Stage (Seq: 1)] - [Buildings (Seq: 55)] Constr Credit Amount - Send]&gt;</t>
        </r>
      </text>
    </comment>
    <comment ref="V66" authorId="1" shapeId="0" xr:uid="{01B93DCF-1502-4ED9-85A5-9628B5DF43B7}">
      <text>
        <r>
          <rPr>
            <b/>
            <sz val="9"/>
            <color indexed="81"/>
            <rFont val="Tahoma"/>
            <family val="2"/>
          </rPr>
          <t>&lt;[[TCDeals] - [TC Property Current Stage (Seq: 1)] - [Buildings (Seq: 55)] PVC Est Qual Basis - Send]&gt;</t>
        </r>
      </text>
    </comment>
    <comment ref="W66" authorId="1" shapeId="0" xr:uid="{0734234B-D281-4AA8-B6C5-38E670FECEEC}">
      <text>
        <r>
          <rPr>
            <b/>
            <sz val="9"/>
            <color indexed="81"/>
            <rFont val="Tahoma"/>
            <family val="2"/>
          </rPr>
          <t>&lt;[[TCDeals] - [TC Property Current Stage (Seq: 1)] - [Buildings (Seq: 55)] Constr Est Qual Basis - Send]&gt;</t>
        </r>
      </text>
    </comment>
    <comment ref="X66" authorId="1" shapeId="0" xr:uid="{A4B666C0-9982-4E64-B434-BA14F8DBFA02}">
      <text>
        <r>
          <rPr>
            <b/>
            <sz val="9"/>
            <color indexed="81"/>
            <rFont val="Tahoma"/>
            <family val="2"/>
          </rPr>
          <t>&lt;[[TCDeals] - [TC Property Current Stage (Seq: 1)] - [Buildings (Seq: 55)] PVC8609 Basis - Send]&gt;</t>
        </r>
      </text>
    </comment>
    <comment ref="Y66" authorId="1" shapeId="0" xr:uid="{A9D3F6D8-A848-4C98-A1B1-F8C9001C2EC7}">
      <text>
        <r>
          <rPr>
            <b/>
            <sz val="9"/>
            <color indexed="81"/>
            <rFont val="Tahoma"/>
            <family val="2"/>
          </rPr>
          <t>&lt;[[TCDeals] - [TC Property Current Stage (Seq: 1)] - [Buildings (Seq: 55)] Constr 8609 Basis - Send]&gt;</t>
        </r>
      </text>
    </comment>
    <comment ref="P67" authorId="1" shapeId="0" xr:uid="{F0382300-B907-42D0-9C6D-56DD7B4164BD}">
      <text>
        <r>
          <rPr>
            <b/>
            <sz val="9"/>
            <color indexed="81"/>
            <rFont val="Tahoma"/>
            <family val="2"/>
          </rPr>
          <t>&lt;[[TCDeals] - [TC Property Current Stage (Seq: 1)] - [Buildings (Seq: 56)] PVC8609 Credit - Send]&gt;</t>
        </r>
      </text>
    </comment>
    <comment ref="Q67" authorId="1" shapeId="0" xr:uid="{C60106C9-0C85-4888-917C-096643609DF4}">
      <text>
        <r>
          <rPr>
            <b/>
            <sz val="9"/>
            <color indexed="81"/>
            <rFont val="Tahoma"/>
            <family val="2"/>
          </rPr>
          <t>&lt;[[TCDeals] - [TC Property Current Stage (Seq: 1)] - [Buildings (Seq: 56)] Constr 8609 Credit - Send]&gt;</t>
        </r>
      </text>
    </comment>
    <comment ref="R67" authorId="1" shapeId="0" xr:uid="{FE5D9E17-7727-45D9-8D31-BDB59AC59A6E}">
      <text>
        <r>
          <rPr>
            <b/>
            <sz val="9"/>
            <color indexed="81"/>
            <rFont val="Tahoma"/>
            <family val="2"/>
          </rPr>
          <t>&lt;[[TCDeals] - [TC Property Current Stage (Seq: 1)] - [Buildings (Seq: 56)] PVC Applicable Percentage - Send]&gt;</t>
        </r>
      </text>
    </comment>
    <comment ref="S67" authorId="1" shapeId="0" xr:uid="{4D7C2224-7050-401F-9EED-52C621490628}">
      <text>
        <r>
          <rPr>
            <b/>
            <sz val="9"/>
            <color indexed="81"/>
            <rFont val="Tahoma"/>
            <family val="2"/>
          </rPr>
          <t>&lt;[[TCDeals] - [TC Property Current Stage (Seq: 1)] - [Buildings (Seq: 56)] Constr Applicable Percentage - Send]&gt;</t>
        </r>
      </text>
    </comment>
    <comment ref="T67" authorId="1" shapeId="0" xr:uid="{C6126204-7CDA-40B7-AF7C-217DB723F377}">
      <text>
        <r>
          <rPr>
            <b/>
            <sz val="9"/>
            <color indexed="81"/>
            <rFont val="Tahoma"/>
            <family val="2"/>
          </rPr>
          <t>&lt;[[TCDeals] - [TC Property Current Stage (Seq: 1)] - [Buildings (Seq: 56)] PVC Credit Amount - Send]&gt;</t>
        </r>
      </text>
    </comment>
    <comment ref="U67" authorId="1" shapeId="0" xr:uid="{FDC42266-C7D8-4143-8D6A-42C9F5308727}">
      <text>
        <r>
          <rPr>
            <b/>
            <sz val="9"/>
            <color indexed="81"/>
            <rFont val="Tahoma"/>
            <family val="2"/>
          </rPr>
          <t>&lt;[[TCDeals] - [TC Property Current Stage (Seq: 1)] - [Buildings (Seq: 56)] Constr Credit Amount - Send]&gt;</t>
        </r>
      </text>
    </comment>
    <comment ref="V67" authorId="1" shapeId="0" xr:uid="{1DA31DF9-3652-4C94-A93F-664304AFC041}">
      <text>
        <r>
          <rPr>
            <b/>
            <sz val="9"/>
            <color indexed="81"/>
            <rFont val="Tahoma"/>
            <family val="2"/>
          </rPr>
          <t>&lt;[[TCDeals] - [TC Property Current Stage (Seq: 1)] - [Buildings (Seq: 56)] PVC Est Qual Basis - Send]&gt;</t>
        </r>
      </text>
    </comment>
    <comment ref="W67" authorId="1" shapeId="0" xr:uid="{CCD4A626-68A5-45CF-AECA-A91F21B4797B}">
      <text>
        <r>
          <rPr>
            <b/>
            <sz val="9"/>
            <color indexed="81"/>
            <rFont val="Tahoma"/>
            <family val="2"/>
          </rPr>
          <t>&lt;[[TCDeals] - [TC Property Current Stage (Seq: 1)] - [Buildings (Seq: 56)] Constr Est Qual Basis - Send]&gt;</t>
        </r>
      </text>
    </comment>
    <comment ref="X67" authorId="1" shapeId="0" xr:uid="{B639FCB9-F69E-48C2-BA7F-20224355D87E}">
      <text>
        <r>
          <rPr>
            <b/>
            <sz val="9"/>
            <color indexed="81"/>
            <rFont val="Tahoma"/>
            <family val="2"/>
          </rPr>
          <t>&lt;[[TCDeals] - [TC Property Current Stage (Seq: 1)] - [Buildings (Seq: 56)] PVC8609 Basis - Send]&gt;</t>
        </r>
      </text>
    </comment>
    <comment ref="Y67" authorId="1" shapeId="0" xr:uid="{B0D4136B-2879-4A0F-B6D8-C3549F2FDF3F}">
      <text>
        <r>
          <rPr>
            <b/>
            <sz val="9"/>
            <color indexed="81"/>
            <rFont val="Tahoma"/>
            <family val="2"/>
          </rPr>
          <t>&lt;[[TCDeals] - [TC Property Current Stage (Seq: 1)] - [Buildings (Seq: 56)] Constr 8609 Basis - Send]&gt;</t>
        </r>
      </text>
    </comment>
    <comment ref="P68" authorId="1" shapeId="0" xr:uid="{6B4706A1-0A81-4920-8CCE-95909A3F340B}">
      <text>
        <r>
          <rPr>
            <b/>
            <sz val="9"/>
            <color indexed="81"/>
            <rFont val="Tahoma"/>
            <family val="2"/>
          </rPr>
          <t>&lt;[[TCDeals] - [TC Property Current Stage (Seq: 1)] - [Buildings (Seq: 57)] PVC8609 Credit - Send]&gt;</t>
        </r>
      </text>
    </comment>
    <comment ref="Q68" authorId="1" shapeId="0" xr:uid="{708988D9-63F1-4856-95E6-CDF79A275C04}">
      <text>
        <r>
          <rPr>
            <b/>
            <sz val="9"/>
            <color indexed="81"/>
            <rFont val="Tahoma"/>
            <family val="2"/>
          </rPr>
          <t>&lt;[[TCDeals] - [TC Property Current Stage (Seq: 1)] - [Buildings (Seq: 57)] Constr 8609 Credit - Send]&gt;</t>
        </r>
      </text>
    </comment>
    <comment ref="R68" authorId="1" shapeId="0" xr:uid="{2ED20986-DC0F-4CB0-99D6-288FCD19AB29}">
      <text>
        <r>
          <rPr>
            <b/>
            <sz val="9"/>
            <color indexed="81"/>
            <rFont val="Tahoma"/>
            <family val="2"/>
          </rPr>
          <t>&lt;[[TCDeals] - [TC Property Current Stage (Seq: 1)] - [Buildings (Seq: 57)] PVC Applicable Percentage - Send]&gt;</t>
        </r>
      </text>
    </comment>
    <comment ref="S68" authorId="1" shapeId="0" xr:uid="{4412D3EF-4B0B-455E-A6B2-70FD4EA1D53E}">
      <text>
        <r>
          <rPr>
            <b/>
            <sz val="9"/>
            <color indexed="81"/>
            <rFont val="Tahoma"/>
            <family val="2"/>
          </rPr>
          <t>&lt;[[TCDeals] - [TC Property Current Stage (Seq: 1)] - [Buildings (Seq: 57)] Constr Applicable Percentage - Send]&gt;</t>
        </r>
      </text>
    </comment>
    <comment ref="T68" authorId="1" shapeId="0" xr:uid="{F841B22D-EF03-4B8D-AF21-F10C96276DCD}">
      <text>
        <r>
          <rPr>
            <b/>
            <sz val="9"/>
            <color indexed="81"/>
            <rFont val="Tahoma"/>
            <family val="2"/>
          </rPr>
          <t>&lt;[[TCDeals] - [TC Property Current Stage (Seq: 1)] - [Buildings (Seq: 57)] PVC Credit Amount - Send]&gt;</t>
        </r>
      </text>
    </comment>
    <comment ref="U68" authorId="1" shapeId="0" xr:uid="{108A95D4-2893-49CA-9EBB-0BF1042D27A5}">
      <text>
        <r>
          <rPr>
            <b/>
            <sz val="9"/>
            <color indexed="81"/>
            <rFont val="Tahoma"/>
            <family val="2"/>
          </rPr>
          <t>&lt;[[TCDeals] - [TC Property Current Stage (Seq: 1)] - [Buildings (Seq: 57)] Constr Credit Amount - Send]&gt;</t>
        </r>
      </text>
    </comment>
    <comment ref="V68" authorId="1" shapeId="0" xr:uid="{ABABFDCF-EEA8-4905-9662-5B2953962609}">
      <text>
        <r>
          <rPr>
            <b/>
            <sz val="9"/>
            <color indexed="81"/>
            <rFont val="Tahoma"/>
            <family val="2"/>
          </rPr>
          <t>&lt;[[TCDeals] - [TC Property Current Stage (Seq: 1)] - [Buildings (Seq: 57)] PVC Est Qual Basis - Send]&gt;</t>
        </r>
      </text>
    </comment>
    <comment ref="W68" authorId="1" shapeId="0" xr:uid="{9208C2F7-098E-4434-AE67-E4500CA577DB}">
      <text>
        <r>
          <rPr>
            <b/>
            <sz val="9"/>
            <color indexed="81"/>
            <rFont val="Tahoma"/>
            <family val="2"/>
          </rPr>
          <t>&lt;[[TCDeals] - [TC Property Current Stage (Seq: 1)] - [Buildings (Seq: 57)] Constr Est Qual Basis - Send]&gt;</t>
        </r>
      </text>
    </comment>
    <comment ref="X68" authorId="1" shapeId="0" xr:uid="{39B807EE-B564-4CCE-8A5C-DC9D8849D633}">
      <text>
        <r>
          <rPr>
            <b/>
            <sz val="9"/>
            <color indexed="81"/>
            <rFont val="Tahoma"/>
            <family val="2"/>
          </rPr>
          <t>&lt;[[TCDeals] - [TC Property Current Stage (Seq: 1)] - [Buildings (Seq: 57)] PVC8609 Basis - Send]&gt;</t>
        </r>
      </text>
    </comment>
    <comment ref="Y68" authorId="1" shapeId="0" xr:uid="{8187282C-EC7F-474C-8443-D607A40D48E9}">
      <text>
        <r>
          <rPr>
            <b/>
            <sz val="9"/>
            <color indexed="81"/>
            <rFont val="Tahoma"/>
            <family val="2"/>
          </rPr>
          <t>&lt;[[TCDeals] - [TC Property Current Stage (Seq: 1)] - [Buildings (Seq: 57)] Constr 8609 Basis - Send]&gt;</t>
        </r>
      </text>
    </comment>
    <comment ref="P69" authorId="1" shapeId="0" xr:uid="{A6A5BB87-18B6-4FC6-83B2-33E97F098718}">
      <text>
        <r>
          <rPr>
            <b/>
            <sz val="9"/>
            <color indexed="81"/>
            <rFont val="Tahoma"/>
            <family val="2"/>
          </rPr>
          <t>&lt;[[TCDeals] - [TC Property Current Stage (Seq: 1)] - [Buildings (Seq: 58)] PVC8609 Credit - Send]&gt;</t>
        </r>
      </text>
    </comment>
    <comment ref="Q69" authorId="1" shapeId="0" xr:uid="{0B427295-A391-4DF1-89E6-69B52EFA0DFE}">
      <text>
        <r>
          <rPr>
            <b/>
            <sz val="9"/>
            <color indexed="81"/>
            <rFont val="Tahoma"/>
            <family val="2"/>
          </rPr>
          <t>&lt;[[TCDeals] - [TC Property Current Stage (Seq: 1)] - [Buildings (Seq: 58)] Constr 8609 Credit - Send]&gt;</t>
        </r>
      </text>
    </comment>
    <comment ref="R69" authorId="1" shapeId="0" xr:uid="{236C4461-155B-45A5-B78A-15B036A053DB}">
      <text>
        <r>
          <rPr>
            <b/>
            <sz val="9"/>
            <color indexed="81"/>
            <rFont val="Tahoma"/>
            <family val="2"/>
          </rPr>
          <t>&lt;[[TCDeals] - [TC Property Current Stage (Seq: 1)] - [Buildings (Seq: 58)] PVC Applicable Percentage - Send]&gt;</t>
        </r>
      </text>
    </comment>
    <comment ref="S69" authorId="1" shapeId="0" xr:uid="{FE14617A-497C-4FF2-BC98-4811CCB8201A}">
      <text>
        <r>
          <rPr>
            <b/>
            <sz val="9"/>
            <color indexed="81"/>
            <rFont val="Tahoma"/>
            <family val="2"/>
          </rPr>
          <t>&lt;[[TCDeals] - [TC Property Current Stage (Seq: 1)] - [Buildings (Seq: 58)] Constr Applicable Percentage - Send]&gt;</t>
        </r>
      </text>
    </comment>
    <comment ref="T69" authorId="1" shapeId="0" xr:uid="{0EA7A486-A937-453E-9F8E-6E3503E08C88}">
      <text>
        <r>
          <rPr>
            <b/>
            <sz val="9"/>
            <color indexed="81"/>
            <rFont val="Tahoma"/>
            <family val="2"/>
          </rPr>
          <t>&lt;[[TCDeals] - [TC Property Current Stage (Seq: 1)] - [Buildings (Seq: 58)] PVC Credit Amount - Send]&gt;</t>
        </r>
      </text>
    </comment>
    <comment ref="U69" authorId="1" shapeId="0" xr:uid="{6456FFC7-0088-4151-BC1F-598DD5E04DF8}">
      <text>
        <r>
          <rPr>
            <b/>
            <sz val="9"/>
            <color indexed="81"/>
            <rFont val="Tahoma"/>
            <family val="2"/>
          </rPr>
          <t>&lt;[[TCDeals] - [TC Property Current Stage (Seq: 1)] - [Buildings (Seq: 58)] Constr Credit Amount - Send]&gt;</t>
        </r>
      </text>
    </comment>
    <comment ref="V69" authorId="1" shapeId="0" xr:uid="{90128B17-AF1B-404D-A1FC-C9AF2ED978AC}">
      <text>
        <r>
          <rPr>
            <b/>
            <sz val="9"/>
            <color indexed="81"/>
            <rFont val="Tahoma"/>
            <family val="2"/>
          </rPr>
          <t>&lt;[[TCDeals] - [TC Property Current Stage (Seq: 1)] - [Buildings (Seq: 58)] PVC Est Qual Basis - Send]&gt;</t>
        </r>
      </text>
    </comment>
    <comment ref="W69" authorId="1" shapeId="0" xr:uid="{74D3135B-FCA3-49E4-9405-D2DCABD68862}">
      <text>
        <r>
          <rPr>
            <b/>
            <sz val="9"/>
            <color indexed="81"/>
            <rFont val="Tahoma"/>
            <family val="2"/>
          </rPr>
          <t>&lt;[[TCDeals] - [TC Property Current Stage (Seq: 1)] - [Buildings (Seq: 58)] Constr Est Qual Basis - Send]&gt;</t>
        </r>
      </text>
    </comment>
    <comment ref="X69" authorId="1" shapeId="0" xr:uid="{693A1A6C-8930-4F7C-9573-6D2A31CAF9CB}">
      <text>
        <r>
          <rPr>
            <b/>
            <sz val="9"/>
            <color indexed="81"/>
            <rFont val="Tahoma"/>
            <family val="2"/>
          </rPr>
          <t>&lt;[[TCDeals] - [TC Property Current Stage (Seq: 1)] - [Buildings (Seq: 58)] PVC8609 Basis - Send]&gt;</t>
        </r>
      </text>
    </comment>
    <comment ref="Y69" authorId="1" shapeId="0" xr:uid="{B1F09BF2-C040-42B9-AE85-967C1ABC4989}">
      <text>
        <r>
          <rPr>
            <b/>
            <sz val="9"/>
            <color indexed="81"/>
            <rFont val="Tahoma"/>
            <family val="2"/>
          </rPr>
          <t>&lt;[[TCDeals] - [TC Property Current Stage (Seq: 1)] - [Buildings (Seq: 58)] Constr 8609 Basis - Send]&gt;</t>
        </r>
      </text>
    </comment>
    <comment ref="P70" authorId="1" shapeId="0" xr:uid="{DC631405-DEA0-4E6C-A98D-814F493AE63F}">
      <text>
        <r>
          <rPr>
            <b/>
            <sz val="9"/>
            <color indexed="81"/>
            <rFont val="Tahoma"/>
            <family val="2"/>
          </rPr>
          <t>&lt;[[TCDeals] - [TC Property Current Stage (Seq: 1)] - [Buildings (Seq: 59)] PVC8609 Credit - Send]&gt;</t>
        </r>
      </text>
    </comment>
    <comment ref="Q70" authorId="1" shapeId="0" xr:uid="{8B9EF813-6FBE-46FA-93F4-CFC95CAADF78}">
      <text>
        <r>
          <rPr>
            <b/>
            <sz val="9"/>
            <color indexed="81"/>
            <rFont val="Tahoma"/>
            <family val="2"/>
          </rPr>
          <t>&lt;[[TCDeals] - [TC Property Current Stage (Seq: 1)] - [Buildings (Seq: 59)] Constr 8609 Credit - Send]&gt;</t>
        </r>
      </text>
    </comment>
    <comment ref="R70" authorId="1" shapeId="0" xr:uid="{7366D179-1659-4E88-91F0-35A665E83864}">
      <text>
        <r>
          <rPr>
            <b/>
            <sz val="9"/>
            <color indexed="81"/>
            <rFont val="Tahoma"/>
            <family val="2"/>
          </rPr>
          <t>&lt;[[TCDeals] - [TC Property Current Stage (Seq: 1)] - [Buildings (Seq: 59)] PVC Applicable Percentage - Send]&gt;</t>
        </r>
      </text>
    </comment>
    <comment ref="S70" authorId="1" shapeId="0" xr:uid="{6B755647-A5CF-47DC-904C-C4D3146D8AFA}">
      <text>
        <r>
          <rPr>
            <b/>
            <sz val="9"/>
            <color indexed="81"/>
            <rFont val="Tahoma"/>
            <family val="2"/>
          </rPr>
          <t>&lt;[[TCDeals] - [TC Property Current Stage (Seq: 1)] - [Buildings (Seq: 59)] Constr Applicable Percentage - Send]&gt;</t>
        </r>
      </text>
    </comment>
    <comment ref="T70" authorId="1" shapeId="0" xr:uid="{5CB78634-AC59-42F5-B69D-BA3741E73C56}">
      <text>
        <r>
          <rPr>
            <b/>
            <sz val="9"/>
            <color indexed="81"/>
            <rFont val="Tahoma"/>
            <family val="2"/>
          </rPr>
          <t>&lt;[[TCDeals] - [TC Property Current Stage (Seq: 1)] - [Buildings (Seq: 59)] PVC Credit Amount - Send]&gt;</t>
        </r>
      </text>
    </comment>
    <comment ref="U70" authorId="1" shapeId="0" xr:uid="{6D45D018-D031-4B91-8247-55EB95115D46}">
      <text>
        <r>
          <rPr>
            <b/>
            <sz val="9"/>
            <color indexed="81"/>
            <rFont val="Tahoma"/>
            <family val="2"/>
          </rPr>
          <t>&lt;[[TCDeals] - [TC Property Current Stage (Seq: 1)] - [Buildings (Seq: 59)] Constr Credit Amount - Send]&gt;</t>
        </r>
      </text>
    </comment>
    <comment ref="V70" authorId="1" shapeId="0" xr:uid="{877CE7FB-F0D0-4E37-A750-5562B14478DB}">
      <text>
        <r>
          <rPr>
            <b/>
            <sz val="9"/>
            <color indexed="81"/>
            <rFont val="Tahoma"/>
            <family val="2"/>
          </rPr>
          <t>&lt;[[TCDeals] - [TC Property Current Stage (Seq: 1)] - [Buildings (Seq: 59)] PVC Est Qual Basis - Send]&gt;</t>
        </r>
      </text>
    </comment>
    <comment ref="W70" authorId="1" shapeId="0" xr:uid="{AF9EB083-1C7F-4B6D-AFB0-FCE3267AFFBB}">
      <text>
        <r>
          <rPr>
            <b/>
            <sz val="9"/>
            <color indexed="81"/>
            <rFont val="Tahoma"/>
            <family val="2"/>
          </rPr>
          <t>&lt;[[TCDeals] - [TC Property Current Stage (Seq: 1)] - [Buildings (Seq: 59)] Constr Est Qual Basis - Send]&gt;</t>
        </r>
      </text>
    </comment>
    <comment ref="X70" authorId="1" shapeId="0" xr:uid="{082E2108-BF48-43F2-81EB-68BF39E5B614}">
      <text>
        <r>
          <rPr>
            <b/>
            <sz val="9"/>
            <color indexed="81"/>
            <rFont val="Tahoma"/>
            <family val="2"/>
          </rPr>
          <t>&lt;[[TCDeals] - [TC Property Current Stage (Seq: 1)] - [Buildings (Seq: 59)] PVC8609 Basis - Send]&gt;</t>
        </r>
      </text>
    </comment>
    <comment ref="Y70" authorId="1" shapeId="0" xr:uid="{4ECE0705-BAE1-4BD5-B63D-4107F39E3137}">
      <text>
        <r>
          <rPr>
            <b/>
            <sz val="9"/>
            <color indexed="81"/>
            <rFont val="Tahoma"/>
            <family val="2"/>
          </rPr>
          <t>&lt;[[TCDeals] - [TC Property Current Stage (Seq: 1)] - [Buildings (Seq: 59)] Constr 8609 Basis - Send]&gt;</t>
        </r>
      </text>
    </comment>
    <comment ref="P71" authorId="1" shapeId="0" xr:uid="{A8496B89-43E5-4712-B695-1B41E805372D}">
      <text>
        <r>
          <rPr>
            <b/>
            <sz val="9"/>
            <color indexed="81"/>
            <rFont val="Tahoma"/>
            <family val="2"/>
          </rPr>
          <t>&lt;[[TCDeals] - [TC Property Current Stage (Seq: 1)] - [Buildings (Seq: 60)] PVC8609 Credit - Send]&gt;</t>
        </r>
      </text>
    </comment>
    <comment ref="Q71" authorId="1" shapeId="0" xr:uid="{37215FB6-C399-4A32-9D4A-0586121BDE32}">
      <text>
        <r>
          <rPr>
            <b/>
            <sz val="9"/>
            <color indexed="81"/>
            <rFont val="Tahoma"/>
            <family val="2"/>
          </rPr>
          <t>&lt;[[TCDeals] - [TC Property Current Stage (Seq: 1)] - [Buildings (Seq: 60)] Constr 8609 Credit - Send]&gt;</t>
        </r>
      </text>
    </comment>
    <comment ref="R71" authorId="1" shapeId="0" xr:uid="{CBE11B97-6634-403C-B18C-3C0AEE4B7276}">
      <text>
        <r>
          <rPr>
            <b/>
            <sz val="9"/>
            <color indexed="81"/>
            <rFont val="Tahoma"/>
            <family val="2"/>
          </rPr>
          <t>&lt;[[TCDeals] - [TC Property Current Stage (Seq: 1)] - [Buildings (Seq: 60)] PVC Applicable Percentage - Send]&gt;</t>
        </r>
      </text>
    </comment>
    <comment ref="S71" authorId="1" shapeId="0" xr:uid="{0DEA6350-7F11-4411-86C0-6CA789E95545}">
      <text>
        <r>
          <rPr>
            <b/>
            <sz val="9"/>
            <color indexed="81"/>
            <rFont val="Tahoma"/>
            <family val="2"/>
          </rPr>
          <t>&lt;[[TCDeals] - [TC Property Current Stage (Seq: 1)] - [Buildings (Seq: 60)] Constr Applicable Percentage - Send]&gt;</t>
        </r>
      </text>
    </comment>
    <comment ref="T71" authorId="1" shapeId="0" xr:uid="{E30E1DC8-DE7A-40CE-B841-2D9286C13B14}">
      <text>
        <r>
          <rPr>
            <b/>
            <sz val="9"/>
            <color indexed="81"/>
            <rFont val="Tahoma"/>
            <family val="2"/>
          </rPr>
          <t>&lt;[[TCDeals] - [TC Property Current Stage (Seq: 1)] - [Buildings (Seq: 60)] PVC Credit Amount - Send]&gt;</t>
        </r>
      </text>
    </comment>
    <comment ref="U71" authorId="1" shapeId="0" xr:uid="{827BD439-348B-4F65-9851-C61FE55C9C1B}">
      <text>
        <r>
          <rPr>
            <b/>
            <sz val="9"/>
            <color indexed="81"/>
            <rFont val="Tahoma"/>
            <family val="2"/>
          </rPr>
          <t>&lt;[[TCDeals] - [TC Property Current Stage (Seq: 1)] - [Buildings (Seq: 60)] Constr Credit Amount - Send]&gt;</t>
        </r>
      </text>
    </comment>
    <comment ref="V71" authorId="1" shapeId="0" xr:uid="{9FD9368D-F77A-4819-9068-C8CEAAB6BD19}">
      <text>
        <r>
          <rPr>
            <b/>
            <sz val="9"/>
            <color indexed="81"/>
            <rFont val="Tahoma"/>
            <family val="2"/>
          </rPr>
          <t>&lt;[[TCDeals] - [TC Property Current Stage (Seq: 1)] - [Buildings (Seq: 60)] PVC Est Qual Basis - Send]&gt;</t>
        </r>
      </text>
    </comment>
    <comment ref="W71" authorId="1" shapeId="0" xr:uid="{0082E6A1-5D59-4FB5-9179-E43BF0DFDE66}">
      <text>
        <r>
          <rPr>
            <b/>
            <sz val="9"/>
            <color indexed="81"/>
            <rFont val="Tahoma"/>
            <family val="2"/>
          </rPr>
          <t>&lt;[[TCDeals] - [TC Property Current Stage (Seq: 1)] - [Buildings (Seq: 60)] Constr Est Qual Basis - Send]&gt;</t>
        </r>
      </text>
    </comment>
    <comment ref="X71" authorId="1" shapeId="0" xr:uid="{F130B8D6-1157-4494-917C-FD7B1B3E4B1D}">
      <text>
        <r>
          <rPr>
            <b/>
            <sz val="9"/>
            <color indexed="81"/>
            <rFont val="Tahoma"/>
            <family val="2"/>
          </rPr>
          <t>&lt;[[TCDeals] - [TC Property Current Stage (Seq: 1)] - [Buildings (Seq: 60)] PVC8609 Basis - Send]&gt;</t>
        </r>
      </text>
    </comment>
    <comment ref="Y71" authorId="1" shapeId="0" xr:uid="{A795F250-5D99-4F7B-9A7E-C5F0C45EC097}">
      <text>
        <r>
          <rPr>
            <b/>
            <sz val="9"/>
            <color indexed="81"/>
            <rFont val="Tahoma"/>
            <family val="2"/>
          </rPr>
          <t>&lt;[[TCDeals] - [TC Property Current Stage (Seq: 1)] - [Buildings (Seq: 60)] Constr 8609 Basis - Send]&gt;</t>
        </r>
      </text>
    </comment>
    <comment ref="P72" authorId="1" shapeId="0" xr:uid="{0691A35B-5C0B-436E-86AA-50487DA7F8BB}">
      <text>
        <r>
          <rPr>
            <b/>
            <sz val="9"/>
            <color indexed="81"/>
            <rFont val="Tahoma"/>
            <family val="2"/>
          </rPr>
          <t>&lt;[[TCDeals] - [TC Property Current Stage (Seq: 1)] - [Buildings (Seq: 61)] PVC8609 Credit - Send]&gt;</t>
        </r>
      </text>
    </comment>
    <comment ref="Q72" authorId="1" shapeId="0" xr:uid="{69730ECB-52DC-43CF-9B69-A2F548319E2F}">
      <text>
        <r>
          <rPr>
            <b/>
            <sz val="9"/>
            <color indexed="81"/>
            <rFont val="Tahoma"/>
            <family val="2"/>
          </rPr>
          <t>&lt;[[TCDeals] - [TC Property Current Stage (Seq: 1)] - [Buildings (Seq: 61)] Constr 8609 Credit - Send]&gt;</t>
        </r>
      </text>
    </comment>
    <comment ref="R72" authorId="1" shapeId="0" xr:uid="{F08827AE-5484-4F52-AA56-FE6A4AC3B200}">
      <text>
        <r>
          <rPr>
            <b/>
            <sz val="9"/>
            <color indexed="81"/>
            <rFont val="Tahoma"/>
            <family val="2"/>
          </rPr>
          <t>&lt;[[TCDeals] - [TC Property Current Stage (Seq: 1)] - [Buildings (Seq: 61)] PVC Applicable Percentage - Send]&gt;</t>
        </r>
      </text>
    </comment>
    <comment ref="S72" authorId="1" shapeId="0" xr:uid="{FB281667-1AC0-4EA3-9975-6BD45BB62B65}">
      <text>
        <r>
          <rPr>
            <b/>
            <sz val="9"/>
            <color indexed="81"/>
            <rFont val="Tahoma"/>
            <family val="2"/>
          </rPr>
          <t>&lt;[[TCDeals] - [TC Property Current Stage (Seq: 1)] - [Buildings (Seq: 61)] Constr Applicable Percentage - Send]&gt;</t>
        </r>
      </text>
    </comment>
    <comment ref="T72" authorId="1" shapeId="0" xr:uid="{BCACBC0A-36E1-48BC-BBD6-4AE9718F085D}">
      <text>
        <r>
          <rPr>
            <b/>
            <sz val="9"/>
            <color indexed="81"/>
            <rFont val="Tahoma"/>
            <family val="2"/>
          </rPr>
          <t>&lt;[[TCDeals] - [TC Property Current Stage (Seq: 1)] - [Buildings (Seq: 61)] PVC Credit Amount - Send]&gt;</t>
        </r>
      </text>
    </comment>
    <comment ref="U72" authorId="1" shapeId="0" xr:uid="{AB79C513-E902-410E-B1DB-4C4537DD8712}">
      <text>
        <r>
          <rPr>
            <b/>
            <sz val="9"/>
            <color indexed="81"/>
            <rFont val="Tahoma"/>
            <family val="2"/>
          </rPr>
          <t>&lt;[[TCDeals] - [TC Property Current Stage (Seq: 1)] - [Buildings (Seq: 61)] Constr Credit Amount - Send]&gt;</t>
        </r>
      </text>
    </comment>
    <comment ref="V72" authorId="1" shapeId="0" xr:uid="{AC2CA482-F5FF-41E3-908E-A1C4E858A5A3}">
      <text>
        <r>
          <rPr>
            <b/>
            <sz val="9"/>
            <color indexed="81"/>
            <rFont val="Tahoma"/>
            <family val="2"/>
          </rPr>
          <t>&lt;[[TCDeals] - [TC Property Current Stage (Seq: 1)] - [Buildings (Seq: 61)] PVC Est Qual Basis - Send]&gt;</t>
        </r>
      </text>
    </comment>
    <comment ref="W72" authorId="1" shapeId="0" xr:uid="{22F55317-7016-4B0D-9337-76AE4369AD64}">
      <text>
        <r>
          <rPr>
            <b/>
            <sz val="9"/>
            <color indexed="81"/>
            <rFont val="Tahoma"/>
            <family val="2"/>
          </rPr>
          <t>&lt;[[TCDeals] - [TC Property Current Stage (Seq: 1)] - [Buildings (Seq: 61)] Constr Est Qual Basis - Send]&gt;</t>
        </r>
      </text>
    </comment>
    <comment ref="X72" authorId="1" shapeId="0" xr:uid="{40D1D225-5133-4543-9513-F1D5BE6961FD}">
      <text>
        <r>
          <rPr>
            <b/>
            <sz val="9"/>
            <color indexed="81"/>
            <rFont val="Tahoma"/>
            <family val="2"/>
          </rPr>
          <t>&lt;[[TCDeals] - [TC Property Current Stage (Seq: 1)] - [Buildings (Seq: 61)] PVC8609 Basis - Send]&gt;</t>
        </r>
      </text>
    </comment>
    <comment ref="Y72" authorId="1" shapeId="0" xr:uid="{1938ED95-F8FB-477A-AF0A-865858206EE2}">
      <text>
        <r>
          <rPr>
            <b/>
            <sz val="9"/>
            <color indexed="81"/>
            <rFont val="Tahoma"/>
            <family val="2"/>
          </rPr>
          <t>&lt;[[TCDeals] - [TC Property Current Stage (Seq: 1)] - [Buildings (Seq: 61)] Constr 8609 Basis - Send]&gt;</t>
        </r>
      </text>
    </comment>
    <comment ref="P73" authorId="1" shapeId="0" xr:uid="{690AD708-DEF7-4B1B-A0E8-47EC5F417194}">
      <text>
        <r>
          <rPr>
            <b/>
            <sz val="9"/>
            <color indexed="81"/>
            <rFont val="Tahoma"/>
            <family val="2"/>
          </rPr>
          <t>&lt;[[TCDeals] - [TC Property Current Stage (Seq: 1)] - [Buildings (Seq: 62)] PVC8609 Credit - Send]&gt;</t>
        </r>
      </text>
    </comment>
    <comment ref="Q73" authorId="1" shapeId="0" xr:uid="{2B32A767-EAC8-4231-B0EA-B0FAA04B9E8F}">
      <text>
        <r>
          <rPr>
            <b/>
            <sz val="9"/>
            <color indexed="81"/>
            <rFont val="Tahoma"/>
            <family val="2"/>
          </rPr>
          <t>&lt;[[TCDeals] - [TC Property Current Stage (Seq: 1)] - [Buildings (Seq: 62)] Constr 8609 Credit - Send]&gt;</t>
        </r>
      </text>
    </comment>
    <comment ref="R73" authorId="1" shapeId="0" xr:uid="{8E2D5CD1-417A-45E6-A025-A5F28DC4DE98}">
      <text>
        <r>
          <rPr>
            <b/>
            <sz val="9"/>
            <color indexed="81"/>
            <rFont val="Tahoma"/>
            <family val="2"/>
          </rPr>
          <t>&lt;[[TCDeals] - [TC Property Current Stage (Seq: 1)] - [Buildings (Seq: 62)] PVC Applicable Percentage - Send]&gt;</t>
        </r>
      </text>
    </comment>
    <comment ref="S73" authorId="1" shapeId="0" xr:uid="{25B9736E-7E87-482D-8E31-1C71DB30CB21}">
      <text>
        <r>
          <rPr>
            <b/>
            <sz val="9"/>
            <color indexed="81"/>
            <rFont val="Tahoma"/>
            <family val="2"/>
          </rPr>
          <t>&lt;[[TCDeals] - [TC Property Current Stage (Seq: 1)] - [Buildings (Seq: 62)] Constr Applicable Percentage - Send]&gt;</t>
        </r>
      </text>
    </comment>
    <comment ref="T73" authorId="1" shapeId="0" xr:uid="{70F2518B-00FA-4E2E-B613-BA4547E73AB9}">
      <text>
        <r>
          <rPr>
            <b/>
            <sz val="9"/>
            <color indexed="81"/>
            <rFont val="Tahoma"/>
            <family val="2"/>
          </rPr>
          <t>&lt;[[TCDeals] - [TC Property Current Stage (Seq: 1)] - [Buildings (Seq: 62)] PVC Credit Amount - Send]&gt;</t>
        </r>
      </text>
    </comment>
    <comment ref="U73" authorId="1" shapeId="0" xr:uid="{7D926F1B-91A4-4EB2-9400-424B4750569E}">
      <text>
        <r>
          <rPr>
            <b/>
            <sz val="9"/>
            <color indexed="81"/>
            <rFont val="Tahoma"/>
            <family val="2"/>
          </rPr>
          <t>&lt;[[TCDeals] - [TC Property Current Stage (Seq: 1)] - [Buildings (Seq: 62)] Constr Credit Amount - Send]&gt;</t>
        </r>
      </text>
    </comment>
    <comment ref="V73" authorId="1" shapeId="0" xr:uid="{AF71A0E1-0699-448A-BCD9-72965C3E16A9}">
      <text>
        <r>
          <rPr>
            <b/>
            <sz val="9"/>
            <color indexed="81"/>
            <rFont val="Tahoma"/>
            <family val="2"/>
          </rPr>
          <t>&lt;[[TCDeals] - [TC Property Current Stage (Seq: 1)] - [Buildings (Seq: 62)] PVC Est Qual Basis - Send]&gt;</t>
        </r>
      </text>
    </comment>
    <comment ref="W73" authorId="1" shapeId="0" xr:uid="{78FFB9D2-BF8B-4D8B-A453-949458CE0308}">
      <text>
        <r>
          <rPr>
            <b/>
            <sz val="9"/>
            <color indexed="81"/>
            <rFont val="Tahoma"/>
            <family val="2"/>
          </rPr>
          <t>&lt;[[TCDeals] - [TC Property Current Stage (Seq: 1)] - [Buildings (Seq: 62)] Constr Est Qual Basis - Send]&gt;</t>
        </r>
      </text>
    </comment>
    <comment ref="X73" authorId="1" shapeId="0" xr:uid="{EADA1335-9B3D-4E4E-B11F-C9E8269D63C8}">
      <text>
        <r>
          <rPr>
            <b/>
            <sz val="9"/>
            <color indexed="81"/>
            <rFont val="Tahoma"/>
            <family val="2"/>
          </rPr>
          <t>&lt;[[TCDeals] - [TC Property Current Stage (Seq: 1)] - [Buildings (Seq: 62)] PVC8609 Basis - Send]&gt;</t>
        </r>
      </text>
    </comment>
    <comment ref="Y73" authorId="1" shapeId="0" xr:uid="{34040ED5-A213-4679-90D1-BFEE2CC3DDC2}">
      <text>
        <r>
          <rPr>
            <b/>
            <sz val="9"/>
            <color indexed="81"/>
            <rFont val="Tahoma"/>
            <family val="2"/>
          </rPr>
          <t>&lt;[[TCDeals] - [TC Property Current Stage (Seq: 1)] - [Buildings (Seq: 62)] Constr 8609 Basis - Send]&gt;</t>
        </r>
      </text>
    </comment>
    <comment ref="P74" authorId="1" shapeId="0" xr:uid="{E9396FA6-49B1-4A16-8DAD-E941F80DF401}">
      <text>
        <r>
          <rPr>
            <b/>
            <sz val="9"/>
            <color indexed="81"/>
            <rFont val="Tahoma"/>
            <family val="2"/>
          </rPr>
          <t>&lt;[[TCDeals] - [TC Property Current Stage (Seq: 1)] - [Buildings (Seq: 63)] PVC8609 Credit - Send]&gt;</t>
        </r>
      </text>
    </comment>
    <comment ref="Q74" authorId="1" shapeId="0" xr:uid="{ADFFCE92-4E9B-41EF-8802-02221579C1B4}">
      <text>
        <r>
          <rPr>
            <b/>
            <sz val="9"/>
            <color indexed="81"/>
            <rFont val="Tahoma"/>
            <family val="2"/>
          </rPr>
          <t>&lt;[[TCDeals] - [TC Property Current Stage (Seq: 1)] - [Buildings (Seq: 63)] Constr 8609 Credit - Send]&gt;</t>
        </r>
      </text>
    </comment>
    <comment ref="R74" authorId="1" shapeId="0" xr:uid="{100B07BA-310E-4BF0-A4F6-570F768FFEE2}">
      <text>
        <r>
          <rPr>
            <b/>
            <sz val="9"/>
            <color indexed="81"/>
            <rFont val="Tahoma"/>
            <family val="2"/>
          </rPr>
          <t>&lt;[[TCDeals] - [TC Property Current Stage (Seq: 1)] - [Buildings (Seq: 63)] PVC Applicable Percentage - Send]&gt;</t>
        </r>
      </text>
    </comment>
    <comment ref="S74" authorId="1" shapeId="0" xr:uid="{3BA90A08-579B-4203-80A7-036DB9569179}">
      <text>
        <r>
          <rPr>
            <b/>
            <sz val="9"/>
            <color indexed="81"/>
            <rFont val="Tahoma"/>
            <family val="2"/>
          </rPr>
          <t>&lt;[[TCDeals] - [TC Property Current Stage (Seq: 1)] - [Buildings (Seq: 63)] Constr Applicable Percentage - Send]&gt;</t>
        </r>
      </text>
    </comment>
    <comment ref="T74" authorId="1" shapeId="0" xr:uid="{0F1B02B0-2DD3-49C1-863C-78F3FB7B864A}">
      <text>
        <r>
          <rPr>
            <b/>
            <sz val="9"/>
            <color indexed="81"/>
            <rFont val="Tahoma"/>
            <family val="2"/>
          </rPr>
          <t>&lt;[[TCDeals] - [TC Property Current Stage (Seq: 1)] - [Buildings (Seq: 63)] PVC Credit Amount - Send]&gt;</t>
        </r>
      </text>
    </comment>
    <comment ref="U74" authorId="1" shapeId="0" xr:uid="{7CD02006-2D48-4990-939A-F7B484C2E343}">
      <text>
        <r>
          <rPr>
            <b/>
            <sz val="9"/>
            <color indexed="81"/>
            <rFont val="Tahoma"/>
            <family val="2"/>
          </rPr>
          <t>&lt;[[TCDeals] - [TC Property Current Stage (Seq: 1)] - [Buildings (Seq: 63)] Constr Credit Amount - Send]&gt;</t>
        </r>
      </text>
    </comment>
    <comment ref="V74" authorId="1" shapeId="0" xr:uid="{9BB9BBB7-4E26-412B-BD46-40308BBB7DD9}">
      <text>
        <r>
          <rPr>
            <b/>
            <sz val="9"/>
            <color indexed="81"/>
            <rFont val="Tahoma"/>
            <family val="2"/>
          </rPr>
          <t>&lt;[[TCDeals] - [TC Property Current Stage (Seq: 1)] - [Buildings (Seq: 63)] PVC Est Qual Basis - Send]&gt;</t>
        </r>
      </text>
    </comment>
    <comment ref="W74" authorId="1" shapeId="0" xr:uid="{745EFAAF-CA6E-4EDF-9E07-3F0793F0AE03}">
      <text>
        <r>
          <rPr>
            <b/>
            <sz val="9"/>
            <color indexed="81"/>
            <rFont val="Tahoma"/>
            <family val="2"/>
          </rPr>
          <t>&lt;[[TCDeals] - [TC Property Current Stage (Seq: 1)] - [Buildings (Seq: 63)] Constr Est Qual Basis - Send]&gt;</t>
        </r>
      </text>
    </comment>
    <comment ref="X74" authorId="1" shapeId="0" xr:uid="{1192EC55-B870-4295-B756-51F8DE5CDFAE}">
      <text>
        <r>
          <rPr>
            <b/>
            <sz val="9"/>
            <color indexed="81"/>
            <rFont val="Tahoma"/>
            <family val="2"/>
          </rPr>
          <t>&lt;[[TCDeals] - [TC Property Current Stage (Seq: 1)] - [Buildings (Seq: 63)] PVC8609 Basis - Send]&gt;</t>
        </r>
      </text>
    </comment>
    <comment ref="Y74" authorId="1" shapeId="0" xr:uid="{359E8D08-0C8C-45C4-91D5-6BF37A6B31BD}">
      <text>
        <r>
          <rPr>
            <b/>
            <sz val="9"/>
            <color indexed="81"/>
            <rFont val="Tahoma"/>
            <family val="2"/>
          </rPr>
          <t>&lt;[[TCDeals] - [TC Property Current Stage (Seq: 1)] - [Buildings (Seq: 63)] Constr 8609 Basis - Send]&gt;</t>
        </r>
      </text>
    </comment>
    <comment ref="P75" authorId="1" shapeId="0" xr:uid="{5892BA12-410C-41ED-8360-370A8543EFFA}">
      <text>
        <r>
          <rPr>
            <b/>
            <sz val="9"/>
            <color indexed="81"/>
            <rFont val="Tahoma"/>
            <family val="2"/>
          </rPr>
          <t>&lt;[[TCDeals] - [TC Property Current Stage (Seq: 1)] - [Buildings (Seq: 64)] PVC8609 Credit - Send]&gt;</t>
        </r>
      </text>
    </comment>
    <comment ref="Q75" authorId="1" shapeId="0" xr:uid="{23B020BC-5415-4A20-B350-A94445B8DE06}">
      <text>
        <r>
          <rPr>
            <b/>
            <sz val="9"/>
            <color indexed="81"/>
            <rFont val="Tahoma"/>
            <family val="2"/>
          </rPr>
          <t>&lt;[[TCDeals] - [TC Property Current Stage (Seq: 1)] - [Buildings (Seq: 64)] Constr 8609 Credit - Send]&gt;</t>
        </r>
      </text>
    </comment>
    <comment ref="R75" authorId="1" shapeId="0" xr:uid="{516E94E8-62D6-4287-BAB5-914363CA0D4F}">
      <text>
        <r>
          <rPr>
            <b/>
            <sz val="9"/>
            <color indexed="81"/>
            <rFont val="Tahoma"/>
            <family val="2"/>
          </rPr>
          <t>&lt;[[TCDeals] - [TC Property Current Stage (Seq: 1)] - [Buildings (Seq: 64)] PVC Applicable Percentage - Send]&gt;</t>
        </r>
      </text>
    </comment>
    <comment ref="S75" authorId="1" shapeId="0" xr:uid="{CAA8469A-ABC8-40AE-A905-1381BD4A99D9}">
      <text>
        <r>
          <rPr>
            <b/>
            <sz val="9"/>
            <color indexed="81"/>
            <rFont val="Tahoma"/>
            <family val="2"/>
          </rPr>
          <t>&lt;[[TCDeals] - [TC Property Current Stage (Seq: 1)] - [Buildings (Seq: 64)] Constr Applicable Percentage - Send]&gt;</t>
        </r>
      </text>
    </comment>
    <comment ref="T75" authorId="1" shapeId="0" xr:uid="{E0CFB270-8088-47E6-93F1-BAD0DBF11A08}">
      <text>
        <r>
          <rPr>
            <b/>
            <sz val="9"/>
            <color indexed="81"/>
            <rFont val="Tahoma"/>
            <family val="2"/>
          </rPr>
          <t>&lt;[[TCDeals] - [TC Property Current Stage (Seq: 1)] - [Buildings (Seq: 64)] PVC Credit Amount - Send]&gt;</t>
        </r>
      </text>
    </comment>
    <comment ref="U75" authorId="1" shapeId="0" xr:uid="{A7D0FBFA-01C1-4D16-A629-9186F50535A4}">
      <text>
        <r>
          <rPr>
            <b/>
            <sz val="9"/>
            <color indexed="81"/>
            <rFont val="Tahoma"/>
            <family val="2"/>
          </rPr>
          <t>&lt;[[TCDeals] - [TC Property Current Stage (Seq: 1)] - [Buildings (Seq: 64)] Constr Credit Amount - Send]&gt;</t>
        </r>
      </text>
    </comment>
    <comment ref="V75" authorId="1" shapeId="0" xr:uid="{81CF8D26-2169-4E67-84CD-01B91A9F0382}">
      <text>
        <r>
          <rPr>
            <b/>
            <sz val="9"/>
            <color indexed="81"/>
            <rFont val="Tahoma"/>
            <family val="2"/>
          </rPr>
          <t>&lt;[[TCDeals] - [TC Property Current Stage (Seq: 1)] - [Buildings (Seq: 64)] PVC Est Qual Basis - Send]&gt;</t>
        </r>
      </text>
    </comment>
    <comment ref="W75" authorId="1" shapeId="0" xr:uid="{D7D517D5-6781-44C1-A584-A73AF586D565}">
      <text>
        <r>
          <rPr>
            <b/>
            <sz val="9"/>
            <color indexed="81"/>
            <rFont val="Tahoma"/>
            <family val="2"/>
          </rPr>
          <t>&lt;[[TCDeals] - [TC Property Current Stage (Seq: 1)] - [Buildings (Seq: 64)] Constr Est Qual Basis - Send]&gt;</t>
        </r>
      </text>
    </comment>
    <comment ref="X75" authorId="1" shapeId="0" xr:uid="{9548D856-78A2-40CF-8449-CEB28CAADB07}">
      <text>
        <r>
          <rPr>
            <b/>
            <sz val="9"/>
            <color indexed="81"/>
            <rFont val="Tahoma"/>
            <family val="2"/>
          </rPr>
          <t>&lt;[[TCDeals] - [TC Property Current Stage (Seq: 1)] - [Buildings (Seq: 64)] PVC8609 Basis - Send]&gt;</t>
        </r>
      </text>
    </comment>
    <comment ref="Y75" authorId="1" shapeId="0" xr:uid="{38A91695-0FD4-416F-A3F8-F2DABEFF5972}">
      <text>
        <r>
          <rPr>
            <b/>
            <sz val="9"/>
            <color indexed="81"/>
            <rFont val="Tahoma"/>
            <family val="2"/>
          </rPr>
          <t>&lt;[[TCDeals] - [TC Property Current Stage (Seq: 1)] - [Buildings (Seq: 64)] Constr 8609 Basis - Send]&gt;</t>
        </r>
      </text>
    </comment>
    <comment ref="P76" authorId="1" shapeId="0" xr:uid="{CBA76580-0816-4EDB-A4C0-5FF3C11BF492}">
      <text>
        <r>
          <rPr>
            <b/>
            <sz val="9"/>
            <color indexed="81"/>
            <rFont val="Tahoma"/>
            <family val="2"/>
          </rPr>
          <t>&lt;[[TCDeals] - [TC Property Current Stage (Seq: 1)] - [Buildings (Seq: 65)] PVC8609 Credit - Send]&gt;</t>
        </r>
      </text>
    </comment>
    <comment ref="Q76" authorId="1" shapeId="0" xr:uid="{14ADD824-D214-4735-97C8-9B0F853629ED}">
      <text>
        <r>
          <rPr>
            <b/>
            <sz val="9"/>
            <color indexed="81"/>
            <rFont val="Tahoma"/>
            <family val="2"/>
          </rPr>
          <t>&lt;[[TCDeals] - [TC Property Current Stage (Seq: 1)] - [Buildings (Seq: 65)] Constr 8609 Credit - Send]&gt;</t>
        </r>
      </text>
    </comment>
    <comment ref="R76" authorId="1" shapeId="0" xr:uid="{41225BE1-8F61-48AB-8967-098D2B6EE11C}">
      <text>
        <r>
          <rPr>
            <b/>
            <sz val="9"/>
            <color indexed="81"/>
            <rFont val="Tahoma"/>
            <family val="2"/>
          </rPr>
          <t>&lt;[[TCDeals] - [TC Property Current Stage (Seq: 1)] - [Buildings (Seq: 65)] PVC Applicable Percentage - Send]&gt;</t>
        </r>
      </text>
    </comment>
    <comment ref="S76" authorId="1" shapeId="0" xr:uid="{501A0AB1-4E8D-4B1B-B6BA-A9B5848C0C19}">
      <text>
        <r>
          <rPr>
            <b/>
            <sz val="9"/>
            <color indexed="81"/>
            <rFont val="Tahoma"/>
            <family val="2"/>
          </rPr>
          <t>&lt;[[TCDeals] - [TC Property Current Stage (Seq: 1)] - [Buildings (Seq: 65)] Constr Applicable Percentage - Send]&gt;</t>
        </r>
      </text>
    </comment>
    <comment ref="T76" authorId="1" shapeId="0" xr:uid="{E2E23903-1D0F-4D61-B823-45E4018BC69A}">
      <text>
        <r>
          <rPr>
            <b/>
            <sz val="9"/>
            <color indexed="81"/>
            <rFont val="Tahoma"/>
            <family val="2"/>
          </rPr>
          <t>&lt;[[TCDeals] - [TC Property Current Stage (Seq: 1)] - [Buildings (Seq: 65)] PVC Credit Amount - Send]&gt;</t>
        </r>
      </text>
    </comment>
    <comment ref="U76" authorId="1" shapeId="0" xr:uid="{368BA8D9-F502-4545-838A-E84B71A34262}">
      <text>
        <r>
          <rPr>
            <b/>
            <sz val="9"/>
            <color indexed="81"/>
            <rFont val="Tahoma"/>
            <family val="2"/>
          </rPr>
          <t>&lt;[[TCDeals] - [TC Property Current Stage (Seq: 1)] - [Buildings (Seq: 65)] Constr Credit Amount - Send]&gt;</t>
        </r>
      </text>
    </comment>
    <comment ref="V76" authorId="1" shapeId="0" xr:uid="{6773C1B6-DF33-4BD6-9DFD-E7328FF6738C}">
      <text>
        <r>
          <rPr>
            <b/>
            <sz val="9"/>
            <color indexed="81"/>
            <rFont val="Tahoma"/>
            <family val="2"/>
          </rPr>
          <t>&lt;[[TCDeals] - [TC Property Current Stage (Seq: 1)] - [Buildings (Seq: 65)] PVC Est Qual Basis - Send]&gt;</t>
        </r>
      </text>
    </comment>
    <comment ref="W76" authorId="1" shapeId="0" xr:uid="{31049EDC-99FE-442F-84C4-EE8ECC931433}">
      <text>
        <r>
          <rPr>
            <b/>
            <sz val="9"/>
            <color indexed="81"/>
            <rFont val="Tahoma"/>
            <family val="2"/>
          </rPr>
          <t>&lt;[[TCDeals] - [TC Property Current Stage (Seq: 1)] - [Buildings (Seq: 65)] Constr Est Qual Basis - Send]&gt;</t>
        </r>
      </text>
    </comment>
    <comment ref="X76" authorId="1" shapeId="0" xr:uid="{4F2DCCF0-BB2C-44D1-9FAE-65C74A27B12B}">
      <text>
        <r>
          <rPr>
            <b/>
            <sz val="9"/>
            <color indexed="81"/>
            <rFont val="Tahoma"/>
            <family val="2"/>
          </rPr>
          <t>&lt;[[TCDeals] - [TC Property Current Stage (Seq: 1)] - [Buildings (Seq: 65)] PVC8609 Basis - Send]&gt;</t>
        </r>
      </text>
    </comment>
    <comment ref="Y76" authorId="1" shapeId="0" xr:uid="{4983A9B8-C41C-42F9-9EE3-151939D40248}">
      <text>
        <r>
          <rPr>
            <b/>
            <sz val="9"/>
            <color indexed="81"/>
            <rFont val="Tahoma"/>
            <family val="2"/>
          </rPr>
          <t>&lt;[[TCDeals] - [TC Property Current Stage (Seq: 1)] - [Buildings (Seq: 65)] Constr 8609 Basis - Send]&gt;</t>
        </r>
      </text>
    </comment>
    <comment ref="P77" authorId="1" shapeId="0" xr:uid="{E23F6E1F-9DA9-4FEE-97CC-2959CAAFCADF}">
      <text>
        <r>
          <rPr>
            <b/>
            <sz val="9"/>
            <color indexed="81"/>
            <rFont val="Tahoma"/>
            <family val="2"/>
          </rPr>
          <t>&lt;[[TCDeals] - [TC Property Current Stage (Seq: 1)] - [Buildings (Seq: 66)] PVC8609 Credit - Send]&gt;</t>
        </r>
      </text>
    </comment>
    <comment ref="Q77" authorId="1" shapeId="0" xr:uid="{6C8354F0-C70B-478F-BA3D-16FC1AF90141}">
      <text>
        <r>
          <rPr>
            <b/>
            <sz val="9"/>
            <color indexed="81"/>
            <rFont val="Tahoma"/>
            <family val="2"/>
          </rPr>
          <t>&lt;[[TCDeals] - [TC Property Current Stage (Seq: 1)] - [Buildings (Seq: 66)] Constr 8609 Credit - Send]&gt;</t>
        </r>
      </text>
    </comment>
    <comment ref="R77" authorId="1" shapeId="0" xr:uid="{6F7A05DD-C26A-430C-8F81-4A3F781D0B36}">
      <text>
        <r>
          <rPr>
            <b/>
            <sz val="9"/>
            <color indexed="81"/>
            <rFont val="Tahoma"/>
            <family val="2"/>
          </rPr>
          <t>&lt;[[TCDeals] - [TC Property Current Stage (Seq: 1)] - [Buildings (Seq: 66)] PVC Applicable Percentage - Send]&gt;</t>
        </r>
      </text>
    </comment>
    <comment ref="S77" authorId="1" shapeId="0" xr:uid="{F7BE5620-CC18-4DEA-87FA-CD180618F158}">
      <text>
        <r>
          <rPr>
            <b/>
            <sz val="9"/>
            <color indexed="81"/>
            <rFont val="Tahoma"/>
            <family val="2"/>
          </rPr>
          <t>&lt;[[TCDeals] - [TC Property Current Stage (Seq: 1)] - [Buildings (Seq: 66)] Constr Applicable Percentage - Send]&gt;</t>
        </r>
      </text>
    </comment>
    <comment ref="T77" authorId="1" shapeId="0" xr:uid="{9CF3E66C-66B9-4D33-BD52-DBC32E5BDC76}">
      <text>
        <r>
          <rPr>
            <b/>
            <sz val="9"/>
            <color indexed="81"/>
            <rFont val="Tahoma"/>
            <family val="2"/>
          </rPr>
          <t>&lt;[[TCDeals] - [TC Property Current Stage (Seq: 1)] - [Buildings (Seq: 66)] PVC Credit Amount - Send]&gt;</t>
        </r>
      </text>
    </comment>
    <comment ref="U77" authorId="1" shapeId="0" xr:uid="{24B73292-2AEE-4419-ADAB-A6CDD72A9487}">
      <text>
        <r>
          <rPr>
            <b/>
            <sz val="9"/>
            <color indexed="81"/>
            <rFont val="Tahoma"/>
            <family val="2"/>
          </rPr>
          <t>&lt;[[TCDeals] - [TC Property Current Stage (Seq: 1)] - [Buildings (Seq: 66)] Constr Credit Amount - Send]&gt;</t>
        </r>
      </text>
    </comment>
    <comment ref="V77" authorId="1" shapeId="0" xr:uid="{6499ECA6-B3D9-472B-9ED5-30ABEB5147B2}">
      <text>
        <r>
          <rPr>
            <b/>
            <sz val="9"/>
            <color indexed="81"/>
            <rFont val="Tahoma"/>
            <family val="2"/>
          </rPr>
          <t>&lt;[[TCDeals] - [TC Property Current Stage (Seq: 1)] - [Buildings (Seq: 66)] PVC Est Qual Basis - Send]&gt;</t>
        </r>
      </text>
    </comment>
    <comment ref="W77" authorId="1" shapeId="0" xr:uid="{A5BFF05F-C5D1-42B6-A839-7FB9CBD49B2B}">
      <text>
        <r>
          <rPr>
            <b/>
            <sz val="9"/>
            <color indexed="81"/>
            <rFont val="Tahoma"/>
            <family val="2"/>
          </rPr>
          <t>&lt;[[TCDeals] - [TC Property Current Stage (Seq: 1)] - [Buildings (Seq: 66)] Constr Est Qual Basis - Send]&gt;</t>
        </r>
      </text>
    </comment>
    <comment ref="X77" authorId="1" shapeId="0" xr:uid="{2B373843-7B0B-4653-BC5C-17CBE543D926}">
      <text>
        <r>
          <rPr>
            <b/>
            <sz val="9"/>
            <color indexed="81"/>
            <rFont val="Tahoma"/>
            <family val="2"/>
          </rPr>
          <t>&lt;[[TCDeals] - [TC Property Current Stage (Seq: 1)] - [Buildings (Seq: 66)] PVC8609 Basis - Send]&gt;</t>
        </r>
      </text>
    </comment>
    <comment ref="Y77" authorId="1" shapeId="0" xr:uid="{7775901C-3765-41ED-AAFB-C183CCC620E7}">
      <text>
        <r>
          <rPr>
            <b/>
            <sz val="9"/>
            <color indexed="81"/>
            <rFont val="Tahoma"/>
            <family val="2"/>
          </rPr>
          <t>&lt;[[TCDeals] - [TC Property Current Stage (Seq: 1)] - [Buildings (Seq: 66)] Constr 8609 Basis - Send]&gt;</t>
        </r>
      </text>
    </comment>
    <comment ref="P78" authorId="1" shapeId="0" xr:uid="{147C9497-F06A-4071-984D-6F8373C03DB4}">
      <text>
        <r>
          <rPr>
            <b/>
            <sz val="9"/>
            <color indexed="81"/>
            <rFont val="Tahoma"/>
            <family val="2"/>
          </rPr>
          <t>&lt;[[TCDeals] - [TC Property Current Stage (Seq: 1)] - [Buildings (Seq: 67)] PVC8609 Credit - Send]&gt;</t>
        </r>
      </text>
    </comment>
    <comment ref="Q78" authorId="1" shapeId="0" xr:uid="{BDC23875-908A-4095-841C-2C588B46D68E}">
      <text>
        <r>
          <rPr>
            <b/>
            <sz val="9"/>
            <color indexed="81"/>
            <rFont val="Tahoma"/>
            <family val="2"/>
          </rPr>
          <t>&lt;[[TCDeals] - [TC Property Current Stage (Seq: 1)] - [Buildings (Seq: 67)] Constr 8609 Credit - Send]&gt;</t>
        </r>
      </text>
    </comment>
    <comment ref="R78" authorId="1" shapeId="0" xr:uid="{73C7A2F9-3401-4EDE-89A1-C70E0B87B0E6}">
      <text>
        <r>
          <rPr>
            <b/>
            <sz val="9"/>
            <color indexed="81"/>
            <rFont val="Tahoma"/>
            <family val="2"/>
          </rPr>
          <t>&lt;[[TCDeals] - [TC Property Current Stage (Seq: 1)] - [Buildings (Seq: 67)] PVC Applicable Percentage - Send]&gt;</t>
        </r>
      </text>
    </comment>
    <comment ref="S78" authorId="1" shapeId="0" xr:uid="{39FE0EB8-A44C-45AF-8A2B-15C814A58A3A}">
      <text>
        <r>
          <rPr>
            <b/>
            <sz val="9"/>
            <color indexed="81"/>
            <rFont val="Tahoma"/>
            <family val="2"/>
          </rPr>
          <t>&lt;[[TCDeals] - [TC Property Current Stage (Seq: 1)] - [Buildings (Seq: 67)] Constr Applicable Percentage - Send]&gt;</t>
        </r>
      </text>
    </comment>
    <comment ref="T78" authorId="1" shapeId="0" xr:uid="{BB120C12-0463-40B2-9289-F24722D447F6}">
      <text>
        <r>
          <rPr>
            <b/>
            <sz val="9"/>
            <color indexed="81"/>
            <rFont val="Tahoma"/>
            <family val="2"/>
          </rPr>
          <t>&lt;[[TCDeals] - [TC Property Current Stage (Seq: 1)] - [Buildings (Seq: 67)] PVC Credit Amount - Send]&gt;</t>
        </r>
      </text>
    </comment>
    <comment ref="U78" authorId="1" shapeId="0" xr:uid="{20B35D6E-CE46-4366-9E6E-581B289EAB67}">
      <text>
        <r>
          <rPr>
            <b/>
            <sz val="9"/>
            <color indexed="81"/>
            <rFont val="Tahoma"/>
            <family val="2"/>
          </rPr>
          <t>&lt;[[TCDeals] - [TC Property Current Stage (Seq: 1)] - [Buildings (Seq: 67)] Constr Credit Amount - Send]&gt;</t>
        </r>
      </text>
    </comment>
    <comment ref="V78" authorId="1" shapeId="0" xr:uid="{E77AF17D-C92C-4793-8C5C-94A4F24B17A9}">
      <text>
        <r>
          <rPr>
            <b/>
            <sz val="9"/>
            <color indexed="81"/>
            <rFont val="Tahoma"/>
            <family val="2"/>
          </rPr>
          <t>&lt;[[TCDeals] - [TC Property Current Stage (Seq: 1)] - [Buildings (Seq: 67)] PVC Est Qual Basis - Send]&gt;</t>
        </r>
      </text>
    </comment>
    <comment ref="W78" authorId="1" shapeId="0" xr:uid="{2784C0AB-B2F3-497B-98BC-0DA6DFDF7F3D}">
      <text>
        <r>
          <rPr>
            <b/>
            <sz val="9"/>
            <color indexed="81"/>
            <rFont val="Tahoma"/>
            <family val="2"/>
          </rPr>
          <t>&lt;[[TCDeals] - [TC Property Current Stage (Seq: 1)] - [Buildings (Seq: 67)] Constr Est Qual Basis - Send]&gt;</t>
        </r>
      </text>
    </comment>
    <comment ref="X78" authorId="1" shapeId="0" xr:uid="{FF98248E-C1F0-4DDD-871B-6FCD53D4BEDF}">
      <text>
        <r>
          <rPr>
            <b/>
            <sz val="9"/>
            <color indexed="81"/>
            <rFont val="Tahoma"/>
            <family val="2"/>
          </rPr>
          <t>&lt;[[TCDeals] - [TC Property Current Stage (Seq: 1)] - [Buildings (Seq: 67)] PVC8609 Basis - Send]&gt;</t>
        </r>
      </text>
    </comment>
    <comment ref="Y78" authorId="1" shapeId="0" xr:uid="{A052877B-90AA-4337-B84B-6C11B26A5785}">
      <text>
        <r>
          <rPr>
            <b/>
            <sz val="9"/>
            <color indexed="81"/>
            <rFont val="Tahoma"/>
            <family val="2"/>
          </rPr>
          <t>&lt;[[TCDeals] - [TC Property Current Stage (Seq: 1)] - [Buildings (Seq: 67)] Constr 8609 Basis - Send]&gt;</t>
        </r>
      </text>
    </comment>
    <comment ref="P79" authorId="1" shapeId="0" xr:uid="{299DF3D1-0AF2-4A97-A2AF-61C586BF2B1D}">
      <text>
        <r>
          <rPr>
            <b/>
            <sz val="9"/>
            <color indexed="81"/>
            <rFont val="Tahoma"/>
            <family val="2"/>
          </rPr>
          <t>&lt;[[TCDeals] - [TC Property Current Stage (Seq: 1)] - [Buildings (Seq: 68)] PVC8609 Credit - Send]&gt;</t>
        </r>
      </text>
    </comment>
    <comment ref="Q79" authorId="1" shapeId="0" xr:uid="{CADB02EE-C6F7-4BEB-BCC7-FA80BF128521}">
      <text>
        <r>
          <rPr>
            <b/>
            <sz val="9"/>
            <color indexed="81"/>
            <rFont val="Tahoma"/>
            <family val="2"/>
          </rPr>
          <t>&lt;[[TCDeals] - [TC Property Current Stage (Seq: 1)] - [Buildings (Seq: 68)] Constr 8609 Credit - Send]&gt;</t>
        </r>
      </text>
    </comment>
    <comment ref="R79" authorId="1" shapeId="0" xr:uid="{52A2992F-CF66-44AB-9FC1-C32E6F30F465}">
      <text>
        <r>
          <rPr>
            <b/>
            <sz val="9"/>
            <color indexed="81"/>
            <rFont val="Tahoma"/>
            <family val="2"/>
          </rPr>
          <t>&lt;[[TCDeals] - [TC Property Current Stage (Seq: 1)] - [Buildings (Seq: 68)] PVC Applicable Percentage - Send]&gt;</t>
        </r>
      </text>
    </comment>
    <comment ref="S79" authorId="1" shapeId="0" xr:uid="{A98685D4-A28B-4F23-8F7D-7E89AA68A24E}">
      <text>
        <r>
          <rPr>
            <b/>
            <sz val="9"/>
            <color indexed="81"/>
            <rFont val="Tahoma"/>
            <family val="2"/>
          </rPr>
          <t>&lt;[[TCDeals] - [TC Property Current Stage (Seq: 1)] - [Buildings (Seq: 68)] Constr Applicable Percentage - Send]&gt;</t>
        </r>
      </text>
    </comment>
    <comment ref="T79" authorId="1" shapeId="0" xr:uid="{4CC47717-7E92-4582-843D-F3A4D335A5BE}">
      <text>
        <r>
          <rPr>
            <b/>
            <sz val="9"/>
            <color indexed="81"/>
            <rFont val="Tahoma"/>
            <family val="2"/>
          </rPr>
          <t>&lt;[[TCDeals] - [TC Property Current Stage (Seq: 1)] - [Buildings (Seq: 68)] PVC Credit Amount - Send]&gt;</t>
        </r>
      </text>
    </comment>
    <comment ref="U79" authorId="1" shapeId="0" xr:uid="{8610D52D-FD51-42FA-8B15-B5F5AB6FE334}">
      <text>
        <r>
          <rPr>
            <b/>
            <sz val="9"/>
            <color indexed="81"/>
            <rFont val="Tahoma"/>
            <family val="2"/>
          </rPr>
          <t>&lt;[[TCDeals] - [TC Property Current Stage (Seq: 1)] - [Buildings (Seq: 68)] Constr Credit Amount - Send]&gt;</t>
        </r>
      </text>
    </comment>
    <comment ref="V79" authorId="1" shapeId="0" xr:uid="{151D844A-0984-4B41-97D1-ED6044605C7A}">
      <text>
        <r>
          <rPr>
            <b/>
            <sz val="9"/>
            <color indexed="81"/>
            <rFont val="Tahoma"/>
            <family val="2"/>
          </rPr>
          <t>&lt;[[TCDeals] - [TC Property Current Stage (Seq: 1)] - [Buildings (Seq: 68)] PVC Est Qual Basis - Send]&gt;</t>
        </r>
      </text>
    </comment>
    <comment ref="W79" authorId="1" shapeId="0" xr:uid="{1844840A-4FBC-4F3A-889C-185BBF496A5E}">
      <text>
        <r>
          <rPr>
            <b/>
            <sz val="9"/>
            <color indexed="81"/>
            <rFont val="Tahoma"/>
            <family val="2"/>
          </rPr>
          <t>&lt;[[TCDeals] - [TC Property Current Stage (Seq: 1)] - [Buildings (Seq: 68)] Constr Est Qual Basis - Send]&gt;</t>
        </r>
      </text>
    </comment>
    <comment ref="X79" authorId="1" shapeId="0" xr:uid="{1DF43200-F113-45AA-93D0-AA9DA460B5EB}">
      <text>
        <r>
          <rPr>
            <b/>
            <sz val="9"/>
            <color indexed="81"/>
            <rFont val="Tahoma"/>
            <family val="2"/>
          </rPr>
          <t>&lt;[[TCDeals] - [TC Property Current Stage (Seq: 1)] - [Buildings (Seq: 68)] PVC8609 Basis - Send]&gt;</t>
        </r>
      </text>
    </comment>
    <comment ref="Y79" authorId="1" shapeId="0" xr:uid="{B91E2389-089C-48A8-89D6-4BA4518F8C0B}">
      <text>
        <r>
          <rPr>
            <b/>
            <sz val="9"/>
            <color indexed="81"/>
            <rFont val="Tahoma"/>
            <family val="2"/>
          </rPr>
          <t>&lt;[[TCDeals] - [TC Property Current Stage (Seq: 1)] - [Buildings (Seq: 68)] Constr 8609 Basis - Send]&gt;</t>
        </r>
      </text>
    </comment>
    <comment ref="P80" authorId="1" shapeId="0" xr:uid="{7B294684-3DCA-4248-A345-EA6469B8745C}">
      <text>
        <r>
          <rPr>
            <b/>
            <sz val="9"/>
            <color indexed="81"/>
            <rFont val="Tahoma"/>
            <family val="2"/>
          </rPr>
          <t>&lt;[[TCDeals] - [TC Property Current Stage (Seq: 1)] - [Buildings (Seq: 69)] PVC8609 Credit - Send]&gt;</t>
        </r>
      </text>
    </comment>
    <comment ref="Q80" authorId="1" shapeId="0" xr:uid="{FD4CA023-AC75-4893-81B9-16818CF1A34A}">
      <text>
        <r>
          <rPr>
            <b/>
            <sz val="9"/>
            <color indexed="81"/>
            <rFont val="Tahoma"/>
            <family val="2"/>
          </rPr>
          <t>&lt;[[TCDeals] - [TC Property Current Stage (Seq: 1)] - [Buildings (Seq: 69)] Constr 8609 Credit - Send]&gt;</t>
        </r>
      </text>
    </comment>
    <comment ref="R80" authorId="1" shapeId="0" xr:uid="{B99051AA-E2E1-45B1-B5AD-694DD6ED55FB}">
      <text>
        <r>
          <rPr>
            <b/>
            <sz val="9"/>
            <color indexed="81"/>
            <rFont val="Tahoma"/>
            <family val="2"/>
          </rPr>
          <t>&lt;[[TCDeals] - [TC Property Current Stage (Seq: 1)] - [Buildings (Seq: 69)] PVC Applicable Percentage - Send]&gt;</t>
        </r>
      </text>
    </comment>
    <comment ref="S80" authorId="1" shapeId="0" xr:uid="{029A46EC-DAFF-4A4D-ADC7-78DC856DC3E1}">
      <text>
        <r>
          <rPr>
            <b/>
            <sz val="9"/>
            <color indexed="81"/>
            <rFont val="Tahoma"/>
            <family val="2"/>
          </rPr>
          <t>&lt;[[TCDeals] - [TC Property Current Stage (Seq: 1)] - [Buildings (Seq: 69)] Constr Applicable Percentage - Send]&gt;</t>
        </r>
      </text>
    </comment>
    <comment ref="T80" authorId="1" shapeId="0" xr:uid="{5944A7F7-FD7F-4BEC-A66C-A27879EBF15F}">
      <text>
        <r>
          <rPr>
            <b/>
            <sz val="9"/>
            <color indexed="81"/>
            <rFont val="Tahoma"/>
            <family val="2"/>
          </rPr>
          <t>&lt;[[TCDeals] - [TC Property Current Stage (Seq: 1)] - [Buildings (Seq: 69)] PVC Credit Amount - Send]&gt;</t>
        </r>
      </text>
    </comment>
    <comment ref="U80" authorId="1" shapeId="0" xr:uid="{A17B2CE8-3D35-48D8-AC7F-C9458C2A0E63}">
      <text>
        <r>
          <rPr>
            <b/>
            <sz val="9"/>
            <color indexed="81"/>
            <rFont val="Tahoma"/>
            <family val="2"/>
          </rPr>
          <t>&lt;[[TCDeals] - [TC Property Current Stage (Seq: 1)] - [Buildings (Seq: 69)] Constr Credit Amount - Send]&gt;</t>
        </r>
      </text>
    </comment>
    <comment ref="V80" authorId="1" shapeId="0" xr:uid="{77BA7CBA-95FF-4E91-B092-4417FE37DA6A}">
      <text>
        <r>
          <rPr>
            <b/>
            <sz val="9"/>
            <color indexed="81"/>
            <rFont val="Tahoma"/>
            <family val="2"/>
          </rPr>
          <t>&lt;[[TCDeals] - [TC Property Current Stage (Seq: 1)] - [Buildings (Seq: 69)] PVC Est Qual Basis - Send]&gt;</t>
        </r>
      </text>
    </comment>
    <comment ref="W80" authorId="1" shapeId="0" xr:uid="{C699E71F-3D95-4721-84C1-7BEBA6EA7111}">
      <text>
        <r>
          <rPr>
            <b/>
            <sz val="9"/>
            <color indexed="81"/>
            <rFont val="Tahoma"/>
            <family val="2"/>
          </rPr>
          <t>&lt;[[TCDeals] - [TC Property Current Stage (Seq: 1)] - [Buildings (Seq: 69)] Constr Est Qual Basis - Send]&gt;</t>
        </r>
      </text>
    </comment>
    <comment ref="X80" authorId="1" shapeId="0" xr:uid="{B95127D3-4273-4D88-937E-F00017046A4E}">
      <text>
        <r>
          <rPr>
            <b/>
            <sz val="9"/>
            <color indexed="81"/>
            <rFont val="Tahoma"/>
            <family val="2"/>
          </rPr>
          <t>&lt;[[TCDeals] - [TC Property Current Stage (Seq: 1)] - [Buildings (Seq: 69)] PVC8609 Basis - Send]&gt;</t>
        </r>
      </text>
    </comment>
    <comment ref="Y80" authorId="1" shapeId="0" xr:uid="{AD2E019B-4268-4BEE-B28F-28BCACE9DD5C}">
      <text>
        <r>
          <rPr>
            <b/>
            <sz val="9"/>
            <color indexed="81"/>
            <rFont val="Tahoma"/>
            <family val="2"/>
          </rPr>
          <t>&lt;[[TCDeals] - [TC Property Current Stage (Seq: 1)] - [Buildings (Seq: 69)] Constr 8609 Basis - Send]&gt;</t>
        </r>
      </text>
    </comment>
    <comment ref="P81" authorId="1" shapeId="0" xr:uid="{B6968499-04E2-4A7D-887F-6F263D4A5BFD}">
      <text>
        <r>
          <rPr>
            <b/>
            <sz val="9"/>
            <color indexed="81"/>
            <rFont val="Tahoma"/>
            <family val="2"/>
          </rPr>
          <t>&lt;[[TCDeals] - [TC Property Current Stage (Seq: 1)] - [Buildings (Seq: 70)] PVC8609 Credit - Send]&gt;</t>
        </r>
      </text>
    </comment>
    <comment ref="Q81" authorId="1" shapeId="0" xr:uid="{85AAA91E-DD9F-494A-AAFD-214AB4F73C57}">
      <text>
        <r>
          <rPr>
            <b/>
            <sz val="9"/>
            <color indexed="81"/>
            <rFont val="Tahoma"/>
            <family val="2"/>
          </rPr>
          <t>&lt;[[TCDeals] - [TC Property Current Stage (Seq: 1)] - [Buildings (Seq: 70)] Constr 8609 Credit - Send]&gt;</t>
        </r>
      </text>
    </comment>
    <comment ref="R81" authorId="1" shapeId="0" xr:uid="{ED900EEA-A949-41C8-AF6C-B4C95A2B1F9A}">
      <text>
        <r>
          <rPr>
            <b/>
            <sz val="9"/>
            <color indexed="81"/>
            <rFont val="Tahoma"/>
            <family val="2"/>
          </rPr>
          <t>&lt;[[TCDeals] - [TC Property Current Stage (Seq: 1)] - [Buildings (Seq: 70)] PVC Applicable Percentage - Send]&gt;</t>
        </r>
      </text>
    </comment>
    <comment ref="S81" authorId="1" shapeId="0" xr:uid="{D35B382A-6304-4D7C-9D4E-BF3926CDD627}">
      <text>
        <r>
          <rPr>
            <b/>
            <sz val="9"/>
            <color indexed="81"/>
            <rFont val="Tahoma"/>
            <family val="2"/>
          </rPr>
          <t>&lt;[[TCDeals] - [TC Property Current Stage (Seq: 1)] - [Buildings (Seq: 70)] Constr Applicable Percentage - Send]&gt;</t>
        </r>
      </text>
    </comment>
    <comment ref="T81" authorId="1" shapeId="0" xr:uid="{F8B91337-1600-48D3-A04A-5BB0CA50FB40}">
      <text>
        <r>
          <rPr>
            <b/>
            <sz val="9"/>
            <color indexed="81"/>
            <rFont val="Tahoma"/>
            <family val="2"/>
          </rPr>
          <t>&lt;[[TCDeals] - [TC Property Current Stage (Seq: 1)] - [Buildings (Seq: 70)] PVC Credit Amount - Send]&gt;</t>
        </r>
      </text>
    </comment>
    <comment ref="U81" authorId="1" shapeId="0" xr:uid="{44DA7B3A-88F7-4EBE-805A-DFC5EC882F73}">
      <text>
        <r>
          <rPr>
            <b/>
            <sz val="9"/>
            <color indexed="81"/>
            <rFont val="Tahoma"/>
            <family val="2"/>
          </rPr>
          <t>&lt;[[TCDeals] - [TC Property Current Stage (Seq: 1)] - [Buildings (Seq: 70)] Constr Credit Amount - Send]&gt;</t>
        </r>
      </text>
    </comment>
    <comment ref="V81" authorId="1" shapeId="0" xr:uid="{063906CA-9D60-4F4B-B3DB-5BC551FE5E4F}">
      <text>
        <r>
          <rPr>
            <b/>
            <sz val="9"/>
            <color indexed="81"/>
            <rFont val="Tahoma"/>
            <family val="2"/>
          </rPr>
          <t>&lt;[[TCDeals] - [TC Property Current Stage (Seq: 1)] - [Buildings (Seq: 70)] PVC Est Qual Basis - Send]&gt;</t>
        </r>
      </text>
    </comment>
    <comment ref="W81" authorId="1" shapeId="0" xr:uid="{5838E2B6-0AFC-4D72-BF94-366F81F45614}">
      <text>
        <r>
          <rPr>
            <b/>
            <sz val="9"/>
            <color indexed="81"/>
            <rFont val="Tahoma"/>
            <family val="2"/>
          </rPr>
          <t>&lt;[[TCDeals] - [TC Property Current Stage (Seq: 1)] - [Buildings (Seq: 70)] Constr Est Qual Basis - Send]&gt;</t>
        </r>
      </text>
    </comment>
    <comment ref="X81" authorId="1" shapeId="0" xr:uid="{16DA0BE8-7764-4B39-8C2E-8070003EF006}">
      <text>
        <r>
          <rPr>
            <b/>
            <sz val="9"/>
            <color indexed="81"/>
            <rFont val="Tahoma"/>
            <family val="2"/>
          </rPr>
          <t>&lt;[[TCDeals] - [TC Property Current Stage (Seq: 1)] - [Buildings (Seq: 70)] PVC8609 Basis - Send]&gt;</t>
        </r>
      </text>
    </comment>
    <comment ref="Y81" authorId="1" shapeId="0" xr:uid="{20C69C84-5D01-4C80-BAC7-5ED2D5A99A52}">
      <text>
        <r>
          <rPr>
            <b/>
            <sz val="9"/>
            <color indexed="81"/>
            <rFont val="Tahoma"/>
            <family val="2"/>
          </rPr>
          <t>&lt;[[TCDeals] - [TC Property Current Stage (Seq: 1)] - [Buildings (Seq: 70)] Constr 8609 Basis - Send]&gt;</t>
        </r>
      </text>
    </comment>
    <comment ref="P82" authorId="1" shapeId="0" xr:uid="{81B6CD68-ACAC-406E-AA29-75AD9DF05B89}">
      <text>
        <r>
          <rPr>
            <b/>
            <sz val="9"/>
            <color indexed="81"/>
            <rFont val="Tahoma"/>
            <family val="2"/>
          </rPr>
          <t>&lt;[[TCDeals] - [TC Property Current Stage (Seq: 1)] - [Buildings (Seq: 71)] PVC8609 Credit - Send]&gt;</t>
        </r>
      </text>
    </comment>
    <comment ref="Q82" authorId="1" shapeId="0" xr:uid="{FD0DEF1F-91BA-4918-BF5B-B5A935C0F2B8}">
      <text>
        <r>
          <rPr>
            <b/>
            <sz val="9"/>
            <color indexed="81"/>
            <rFont val="Tahoma"/>
            <family val="2"/>
          </rPr>
          <t>&lt;[[TCDeals] - [TC Property Current Stage (Seq: 1)] - [Buildings (Seq: 71)] Constr 8609 Credit - Send]&gt;</t>
        </r>
      </text>
    </comment>
    <comment ref="R82" authorId="1" shapeId="0" xr:uid="{B4AEF1B6-DAE6-43DD-940A-5DD22712EC05}">
      <text>
        <r>
          <rPr>
            <b/>
            <sz val="9"/>
            <color indexed="81"/>
            <rFont val="Tahoma"/>
            <family val="2"/>
          </rPr>
          <t>&lt;[[TCDeals] - [TC Property Current Stage (Seq: 1)] - [Buildings (Seq: 71)] PVC Applicable Percentage - Send]&gt;</t>
        </r>
      </text>
    </comment>
    <comment ref="S82" authorId="1" shapeId="0" xr:uid="{66DC05C7-1FDD-4FB1-8887-E01012028128}">
      <text>
        <r>
          <rPr>
            <b/>
            <sz val="9"/>
            <color indexed="81"/>
            <rFont val="Tahoma"/>
            <family val="2"/>
          </rPr>
          <t>&lt;[[TCDeals] - [TC Property Current Stage (Seq: 1)] - [Buildings (Seq: 71)] Constr Applicable Percentage - Send]&gt;</t>
        </r>
      </text>
    </comment>
    <comment ref="T82" authorId="1" shapeId="0" xr:uid="{BBE9CD1E-F261-461F-8887-7233E73B1B96}">
      <text>
        <r>
          <rPr>
            <b/>
            <sz val="9"/>
            <color indexed="81"/>
            <rFont val="Tahoma"/>
            <family val="2"/>
          </rPr>
          <t>&lt;[[TCDeals] - [TC Property Current Stage (Seq: 1)] - [Buildings (Seq: 71)] PVC Credit Amount - Send]&gt;</t>
        </r>
      </text>
    </comment>
    <comment ref="U82" authorId="1" shapeId="0" xr:uid="{1DB5DD11-9C1F-463C-8B2C-27171AC341A9}">
      <text>
        <r>
          <rPr>
            <b/>
            <sz val="9"/>
            <color indexed="81"/>
            <rFont val="Tahoma"/>
            <family val="2"/>
          </rPr>
          <t>&lt;[[TCDeals] - [TC Property Current Stage (Seq: 1)] - [Buildings (Seq: 71)] Constr Credit Amount - Send]&gt;</t>
        </r>
      </text>
    </comment>
    <comment ref="V82" authorId="1" shapeId="0" xr:uid="{CA9AB249-3028-44B8-9F9D-B839B9E68989}">
      <text>
        <r>
          <rPr>
            <b/>
            <sz val="9"/>
            <color indexed="81"/>
            <rFont val="Tahoma"/>
            <family val="2"/>
          </rPr>
          <t>&lt;[[TCDeals] - [TC Property Current Stage (Seq: 1)] - [Buildings (Seq: 71)] PVC Est Qual Basis - Send]&gt;</t>
        </r>
      </text>
    </comment>
    <comment ref="W82" authorId="1" shapeId="0" xr:uid="{9AD43882-B345-44F1-84CF-89BE3FBF81AF}">
      <text>
        <r>
          <rPr>
            <b/>
            <sz val="9"/>
            <color indexed="81"/>
            <rFont val="Tahoma"/>
            <family val="2"/>
          </rPr>
          <t>&lt;[[TCDeals] - [TC Property Current Stage (Seq: 1)] - [Buildings (Seq: 71)] Constr Est Qual Basis - Send]&gt;</t>
        </r>
      </text>
    </comment>
    <comment ref="X82" authorId="1" shapeId="0" xr:uid="{B08282E1-6426-4557-9C9C-9F66EDDA0366}">
      <text>
        <r>
          <rPr>
            <b/>
            <sz val="9"/>
            <color indexed="81"/>
            <rFont val="Tahoma"/>
            <family val="2"/>
          </rPr>
          <t>&lt;[[TCDeals] - [TC Property Current Stage (Seq: 1)] - [Buildings (Seq: 71)] PVC8609 Basis - Send]&gt;</t>
        </r>
      </text>
    </comment>
    <comment ref="Y82" authorId="1" shapeId="0" xr:uid="{6C49859F-505F-421B-98CC-9DDDC8E3E35F}">
      <text>
        <r>
          <rPr>
            <b/>
            <sz val="9"/>
            <color indexed="81"/>
            <rFont val="Tahoma"/>
            <family val="2"/>
          </rPr>
          <t>&lt;[[TCDeals] - [TC Property Current Stage (Seq: 1)] - [Buildings (Seq: 71)] Constr 8609 Basis - Send]&gt;</t>
        </r>
      </text>
    </comment>
    <comment ref="P83" authorId="1" shapeId="0" xr:uid="{7486AD94-2911-4E8F-BD58-4B1D4E87AB56}">
      <text>
        <r>
          <rPr>
            <b/>
            <sz val="9"/>
            <color indexed="81"/>
            <rFont val="Tahoma"/>
            <family val="2"/>
          </rPr>
          <t>&lt;[[TCDeals] - [TC Property Current Stage (Seq: 1)] - [Buildings (Seq: 72)] PVC8609 Credit - Send]&gt;</t>
        </r>
      </text>
    </comment>
    <comment ref="Q83" authorId="1" shapeId="0" xr:uid="{57DAE735-B171-40EE-A1E3-AA5F94D523C4}">
      <text>
        <r>
          <rPr>
            <b/>
            <sz val="9"/>
            <color indexed="81"/>
            <rFont val="Tahoma"/>
            <family val="2"/>
          </rPr>
          <t>&lt;[[TCDeals] - [TC Property Current Stage (Seq: 1)] - [Buildings (Seq: 72)] Constr 8609 Credit - Send]&gt;</t>
        </r>
      </text>
    </comment>
    <comment ref="R83" authorId="1" shapeId="0" xr:uid="{33FAB4C0-CD85-416A-9B71-91E606AD70BE}">
      <text>
        <r>
          <rPr>
            <b/>
            <sz val="9"/>
            <color indexed="81"/>
            <rFont val="Tahoma"/>
            <family val="2"/>
          </rPr>
          <t>&lt;[[TCDeals] - [TC Property Current Stage (Seq: 1)] - [Buildings (Seq: 72)] PVC Applicable Percentage - Send]&gt;</t>
        </r>
      </text>
    </comment>
    <comment ref="S83" authorId="1" shapeId="0" xr:uid="{961B013F-8FCE-43BB-989C-1D653BB8A58F}">
      <text>
        <r>
          <rPr>
            <b/>
            <sz val="9"/>
            <color indexed="81"/>
            <rFont val="Tahoma"/>
            <family val="2"/>
          </rPr>
          <t>&lt;[[TCDeals] - [TC Property Current Stage (Seq: 1)] - [Buildings (Seq: 72)] Constr Applicable Percentage - Send]&gt;</t>
        </r>
      </text>
    </comment>
    <comment ref="T83" authorId="1" shapeId="0" xr:uid="{2D329F57-E743-4A7B-8B03-3AE39196430C}">
      <text>
        <r>
          <rPr>
            <b/>
            <sz val="9"/>
            <color indexed="81"/>
            <rFont val="Tahoma"/>
            <family val="2"/>
          </rPr>
          <t>&lt;[[TCDeals] - [TC Property Current Stage (Seq: 1)] - [Buildings (Seq: 72)] PVC Credit Amount - Send]&gt;</t>
        </r>
      </text>
    </comment>
    <comment ref="U83" authorId="1" shapeId="0" xr:uid="{19BF2E66-02D0-4790-92B7-FB42402F6915}">
      <text>
        <r>
          <rPr>
            <b/>
            <sz val="9"/>
            <color indexed="81"/>
            <rFont val="Tahoma"/>
            <family val="2"/>
          </rPr>
          <t>&lt;[[TCDeals] - [TC Property Current Stage (Seq: 1)] - [Buildings (Seq: 72)] Constr Credit Amount - Send]&gt;</t>
        </r>
      </text>
    </comment>
    <comment ref="V83" authorId="1" shapeId="0" xr:uid="{8EF626A8-C5DF-498E-89E2-EE025F4D44AB}">
      <text>
        <r>
          <rPr>
            <b/>
            <sz val="9"/>
            <color indexed="81"/>
            <rFont val="Tahoma"/>
            <family val="2"/>
          </rPr>
          <t>&lt;[[TCDeals] - [TC Property Current Stage (Seq: 1)] - [Buildings (Seq: 72)] PVC Est Qual Basis - Send]&gt;</t>
        </r>
      </text>
    </comment>
    <comment ref="W83" authorId="1" shapeId="0" xr:uid="{3DBFD2B1-CEA0-4558-A5C8-0BFDFF03BDE7}">
      <text>
        <r>
          <rPr>
            <b/>
            <sz val="9"/>
            <color indexed="81"/>
            <rFont val="Tahoma"/>
            <family val="2"/>
          </rPr>
          <t>&lt;[[TCDeals] - [TC Property Current Stage (Seq: 1)] - [Buildings (Seq: 72)] Constr Est Qual Basis - Send]&gt;</t>
        </r>
      </text>
    </comment>
    <comment ref="X83" authorId="1" shapeId="0" xr:uid="{DF073351-B92D-44DB-AFCA-5A05E1A3330C}">
      <text>
        <r>
          <rPr>
            <b/>
            <sz val="9"/>
            <color indexed="81"/>
            <rFont val="Tahoma"/>
            <family val="2"/>
          </rPr>
          <t>&lt;[[TCDeals] - [TC Property Current Stage (Seq: 1)] - [Buildings (Seq: 72)] PVC8609 Basis - Send]&gt;</t>
        </r>
      </text>
    </comment>
    <comment ref="Y83" authorId="1" shapeId="0" xr:uid="{1C439EAD-4114-4C5A-90F9-7A5004E55F41}">
      <text>
        <r>
          <rPr>
            <b/>
            <sz val="9"/>
            <color indexed="81"/>
            <rFont val="Tahoma"/>
            <family val="2"/>
          </rPr>
          <t>&lt;[[TCDeals] - [TC Property Current Stage (Seq: 1)] - [Buildings (Seq: 72)] Constr 8609 Basis - Send]&gt;</t>
        </r>
      </text>
    </comment>
    <comment ref="P84" authorId="1" shapeId="0" xr:uid="{9CA518BA-9F40-4314-AE93-EF0B890BEEAB}">
      <text>
        <r>
          <rPr>
            <b/>
            <sz val="9"/>
            <color indexed="81"/>
            <rFont val="Tahoma"/>
            <family val="2"/>
          </rPr>
          <t>&lt;[[TCDeals] - [TC Property Current Stage (Seq: 1)] - [Buildings (Seq: 73)] PVC8609 Credit - Send]&gt;</t>
        </r>
      </text>
    </comment>
    <comment ref="Q84" authorId="1" shapeId="0" xr:uid="{9E8BAE03-6406-4E4A-986E-09F480F91ED5}">
      <text>
        <r>
          <rPr>
            <b/>
            <sz val="9"/>
            <color indexed="81"/>
            <rFont val="Tahoma"/>
            <family val="2"/>
          </rPr>
          <t>&lt;[[TCDeals] - [TC Property Current Stage (Seq: 1)] - [Buildings (Seq: 73)] Constr 8609 Credit - Send]&gt;</t>
        </r>
      </text>
    </comment>
    <comment ref="R84" authorId="1" shapeId="0" xr:uid="{739219DB-125E-4C9C-924A-38C1C494917A}">
      <text>
        <r>
          <rPr>
            <b/>
            <sz val="9"/>
            <color indexed="81"/>
            <rFont val="Tahoma"/>
            <family val="2"/>
          </rPr>
          <t>&lt;[[TCDeals] - [TC Property Current Stage (Seq: 1)] - [Buildings (Seq: 73)] PVC Applicable Percentage - Send]&gt;</t>
        </r>
      </text>
    </comment>
    <comment ref="S84" authorId="1" shapeId="0" xr:uid="{D52CA585-4C06-41DB-B3BD-7D86A4800EC8}">
      <text>
        <r>
          <rPr>
            <b/>
            <sz val="9"/>
            <color indexed="81"/>
            <rFont val="Tahoma"/>
            <family val="2"/>
          </rPr>
          <t>&lt;[[TCDeals] - [TC Property Current Stage (Seq: 1)] - [Buildings (Seq: 73)] Constr Applicable Percentage - Send]&gt;</t>
        </r>
      </text>
    </comment>
    <comment ref="T84" authorId="1" shapeId="0" xr:uid="{32A6F457-C198-44C4-BBF8-59FFB8015E95}">
      <text>
        <r>
          <rPr>
            <b/>
            <sz val="9"/>
            <color indexed="81"/>
            <rFont val="Tahoma"/>
            <family val="2"/>
          </rPr>
          <t>&lt;[[TCDeals] - [TC Property Current Stage (Seq: 1)] - [Buildings (Seq: 73)] PVC Credit Amount - Send]&gt;</t>
        </r>
      </text>
    </comment>
    <comment ref="U84" authorId="1" shapeId="0" xr:uid="{A16ECDAF-4ED1-41A9-A03A-2C517A24B6CA}">
      <text>
        <r>
          <rPr>
            <b/>
            <sz val="9"/>
            <color indexed="81"/>
            <rFont val="Tahoma"/>
            <family val="2"/>
          </rPr>
          <t>&lt;[[TCDeals] - [TC Property Current Stage (Seq: 1)] - [Buildings (Seq: 73)] Constr Credit Amount - Send]&gt;</t>
        </r>
      </text>
    </comment>
    <comment ref="V84" authorId="1" shapeId="0" xr:uid="{43BF1943-3048-4758-8E0E-AE07284B7A11}">
      <text>
        <r>
          <rPr>
            <b/>
            <sz val="9"/>
            <color indexed="81"/>
            <rFont val="Tahoma"/>
            <family val="2"/>
          </rPr>
          <t>&lt;[[TCDeals] - [TC Property Current Stage (Seq: 1)] - [Buildings (Seq: 73)] PVC Est Qual Basis - Send]&gt;</t>
        </r>
      </text>
    </comment>
    <comment ref="W84" authorId="1" shapeId="0" xr:uid="{A0D82957-C0FB-4066-9C49-367385FAC821}">
      <text>
        <r>
          <rPr>
            <b/>
            <sz val="9"/>
            <color indexed="81"/>
            <rFont val="Tahoma"/>
            <family val="2"/>
          </rPr>
          <t>&lt;[[TCDeals] - [TC Property Current Stage (Seq: 1)] - [Buildings (Seq: 73)] Constr Est Qual Basis - Send]&gt;</t>
        </r>
      </text>
    </comment>
    <comment ref="X84" authorId="1" shapeId="0" xr:uid="{F520EC96-C275-424A-B19F-25CAFDA97C57}">
      <text>
        <r>
          <rPr>
            <b/>
            <sz val="9"/>
            <color indexed="81"/>
            <rFont val="Tahoma"/>
            <family val="2"/>
          </rPr>
          <t>&lt;[[TCDeals] - [TC Property Current Stage (Seq: 1)] - [Buildings (Seq: 73)] PVC8609 Basis - Send]&gt;</t>
        </r>
      </text>
    </comment>
    <comment ref="Y84" authorId="1" shapeId="0" xr:uid="{B92C1664-14A2-4916-8A8B-29A0A0A8D8C3}">
      <text>
        <r>
          <rPr>
            <b/>
            <sz val="9"/>
            <color indexed="81"/>
            <rFont val="Tahoma"/>
            <family val="2"/>
          </rPr>
          <t>&lt;[[TCDeals] - [TC Property Current Stage (Seq: 1)] - [Buildings (Seq: 73)] Constr 8609 Basis - Send]&gt;</t>
        </r>
      </text>
    </comment>
    <comment ref="P85" authorId="1" shapeId="0" xr:uid="{314BC34B-2E3A-4D12-A1B8-DB0B1EF826D0}">
      <text>
        <r>
          <rPr>
            <b/>
            <sz val="9"/>
            <color indexed="81"/>
            <rFont val="Tahoma"/>
            <family val="2"/>
          </rPr>
          <t>&lt;[[TCDeals] - [TC Property Current Stage (Seq: 1)] - [Buildings (Seq: 74)] PVC8609 Credit - Send]&gt;</t>
        </r>
      </text>
    </comment>
    <comment ref="Q85" authorId="1" shapeId="0" xr:uid="{DD5C68E6-8710-46A5-820F-9F68507EEC6C}">
      <text>
        <r>
          <rPr>
            <b/>
            <sz val="9"/>
            <color indexed="81"/>
            <rFont val="Tahoma"/>
            <family val="2"/>
          </rPr>
          <t>&lt;[[TCDeals] - [TC Property Current Stage (Seq: 1)] - [Buildings (Seq: 74)] Constr 8609 Credit - Send]&gt;</t>
        </r>
      </text>
    </comment>
    <comment ref="R85" authorId="1" shapeId="0" xr:uid="{AB70A225-1709-4782-BB41-862ED143537F}">
      <text>
        <r>
          <rPr>
            <b/>
            <sz val="9"/>
            <color indexed="81"/>
            <rFont val="Tahoma"/>
            <family val="2"/>
          </rPr>
          <t>&lt;[[TCDeals] - [TC Property Current Stage (Seq: 1)] - [Buildings (Seq: 74)] PVC Applicable Percentage - Send]&gt;</t>
        </r>
      </text>
    </comment>
    <comment ref="S85" authorId="1" shapeId="0" xr:uid="{0A7DF679-9B62-4F06-9B86-4B80FD62CBFF}">
      <text>
        <r>
          <rPr>
            <b/>
            <sz val="9"/>
            <color indexed="81"/>
            <rFont val="Tahoma"/>
            <family val="2"/>
          </rPr>
          <t>&lt;[[TCDeals] - [TC Property Current Stage (Seq: 1)] - [Buildings (Seq: 74)] Constr Applicable Percentage - Send]&gt;</t>
        </r>
      </text>
    </comment>
    <comment ref="T85" authorId="1" shapeId="0" xr:uid="{E91F1F0E-53F6-4511-8AB9-EDAF0F4314AA}">
      <text>
        <r>
          <rPr>
            <b/>
            <sz val="9"/>
            <color indexed="81"/>
            <rFont val="Tahoma"/>
            <family val="2"/>
          </rPr>
          <t>&lt;[[TCDeals] - [TC Property Current Stage (Seq: 1)] - [Buildings (Seq: 74)] PVC Credit Amount - Send]&gt;</t>
        </r>
      </text>
    </comment>
    <comment ref="U85" authorId="1" shapeId="0" xr:uid="{1BF56C8B-9096-4104-8FB6-AFA24E3BFE13}">
      <text>
        <r>
          <rPr>
            <b/>
            <sz val="9"/>
            <color indexed="81"/>
            <rFont val="Tahoma"/>
            <family val="2"/>
          </rPr>
          <t>&lt;[[TCDeals] - [TC Property Current Stage (Seq: 1)] - [Buildings (Seq: 74)] Constr Credit Amount - Send]&gt;</t>
        </r>
      </text>
    </comment>
    <comment ref="V85" authorId="1" shapeId="0" xr:uid="{008FC8DC-44EA-4F0F-9CF9-3612276648D7}">
      <text>
        <r>
          <rPr>
            <b/>
            <sz val="9"/>
            <color indexed="81"/>
            <rFont val="Tahoma"/>
            <family val="2"/>
          </rPr>
          <t>&lt;[[TCDeals] - [TC Property Current Stage (Seq: 1)] - [Buildings (Seq: 74)] PVC Est Qual Basis - Send]&gt;</t>
        </r>
      </text>
    </comment>
    <comment ref="W85" authorId="1" shapeId="0" xr:uid="{8824A383-2035-4066-97DB-1C6F869BEB16}">
      <text>
        <r>
          <rPr>
            <b/>
            <sz val="9"/>
            <color indexed="81"/>
            <rFont val="Tahoma"/>
            <family val="2"/>
          </rPr>
          <t>&lt;[[TCDeals] - [TC Property Current Stage (Seq: 1)] - [Buildings (Seq: 74)] Constr Est Qual Basis - Send]&gt;</t>
        </r>
      </text>
    </comment>
    <comment ref="X85" authorId="1" shapeId="0" xr:uid="{B12E805A-5050-4169-8347-F28FC240AE97}">
      <text>
        <r>
          <rPr>
            <b/>
            <sz val="9"/>
            <color indexed="81"/>
            <rFont val="Tahoma"/>
            <family val="2"/>
          </rPr>
          <t>&lt;[[TCDeals] - [TC Property Current Stage (Seq: 1)] - [Buildings (Seq: 74)] PVC8609 Basis - Send]&gt;</t>
        </r>
      </text>
    </comment>
    <comment ref="Y85" authorId="1" shapeId="0" xr:uid="{2C366FE4-8FD4-4719-A48F-BE76C04186ED}">
      <text>
        <r>
          <rPr>
            <b/>
            <sz val="9"/>
            <color indexed="81"/>
            <rFont val="Tahoma"/>
            <family val="2"/>
          </rPr>
          <t>&lt;[[TCDeals] - [TC Property Current Stage (Seq: 1)] - [Buildings (Seq: 74)] Constr 8609 Basis - Send]&gt;</t>
        </r>
      </text>
    </comment>
    <comment ref="P86" authorId="1" shapeId="0" xr:uid="{C9747A2B-63D8-4966-A4EF-8B9DAA57E09F}">
      <text>
        <r>
          <rPr>
            <b/>
            <sz val="9"/>
            <color indexed="81"/>
            <rFont val="Tahoma"/>
            <family val="2"/>
          </rPr>
          <t>&lt;[[TCDeals] - [TC Property Current Stage (Seq: 1)] - [Buildings (Seq: 75)] PVC8609 Credit - Send]&gt;</t>
        </r>
      </text>
    </comment>
    <comment ref="Q86" authorId="1" shapeId="0" xr:uid="{C7CE39E7-3ACD-4E4F-B6C8-69678AA7CE62}">
      <text>
        <r>
          <rPr>
            <b/>
            <sz val="9"/>
            <color indexed="81"/>
            <rFont val="Tahoma"/>
            <family val="2"/>
          </rPr>
          <t>&lt;[[TCDeals] - [TC Property Current Stage (Seq: 1)] - [Buildings (Seq: 75)] Constr 8609 Credit - Send]&gt;</t>
        </r>
      </text>
    </comment>
    <comment ref="R86" authorId="1" shapeId="0" xr:uid="{5E32E1B2-D6D2-43D6-B156-84F3CA84592A}">
      <text>
        <r>
          <rPr>
            <b/>
            <sz val="9"/>
            <color indexed="81"/>
            <rFont val="Tahoma"/>
            <family val="2"/>
          </rPr>
          <t>&lt;[[TCDeals] - [TC Property Current Stage (Seq: 1)] - [Buildings (Seq: 75)] PVC Applicable Percentage - Send]&gt;</t>
        </r>
      </text>
    </comment>
    <comment ref="S86" authorId="1" shapeId="0" xr:uid="{DA37F49E-FBB5-4786-8F3E-B6FBE35D7136}">
      <text>
        <r>
          <rPr>
            <b/>
            <sz val="9"/>
            <color indexed="81"/>
            <rFont val="Tahoma"/>
            <family val="2"/>
          </rPr>
          <t>&lt;[[TCDeals] - [TC Property Current Stage (Seq: 1)] - [Buildings (Seq: 75)] Constr Applicable Percentage - Send]&gt;</t>
        </r>
      </text>
    </comment>
    <comment ref="T86" authorId="1" shapeId="0" xr:uid="{46EB26E8-6501-4B9D-B0EA-9CB320E51027}">
      <text>
        <r>
          <rPr>
            <b/>
            <sz val="9"/>
            <color indexed="81"/>
            <rFont val="Tahoma"/>
            <family val="2"/>
          </rPr>
          <t>&lt;[[TCDeals] - [TC Property Current Stage (Seq: 1)] - [Buildings (Seq: 75)] PVC Credit Amount - Send]&gt;</t>
        </r>
      </text>
    </comment>
    <comment ref="U86" authorId="1" shapeId="0" xr:uid="{4D15A4BE-E59D-4731-B40E-C8E8FB13CD83}">
      <text>
        <r>
          <rPr>
            <b/>
            <sz val="9"/>
            <color indexed="81"/>
            <rFont val="Tahoma"/>
            <family val="2"/>
          </rPr>
          <t>&lt;[[TCDeals] - [TC Property Current Stage (Seq: 1)] - [Buildings (Seq: 75)] Constr Credit Amount - Send]&gt;</t>
        </r>
      </text>
    </comment>
    <comment ref="V86" authorId="1" shapeId="0" xr:uid="{39063C37-935E-4D55-A873-C76A60ABED09}">
      <text>
        <r>
          <rPr>
            <b/>
            <sz val="9"/>
            <color indexed="81"/>
            <rFont val="Tahoma"/>
            <family val="2"/>
          </rPr>
          <t>&lt;[[TCDeals] - [TC Property Current Stage (Seq: 1)] - [Buildings (Seq: 75)] PVC Est Qual Basis - Send]&gt;</t>
        </r>
      </text>
    </comment>
    <comment ref="W86" authorId="1" shapeId="0" xr:uid="{7CB69975-7599-4E2C-AD81-73815BE53A07}">
      <text>
        <r>
          <rPr>
            <b/>
            <sz val="9"/>
            <color indexed="81"/>
            <rFont val="Tahoma"/>
            <family val="2"/>
          </rPr>
          <t>&lt;[[TCDeals] - [TC Property Current Stage (Seq: 1)] - [Buildings (Seq: 75)] Constr Est Qual Basis - Send]&gt;</t>
        </r>
      </text>
    </comment>
    <comment ref="X86" authorId="1" shapeId="0" xr:uid="{DC992EF4-351D-4D44-8490-C9975288B0A5}">
      <text>
        <r>
          <rPr>
            <b/>
            <sz val="9"/>
            <color indexed="81"/>
            <rFont val="Tahoma"/>
            <family val="2"/>
          </rPr>
          <t>&lt;[[TCDeals] - [TC Property Current Stage (Seq: 1)] - [Buildings (Seq: 75)] PVC8609 Basis - Send]&gt;</t>
        </r>
      </text>
    </comment>
    <comment ref="Y86" authorId="1" shapeId="0" xr:uid="{6CE90A26-4672-499D-B7AF-A8735FF3EDE7}">
      <text>
        <r>
          <rPr>
            <b/>
            <sz val="9"/>
            <color indexed="81"/>
            <rFont val="Tahoma"/>
            <family val="2"/>
          </rPr>
          <t>&lt;[[TCDeals] - [TC Property Current Stage (Seq: 1)] - [Buildings (Seq: 75)] Constr 8609 Basis - Send]&gt;</t>
        </r>
      </text>
    </comment>
    <comment ref="P87" authorId="1" shapeId="0" xr:uid="{9BC954E7-404A-4A98-9777-7173D87D6592}">
      <text>
        <r>
          <rPr>
            <b/>
            <sz val="9"/>
            <color indexed="81"/>
            <rFont val="Tahoma"/>
            <family val="2"/>
          </rPr>
          <t>&lt;[[TCDeals] - [TC Property Current Stage (Seq: 1)] - [Buildings (Seq: 76)] PVC8609 Credit - Send]&gt;</t>
        </r>
      </text>
    </comment>
    <comment ref="Q87" authorId="1" shapeId="0" xr:uid="{638743CD-46AF-412A-A638-D9A9A7E2AFE9}">
      <text>
        <r>
          <rPr>
            <b/>
            <sz val="9"/>
            <color indexed="81"/>
            <rFont val="Tahoma"/>
            <family val="2"/>
          </rPr>
          <t>&lt;[[TCDeals] - [TC Property Current Stage (Seq: 1)] - [Buildings (Seq: 76)] Constr 8609 Credit - Send]&gt;</t>
        </r>
      </text>
    </comment>
    <comment ref="R87" authorId="1" shapeId="0" xr:uid="{B386ABBF-030F-43A1-9B2B-3284CD4735FE}">
      <text>
        <r>
          <rPr>
            <b/>
            <sz val="9"/>
            <color indexed="81"/>
            <rFont val="Tahoma"/>
            <family val="2"/>
          </rPr>
          <t>&lt;[[TCDeals] - [TC Property Current Stage (Seq: 1)] - [Buildings (Seq: 76)] PVC Applicable Percentage - Send]&gt;</t>
        </r>
      </text>
    </comment>
    <comment ref="S87" authorId="1" shapeId="0" xr:uid="{DCE36393-1FAF-4F7E-AC0D-AECFDEB40433}">
      <text>
        <r>
          <rPr>
            <b/>
            <sz val="9"/>
            <color indexed="81"/>
            <rFont val="Tahoma"/>
            <family val="2"/>
          </rPr>
          <t>&lt;[[TCDeals] - [TC Property Current Stage (Seq: 1)] - [Buildings (Seq: 76)] Constr Applicable Percentage - Send]&gt;</t>
        </r>
      </text>
    </comment>
    <comment ref="T87" authorId="1" shapeId="0" xr:uid="{6A629CFD-58D8-4615-9EF1-233FC140AD53}">
      <text>
        <r>
          <rPr>
            <b/>
            <sz val="9"/>
            <color indexed="81"/>
            <rFont val="Tahoma"/>
            <family val="2"/>
          </rPr>
          <t>&lt;[[TCDeals] - [TC Property Current Stage (Seq: 1)] - [Buildings (Seq: 76)] PVC Credit Amount - Send]&gt;</t>
        </r>
      </text>
    </comment>
    <comment ref="U87" authorId="1" shapeId="0" xr:uid="{8061958C-B2AE-4FE5-A70E-C8E5BB1E3C4A}">
      <text>
        <r>
          <rPr>
            <b/>
            <sz val="9"/>
            <color indexed="81"/>
            <rFont val="Tahoma"/>
            <family val="2"/>
          </rPr>
          <t>&lt;[[TCDeals] - [TC Property Current Stage (Seq: 1)] - [Buildings (Seq: 76)] Constr Credit Amount - Send]&gt;</t>
        </r>
      </text>
    </comment>
    <comment ref="V87" authorId="1" shapeId="0" xr:uid="{AEB0D27F-4CC3-4310-933C-D7DBFAA434A0}">
      <text>
        <r>
          <rPr>
            <b/>
            <sz val="9"/>
            <color indexed="81"/>
            <rFont val="Tahoma"/>
            <family val="2"/>
          </rPr>
          <t>&lt;[[TCDeals] - [TC Property Current Stage (Seq: 1)] - [Buildings (Seq: 76)] PVC Est Qual Basis - Send]&gt;</t>
        </r>
      </text>
    </comment>
    <comment ref="W87" authorId="1" shapeId="0" xr:uid="{09F3C651-AF65-4D23-AC0F-A437A8025819}">
      <text>
        <r>
          <rPr>
            <b/>
            <sz val="9"/>
            <color indexed="81"/>
            <rFont val="Tahoma"/>
            <family val="2"/>
          </rPr>
          <t>&lt;[[TCDeals] - [TC Property Current Stage (Seq: 1)] - [Buildings (Seq: 76)] Constr Est Qual Basis - Send]&gt;</t>
        </r>
      </text>
    </comment>
    <comment ref="X87" authorId="1" shapeId="0" xr:uid="{CA97B524-851B-4ECE-A03D-813DD03B3077}">
      <text>
        <r>
          <rPr>
            <b/>
            <sz val="9"/>
            <color indexed="81"/>
            <rFont val="Tahoma"/>
            <family val="2"/>
          </rPr>
          <t>&lt;[[TCDeals] - [TC Property Current Stage (Seq: 1)] - [Buildings (Seq: 76)] PVC8609 Basis - Send]&gt;</t>
        </r>
      </text>
    </comment>
    <comment ref="Y87" authorId="1" shapeId="0" xr:uid="{804E4729-916C-4B0F-AF74-D75FC7FE7875}">
      <text>
        <r>
          <rPr>
            <b/>
            <sz val="9"/>
            <color indexed="81"/>
            <rFont val="Tahoma"/>
            <family val="2"/>
          </rPr>
          <t>&lt;[[TCDeals] - [TC Property Current Stage (Seq: 1)] - [Buildings (Seq: 76)] Constr 8609 Basis - Send]&gt;</t>
        </r>
      </text>
    </comment>
    <comment ref="P88" authorId="1" shapeId="0" xr:uid="{ED8912E7-5ECF-45D4-A3D8-7CB02CC3850E}">
      <text>
        <r>
          <rPr>
            <b/>
            <sz val="9"/>
            <color indexed="81"/>
            <rFont val="Tahoma"/>
            <family val="2"/>
          </rPr>
          <t>&lt;[[TCDeals] - [TC Property Current Stage (Seq: 1)] - [Buildings (Seq: 77)] PVC8609 Credit - Send]&gt;</t>
        </r>
      </text>
    </comment>
    <comment ref="Q88" authorId="1" shapeId="0" xr:uid="{8076D6D1-2026-4146-BF97-8FFD9F1819C8}">
      <text>
        <r>
          <rPr>
            <b/>
            <sz val="9"/>
            <color indexed="81"/>
            <rFont val="Tahoma"/>
            <family val="2"/>
          </rPr>
          <t>&lt;[[TCDeals] - [TC Property Current Stage (Seq: 1)] - [Buildings (Seq: 77)] Constr 8609 Credit - Send]&gt;</t>
        </r>
      </text>
    </comment>
    <comment ref="R88" authorId="1" shapeId="0" xr:uid="{D7AFEC52-B3C4-4220-87B8-F0E86E205254}">
      <text>
        <r>
          <rPr>
            <b/>
            <sz val="9"/>
            <color indexed="81"/>
            <rFont val="Tahoma"/>
            <family val="2"/>
          </rPr>
          <t>&lt;[[TCDeals] - [TC Property Current Stage (Seq: 1)] - [Buildings (Seq: 77)] PVC Applicable Percentage - Send]&gt;</t>
        </r>
      </text>
    </comment>
    <comment ref="S88" authorId="1" shapeId="0" xr:uid="{36947B87-BB21-4355-B41C-691A470CAE7B}">
      <text>
        <r>
          <rPr>
            <b/>
            <sz val="9"/>
            <color indexed="81"/>
            <rFont val="Tahoma"/>
            <family val="2"/>
          </rPr>
          <t>&lt;[[TCDeals] - [TC Property Current Stage (Seq: 1)] - [Buildings (Seq: 77)] Constr Applicable Percentage - Send]&gt;</t>
        </r>
      </text>
    </comment>
    <comment ref="T88" authorId="1" shapeId="0" xr:uid="{4E1972A8-36B6-470C-8B60-2F72B7008D97}">
      <text>
        <r>
          <rPr>
            <b/>
            <sz val="9"/>
            <color indexed="81"/>
            <rFont val="Tahoma"/>
            <family val="2"/>
          </rPr>
          <t>&lt;[[TCDeals] - [TC Property Current Stage (Seq: 1)] - [Buildings (Seq: 77)] PVC Credit Amount - Send]&gt;</t>
        </r>
      </text>
    </comment>
    <comment ref="U88" authorId="1" shapeId="0" xr:uid="{56D17543-F581-4F50-8B60-E6E8AA796C25}">
      <text>
        <r>
          <rPr>
            <b/>
            <sz val="9"/>
            <color indexed="81"/>
            <rFont val="Tahoma"/>
            <family val="2"/>
          </rPr>
          <t>&lt;[[TCDeals] - [TC Property Current Stage (Seq: 1)] - [Buildings (Seq: 77)] Constr Credit Amount - Send]&gt;</t>
        </r>
      </text>
    </comment>
    <comment ref="V88" authorId="1" shapeId="0" xr:uid="{0C0CB7EB-3BB9-4CC8-B3D1-6D5654C868BC}">
      <text>
        <r>
          <rPr>
            <b/>
            <sz val="9"/>
            <color indexed="81"/>
            <rFont val="Tahoma"/>
            <family val="2"/>
          </rPr>
          <t>&lt;[[TCDeals] - [TC Property Current Stage (Seq: 1)] - [Buildings (Seq: 77)] PVC Est Qual Basis - Send]&gt;</t>
        </r>
      </text>
    </comment>
    <comment ref="W88" authorId="1" shapeId="0" xr:uid="{B8285BD4-71A1-4296-9129-C7D6509AA53F}">
      <text>
        <r>
          <rPr>
            <b/>
            <sz val="9"/>
            <color indexed="81"/>
            <rFont val="Tahoma"/>
            <family val="2"/>
          </rPr>
          <t>&lt;[[TCDeals] - [TC Property Current Stage (Seq: 1)] - [Buildings (Seq: 77)] Constr Est Qual Basis - Send]&gt;</t>
        </r>
      </text>
    </comment>
    <comment ref="X88" authorId="1" shapeId="0" xr:uid="{677727B9-E273-4D45-A25C-F139CF674BA8}">
      <text>
        <r>
          <rPr>
            <b/>
            <sz val="9"/>
            <color indexed="81"/>
            <rFont val="Tahoma"/>
            <family val="2"/>
          </rPr>
          <t>&lt;[[TCDeals] - [TC Property Current Stage (Seq: 1)] - [Buildings (Seq: 77)] PVC8609 Basis - Send]&gt;</t>
        </r>
      </text>
    </comment>
    <comment ref="Y88" authorId="1" shapeId="0" xr:uid="{1CFF58DE-E3B5-4BCC-9547-8BA9CD89874D}">
      <text>
        <r>
          <rPr>
            <b/>
            <sz val="9"/>
            <color indexed="81"/>
            <rFont val="Tahoma"/>
            <family val="2"/>
          </rPr>
          <t>&lt;[[TCDeals] - [TC Property Current Stage (Seq: 1)] - [Buildings (Seq: 77)] Constr 8609 Basis - Send]&gt;</t>
        </r>
      </text>
    </comment>
    <comment ref="P89" authorId="1" shapeId="0" xr:uid="{4680EAB1-DF4A-4B26-BBC3-173FABF59525}">
      <text>
        <r>
          <rPr>
            <b/>
            <sz val="9"/>
            <color indexed="81"/>
            <rFont val="Tahoma"/>
            <family val="2"/>
          </rPr>
          <t>&lt;[[TCDeals] - [TC Property Current Stage (Seq: 1)] - [Buildings (Seq: 78)] PVC8609 Credit - Send]&gt;</t>
        </r>
      </text>
    </comment>
    <comment ref="Q89" authorId="1" shapeId="0" xr:uid="{84B1F62C-A678-4638-B678-B88F31B25BE5}">
      <text>
        <r>
          <rPr>
            <b/>
            <sz val="9"/>
            <color indexed="81"/>
            <rFont val="Tahoma"/>
            <family val="2"/>
          </rPr>
          <t>&lt;[[TCDeals] - [TC Property Current Stage (Seq: 1)] - [Buildings (Seq: 78)] Constr 8609 Credit - Send]&gt;</t>
        </r>
      </text>
    </comment>
    <comment ref="R89" authorId="1" shapeId="0" xr:uid="{25C0A751-A156-4035-A7DA-371BDFF031F5}">
      <text>
        <r>
          <rPr>
            <b/>
            <sz val="9"/>
            <color indexed="81"/>
            <rFont val="Tahoma"/>
            <family val="2"/>
          </rPr>
          <t>&lt;[[TCDeals] - [TC Property Current Stage (Seq: 1)] - [Buildings (Seq: 78)] PVC Applicable Percentage - Send]&gt;</t>
        </r>
      </text>
    </comment>
    <comment ref="S89" authorId="1" shapeId="0" xr:uid="{B08D1AFB-2328-43C1-B771-B695FD282C3B}">
      <text>
        <r>
          <rPr>
            <b/>
            <sz val="9"/>
            <color indexed="81"/>
            <rFont val="Tahoma"/>
            <family val="2"/>
          </rPr>
          <t>&lt;[[TCDeals] - [TC Property Current Stage (Seq: 1)] - [Buildings (Seq: 78)] Constr Applicable Percentage - Send]&gt;</t>
        </r>
      </text>
    </comment>
    <comment ref="T89" authorId="1" shapeId="0" xr:uid="{CDF5DDE1-7A86-49BD-8503-1CC1FE2A629F}">
      <text>
        <r>
          <rPr>
            <b/>
            <sz val="9"/>
            <color indexed="81"/>
            <rFont val="Tahoma"/>
            <family val="2"/>
          </rPr>
          <t>&lt;[[TCDeals] - [TC Property Current Stage (Seq: 1)] - [Buildings (Seq: 78)] PVC Credit Amount - Send]&gt;</t>
        </r>
      </text>
    </comment>
    <comment ref="U89" authorId="1" shapeId="0" xr:uid="{44794672-D25E-41B8-A87C-9BA317A0B6CC}">
      <text>
        <r>
          <rPr>
            <b/>
            <sz val="9"/>
            <color indexed="81"/>
            <rFont val="Tahoma"/>
            <family val="2"/>
          </rPr>
          <t>&lt;[[TCDeals] - [TC Property Current Stage (Seq: 1)] - [Buildings (Seq: 78)] Constr Credit Amount - Send]&gt;</t>
        </r>
      </text>
    </comment>
    <comment ref="V89" authorId="1" shapeId="0" xr:uid="{0F4F7D87-D47D-424C-A083-505FF3627F16}">
      <text>
        <r>
          <rPr>
            <b/>
            <sz val="9"/>
            <color indexed="81"/>
            <rFont val="Tahoma"/>
            <family val="2"/>
          </rPr>
          <t>&lt;[[TCDeals] - [TC Property Current Stage (Seq: 1)] - [Buildings (Seq: 78)] PVC Est Qual Basis - Send]&gt;</t>
        </r>
      </text>
    </comment>
    <comment ref="W89" authorId="1" shapeId="0" xr:uid="{D34CE008-1C89-4CD9-9146-0EE5A648D321}">
      <text>
        <r>
          <rPr>
            <b/>
            <sz val="9"/>
            <color indexed="81"/>
            <rFont val="Tahoma"/>
            <family val="2"/>
          </rPr>
          <t>&lt;[[TCDeals] - [TC Property Current Stage (Seq: 1)] - [Buildings (Seq: 78)] Constr Est Qual Basis - Send]&gt;</t>
        </r>
      </text>
    </comment>
    <comment ref="X89" authorId="1" shapeId="0" xr:uid="{7A636C80-6567-4282-9C3E-EFEAB98919C1}">
      <text>
        <r>
          <rPr>
            <b/>
            <sz val="9"/>
            <color indexed="81"/>
            <rFont val="Tahoma"/>
            <family val="2"/>
          </rPr>
          <t>&lt;[[TCDeals] - [TC Property Current Stage (Seq: 1)] - [Buildings (Seq: 78)] PVC8609 Basis - Send]&gt;</t>
        </r>
      </text>
    </comment>
    <comment ref="Y89" authorId="1" shapeId="0" xr:uid="{B3A17968-8B8B-4118-A399-C6BB91C6559B}">
      <text>
        <r>
          <rPr>
            <b/>
            <sz val="9"/>
            <color indexed="81"/>
            <rFont val="Tahoma"/>
            <family val="2"/>
          </rPr>
          <t>&lt;[[TCDeals] - [TC Property Current Stage (Seq: 1)] - [Buildings (Seq: 78)] Constr 8609 Basis - Send]&gt;</t>
        </r>
      </text>
    </comment>
    <comment ref="P90" authorId="1" shapeId="0" xr:uid="{D78F5289-3267-4745-947C-69ACFA30E53B}">
      <text>
        <r>
          <rPr>
            <b/>
            <sz val="9"/>
            <color indexed="81"/>
            <rFont val="Tahoma"/>
            <family val="2"/>
          </rPr>
          <t>&lt;[[TCDeals] - [TC Property Current Stage (Seq: 1)] - [Buildings (Seq: 79)] PVC8609 Credit - Send]&gt;</t>
        </r>
      </text>
    </comment>
    <comment ref="Q90" authorId="1" shapeId="0" xr:uid="{C1F96E95-C8B8-4D80-B0F2-FF8CB3BBAEE8}">
      <text>
        <r>
          <rPr>
            <b/>
            <sz val="9"/>
            <color indexed="81"/>
            <rFont val="Tahoma"/>
            <family val="2"/>
          </rPr>
          <t>&lt;[[TCDeals] - [TC Property Current Stage (Seq: 1)] - [Buildings (Seq: 79)] Constr 8609 Credit - Send]&gt;</t>
        </r>
      </text>
    </comment>
    <comment ref="R90" authorId="1" shapeId="0" xr:uid="{7C57F917-5BEC-444E-8BE1-5F18BE4C93B3}">
      <text>
        <r>
          <rPr>
            <b/>
            <sz val="9"/>
            <color indexed="81"/>
            <rFont val="Tahoma"/>
            <family val="2"/>
          </rPr>
          <t>&lt;[[TCDeals] - [TC Property Current Stage (Seq: 1)] - [Buildings (Seq: 79)] PVC Applicable Percentage - Send]&gt;</t>
        </r>
      </text>
    </comment>
    <comment ref="S90" authorId="1" shapeId="0" xr:uid="{97946017-37BC-4E80-BDF0-46587EF170AC}">
      <text>
        <r>
          <rPr>
            <b/>
            <sz val="9"/>
            <color indexed="81"/>
            <rFont val="Tahoma"/>
            <family val="2"/>
          </rPr>
          <t>&lt;[[TCDeals] - [TC Property Current Stage (Seq: 1)] - [Buildings (Seq: 79)] Constr Applicable Percentage - Send]&gt;</t>
        </r>
      </text>
    </comment>
    <comment ref="T90" authorId="1" shapeId="0" xr:uid="{C2617505-C68C-43DF-A9ED-95C5EFE968CC}">
      <text>
        <r>
          <rPr>
            <b/>
            <sz val="9"/>
            <color indexed="81"/>
            <rFont val="Tahoma"/>
            <family val="2"/>
          </rPr>
          <t>&lt;[[TCDeals] - [TC Property Current Stage (Seq: 1)] - [Buildings (Seq: 79)] PVC Credit Amount - Send]&gt;</t>
        </r>
      </text>
    </comment>
    <comment ref="U90" authorId="1" shapeId="0" xr:uid="{40D54306-E8A3-4EF9-A923-CD6E47E7CC2E}">
      <text>
        <r>
          <rPr>
            <b/>
            <sz val="9"/>
            <color indexed="81"/>
            <rFont val="Tahoma"/>
            <family val="2"/>
          </rPr>
          <t>&lt;[[TCDeals] - [TC Property Current Stage (Seq: 1)] - [Buildings (Seq: 79)] Constr Credit Amount - Send]&gt;</t>
        </r>
      </text>
    </comment>
    <comment ref="V90" authorId="1" shapeId="0" xr:uid="{D70D1969-18FA-45EC-8F85-A5988AA4523F}">
      <text>
        <r>
          <rPr>
            <b/>
            <sz val="9"/>
            <color indexed="81"/>
            <rFont val="Tahoma"/>
            <family val="2"/>
          </rPr>
          <t>&lt;[[TCDeals] - [TC Property Current Stage (Seq: 1)] - [Buildings (Seq: 79)] PVC Est Qual Basis - Send]&gt;</t>
        </r>
      </text>
    </comment>
    <comment ref="W90" authorId="1" shapeId="0" xr:uid="{470F368D-E196-49EB-9DB9-7555972B3042}">
      <text>
        <r>
          <rPr>
            <b/>
            <sz val="9"/>
            <color indexed="81"/>
            <rFont val="Tahoma"/>
            <family val="2"/>
          </rPr>
          <t>&lt;[[TCDeals] - [TC Property Current Stage (Seq: 1)] - [Buildings (Seq: 79)] Constr Est Qual Basis - Send]&gt;</t>
        </r>
      </text>
    </comment>
    <comment ref="X90" authorId="1" shapeId="0" xr:uid="{D1824A14-EB9E-42D9-BD50-7D6F3BD89E94}">
      <text>
        <r>
          <rPr>
            <b/>
            <sz val="9"/>
            <color indexed="81"/>
            <rFont val="Tahoma"/>
            <family val="2"/>
          </rPr>
          <t>&lt;[[TCDeals] - [TC Property Current Stage (Seq: 1)] - [Buildings (Seq: 79)] PVC8609 Basis - Send]&gt;</t>
        </r>
      </text>
    </comment>
    <comment ref="Y90" authorId="1" shapeId="0" xr:uid="{06338BFD-F786-4FED-A7E1-A6EB407D44D1}">
      <text>
        <r>
          <rPr>
            <b/>
            <sz val="9"/>
            <color indexed="81"/>
            <rFont val="Tahoma"/>
            <family val="2"/>
          </rPr>
          <t>&lt;[[TCDeals] - [TC Property Current Stage (Seq: 1)] - [Buildings (Seq: 79)] Constr 8609 Basis - Send]&gt;</t>
        </r>
      </text>
    </comment>
    <comment ref="P91" authorId="1" shapeId="0" xr:uid="{79649A80-F9A9-4B9E-BAA0-288EDE9E890C}">
      <text>
        <r>
          <rPr>
            <b/>
            <sz val="9"/>
            <color indexed="81"/>
            <rFont val="Tahoma"/>
            <family val="2"/>
          </rPr>
          <t>&lt;[[TCDeals] - [TC Property Current Stage (Seq: 1)] - [Buildings (Seq: 80)] PVC8609 Credit - Send]&gt;</t>
        </r>
      </text>
    </comment>
    <comment ref="Q91" authorId="1" shapeId="0" xr:uid="{B863E63C-D8B9-4F9B-835F-BA13EB276EFF}">
      <text>
        <r>
          <rPr>
            <b/>
            <sz val="9"/>
            <color indexed="81"/>
            <rFont val="Tahoma"/>
            <family val="2"/>
          </rPr>
          <t>&lt;[[TCDeals] - [TC Property Current Stage (Seq: 1)] - [Buildings (Seq: 80)] Constr 8609 Credit - Send]&gt;</t>
        </r>
      </text>
    </comment>
    <comment ref="R91" authorId="1" shapeId="0" xr:uid="{B43B2AE6-F618-413E-B66B-652FB914E8FB}">
      <text>
        <r>
          <rPr>
            <b/>
            <sz val="9"/>
            <color indexed="81"/>
            <rFont val="Tahoma"/>
            <family val="2"/>
          </rPr>
          <t>&lt;[[TCDeals] - [TC Property Current Stage (Seq: 1)] - [Buildings (Seq: 80)] PVC Applicable Percentage - Send]&gt;</t>
        </r>
      </text>
    </comment>
    <comment ref="S91" authorId="1" shapeId="0" xr:uid="{630AA354-A99C-4F9D-A2BF-A79240949747}">
      <text>
        <r>
          <rPr>
            <b/>
            <sz val="9"/>
            <color indexed="81"/>
            <rFont val="Tahoma"/>
            <family val="2"/>
          </rPr>
          <t>&lt;[[TCDeals] - [TC Property Current Stage (Seq: 1)] - [Buildings (Seq: 80)] Constr Applicable Percentage - Send]&gt;</t>
        </r>
      </text>
    </comment>
    <comment ref="T91" authorId="1" shapeId="0" xr:uid="{0F13751B-F540-4FFF-88D6-078CC0DC7370}">
      <text>
        <r>
          <rPr>
            <b/>
            <sz val="9"/>
            <color indexed="81"/>
            <rFont val="Tahoma"/>
            <family val="2"/>
          </rPr>
          <t>&lt;[[TCDeals] - [TC Property Current Stage (Seq: 1)] - [Buildings (Seq: 80)] PVC Credit Amount - Send]&gt;</t>
        </r>
      </text>
    </comment>
    <comment ref="U91" authorId="1" shapeId="0" xr:uid="{EB354C40-1DE8-4FA7-94FF-841372EF0EB6}">
      <text>
        <r>
          <rPr>
            <b/>
            <sz val="9"/>
            <color indexed="81"/>
            <rFont val="Tahoma"/>
            <family val="2"/>
          </rPr>
          <t>&lt;[[TCDeals] - [TC Property Current Stage (Seq: 1)] - [Buildings (Seq: 80)] Constr Credit Amount - Send]&gt;</t>
        </r>
      </text>
    </comment>
    <comment ref="V91" authorId="1" shapeId="0" xr:uid="{BFEECF66-9E80-4B59-98D6-B8A28C26BBFB}">
      <text>
        <r>
          <rPr>
            <b/>
            <sz val="9"/>
            <color indexed="81"/>
            <rFont val="Tahoma"/>
            <family val="2"/>
          </rPr>
          <t>&lt;[[TCDeals] - [TC Property Current Stage (Seq: 1)] - [Buildings (Seq: 80)] PVC Est Qual Basis - Send]&gt;</t>
        </r>
      </text>
    </comment>
    <comment ref="W91" authorId="1" shapeId="0" xr:uid="{2D8178DE-7B32-4AFA-998D-C1D930F01BBC}">
      <text>
        <r>
          <rPr>
            <b/>
            <sz val="9"/>
            <color indexed="81"/>
            <rFont val="Tahoma"/>
            <family val="2"/>
          </rPr>
          <t>&lt;[[TCDeals] - [TC Property Current Stage (Seq: 1)] - [Buildings (Seq: 80)] Constr Est Qual Basis - Send]&gt;</t>
        </r>
      </text>
    </comment>
    <comment ref="X91" authorId="1" shapeId="0" xr:uid="{B83D99A6-9273-43EC-B004-2785D5EDF1DD}">
      <text>
        <r>
          <rPr>
            <b/>
            <sz val="9"/>
            <color indexed="81"/>
            <rFont val="Tahoma"/>
            <family val="2"/>
          </rPr>
          <t>&lt;[[TCDeals] - [TC Property Current Stage (Seq: 1)] - [Buildings (Seq: 80)] PVC8609 Basis - Send]&gt;</t>
        </r>
      </text>
    </comment>
    <comment ref="Y91" authorId="1" shapeId="0" xr:uid="{2F6C7F68-784C-4BA3-A1F3-3D4B3B6D6A01}">
      <text>
        <r>
          <rPr>
            <b/>
            <sz val="9"/>
            <color indexed="81"/>
            <rFont val="Tahoma"/>
            <family val="2"/>
          </rPr>
          <t>&lt;[[TCDeals] - [TC Property Current Stage (Seq: 1)] - [Buildings (Seq: 80)] Constr 8609 Basis - Send]&gt;</t>
        </r>
      </text>
    </comment>
    <comment ref="P92" authorId="1" shapeId="0" xr:uid="{488716C7-0FB1-4F22-96E2-2BCAA98CF503}">
      <text>
        <r>
          <rPr>
            <b/>
            <sz val="9"/>
            <color indexed="81"/>
            <rFont val="Tahoma"/>
            <family val="2"/>
          </rPr>
          <t>&lt;[[TCDeals] - [TC Property Current Stage (Seq: 1)] - [Buildings (Seq: 81)] PVC8609 Credit - Send]&gt;</t>
        </r>
      </text>
    </comment>
    <comment ref="Q92" authorId="1" shapeId="0" xr:uid="{686E6B51-9EE1-4B05-956D-469913D03777}">
      <text>
        <r>
          <rPr>
            <b/>
            <sz val="9"/>
            <color indexed="81"/>
            <rFont val="Tahoma"/>
            <family val="2"/>
          </rPr>
          <t>&lt;[[TCDeals] - [TC Property Current Stage (Seq: 1)] - [Buildings (Seq: 81)] Constr 8609 Credit - Send]&gt;</t>
        </r>
      </text>
    </comment>
    <comment ref="R92" authorId="1" shapeId="0" xr:uid="{162CEFC1-565C-46CB-8FDE-346537B8ACBC}">
      <text>
        <r>
          <rPr>
            <b/>
            <sz val="9"/>
            <color indexed="81"/>
            <rFont val="Tahoma"/>
            <family val="2"/>
          </rPr>
          <t>&lt;[[TCDeals] - [TC Property Current Stage (Seq: 1)] - [Buildings (Seq: 81)] PVC Applicable Percentage - Send]&gt;</t>
        </r>
      </text>
    </comment>
    <comment ref="S92" authorId="1" shapeId="0" xr:uid="{9E2DD274-3339-48D4-B09F-1B8788924DFF}">
      <text>
        <r>
          <rPr>
            <b/>
            <sz val="9"/>
            <color indexed="81"/>
            <rFont val="Tahoma"/>
            <family val="2"/>
          </rPr>
          <t>&lt;[[TCDeals] - [TC Property Current Stage (Seq: 1)] - [Buildings (Seq: 81)] Constr Applicable Percentage - Send]&gt;</t>
        </r>
      </text>
    </comment>
    <comment ref="T92" authorId="1" shapeId="0" xr:uid="{95DDF54F-BB30-4047-B27E-F2FCCCA30CE0}">
      <text>
        <r>
          <rPr>
            <b/>
            <sz val="9"/>
            <color indexed="81"/>
            <rFont val="Tahoma"/>
            <family val="2"/>
          </rPr>
          <t>&lt;[[TCDeals] - [TC Property Current Stage (Seq: 1)] - [Buildings (Seq: 81)] PVC Credit Amount - Send]&gt;</t>
        </r>
      </text>
    </comment>
    <comment ref="U92" authorId="1" shapeId="0" xr:uid="{573D5F99-49F5-48A3-8079-D10D70D375D9}">
      <text>
        <r>
          <rPr>
            <b/>
            <sz val="9"/>
            <color indexed="81"/>
            <rFont val="Tahoma"/>
            <family val="2"/>
          </rPr>
          <t>&lt;[[TCDeals] - [TC Property Current Stage (Seq: 1)] - [Buildings (Seq: 81)] Constr Credit Amount - Send]&gt;</t>
        </r>
      </text>
    </comment>
    <comment ref="V92" authorId="1" shapeId="0" xr:uid="{CAD2D69B-2D42-48E5-AFE3-368CAC698B66}">
      <text>
        <r>
          <rPr>
            <b/>
            <sz val="9"/>
            <color indexed="81"/>
            <rFont val="Tahoma"/>
            <family val="2"/>
          </rPr>
          <t>&lt;[[TCDeals] - [TC Property Current Stage (Seq: 1)] - [Buildings (Seq: 81)] PVC Est Qual Basis - Send]&gt;</t>
        </r>
      </text>
    </comment>
    <comment ref="W92" authorId="1" shapeId="0" xr:uid="{201FB3F4-3077-4D2F-AF89-0FF93247ECD8}">
      <text>
        <r>
          <rPr>
            <b/>
            <sz val="9"/>
            <color indexed="81"/>
            <rFont val="Tahoma"/>
            <family val="2"/>
          </rPr>
          <t>&lt;[[TCDeals] - [TC Property Current Stage (Seq: 1)] - [Buildings (Seq: 81)] Constr Est Qual Basis - Send]&gt;</t>
        </r>
      </text>
    </comment>
    <comment ref="X92" authorId="1" shapeId="0" xr:uid="{4A13E58F-A416-4230-9F10-09968B8ACA3E}">
      <text>
        <r>
          <rPr>
            <b/>
            <sz val="9"/>
            <color indexed="81"/>
            <rFont val="Tahoma"/>
            <family val="2"/>
          </rPr>
          <t>&lt;[[TCDeals] - [TC Property Current Stage (Seq: 1)] - [Buildings (Seq: 81)] PVC8609 Basis - Send]&gt;</t>
        </r>
      </text>
    </comment>
    <comment ref="Y92" authorId="1" shapeId="0" xr:uid="{8AA40942-D5E2-47B3-BF74-3F5CC9D9B351}">
      <text>
        <r>
          <rPr>
            <b/>
            <sz val="9"/>
            <color indexed="81"/>
            <rFont val="Tahoma"/>
            <family val="2"/>
          </rPr>
          <t>&lt;[[TCDeals] - [TC Property Current Stage (Seq: 1)] - [Buildings (Seq: 81)] Constr 8609 Basis - Send]&gt;</t>
        </r>
      </text>
    </comment>
    <comment ref="P93" authorId="1" shapeId="0" xr:uid="{9D6989C3-E494-4775-A100-B4CDCD2A29DD}">
      <text>
        <r>
          <rPr>
            <b/>
            <sz val="9"/>
            <color indexed="81"/>
            <rFont val="Tahoma"/>
            <family val="2"/>
          </rPr>
          <t>&lt;[[TCDeals] - [TC Property Current Stage (Seq: 1)] - [Buildings (Seq: 82)] PVC8609 Credit - Send]&gt;</t>
        </r>
      </text>
    </comment>
    <comment ref="Q93" authorId="1" shapeId="0" xr:uid="{737ABA06-AD85-4947-8D09-218FE1450FB3}">
      <text>
        <r>
          <rPr>
            <b/>
            <sz val="9"/>
            <color indexed="81"/>
            <rFont val="Tahoma"/>
            <family val="2"/>
          </rPr>
          <t>&lt;[[TCDeals] - [TC Property Current Stage (Seq: 1)] - [Buildings (Seq: 82)] Constr 8609 Credit - Send]&gt;</t>
        </r>
      </text>
    </comment>
    <comment ref="R93" authorId="1" shapeId="0" xr:uid="{2D5433F3-5AE8-4938-9A41-8C7E3899FA54}">
      <text>
        <r>
          <rPr>
            <b/>
            <sz val="9"/>
            <color indexed="81"/>
            <rFont val="Tahoma"/>
            <family val="2"/>
          </rPr>
          <t>&lt;[[TCDeals] - [TC Property Current Stage (Seq: 1)] - [Buildings (Seq: 82)] PVC Applicable Percentage - Send]&gt;</t>
        </r>
      </text>
    </comment>
    <comment ref="S93" authorId="1" shapeId="0" xr:uid="{99E6D44C-D65F-4263-8159-F7E1CB6B9176}">
      <text>
        <r>
          <rPr>
            <b/>
            <sz val="9"/>
            <color indexed="81"/>
            <rFont val="Tahoma"/>
            <family val="2"/>
          </rPr>
          <t>&lt;[[TCDeals] - [TC Property Current Stage (Seq: 1)] - [Buildings (Seq: 82)] Constr Applicable Percentage - Send]&gt;</t>
        </r>
      </text>
    </comment>
    <comment ref="T93" authorId="1" shapeId="0" xr:uid="{91735045-69B4-4EEE-8EBB-29D624678148}">
      <text>
        <r>
          <rPr>
            <b/>
            <sz val="9"/>
            <color indexed="81"/>
            <rFont val="Tahoma"/>
            <family val="2"/>
          </rPr>
          <t>&lt;[[TCDeals] - [TC Property Current Stage (Seq: 1)] - [Buildings (Seq: 82)] PVC Credit Amount - Send]&gt;</t>
        </r>
      </text>
    </comment>
    <comment ref="U93" authorId="1" shapeId="0" xr:uid="{A5F863EB-957E-4C4F-B5E8-DCAC2A9BBFB9}">
      <text>
        <r>
          <rPr>
            <b/>
            <sz val="9"/>
            <color indexed="81"/>
            <rFont val="Tahoma"/>
            <family val="2"/>
          </rPr>
          <t>&lt;[[TCDeals] - [TC Property Current Stage (Seq: 1)] - [Buildings (Seq: 82)] Constr Credit Amount - Send]&gt;</t>
        </r>
      </text>
    </comment>
    <comment ref="V93" authorId="1" shapeId="0" xr:uid="{880488C4-97B8-4112-B3AC-7D3D1230EACF}">
      <text>
        <r>
          <rPr>
            <b/>
            <sz val="9"/>
            <color indexed="81"/>
            <rFont val="Tahoma"/>
            <family val="2"/>
          </rPr>
          <t>&lt;[[TCDeals] - [TC Property Current Stage (Seq: 1)] - [Buildings (Seq: 82)] PVC Est Qual Basis - Send]&gt;</t>
        </r>
      </text>
    </comment>
    <comment ref="W93" authorId="1" shapeId="0" xr:uid="{9471F795-D04C-440C-A928-8DB319851BE7}">
      <text>
        <r>
          <rPr>
            <b/>
            <sz val="9"/>
            <color indexed="81"/>
            <rFont val="Tahoma"/>
            <family val="2"/>
          </rPr>
          <t>&lt;[[TCDeals] - [TC Property Current Stage (Seq: 1)] - [Buildings (Seq: 82)] Constr Est Qual Basis - Send]&gt;</t>
        </r>
      </text>
    </comment>
    <comment ref="X93" authorId="1" shapeId="0" xr:uid="{A6BC230C-8EA3-4D4E-8BA4-2679D6830885}">
      <text>
        <r>
          <rPr>
            <b/>
            <sz val="9"/>
            <color indexed="81"/>
            <rFont val="Tahoma"/>
            <family val="2"/>
          </rPr>
          <t>&lt;[[TCDeals] - [TC Property Current Stage (Seq: 1)] - [Buildings (Seq: 82)] PVC8609 Basis - Send]&gt;</t>
        </r>
      </text>
    </comment>
    <comment ref="Y93" authorId="1" shapeId="0" xr:uid="{88B95707-64CF-48B6-B804-1235C9E9191A}">
      <text>
        <r>
          <rPr>
            <b/>
            <sz val="9"/>
            <color indexed="81"/>
            <rFont val="Tahoma"/>
            <family val="2"/>
          </rPr>
          <t>&lt;[[TCDeals] - [TC Property Current Stage (Seq: 1)] - [Buildings (Seq: 82)] Constr 8609 Basis - Send]&gt;</t>
        </r>
      </text>
    </comment>
    <comment ref="P94" authorId="1" shapeId="0" xr:uid="{39D8FFE9-DD26-40F8-A534-787AE92C8887}">
      <text>
        <r>
          <rPr>
            <b/>
            <sz val="9"/>
            <color indexed="81"/>
            <rFont val="Tahoma"/>
            <family val="2"/>
          </rPr>
          <t>&lt;[[TCDeals] - [TC Property Current Stage (Seq: 1)] - [Buildings (Seq: 83)] PVC8609 Credit - Send]&gt;</t>
        </r>
      </text>
    </comment>
    <comment ref="Q94" authorId="1" shapeId="0" xr:uid="{19CB3F73-8C1E-4703-A299-42F18D6FF9E6}">
      <text>
        <r>
          <rPr>
            <b/>
            <sz val="9"/>
            <color indexed="81"/>
            <rFont val="Tahoma"/>
            <family val="2"/>
          </rPr>
          <t>&lt;[[TCDeals] - [TC Property Current Stage (Seq: 1)] - [Buildings (Seq: 83)] Constr 8609 Credit - Send]&gt;</t>
        </r>
      </text>
    </comment>
    <comment ref="R94" authorId="1" shapeId="0" xr:uid="{C8D4AF3A-174D-4BEF-93C2-F9783C9B244E}">
      <text>
        <r>
          <rPr>
            <b/>
            <sz val="9"/>
            <color indexed="81"/>
            <rFont val="Tahoma"/>
            <family val="2"/>
          </rPr>
          <t>&lt;[[TCDeals] - [TC Property Current Stage (Seq: 1)] - [Buildings (Seq: 83)] PVC Applicable Percentage - Send]&gt;</t>
        </r>
      </text>
    </comment>
    <comment ref="S94" authorId="1" shapeId="0" xr:uid="{309AC9CE-2133-42BB-B6E0-0ADBE8BBD74E}">
      <text>
        <r>
          <rPr>
            <b/>
            <sz val="9"/>
            <color indexed="81"/>
            <rFont val="Tahoma"/>
            <family val="2"/>
          </rPr>
          <t>&lt;[[TCDeals] - [TC Property Current Stage (Seq: 1)] - [Buildings (Seq: 83)] Constr Applicable Percentage - Send]&gt;</t>
        </r>
      </text>
    </comment>
    <comment ref="T94" authorId="1" shapeId="0" xr:uid="{51E68A79-EAE6-449E-AA8B-F2D92A3BD9E6}">
      <text>
        <r>
          <rPr>
            <b/>
            <sz val="9"/>
            <color indexed="81"/>
            <rFont val="Tahoma"/>
            <family val="2"/>
          </rPr>
          <t>&lt;[[TCDeals] - [TC Property Current Stage (Seq: 1)] - [Buildings (Seq: 83)] PVC Credit Amount - Send]&gt;</t>
        </r>
      </text>
    </comment>
    <comment ref="U94" authorId="1" shapeId="0" xr:uid="{9455450E-E3A2-4053-9DC4-0CC83369A1B9}">
      <text>
        <r>
          <rPr>
            <b/>
            <sz val="9"/>
            <color indexed="81"/>
            <rFont val="Tahoma"/>
            <family val="2"/>
          </rPr>
          <t>&lt;[[TCDeals] - [TC Property Current Stage (Seq: 1)] - [Buildings (Seq: 83)] Constr Credit Amount - Send]&gt;</t>
        </r>
      </text>
    </comment>
    <comment ref="V94" authorId="1" shapeId="0" xr:uid="{5D0AA23E-7CB6-4819-B8E8-16471E122A86}">
      <text>
        <r>
          <rPr>
            <b/>
            <sz val="9"/>
            <color indexed="81"/>
            <rFont val="Tahoma"/>
            <family val="2"/>
          </rPr>
          <t>&lt;[[TCDeals] - [TC Property Current Stage (Seq: 1)] - [Buildings (Seq: 83)] PVC Est Qual Basis - Send]&gt;</t>
        </r>
      </text>
    </comment>
    <comment ref="W94" authorId="1" shapeId="0" xr:uid="{B2E7D958-4FC4-4D2C-A667-95BFB7719322}">
      <text>
        <r>
          <rPr>
            <b/>
            <sz val="9"/>
            <color indexed="81"/>
            <rFont val="Tahoma"/>
            <family val="2"/>
          </rPr>
          <t>&lt;[[TCDeals] - [TC Property Current Stage (Seq: 1)] - [Buildings (Seq: 83)] Constr Est Qual Basis - Send]&gt;</t>
        </r>
      </text>
    </comment>
    <comment ref="X94" authorId="1" shapeId="0" xr:uid="{BAAFAC77-07CA-4D6C-A2C0-24E7D44142E1}">
      <text>
        <r>
          <rPr>
            <b/>
            <sz val="9"/>
            <color indexed="81"/>
            <rFont val="Tahoma"/>
            <family val="2"/>
          </rPr>
          <t>&lt;[[TCDeals] - [TC Property Current Stage (Seq: 1)] - [Buildings (Seq: 83)] PVC8609 Basis - Send]&gt;</t>
        </r>
      </text>
    </comment>
    <comment ref="Y94" authorId="1" shapeId="0" xr:uid="{3EC3CDBD-E24E-4D17-8A7A-90C16A9BC106}">
      <text>
        <r>
          <rPr>
            <b/>
            <sz val="9"/>
            <color indexed="81"/>
            <rFont val="Tahoma"/>
            <family val="2"/>
          </rPr>
          <t>&lt;[[TCDeals] - [TC Property Current Stage (Seq: 1)] - [Buildings (Seq: 83)] Constr 8609 Basis - Send]&gt;</t>
        </r>
      </text>
    </comment>
    <comment ref="P95" authorId="1" shapeId="0" xr:uid="{6B2626C2-2976-4EE3-B757-12EF03B3C01E}">
      <text>
        <r>
          <rPr>
            <b/>
            <sz val="9"/>
            <color indexed="81"/>
            <rFont val="Tahoma"/>
            <family val="2"/>
          </rPr>
          <t>&lt;[[TCDeals] - [TC Property Current Stage (Seq: 1)] - [Buildings (Seq: 84)] PVC8609 Credit - Send]&gt;</t>
        </r>
      </text>
    </comment>
    <comment ref="Q95" authorId="1" shapeId="0" xr:uid="{C74445A3-62F6-48AD-988F-1254DC1003BF}">
      <text>
        <r>
          <rPr>
            <b/>
            <sz val="9"/>
            <color indexed="81"/>
            <rFont val="Tahoma"/>
            <family val="2"/>
          </rPr>
          <t>&lt;[[TCDeals] - [TC Property Current Stage (Seq: 1)] - [Buildings (Seq: 84)] Constr 8609 Credit - Send]&gt;</t>
        </r>
      </text>
    </comment>
    <comment ref="R95" authorId="1" shapeId="0" xr:uid="{5B115E1F-D8C7-4FA2-9F0F-48142CE8494F}">
      <text>
        <r>
          <rPr>
            <b/>
            <sz val="9"/>
            <color indexed="81"/>
            <rFont val="Tahoma"/>
            <family val="2"/>
          </rPr>
          <t>&lt;[[TCDeals] - [TC Property Current Stage (Seq: 1)] - [Buildings (Seq: 84)] PVC Applicable Percentage - Send]&gt;</t>
        </r>
      </text>
    </comment>
    <comment ref="S95" authorId="1" shapeId="0" xr:uid="{E7242A32-E4CA-41D4-BCF8-1B4E42533763}">
      <text>
        <r>
          <rPr>
            <b/>
            <sz val="9"/>
            <color indexed="81"/>
            <rFont val="Tahoma"/>
            <family val="2"/>
          </rPr>
          <t>&lt;[[TCDeals] - [TC Property Current Stage (Seq: 1)] - [Buildings (Seq: 84)] Constr Applicable Percentage - Send]&gt;</t>
        </r>
      </text>
    </comment>
    <comment ref="T95" authorId="1" shapeId="0" xr:uid="{2BFE8BBE-A736-444B-9703-7EA4DFE6A09F}">
      <text>
        <r>
          <rPr>
            <b/>
            <sz val="9"/>
            <color indexed="81"/>
            <rFont val="Tahoma"/>
            <family val="2"/>
          </rPr>
          <t>&lt;[[TCDeals] - [TC Property Current Stage (Seq: 1)] - [Buildings (Seq: 84)] PVC Credit Amount - Send]&gt;</t>
        </r>
      </text>
    </comment>
    <comment ref="U95" authorId="1" shapeId="0" xr:uid="{02D3C115-3ABB-4813-952A-BEA0EDC46FFD}">
      <text>
        <r>
          <rPr>
            <b/>
            <sz val="9"/>
            <color indexed="81"/>
            <rFont val="Tahoma"/>
            <family val="2"/>
          </rPr>
          <t>&lt;[[TCDeals] - [TC Property Current Stage (Seq: 1)] - [Buildings (Seq: 84)] Constr Credit Amount - Send]&gt;</t>
        </r>
      </text>
    </comment>
    <comment ref="V95" authorId="1" shapeId="0" xr:uid="{4C52E796-D3C5-4B3C-A95D-0A81BE387F61}">
      <text>
        <r>
          <rPr>
            <b/>
            <sz val="9"/>
            <color indexed="81"/>
            <rFont val="Tahoma"/>
            <family val="2"/>
          </rPr>
          <t>&lt;[[TCDeals] - [TC Property Current Stage (Seq: 1)] - [Buildings (Seq: 84)] PVC Est Qual Basis - Send]&gt;</t>
        </r>
      </text>
    </comment>
    <comment ref="W95" authorId="1" shapeId="0" xr:uid="{9ADE55B6-6551-43B9-82EA-0352F0AA087F}">
      <text>
        <r>
          <rPr>
            <b/>
            <sz val="9"/>
            <color indexed="81"/>
            <rFont val="Tahoma"/>
            <family val="2"/>
          </rPr>
          <t>&lt;[[TCDeals] - [TC Property Current Stage (Seq: 1)] - [Buildings (Seq: 84)] Constr Est Qual Basis - Send]&gt;</t>
        </r>
      </text>
    </comment>
    <comment ref="X95" authorId="1" shapeId="0" xr:uid="{06505D36-B348-4D14-ACB2-A17F1F0076E3}">
      <text>
        <r>
          <rPr>
            <b/>
            <sz val="9"/>
            <color indexed="81"/>
            <rFont val="Tahoma"/>
            <family val="2"/>
          </rPr>
          <t>&lt;[[TCDeals] - [TC Property Current Stage (Seq: 1)] - [Buildings (Seq: 84)] PVC8609 Basis - Send]&gt;</t>
        </r>
      </text>
    </comment>
    <comment ref="Y95" authorId="1" shapeId="0" xr:uid="{A32D0177-91BE-4103-A6BF-4DD12CE16F1A}">
      <text>
        <r>
          <rPr>
            <b/>
            <sz val="9"/>
            <color indexed="81"/>
            <rFont val="Tahoma"/>
            <family val="2"/>
          </rPr>
          <t>&lt;[[TCDeals] - [TC Property Current Stage (Seq: 1)] - [Buildings (Seq: 84)] Constr 8609 Basis - Send]&gt;</t>
        </r>
      </text>
    </comment>
    <comment ref="P96" authorId="1" shapeId="0" xr:uid="{3246DDA2-007F-4663-983C-ADB5FAA78525}">
      <text>
        <r>
          <rPr>
            <b/>
            <sz val="9"/>
            <color indexed="81"/>
            <rFont val="Tahoma"/>
            <family val="2"/>
          </rPr>
          <t>&lt;[[TCDeals] - [TC Property Current Stage (Seq: 1)] - [Buildings (Seq: 85)] PVC8609 Credit - Send]&gt;</t>
        </r>
      </text>
    </comment>
    <comment ref="Q96" authorId="1" shapeId="0" xr:uid="{62361FC7-3216-4019-9709-278F7D767665}">
      <text>
        <r>
          <rPr>
            <b/>
            <sz val="9"/>
            <color indexed="81"/>
            <rFont val="Tahoma"/>
            <family val="2"/>
          </rPr>
          <t>&lt;[[TCDeals] - [TC Property Current Stage (Seq: 1)] - [Buildings (Seq: 85)] Constr 8609 Credit - Send]&gt;</t>
        </r>
      </text>
    </comment>
    <comment ref="R96" authorId="1" shapeId="0" xr:uid="{7BE0424C-85A8-4BE7-9451-4A271140CCB0}">
      <text>
        <r>
          <rPr>
            <b/>
            <sz val="9"/>
            <color indexed="81"/>
            <rFont val="Tahoma"/>
            <family val="2"/>
          </rPr>
          <t>&lt;[[TCDeals] - [TC Property Current Stage (Seq: 1)] - [Buildings (Seq: 85)] PVC Applicable Percentage - Send]&gt;</t>
        </r>
      </text>
    </comment>
    <comment ref="S96" authorId="1" shapeId="0" xr:uid="{0AAF0FB6-A8A8-4E1A-915E-3683D417599D}">
      <text>
        <r>
          <rPr>
            <b/>
            <sz val="9"/>
            <color indexed="81"/>
            <rFont val="Tahoma"/>
            <family val="2"/>
          </rPr>
          <t>&lt;[[TCDeals] - [TC Property Current Stage (Seq: 1)] - [Buildings (Seq: 85)] Constr Applicable Percentage - Send]&gt;</t>
        </r>
      </text>
    </comment>
    <comment ref="T96" authorId="1" shapeId="0" xr:uid="{67BB483E-C749-418D-B9CF-DA3D59DE453E}">
      <text>
        <r>
          <rPr>
            <b/>
            <sz val="9"/>
            <color indexed="81"/>
            <rFont val="Tahoma"/>
            <family val="2"/>
          </rPr>
          <t>&lt;[[TCDeals] - [TC Property Current Stage (Seq: 1)] - [Buildings (Seq: 85)] PVC Credit Amount - Send]&gt;</t>
        </r>
      </text>
    </comment>
    <comment ref="U96" authorId="1" shapeId="0" xr:uid="{B845DCB5-CDF1-4B9D-9D72-CCEF219FD163}">
      <text>
        <r>
          <rPr>
            <b/>
            <sz val="9"/>
            <color indexed="81"/>
            <rFont val="Tahoma"/>
            <family val="2"/>
          </rPr>
          <t>&lt;[[TCDeals] - [TC Property Current Stage (Seq: 1)] - [Buildings (Seq: 85)] Constr Credit Amount - Send]&gt;</t>
        </r>
      </text>
    </comment>
    <comment ref="V96" authorId="1" shapeId="0" xr:uid="{34936646-2524-434B-893E-2F9B203E46F9}">
      <text>
        <r>
          <rPr>
            <b/>
            <sz val="9"/>
            <color indexed="81"/>
            <rFont val="Tahoma"/>
            <family val="2"/>
          </rPr>
          <t>&lt;[[TCDeals] - [TC Property Current Stage (Seq: 1)] - [Buildings (Seq: 85)] PVC Est Qual Basis - Send]&gt;</t>
        </r>
      </text>
    </comment>
    <comment ref="W96" authorId="1" shapeId="0" xr:uid="{F06BB089-2717-4902-A41E-FCD37D7C6D8B}">
      <text>
        <r>
          <rPr>
            <b/>
            <sz val="9"/>
            <color indexed="81"/>
            <rFont val="Tahoma"/>
            <family val="2"/>
          </rPr>
          <t>&lt;[[TCDeals] - [TC Property Current Stage (Seq: 1)] - [Buildings (Seq: 85)] Constr Est Qual Basis - Send]&gt;</t>
        </r>
      </text>
    </comment>
    <comment ref="X96" authorId="1" shapeId="0" xr:uid="{DFACD3B4-DFBB-4E07-8252-BBF27CAF92D5}">
      <text>
        <r>
          <rPr>
            <b/>
            <sz val="9"/>
            <color indexed="81"/>
            <rFont val="Tahoma"/>
            <family val="2"/>
          </rPr>
          <t>&lt;[[TCDeals] - [TC Property Current Stage (Seq: 1)] - [Buildings (Seq: 85)] PVC8609 Basis - Send]&gt;</t>
        </r>
      </text>
    </comment>
    <comment ref="Y96" authorId="1" shapeId="0" xr:uid="{640168E4-F547-4026-9E44-776F8887F84F}">
      <text>
        <r>
          <rPr>
            <b/>
            <sz val="9"/>
            <color indexed="81"/>
            <rFont val="Tahoma"/>
            <family val="2"/>
          </rPr>
          <t>&lt;[[TCDeals] - [TC Property Current Stage (Seq: 1)] - [Buildings (Seq: 85)] Constr 8609 Basis - Send]&gt;</t>
        </r>
      </text>
    </comment>
    <comment ref="P97" authorId="1" shapeId="0" xr:uid="{E2D57F24-28BA-4E20-A231-BF3A3DB9DE16}">
      <text>
        <r>
          <rPr>
            <b/>
            <sz val="9"/>
            <color indexed="81"/>
            <rFont val="Tahoma"/>
            <family val="2"/>
          </rPr>
          <t>&lt;[[TCDeals] - [TC Property Current Stage (Seq: 1)] - [Buildings (Seq: 86)] PVC8609 Credit - Send]&gt;</t>
        </r>
      </text>
    </comment>
    <comment ref="Q97" authorId="1" shapeId="0" xr:uid="{C29933DC-5899-4ED9-9CA5-C02D0CF38B7F}">
      <text>
        <r>
          <rPr>
            <b/>
            <sz val="9"/>
            <color indexed="81"/>
            <rFont val="Tahoma"/>
            <family val="2"/>
          </rPr>
          <t>&lt;[[TCDeals] - [TC Property Current Stage (Seq: 1)] - [Buildings (Seq: 86)] Constr 8609 Credit - Send]&gt;</t>
        </r>
      </text>
    </comment>
    <comment ref="R97" authorId="1" shapeId="0" xr:uid="{032D9E00-4D96-4026-8196-98AE02EE785E}">
      <text>
        <r>
          <rPr>
            <b/>
            <sz val="9"/>
            <color indexed="81"/>
            <rFont val="Tahoma"/>
            <family val="2"/>
          </rPr>
          <t>&lt;[[TCDeals] - [TC Property Current Stage (Seq: 1)] - [Buildings (Seq: 86)] PVC Applicable Percentage - Send]&gt;</t>
        </r>
      </text>
    </comment>
    <comment ref="S97" authorId="1" shapeId="0" xr:uid="{0833F08A-0E97-4FAF-A2C9-A6C7C8AC5603}">
      <text>
        <r>
          <rPr>
            <b/>
            <sz val="9"/>
            <color indexed="81"/>
            <rFont val="Tahoma"/>
            <family val="2"/>
          </rPr>
          <t>&lt;[[TCDeals] - [TC Property Current Stage (Seq: 1)] - [Buildings (Seq: 86)] Constr Applicable Percentage - Send]&gt;</t>
        </r>
      </text>
    </comment>
    <comment ref="T97" authorId="1" shapeId="0" xr:uid="{E37BD6CF-FCAA-4C88-9359-3DB059874622}">
      <text>
        <r>
          <rPr>
            <b/>
            <sz val="9"/>
            <color indexed="81"/>
            <rFont val="Tahoma"/>
            <family val="2"/>
          </rPr>
          <t>&lt;[[TCDeals] - [TC Property Current Stage (Seq: 1)] - [Buildings (Seq: 86)] PVC Credit Amount - Send]&gt;</t>
        </r>
      </text>
    </comment>
    <comment ref="U97" authorId="1" shapeId="0" xr:uid="{FC31BA9F-010A-4CD2-832E-342E8F4214B1}">
      <text>
        <r>
          <rPr>
            <b/>
            <sz val="9"/>
            <color indexed="81"/>
            <rFont val="Tahoma"/>
            <family val="2"/>
          </rPr>
          <t>&lt;[[TCDeals] - [TC Property Current Stage (Seq: 1)] - [Buildings (Seq: 86)] Constr Credit Amount - Send]&gt;</t>
        </r>
      </text>
    </comment>
    <comment ref="V97" authorId="1" shapeId="0" xr:uid="{38CC3DAA-BC2B-4463-9DB0-596BB945B0DA}">
      <text>
        <r>
          <rPr>
            <b/>
            <sz val="9"/>
            <color indexed="81"/>
            <rFont val="Tahoma"/>
            <family val="2"/>
          </rPr>
          <t>&lt;[[TCDeals] - [TC Property Current Stage (Seq: 1)] - [Buildings (Seq: 86)] PVC Est Qual Basis - Send]&gt;</t>
        </r>
      </text>
    </comment>
    <comment ref="W97" authorId="1" shapeId="0" xr:uid="{15D2D61F-F669-428A-9B8D-AE882C710E0A}">
      <text>
        <r>
          <rPr>
            <b/>
            <sz val="9"/>
            <color indexed="81"/>
            <rFont val="Tahoma"/>
            <family val="2"/>
          </rPr>
          <t>&lt;[[TCDeals] - [TC Property Current Stage (Seq: 1)] - [Buildings (Seq: 86)] Constr Est Qual Basis - Send]&gt;</t>
        </r>
      </text>
    </comment>
    <comment ref="X97" authorId="1" shapeId="0" xr:uid="{5F42F75B-9453-475A-BF0F-ED11D5549B53}">
      <text>
        <r>
          <rPr>
            <b/>
            <sz val="9"/>
            <color indexed="81"/>
            <rFont val="Tahoma"/>
            <family val="2"/>
          </rPr>
          <t>&lt;[[TCDeals] - [TC Property Current Stage (Seq: 1)] - [Buildings (Seq: 86)] PVC8609 Basis - Send]&gt;</t>
        </r>
      </text>
    </comment>
    <comment ref="Y97" authorId="1" shapeId="0" xr:uid="{D803C9A0-FFC8-4005-B81D-A825A5E1E995}">
      <text>
        <r>
          <rPr>
            <b/>
            <sz val="9"/>
            <color indexed="81"/>
            <rFont val="Tahoma"/>
            <family val="2"/>
          </rPr>
          <t>&lt;[[TCDeals] - [TC Property Current Stage (Seq: 1)] - [Buildings (Seq: 86)] Constr 8609 Basis - Send]&gt;</t>
        </r>
      </text>
    </comment>
    <comment ref="P98" authorId="1" shapeId="0" xr:uid="{16F18507-C119-4722-A578-442201752D7E}">
      <text>
        <r>
          <rPr>
            <b/>
            <sz val="9"/>
            <color indexed="81"/>
            <rFont val="Tahoma"/>
            <family val="2"/>
          </rPr>
          <t>&lt;[[TCDeals] - [TC Property Current Stage (Seq: 1)] - [Buildings (Seq: 87)] PVC8609 Credit - Send]&gt;</t>
        </r>
      </text>
    </comment>
    <comment ref="Q98" authorId="1" shapeId="0" xr:uid="{2594369D-3B6E-4085-A464-C839E9C7CC4D}">
      <text>
        <r>
          <rPr>
            <b/>
            <sz val="9"/>
            <color indexed="81"/>
            <rFont val="Tahoma"/>
            <family val="2"/>
          </rPr>
          <t>&lt;[[TCDeals] - [TC Property Current Stage (Seq: 1)] - [Buildings (Seq: 87)] Constr 8609 Credit - Send]&gt;</t>
        </r>
      </text>
    </comment>
    <comment ref="R98" authorId="1" shapeId="0" xr:uid="{1C0B64B4-3487-4159-B011-E30192EC0395}">
      <text>
        <r>
          <rPr>
            <b/>
            <sz val="9"/>
            <color indexed="81"/>
            <rFont val="Tahoma"/>
            <family val="2"/>
          </rPr>
          <t>&lt;[[TCDeals] - [TC Property Current Stage (Seq: 1)] - [Buildings (Seq: 87)] PVC Applicable Percentage - Send]&gt;</t>
        </r>
      </text>
    </comment>
    <comment ref="S98" authorId="1" shapeId="0" xr:uid="{FD1D7D93-1390-4E0D-976D-1FE9099505EE}">
      <text>
        <r>
          <rPr>
            <b/>
            <sz val="9"/>
            <color indexed="81"/>
            <rFont val="Tahoma"/>
            <family val="2"/>
          </rPr>
          <t>&lt;[[TCDeals] - [TC Property Current Stage (Seq: 1)] - [Buildings (Seq: 87)] Constr Applicable Percentage - Send]&gt;</t>
        </r>
      </text>
    </comment>
    <comment ref="T98" authorId="1" shapeId="0" xr:uid="{66F3C6AC-0391-4EA2-BB52-890EEF2B5C4F}">
      <text>
        <r>
          <rPr>
            <b/>
            <sz val="9"/>
            <color indexed="81"/>
            <rFont val="Tahoma"/>
            <family val="2"/>
          </rPr>
          <t>&lt;[[TCDeals] - [TC Property Current Stage (Seq: 1)] - [Buildings (Seq: 87)] PVC Credit Amount - Send]&gt;</t>
        </r>
      </text>
    </comment>
    <comment ref="U98" authorId="1" shapeId="0" xr:uid="{8F2F93F8-745C-4284-B603-DC0D8242A807}">
      <text>
        <r>
          <rPr>
            <b/>
            <sz val="9"/>
            <color indexed="81"/>
            <rFont val="Tahoma"/>
            <family val="2"/>
          </rPr>
          <t>&lt;[[TCDeals] - [TC Property Current Stage (Seq: 1)] - [Buildings (Seq: 87)] Constr Credit Amount - Send]&gt;</t>
        </r>
      </text>
    </comment>
    <comment ref="V98" authorId="1" shapeId="0" xr:uid="{F28DFE47-FCD7-4DFB-9C10-1C11455B5E83}">
      <text>
        <r>
          <rPr>
            <b/>
            <sz val="9"/>
            <color indexed="81"/>
            <rFont val="Tahoma"/>
            <family val="2"/>
          </rPr>
          <t>&lt;[[TCDeals] - [TC Property Current Stage (Seq: 1)] - [Buildings (Seq: 87)] PVC Est Qual Basis - Send]&gt;</t>
        </r>
      </text>
    </comment>
    <comment ref="W98" authorId="1" shapeId="0" xr:uid="{C40A451F-5B9A-43B4-8EE1-BD3284FDC69A}">
      <text>
        <r>
          <rPr>
            <b/>
            <sz val="9"/>
            <color indexed="81"/>
            <rFont val="Tahoma"/>
            <family val="2"/>
          </rPr>
          <t>&lt;[[TCDeals] - [TC Property Current Stage (Seq: 1)] - [Buildings (Seq: 87)] Constr Est Qual Basis - Send]&gt;</t>
        </r>
      </text>
    </comment>
    <comment ref="X98" authorId="1" shapeId="0" xr:uid="{8A7D417C-C1AF-48A9-8E7F-3F449E69597B}">
      <text>
        <r>
          <rPr>
            <b/>
            <sz val="9"/>
            <color indexed="81"/>
            <rFont val="Tahoma"/>
            <family val="2"/>
          </rPr>
          <t>&lt;[[TCDeals] - [TC Property Current Stage (Seq: 1)] - [Buildings (Seq: 87)] PVC8609 Basis - Send]&gt;</t>
        </r>
      </text>
    </comment>
    <comment ref="Y98" authorId="1" shapeId="0" xr:uid="{8EF004BF-22A8-438B-ACD9-4E906FC934DD}">
      <text>
        <r>
          <rPr>
            <b/>
            <sz val="9"/>
            <color indexed="81"/>
            <rFont val="Tahoma"/>
            <family val="2"/>
          </rPr>
          <t>&lt;[[TCDeals] - [TC Property Current Stage (Seq: 1)] - [Buildings (Seq: 87)] Constr 8609 Basis - Send]&gt;</t>
        </r>
      </text>
    </comment>
    <comment ref="P99" authorId="1" shapeId="0" xr:uid="{DDFFCEDC-9AA6-428D-BE45-1DD9CC7C5DA8}">
      <text>
        <r>
          <rPr>
            <b/>
            <sz val="9"/>
            <color indexed="81"/>
            <rFont val="Tahoma"/>
            <family val="2"/>
          </rPr>
          <t>&lt;[[TCDeals] - [TC Property Current Stage (Seq: 1)] - [Buildings (Seq: 88)] PVC8609 Credit - Send]&gt;</t>
        </r>
      </text>
    </comment>
    <comment ref="Q99" authorId="1" shapeId="0" xr:uid="{3EAE89DD-D524-4D3F-9149-6A945FD9DB15}">
      <text>
        <r>
          <rPr>
            <b/>
            <sz val="9"/>
            <color indexed="81"/>
            <rFont val="Tahoma"/>
            <family val="2"/>
          </rPr>
          <t>&lt;[[TCDeals] - [TC Property Current Stage (Seq: 1)] - [Buildings (Seq: 88)] Constr 8609 Credit - Send]&gt;</t>
        </r>
      </text>
    </comment>
    <comment ref="R99" authorId="1" shapeId="0" xr:uid="{7319485E-A483-442D-B363-988EA1BA76AA}">
      <text>
        <r>
          <rPr>
            <b/>
            <sz val="9"/>
            <color indexed="81"/>
            <rFont val="Tahoma"/>
            <family val="2"/>
          </rPr>
          <t>&lt;[[TCDeals] - [TC Property Current Stage (Seq: 1)] - [Buildings (Seq: 88)] PVC Applicable Percentage - Send]&gt;</t>
        </r>
      </text>
    </comment>
    <comment ref="S99" authorId="1" shapeId="0" xr:uid="{36C358F6-102B-450A-B58A-F9CA2BEB1F0A}">
      <text>
        <r>
          <rPr>
            <b/>
            <sz val="9"/>
            <color indexed="81"/>
            <rFont val="Tahoma"/>
            <family val="2"/>
          </rPr>
          <t>&lt;[[TCDeals] - [TC Property Current Stage (Seq: 1)] - [Buildings (Seq: 88)] Constr Applicable Percentage - Send]&gt;</t>
        </r>
      </text>
    </comment>
    <comment ref="T99" authorId="1" shapeId="0" xr:uid="{7C786F53-698B-4B59-90B5-C6BCB79B8E52}">
      <text>
        <r>
          <rPr>
            <b/>
            <sz val="9"/>
            <color indexed="81"/>
            <rFont val="Tahoma"/>
            <family val="2"/>
          </rPr>
          <t>&lt;[[TCDeals] - [TC Property Current Stage (Seq: 1)] - [Buildings (Seq: 88)] PVC Credit Amount - Send]&gt;</t>
        </r>
      </text>
    </comment>
    <comment ref="U99" authorId="1" shapeId="0" xr:uid="{CA9DC061-8EB2-4694-B814-F770D4A3B452}">
      <text>
        <r>
          <rPr>
            <b/>
            <sz val="9"/>
            <color indexed="81"/>
            <rFont val="Tahoma"/>
            <family val="2"/>
          </rPr>
          <t>&lt;[[TCDeals] - [TC Property Current Stage (Seq: 1)] - [Buildings (Seq: 88)] Constr Credit Amount - Send]&gt;</t>
        </r>
      </text>
    </comment>
    <comment ref="V99" authorId="1" shapeId="0" xr:uid="{F05B2AD5-F5A1-4FE5-B72E-B9AF52058AA1}">
      <text>
        <r>
          <rPr>
            <b/>
            <sz val="9"/>
            <color indexed="81"/>
            <rFont val="Tahoma"/>
            <family val="2"/>
          </rPr>
          <t>&lt;[[TCDeals] - [TC Property Current Stage (Seq: 1)] - [Buildings (Seq: 88)] PVC Est Qual Basis - Send]&gt;</t>
        </r>
      </text>
    </comment>
    <comment ref="W99" authorId="1" shapeId="0" xr:uid="{260496E8-C817-4CCA-856F-2BCA02F432F2}">
      <text>
        <r>
          <rPr>
            <b/>
            <sz val="9"/>
            <color indexed="81"/>
            <rFont val="Tahoma"/>
            <family val="2"/>
          </rPr>
          <t>&lt;[[TCDeals] - [TC Property Current Stage (Seq: 1)] - [Buildings (Seq: 88)] Constr Est Qual Basis - Send]&gt;</t>
        </r>
      </text>
    </comment>
    <comment ref="X99" authorId="1" shapeId="0" xr:uid="{4EED38D0-6400-4D0A-9ABC-84D24174A96F}">
      <text>
        <r>
          <rPr>
            <b/>
            <sz val="9"/>
            <color indexed="81"/>
            <rFont val="Tahoma"/>
            <family val="2"/>
          </rPr>
          <t>&lt;[[TCDeals] - [TC Property Current Stage (Seq: 1)] - [Buildings (Seq: 88)] PVC8609 Basis - Send]&gt;</t>
        </r>
      </text>
    </comment>
    <comment ref="Y99" authorId="1" shapeId="0" xr:uid="{56823328-E627-4CB7-9C3A-7B9F62615180}">
      <text>
        <r>
          <rPr>
            <b/>
            <sz val="9"/>
            <color indexed="81"/>
            <rFont val="Tahoma"/>
            <family val="2"/>
          </rPr>
          <t>&lt;[[TCDeals] - [TC Property Current Stage (Seq: 1)] - [Buildings (Seq: 88)] Constr 8609 Basis - Send]&gt;</t>
        </r>
      </text>
    </comment>
    <comment ref="P100" authorId="1" shapeId="0" xr:uid="{A9C4DD50-9077-4D83-B217-12C69C8E7163}">
      <text>
        <r>
          <rPr>
            <b/>
            <sz val="9"/>
            <color indexed="81"/>
            <rFont val="Tahoma"/>
            <family val="2"/>
          </rPr>
          <t>&lt;[[TCDeals] - [TC Property Current Stage (Seq: 1)] - [Buildings (Seq: 89)] PVC8609 Credit - Send]&gt;</t>
        </r>
      </text>
    </comment>
    <comment ref="Q100" authorId="1" shapeId="0" xr:uid="{9255E645-6D86-4565-B17B-585F54FCA81F}">
      <text>
        <r>
          <rPr>
            <b/>
            <sz val="9"/>
            <color indexed="81"/>
            <rFont val="Tahoma"/>
            <family val="2"/>
          </rPr>
          <t>&lt;[[TCDeals] - [TC Property Current Stage (Seq: 1)] - [Buildings (Seq: 89)] Constr 8609 Credit - Send]&gt;</t>
        </r>
      </text>
    </comment>
    <comment ref="R100" authorId="1" shapeId="0" xr:uid="{2383474B-5FEE-47BD-B566-EB8B06A98476}">
      <text>
        <r>
          <rPr>
            <b/>
            <sz val="9"/>
            <color indexed="81"/>
            <rFont val="Tahoma"/>
            <family val="2"/>
          </rPr>
          <t>&lt;[[TCDeals] - [TC Property Current Stage (Seq: 1)] - [Buildings (Seq: 89)] PVC Applicable Percentage - Send]&gt;</t>
        </r>
      </text>
    </comment>
    <comment ref="S100" authorId="1" shapeId="0" xr:uid="{EF9913AA-7FBB-4806-9A9D-8FD7F480E672}">
      <text>
        <r>
          <rPr>
            <b/>
            <sz val="9"/>
            <color indexed="81"/>
            <rFont val="Tahoma"/>
            <family val="2"/>
          </rPr>
          <t>&lt;[[TCDeals] - [TC Property Current Stage (Seq: 1)] - [Buildings (Seq: 89)] Constr Applicable Percentage - Send]&gt;</t>
        </r>
      </text>
    </comment>
    <comment ref="T100" authorId="1" shapeId="0" xr:uid="{42437AF1-394A-4D34-B2F5-FF5161AC0254}">
      <text>
        <r>
          <rPr>
            <b/>
            <sz val="9"/>
            <color indexed="81"/>
            <rFont val="Tahoma"/>
            <family val="2"/>
          </rPr>
          <t>&lt;[[TCDeals] - [TC Property Current Stage (Seq: 1)] - [Buildings (Seq: 89)] PVC Credit Amount - Send]&gt;</t>
        </r>
      </text>
    </comment>
    <comment ref="U100" authorId="1" shapeId="0" xr:uid="{120F3872-6610-479F-8712-4A0946E30222}">
      <text>
        <r>
          <rPr>
            <b/>
            <sz val="9"/>
            <color indexed="81"/>
            <rFont val="Tahoma"/>
            <family val="2"/>
          </rPr>
          <t>&lt;[[TCDeals] - [TC Property Current Stage (Seq: 1)] - [Buildings (Seq: 89)] Constr Credit Amount - Send]&gt;</t>
        </r>
      </text>
    </comment>
    <comment ref="V100" authorId="1" shapeId="0" xr:uid="{059FBBE7-D950-4ABB-976F-C15E91D09B1C}">
      <text>
        <r>
          <rPr>
            <b/>
            <sz val="9"/>
            <color indexed="81"/>
            <rFont val="Tahoma"/>
            <family val="2"/>
          </rPr>
          <t>&lt;[[TCDeals] - [TC Property Current Stage (Seq: 1)] - [Buildings (Seq: 89)] PVC Est Qual Basis - Send]&gt;</t>
        </r>
      </text>
    </comment>
    <comment ref="W100" authorId="1" shapeId="0" xr:uid="{E1FE25CB-45F1-4B8D-8D52-B170AB42B6BB}">
      <text>
        <r>
          <rPr>
            <b/>
            <sz val="9"/>
            <color indexed="81"/>
            <rFont val="Tahoma"/>
            <family val="2"/>
          </rPr>
          <t>&lt;[[TCDeals] - [TC Property Current Stage (Seq: 1)] - [Buildings (Seq: 89)] Constr Est Qual Basis - Send]&gt;</t>
        </r>
      </text>
    </comment>
    <comment ref="X100" authorId="1" shapeId="0" xr:uid="{3F12E960-48A6-4BEA-8510-11B03EB520EF}">
      <text>
        <r>
          <rPr>
            <b/>
            <sz val="9"/>
            <color indexed="81"/>
            <rFont val="Tahoma"/>
            <family val="2"/>
          </rPr>
          <t>&lt;[[TCDeals] - [TC Property Current Stage (Seq: 1)] - [Buildings (Seq: 89)] PVC8609 Basis - Send]&gt;</t>
        </r>
      </text>
    </comment>
    <comment ref="Y100" authorId="1" shapeId="0" xr:uid="{2191B5FD-417F-4A49-A103-E26673F23C57}">
      <text>
        <r>
          <rPr>
            <b/>
            <sz val="9"/>
            <color indexed="81"/>
            <rFont val="Tahoma"/>
            <family val="2"/>
          </rPr>
          <t>&lt;[[TCDeals] - [TC Property Current Stage (Seq: 1)] - [Buildings (Seq: 89)] Constr 8609 Basis - Send]&gt;</t>
        </r>
      </text>
    </comment>
    <comment ref="P101" authorId="1" shapeId="0" xr:uid="{20A7E8B9-F3DB-4EAE-99C1-DCA9966FF263}">
      <text>
        <r>
          <rPr>
            <b/>
            <sz val="9"/>
            <color indexed="81"/>
            <rFont val="Tahoma"/>
            <family val="2"/>
          </rPr>
          <t>&lt;[[TCDeals] - [TC Property Current Stage (Seq: 1)] - [Buildings (Seq: 90)] PVC8609 Credit - Send]&gt;</t>
        </r>
      </text>
    </comment>
    <comment ref="Q101" authorId="1" shapeId="0" xr:uid="{5C1FBAB8-0B2D-4A3D-B1C8-13055AC256A1}">
      <text>
        <r>
          <rPr>
            <b/>
            <sz val="9"/>
            <color indexed="81"/>
            <rFont val="Tahoma"/>
            <family val="2"/>
          </rPr>
          <t>&lt;[[TCDeals] - [TC Property Current Stage (Seq: 1)] - [Buildings (Seq: 90)] Constr 8609 Credit - Send]&gt;</t>
        </r>
      </text>
    </comment>
    <comment ref="R101" authorId="1" shapeId="0" xr:uid="{457E5DF0-9013-4CB2-8A57-BC373F671BC2}">
      <text>
        <r>
          <rPr>
            <b/>
            <sz val="9"/>
            <color indexed="81"/>
            <rFont val="Tahoma"/>
            <family val="2"/>
          </rPr>
          <t>&lt;[[TCDeals] - [TC Property Current Stage (Seq: 1)] - [Buildings (Seq: 90)] PVC Applicable Percentage - Send]&gt;</t>
        </r>
      </text>
    </comment>
    <comment ref="S101" authorId="1" shapeId="0" xr:uid="{7819B936-449D-4B7E-B27A-F73E6BF9E995}">
      <text>
        <r>
          <rPr>
            <b/>
            <sz val="9"/>
            <color indexed="81"/>
            <rFont val="Tahoma"/>
            <family val="2"/>
          </rPr>
          <t>&lt;[[TCDeals] - [TC Property Current Stage (Seq: 1)] - [Buildings (Seq: 90)] Constr Applicable Percentage - Send]&gt;</t>
        </r>
      </text>
    </comment>
    <comment ref="T101" authorId="1" shapeId="0" xr:uid="{AD3E47A3-7ED8-4199-84FB-232FA80DEA62}">
      <text>
        <r>
          <rPr>
            <b/>
            <sz val="9"/>
            <color indexed="81"/>
            <rFont val="Tahoma"/>
            <family val="2"/>
          </rPr>
          <t>&lt;[[TCDeals] - [TC Property Current Stage (Seq: 1)] - [Buildings (Seq: 90)] PVC Credit Amount - Send]&gt;</t>
        </r>
      </text>
    </comment>
    <comment ref="U101" authorId="1" shapeId="0" xr:uid="{33213B38-D280-41A8-9A77-F3F92CB6C088}">
      <text>
        <r>
          <rPr>
            <b/>
            <sz val="9"/>
            <color indexed="81"/>
            <rFont val="Tahoma"/>
            <family val="2"/>
          </rPr>
          <t>&lt;[[TCDeals] - [TC Property Current Stage (Seq: 1)] - [Buildings (Seq: 90)] Constr Credit Amount - Send]&gt;</t>
        </r>
      </text>
    </comment>
    <comment ref="V101" authorId="1" shapeId="0" xr:uid="{539AE414-C61F-45DE-BF58-9D35EACB6A99}">
      <text>
        <r>
          <rPr>
            <b/>
            <sz val="9"/>
            <color indexed="81"/>
            <rFont val="Tahoma"/>
            <family val="2"/>
          </rPr>
          <t>&lt;[[TCDeals] - [TC Property Current Stage (Seq: 1)] - [Buildings (Seq: 90)] PVC Est Qual Basis - Send]&gt;</t>
        </r>
      </text>
    </comment>
    <comment ref="W101" authorId="1" shapeId="0" xr:uid="{77F7B9D3-F644-45B3-A7CD-943D88D0D777}">
      <text>
        <r>
          <rPr>
            <b/>
            <sz val="9"/>
            <color indexed="81"/>
            <rFont val="Tahoma"/>
            <family val="2"/>
          </rPr>
          <t>&lt;[[TCDeals] - [TC Property Current Stage (Seq: 1)] - [Buildings (Seq: 90)] Constr Est Qual Basis - Send]&gt;</t>
        </r>
      </text>
    </comment>
    <comment ref="X101" authorId="1" shapeId="0" xr:uid="{1668AF72-76A6-47B1-98AE-767E055872CF}">
      <text>
        <r>
          <rPr>
            <b/>
            <sz val="9"/>
            <color indexed="81"/>
            <rFont val="Tahoma"/>
            <family val="2"/>
          </rPr>
          <t>&lt;[[TCDeals] - [TC Property Current Stage (Seq: 1)] - [Buildings (Seq: 90)] PVC8609 Basis - Send]&gt;</t>
        </r>
      </text>
    </comment>
    <comment ref="Y101" authorId="1" shapeId="0" xr:uid="{ADA2AFCA-2D32-48E7-A83C-FA22FE86E909}">
      <text>
        <r>
          <rPr>
            <b/>
            <sz val="9"/>
            <color indexed="81"/>
            <rFont val="Tahoma"/>
            <family val="2"/>
          </rPr>
          <t>&lt;[[TCDeals] - [TC Property Current Stage (Seq: 1)] - [Buildings (Seq: 90)] Constr 8609 Basis - Send]&gt;</t>
        </r>
      </text>
    </comment>
    <comment ref="P102" authorId="1" shapeId="0" xr:uid="{7A51838C-8DBC-4131-B659-B1EAA8759605}">
      <text>
        <r>
          <rPr>
            <b/>
            <sz val="9"/>
            <color indexed="81"/>
            <rFont val="Tahoma"/>
            <family val="2"/>
          </rPr>
          <t>&lt;[[TCDeals] - [TC Property Current Stage (Seq: 1)] - [Buildings (Seq: 91)] PVC8609 Credit - Send]&gt;</t>
        </r>
      </text>
    </comment>
    <comment ref="Q102" authorId="1" shapeId="0" xr:uid="{4B7D56CE-C640-4565-8011-777C1DC23ACE}">
      <text>
        <r>
          <rPr>
            <b/>
            <sz val="9"/>
            <color indexed="81"/>
            <rFont val="Tahoma"/>
            <family val="2"/>
          </rPr>
          <t>&lt;[[TCDeals] - [TC Property Current Stage (Seq: 1)] - [Buildings (Seq: 91)] Constr 8609 Credit - Send]&gt;</t>
        </r>
      </text>
    </comment>
    <comment ref="R102" authorId="1" shapeId="0" xr:uid="{4D48EDDC-CACF-4D0E-9FBB-60E492D975F1}">
      <text>
        <r>
          <rPr>
            <b/>
            <sz val="9"/>
            <color indexed="81"/>
            <rFont val="Tahoma"/>
            <family val="2"/>
          </rPr>
          <t>&lt;[[TCDeals] - [TC Property Current Stage (Seq: 1)] - [Buildings (Seq: 91)] PVC Applicable Percentage - Send]&gt;</t>
        </r>
      </text>
    </comment>
    <comment ref="S102" authorId="1" shapeId="0" xr:uid="{7A8A02EB-681F-4ACC-AE4D-12C1895C49F1}">
      <text>
        <r>
          <rPr>
            <b/>
            <sz val="9"/>
            <color indexed="81"/>
            <rFont val="Tahoma"/>
            <family val="2"/>
          </rPr>
          <t>&lt;[[TCDeals] - [TC Property Current Stage (Seq: 1)] - [Buildings (Seq: 91)] Constr Applicable Percentage - Send]&gt;</t>
        </r>
      </text>
    </comment>
    <comment ref="T102" authorId="1" shapeId="0" xr:uid="{B6AA41FA-EA66-421E-9926-A5831FF281DD}">
      <text>
        <r>
          <rPr>
            <b/>
            <sz val="9"/>
            <color indexed="81"/>
            <rFont val="Tahoma"/>
            <family val="2"/>
          </rPr>
          <t>&lt;[[TCDeals] - [TC Property Current Stage (Seq: 1)] - [Buildings (Seq: 91)] PVC Credit Amount - Send]&gt;</t>
        </r>
      </text>
    </comment>
    <comment ref="U102" authorId="1" shapeId="0" xr:uid="{E92B176D-3914-4969-9CBB-675AD6D4A3BE}">
      <text>
        <r>
          <rPr>
            <b/>
            <sz val="9"/>
            <color indexed="81"/>
            <rFont val="Tahoma"/>
            <family val="2"/>
          </rPr>
          <t>&lt;[[TCDeals] - [TC Property Current Stage (Seq: 1)] - [Buildings (Seq: 91)] Constr Credit Amount - Send]&gt;</t>
        </r>
      </text>
    </comment>
    <comment ref="V102" authorId="1" shapeId="0" xr:uid="{9BDAD63A-DBDC-4406-9FD3-43D8DDF97A24}">
      <text>
        <r>
          <rPr>
            <b/>
            <sz val="9"/>
            <color indexed="81"/>
            <rFont val="Tahoma"/>
            <family val="2"/>
          </rPr>
          <t>&lt;[[TCDeals] - [TC Property Current Stage (Seq: 1)] - [Buildings (Seq: 91)] PVC Est Qual Basis - Send]&gt;</t>
        </r>
      </text>
    </comment>
    <comment ref="W102" authorId="1" shapeId="0" xr:uid="{2CC52233-AB3A-470C-9B1E-54ECB23EE483}">
      <text>
        <r>
          <rPr>
            <b/>
            <sz val="9"/>
            <color indexed="81"/>
            <rFont val="Tahoma"/>
            <family val="2"/>
          </rPr>
          <t>&lt;[[TCDeals] - [TC Property Current Stage (Seq: 1)] - [Buildings (Seq: 91)] Constr Est Qual Basis - Send]&gt;</t>
        </r>
      </text>
    </comment>
    <comment ref="X102" authorId="1" shapeId="0" xr:uid="{AE0BEBB5-AB40-41AE-A448-D99A1A4C2B32}">
      <text>
        <r>
          <rPr>
            <b/>
            <sz val="9"/>
            <color indexed="81"/>
            <rFont val="Tahoma"/>
            <family val="2"/>
          </rPr>
          <t>&lt;[[TCDeals] - [TC Property Current Stage (Seq: 1)] - [Buildings (Seq: 91)] PVC8609 Basis - Send]&gt;</t>
        </r>
      </text>
    </comment>
    <comment ref="Y102" authorId="1" shapeId="0" xr:uid="{44B59EBC-6FBB-486A-8382-9A963A68CFA4}">
      <text>
        <r>
          <rPr>
            <b/>
            <sz val="9"/>
            <color indexed="81"/>
            <rFont val="Tahoma"/>
            <family val="2"/>
          </rPr>
          <t>&lt;[[TCDeals] - [TC Property Current Stage (Seq: 1)] - [Buildings (Seq: 91)] Constr 8609 Basis - Send]&gt;</t>
        </r>
      </text>
    </comment>
    <comment ref="P103" authorId="1" shapeId="0" xr:uid="{1AFDD31E-DCDD-4096-8120-E926FE53A120}">
      <text>
        <r>
          <rPr>
            <b/>
            <sz val="9"/>
            <color indexed="81"/>
            <rFont val="Tahoma"/>
            <family val="2"/>
          </rPr>
          <t>&lt;[[TCDeals] - [TC Property Current Stage (Seq: 1)] - [Buildings (Seq: 92)] PVC8609 Credit - Send]&gt;</t>
        </r>
      </text>
    </comment>
    <comment ref="Q103" authorId="1" shapeId="0" xr:uid="{B8BC1148-50E0-45BC-B0C8-9830AE3D09CE}">
      <text>
        <r>
          <rPr>
            <b/>
            <sz val="9"/>
            <color indexed="81"/>
            <rFont val="Tahoma"/>
            <family val="2"/>
          </rPr>
          <t>&lt;[[TCDeals] - [TC Property Current Stage (Seq: 1)] - [Buildings (Seq: 92)] Constr 8609 Credit - Send]&gt;</t>
        </r>
      </text>
    </comment>
    <comment ref="R103" authorId="1" shapeId="0" xr:uid="{74A4B64B-2EBC-42CB-96A4-C71D0D9FE542}">
      <text>
        <r>
          <rPr>
            <b/>
            <sz val="9"/>
            <color indexed="81"/>
            <rFont val="Tahoma"/>
            <family val="2"/>
          </rPr>
          <t>&lt;[[TCDeals] - [TC Property Current Stage (Seq: 1)] - [Buildings (Seq: 92)] PVC Applicable Percentage - Send]&gt;</t>
        </r>
      </text>
    </comment>
    <comment ref="S103" authorId="1" shapeId="0" xr:uid="{B402930E-AE73-4537-AD95-1C730B894F61}">
      <text>
        <r>
          <rPr>
            <b/>
            <sz val="9"/>
            <color indexed="81"/>
            <rFont val="Tahoma"/>
            <family val="2"/>
          </rPr>
          <t>&lt;[[TCDeals] - [TC Property Current Stage (Seq: 1)] - [Buildings (Seq: 92)] Constr Applicable Percentage - Send]&gt;</t>
        </r>
      </text>
    </comment>
    <comment ref="T103" authorId="1" shapeId="0" xr:uid="{FA7192DF-0DEB-420D-9FD0-81E2E57368C5}">
      <text>
        <r>
          <rPr>
            <b/>
            <sz val="9"/>
            <color indexed="81"/>
            <rFont val="Tahoma"/>
            <family val="2"/>
          </rPr>
          <t>&lt;[[TCDeals] - [TC Property Current Stage (Seq: 1)] - [Buildings (Seq: 92)] PVC Credit Amount - Send]&gt;</t>
        </r>
      </text>
    </comment>
    <comment ref="U103" authorId="1" shapeId="0" xr:uid="{4FAD79AA-3626-4C99-BFE7-02D7559F2DBC}">
      <text>
        <r>
          <rPr>
            <b/>
            <sz val="9"/>
            <color indexed="81"/>
            <rFont val="Tahoma"/>
            <family val="2"/>
          </rPr>
          <t>&lt;[[TCDeals] - [TC Property Current Stage (Seq: 1)] - [Buildings (Seq: 92)] Constr Credit Amount - Send]&gt;</t>
        </r>
      </text>
    </comment>
    <comment ref="V103" authorId="1" shapeId="0" xr:uid="{02881141-9B14-4665-90F3-074E4A8FC6D2}">
      <text>
        <r>
          <rPr>
            <b/>
            <sz val="9"/>
            <color indexed="81"/>
            <rFont val="Tahoma"/>
            <family val="2"/>
          </rPr>
          <t>&lt;[[TCDeals] - [TC Property Current Stage (Seq: 1)] - [Buildings (Seq: 92)] PVC Est Qual Basis - Send]&gt;</t>
        </r>
      </text>
    </comment>
    <comment ref="W103" authorId="1" shapeId="0" xr:uid="{C9EB576E-C5E0-4952-99E4-9530715B13F7}">
      <text>
        <r>
          <rPr>
            <b/>
            <sz val="9"/>
            <color indexed="81"/>
            <rFont val="Tahoma"/>
            <family val="2"/>
          </rPr>
          <t>&lt;[[TCDeals] - [TC Property Current Stage (Seq: 1)] - [Buildings (Seq: 92)] Constr Est Qual Basis - Send]&gt;</t>
        </r>
      </text>
    </comment>
    <comment ref="X103" authorId="1" shapeId="0" xr:uid="{7FF4FF85-78B2-4E31-9063-9EADE33C5AD9}">
      <text>
        <r>
          <rPr>
            <b/>
            <sz val="9"/>
            <color indexed="81"/>
            <rFont val="Tahoma"/>
            <family val="2"/>
          </rPr>
          <t>&lt;[[TCDeals] - [TC Property Current Stage (Seq: 1)] - [Buildings (Seq: 92)] PVC8609 Basis - Send]&gt;</t>
        </r>
      </text>
    </comment>
    <comment ref="Y103" authorId="1" shapeId="0" xr:uid="{4C04CC33-B4AB-41BF-A4AF-45C463BF6B64}">
      <text>
        <r>
          <rPr>
            <b/>
            <sz val="9"/>
            <color indexed="81"/>
            <rFont val="Tahoma"/>
            <family val="2"/>
          </rPr>
          <t>&lt;[[TCDeals] - [TC Property Current Stage (Seq: 1)] - [Buildings (Seq: 92)] Constr 8609 Basis - Send]&gt;</t>
        </r>
      </text>
    </comment>
    <comment ref="P104" authorId="1" shapeId="0" xr:uid="{609C5B40-E172-470D-A857-4E047023C0A1}">
      <text>
        <r>
          <rPr>
            <b/>
            <sz val="9"/>
            <color indexed="81"/>
            <rFont val="Tahoma"/>
            <family val="2"/>
          </rPr>
          <t>&lt;[[TCDeals] - [TC Property Current Stage (Seq: 1)] - [Buildings (Seq: 93)] PVC8609 Credit - Send]&gt;</t>
        </r>
      </text>
    </comment>
    <comment ref="Q104" authorId="1" shapeId="0" xr:uid="{9A0CA93C-996D-445D-AB22-9FAD03566784}">
      <text>
        <r>
          <rPr>
            <b/>
            <sz val="9"/>
            <color indexed="81"/>
            <rFont val="Tahoma"/>
            <family val="2"/>
          </rPr>
          <t>&lt;[[TCDeals] - [TC Property Current Stage (Seq: 1)] - [Buildings (Seq: 93)] Constr 8609 Credit - Send]&gt;</t>
        </r>
      </text>
    </comment>
    <comment ref="R104" authorId="1" shapeId="0" xr:uid="{C4F5BBDB-7943-4107-905A-E2ACBB0FC4A2}">
      <text>
        <r>
          <rPr>
            <b/>
            <sz val="9"/>
            <color indexed="81"/>
            <rFont val="Tahoma"/>
            <family val="2"/>
          </rPr>
          <t>&lt;[[TCDeals] - [TC Property Current Stage (Seq: 1)] - [Buildings (Seq: 93)] PVC Applicable Percentage - Send]&gt;</t>
        </r>
      </text>
    </comment>
    <comment ref="S104" authorId="1" shapeId="0" xr:uid="{2DD987CD-1B00-496E-AFE5-FCC46132779F}">
      <text>
        <r>
          <rPr>
            <b/>
            <sz val="9"/>
            <color indexed="81"/>
            <rFont val="Tahoma"/>
            <family val="2"/>
          </rPr>
          <t>&lt;[[TCDeals] - [TC Property Current Stage (Seq: 1)] - [Buildings (Seq: 93)] Constr Applicable Percentage - Send]&gt;</t>
        </r>
      </text>
    </comment>
    <comment ref="T104" authorId="1" shapeId="0" xr:uid="{65C7B75B-1087-4351-AD02-B9E55A923DFA}">
      <text>
        <r>
          <rPr>
            <b/>
            <sz val="9"/>
            <color indexed="81"/>
            <rFont val="Tahoma"/>
            <family val="2"/>
          </rPr>
          <t>&lt;[[TCDeals] - [TC Property Current Stage (Seq: 1)] - [Buildings (Seq: 93)] PVC Credit Amount - Send]&gt;</t>
        </r>
      </text>
    </comment>
    <comment ref="U104" authorId="1" shapeId="0" xr:uid="{BC8FA25B-FE05-4759-8D67-F1D6B5ACFEF5}">
      <text>
        <r>
          <rPr>
            <b/>
            <sz val="9"/>
            <color indexed="81"/>
            <rFont val="Tahoma"/>
            <family val="2"/>
          </rPr>
          <t>&lt;[[TCDeals] - [TC Property Current Stage (Seq: 1)] - [Buildings (Seq: 93)] Constr Credit Amount - Send]&gt;</t>
        </r>
      </text>
    </comment>
    <comment ref="V104" authorId="1" shapeId="0" xr:uid="{89335F9F-19F0-4C5C-AA6E-BC13336BE379}">
      <text>
        <r>
          <rPr>
            <b/>
            <sz val="9"/>
            <color indexed="81"/>
            <rFont val="Tahoma"/>
            <family val="2"/>
          </rPr>
          <t>&lt;[[TCDeals] - [TC Property Current Stage (Seq: 1)] - [Buildings (Seq: 93)] PVC Est Qual Basis - Send]&gt;</t>
        </r>
      </text>
    </comment>
    <comment ref="W104" authorId="1" shapeId="0" xr:uid="{9412C9CA-003E-466E-814B-E449C1D2FA24}">
      <text>
        <r>
          <rPr>
            <b/>
            <sz val="9"/>
            <color indexed="81"/>
            <rFont val="Tahoma"/>
            <family val="2"/>
          </rPr>
          <t>&lt;[[TCDeals] - [TC Property Current Stage (Seq: 1)] - [Buildings (Seq: 93)] Constr Est Qual Basis - Send]&gt;</t>
        </r>
      </text>
    </comment>
    <comment ref="X104" authorId="1" shapeId="0" xr:uid="{01F209FD-AEC6-4741-A064-D395BB2A7B35}">
      <text>
        <r>
          <rPr>
            <b/>
            <sz val="9"/>
            <color indexed="81"/>
            <rFont val="Tahoma"/>
            <family val="2"/>
          </rPr>
          <t>&lt;[[TCDeals] - [TC Property Current Stage (Seq: 1)] - [Buildings (Seq: 93)] PVC8609 Basis - Send]&gt;</t>
        </r>
      </text>
    </comment>
    <comment ref="Y104" authorId="1" shapeId="0" xr:uid="{BBACD704-4C2C-4A5E-9F93-F935DD6040F7}">
      <text>
        <r>
          <rPr>
            <b/>
            <sz val="9"/>
            <color indexed="81"/>
            <rFont val="Tahoma"/>
            <family val="2"/>
          </rPr>
          <t>&lt;[[TCDeals] - [TC Property Current Stage (Seq: 1)] - [Buildings (Seq: 93)] Constr 8609 Basis - Send]&gt;</t>
        </r>
      </text>
    </comment>
    <comment ref="P105" authorId="1" shapeId="0" xr:uid="{FD44186F-03E9-4231-86FD-DBD0A6AE42F0}">
      <text>
        <r>
          <rPr>
            <b/>
            <sz val="9"/>
            <color indexed="81"/>
            <rFont val="Tahoma"/>
            <family val="2"/>
          </rPr>
          <t>&lt;[[TCDeals] - [TC Property Current Stage (Seq: 1)] - [Buildings (Seq: 94)] PVC8609 Credit - Send]&gt;</t>
        </r>
      </text>
    </comment>
    <comment ref="Q105" authorId="1" shapeId="0" xr:uid="{137F7486-332C-4E2F-A7D4-236FC11BF5FB}">
      <text>
        <r>
          <rPr>
            <b/>
            <sz val="9"/>
            <color indexed="81"/>
            <rFont val="Tahoma"/>
            <family val="2"/>
          </rPr>
          <t>&lt;[[TCDeals] - [TC Property Current Stage (Seq: 1)] - [Buildings (Seq: 94)] Constr 8609 Credit - Send]&gt;</t>
        </r>
      </text>
    </comment>
    <comment ref="R105" authorId="1" shapeId="0" xr:uid="{070F42CB-5DB9-442F-A6F9-32265F3F5E4C}">
      <text>
        <r>
          <rPr>
            <b/>
            <sz val="9"/>
            <color indexed="81"/>
            <rFont val="Tahoma"/>
            <family val="2"/>
          </rPr>
          <t>&lt;[[TCDeals] - [TC Property Current Stage (Seq: 1)] - [Buildings (Seq: 94)] PVC Applicable Percentage - Send]&gt;</t>
        </r>
      </text>
    </comment>
    <comment ref="S105" authorId="1" shapeId="0" xr:uid="{D64FC566-9F97-46F5-BAED-C0CFE51DEC9E}">
      <text>
        <r>
          <rPr>
            <b/>
            <sz val="9"/>
            <color indexed="81"/>
            <rFont val="Tahoma"/>
            <family val="2"/>
          </rPr>
          <t>&lt;[[TCDeals] - [TC Property Current Stage (Seq: 1)] - [Buildings (Seq: 94)] Constr Applicable Percentage - Send]&gt;</t>
        </r>
      </text>
    </comment>
    <comment ref="T105" authorId="1" shapeId="0" xr:uid="{E5BA1D8A-DA70-4C47-967F-CFA91583318A}">
      <text>
        <r>
          <rPr>
            <b/>
            <sz val="9"/>
            <color indexed="81"/>
            <rFont val="Tahoma"/>
            <family val="2"/>
          </rPr>
          <t>&lt;[[TCDeals] - [TC Property Current Stage (Seq: 1)] - [Buildings (Seq: 94)] PVC Credit Amount - Send]&gt;</t>
        </r>
      </text>
    </comment>
    <comment ref="U105" authorId="1" shapeId="0" xr:uid="{D5A87064-AC7B-40F3-B605-55A443F0A861}">
      <text>
        <r>
          <rPr>
            <b/>
            <sz val="9"/>
            <color indexed="81"/>
            <rFont val="Tahoma"/>
            <family val="2"/>
          </rPr>
          <t>&lt;[[TCDeals] - [TC Property Current Stage (Seq: 1)] - [Buildings (Seq: 94)] Constr Credit Amount - Send]&gt;</t>
        </r>
      </text>
    </comment>
    <comment ref="V105" authorId="1" shapeId="0" xr:uid="{39CB5C2E-B7D2-42B8-8DF2-BD84B56EC504}">
      <text>
        <r>
          <rPr>
            <b/>
            <sz val="9"/>
            <color indexed="81"/>
            <rFont val="Tahoma"/>
            <family val="2"/>
          </rPr>
          <t>&lt;[[TCDeals] - [TC Property Current Stage (Seq: 1)] - [Buildings (Seq: 94)] PVC Est Qual Basis - Send]&gt;</t>
        </r>
      </text>
    </comment>
    <comment ref="W105" authorId="1" shapeId="0" xr:uid="{6D16DD19-560B-472D-9F89-8ECD6EE58772}">
      <text>
        <r>
          <rPr>
            <b/>
            <sz val="9"/>
            <color indexed="81"/>
            <rFont val="Tahoma"/>
            <family val="2"/>
          </rPr>
          <t>&lt;[[TCDeals] - [TC Property Current Stage (Seq: 1)] - [Buildings (Seq: 94)] Constr Est Qual Basis - Send]&gt;</t>
        </r>
      </text>
    </comment>
    <comment ref="X105" authorId="1" shapeId="0" xr:uid="{80418C0F-C2F7-4F2A-ADB0-AD755B0FCBF6}">
      <text>
        <r>
          <rPr>
            <b/>
            <sz val="9"/>
            <color indexed="81"/>
            <rFont val="Tahoma"/>
            <family val="2"/>
          </rPr>
          <t>&lt;[[TCDeals] - [TC Property Current Stage (Seq: 1)] - [Buildings (Seq: 94)] PVC8609 Basis - Send]&gt;</t>
        </r>
      </text>
    </comment>
    <comment ref="Y105" authorId="1" shapeId="0" xr:uid="{0E67B7C9-4271-4EAE-8518-24DDEA924AA1}">
      <text>
        <r>
          <rPr>
            <b/>
            <sz val="9"/>
            <color indexed="81"/>
            <rFont val="Tahoma"/>
            <family val="2"/>
          </rPr>
          <t>&lt;[[TCDeals] - [TC Property Current Stage (Seq: 1)] - [Buildings (Seq: 94)] Constr 8609 Basis - Send]&gt;</t>
        </r>
      </text>
    </comment>
    <comment ref="P106" authorId="1" shapeId="0" xr:uid="{B2052E6C-A962-4526-8C4F-5A26DB71034B}">
      <text>
        <r>
          <rPr>
            <b/>
            <sz val="9"/>
            <color indexed="81"/>
            <rFont val="Tahoma"/>
            <family val="2"/>
          </rPr>
          <t>&lt;[[TCDeals] - [TC Property Current Stage (Seq: 1)] - [Buildings (Seq: 95)] PVC8609 Credit - Send]&gt;</t>
        </r>
      </text>
    </comment>
    <comment ref="Q106" authorId="1" shapeId="0" xr:uid="{F67B4450-E9DA-4C4E-9AC3-63899B0F2649}">
      <text>
        <r>
          <rPr>
            <b/>
            <sz val="9"/>
            <color indexed="81"/>
            <rFont val="Tahoma"/>
            <family val="2"/>
          </rPr>
          <t>&lt;[[TCDeals] - [TC Property Current Stage (Seq: 1)] - [Buildings (Seq: 95)] Constr 8609 Credit - Send]&gt;</t>
        </r>
      </text>
    </comment>
    <comment ref="R106" authorId="1" shapeId="0" xr:uid="{D2E6F6A5-FBEE-43BC-A258-F7CBB02FF46E}">
      <text>
        <r>
          <rPr>
            <b/>
            <sz val="9"/>
            <color indexed="81"/>
            <rFont val="Tahoma"/>
            <family val="2"/>
          </rPr>
          <t>&lt;[[TCDeals] - [TC Property Current Stage (Seq: 1)] - [Buildings (Seq: 95)] PVC Applicable Percentage - Send]&gt;</t>
        </r>
      </text>
    </comment>
    <comment ref="S106" authorId="1" shapeId="0" xr:uid="{BE00BF18-0CA8-4FE0-BABA-24609B3A638D}">
      <text>
        <r>
          <rPr>
            <b/>
            <sz val="9"/>
            <color indexed="81"/>
            <rFont val="Tahoma"/>
            <family val="2"/>
          </rPr>
          <t>&lt;[[TCDeals] - [TC Property Current Stage (Seq: 1)] - [Buildings (Seq: 95)] Constr Applicable Percentage - Send]&gt;</t>
        </r>
      </text>
    </comment>
    <comment ref="T106" authorId="1" shapeId="0" xr:uid="{AB21BF06-822C-433E-A5AA-F7298E9B8EB2}">
      <text>
        <r>
          <rPr>
            <b/>
            <sz val="9"/>
            <color indexed="81"/>
            <rFont val="Tahoma"/>
            <family val="2"/>
          </rPr>
          <t>&lt;[[TCDeals] - [TC Property Current Stage (Seq: 1)] - [Buildings (Seq: 95)] PVC Credit Amount - Send]&gt;</t>
        </r>
      </text>
    </comment>
    <comment ref="U106" authorId="1" shapeId="0" xr:uid="{78C5ADEB-F752-425E-A376-760EAE695B48}">
      <text>
        <r>
          <rPr>
            <b/>
            <sz val="9"/>
            <color indexed="81"/>
            <rFont val="Tahoma"/>
            <family val="2"/>
          </rPr>
          <t>&lt;[[TCDeals] - [TC Property Current Stage (Seq: 1)] - [Buildings (Seq: 95)] Constr Credit Amount - Send]&gt;</t>
        </r>
      </text>
    </comment>
    <comment ref="V106" authorId="1" shapeId="0" xr:uid="{B662B253-61B8-4716-BF89-383867353A13}">
      <text>
        <r>
          <rPr>
            <b/>
            <sz val="9"/>
            <color indexed="81"/>
            <rFont val="Tahoma"/>
            <family val="2"/>
          </rPr>
          <t>&lt;[[TCDeals] - [TC Property Current Stage (Seq: 1)] - [Buildings (Seq: 95)] PVC Est Qual Basis - Send]&gt;</t>
        </r>
      </text>
    </comment>
    <comment ref="W106" authorId="1" shapeId="0" xr:uid="{1F1156E1-0B9F-4561-AFD3-BF37059D9EED}">
      <text>
        <r>
          <rPr>
            <b/>
            <sz val="9"/>
            <color indexed="81"/>
            <rFont val="Tahoma"/>
            <family val="2"/>
          </rPr>
          <t>&lt;[[TCDeals] - [TC Property Current Stage (Seq: 1)] - [Buildings (Seq: 95)] Constr Est Qual Basis - Send]&gt;</t>
        </r>
      </text>
    </comment>
    <comment ref="X106" authorId="1" shapeId="0" xr:uid="{EFC84456-FC1A-44D0-85AC-C92B5F95663E}">
      <text>
        <r>
          <rPr>
            <b/>
            <sz val="9"/>
            <color indexed="81"/>
            <rFont val="Tahoma"/>
            <family val="2"/>
          </rPr>
          <t>&lt;[[TCDeals] - [TC Property Current Stage (Seq: 1)] - [Buildings (Seq: 95)] PVC8609 Basis - Send]&gt;</t>
        </r>
      </text>
    </comment>
    <comment ref="Y106" authorId="1" shapeId="0" xr:uid="{7A38656A-A8A6-4CE9-A550-4D700D18294D}">
      <text>
        <r>
          <rPr>
            <b/>
            <sz val="9"/>
            <color indexed="81"/>
            <rFont val="Tahoma"/>
            <family val="2"/>
          </rPr>
          <t>&lt;[[TCDeals] - [TC Property Current Stage (Seq: 1)] - [Buildings (Seq: 95)] Constr 8609 Basis - Send]&gt;</t>
        </r>
      </text>
    </comment>
    <comment ref="P107" authorId="1" shapeId="0" xr:uid="{9297B2C5-27A4-4D6B-B826-2EC5B2E0EBAE}">
      <text>
        <r>
          <rPr>
            <b/>
            <sz val="9"/>
            <color indexed="81"/>
            <rFont val="Tahoma"/>
            <family val="2"/>
          </rPr>
          <t>&lt;[[TCDeals] - [TC Property Current Stage (Seq: 1)] - [Buildings (Seq: 96)] PVC8609 Credit - Send]&gt;</t>
        </r>
      </text>
    </comment>
    <comment ref="Q107" authorId="1" shapeId="0" xr:uid="{3F5D76A2-6957-4F73-81F3-1AD72459AEBD}">
      <text>
        <r>
          <rPr>
            <b/>
            <sz val="9"/>
            <color indexed="81"/>
            <rFont val="Tahoma"/>
            <family val="2"/>
          </rPr>
          <t>&lt;[[TCDeals] - [TC Property Current Stage (Seq: 1)] - [Buildings (Seq: 96)] Constr 8609 Credit - Send]&gt;</t>
        </r>
      </text>
    </comment>
    <comment ref="R107" authorId="1" shapeId="0" xr:uid="{4749DCCB-0A0F-4A9D-BCD3-9A58351D450C}">
      <text>
        <r>
          <rPr>
            <b/>
            <sz val="9"/>
            <color indexed="81"/>
            <rFont val="Tahoma"/>
            <family val="2"/>
          </rPr>
          <t>&lt;[[TCDeals] - [TC Property Current Stage (Seq: 1)] - [Buildings (Seq: 96)] PVC Applicable Percentage - Send]&gt;</t>
        </r>
      </text>
    </comment>
    <comment ref="S107" authorId="1" shapeId="0" xr:uid="{1AAB4414-8907-48DF-89A2-FE6B4BC22028}">
      <text>
        <r>
          <rPr>
            <b/>
            <sz val="9"/>
            <color indexed="81"/>
            <rFont val="Tahoma"/>
            <family val="2"/>
          </rPr>
          <t>&lt;[[TCDeals] - [TC Property Current Stage (Seq: 1)] - [Buildings (Seq: 96)] Constr Applicable Percentage - Send]&gt;</t>
        </r>
      </text>
    </comment>
    <comment ref="T107" authorId="1" shapeId="0" xr:uid="{8D55100C-B016-48D7-B4EE-8C756BFFA3BE}">
      <text>
        <r>
          <rPr>
            <b/>
            <sz val="9"/>
            <color indexed="81"/>
            <rFont val="Tahoma"/>
            <family val="2"/>
          </rPr>
          <t>&lt;[[TCDeals] - [TC Property Current Stage (Seq: 1)] - [Buildings (Seq: 96)] PVC Credit Amount - Send]&gt;</t>
        </r>
      </text>
    </comment>
    <comment ref="U107" authorId="1" shapeId="0" xr:uid="{625CF725-32EE-4822-B766-9391FD64EDD2}">
      <text>
        <r>
          <rPr>
            <b/>
            <sz val="9"/>
            <color indexed="81"/>
            <rFont val="Tahoma"/>
            <family val="2"/>
          </rPr>
          <t>&lt;[[TCDeals] - [TC Property Current Stage (Seq: 1)] - [Buildings (Seq: 96)] Constr Credit Amount - Send]&gt;</t>
        </r>
      </text>
    </comment>
    <comment ref="V107" authorId="1" shapeId="0" xr:uid="{3139794E-5902-42BF-ADB9-3CAD87CC4424}">
      <text>
        <r>
          <rPr>
            <b/>
            <sz val="9"/>
            <color indexed="81"/>
            <rFont val="Tahoma"/>
            <family val="2"/>
          </rPr>
          <t>&lt;[[TCDeals] - [TC Property Current Stage (Seq: 1)] - [Buildings (Seq: 96)] PVC Est Qual Basis - Send]&gt;</t>
        </r>
      </text>
    </comment>
    <comment ref="W107" authorId="1" shapeId="0" xr:uid="{BCE069F9-A8F5-4D95-BBB7-9A5E34605D5E}">
      <text>
        <r>
          <rPr>
            <b/>
            <sz val="9"/>
            <color indexed="81"/>
            <rFont val="Tahoma"/>
            <family val="2"/>
          </rPr>
          <t>&lt;[[TCDeals] - [TC Property Current Stage (Seq: 1)] - [Buildings (Seq: 96)] Constr Est Qual Basis - Send]&gt;</t>
        </r>
      </text>
    </comment>
    <comment ref="X107" authorId="1" shapeId="0" xr:uid="{73C43E72-F739-4D80-BABA-0E476E518D05}">
      <text>
        <r>
          <rPr>
            <b/>
            <sz val="9"/>
            <color indexed="81"/>
            <rFont val="Tahoma"/>
            <family val="2"/>
          </rPr>
          <t>&lt;[[TCDeals] - [TC Property Current Stage (Seq: 1)] - [Buildings (Seq: 96)] PVC8609 Basis - Send]&gt;</t>
        </r>
      </text>
    </comment>
    <comment ref="Y107" authorId="1" shapeId="0" xr:uid="{6DD400D7-A33D-4D81-874E-9C1E3D98A04E}">
      <text>
        <r>
          <rPr>
            <b/>
            <sz val="9"/>
            <color indexed="81"/>
            <rFont val="Tahoma"/>
            <family val="2"/>
          </rPr>
          <t>&lt;[[TCDeals] - [TC Property Current Stage (Seq: 1)] - [Buildings (Seq: 96)] Constr 8609 Basis - Send]&gt;</t>
        </r>
      </text>
    </comment>
    <comment ref="P108" authorId="1" shapeId="0" xr:uid="{5222C7D3-1DBB-422A-AF82-5C5A5DB67281}">
      <text>
        <r>
          <rPr>
            <b/>
            <sz val="9"/>
            <color indexed="81"/>
            <rFont val="Tahoma"/>
            <family val="2"/>
          </rPr>
          <t>&lt;[[TCDeals] - [TC Property Current Stage (Seq: 1)] - [Buildings (Seq: 97)] PVC8609 Credit - Send]&gt;</t>
        </r>
      </text>
    </comment>
    <comment ref="Q108" authorId="1" shapeId="0" xr:uid="{8265B4A9-F7C6-424C-A739-2A2EB7BB78D9}">
      <text>
        <r>
          <rPr>
            <b/>
            <sz val="9"/>
            <color indexed="81"/>
            <rFont val="Tahoma"/>
            <family val="2"/>
          </rPr>
          <t>&lt;[[TCDeals] - [TC Property Current Stage (Seq: 1)] - [Buildings (Seq: 97)] Constr 8609 Credit - Send]&gt;</t>
        </r>
      </text>
    </comment>
    <comment ref="R108" authorId="1" shapeId="0" xr:uid="{7D4209A6-2E03-4362-BDCE-588A33FBC513}">
      <text>
        <r>
          <rPr>
            <b/>
            <sz val="9"/>
            <color indexed="81"/>
            <rFont val="Tahoma"/>
            <family val="2"/>
          </rPr>
          <t>&lt;[[TCDeals] - [TC Property Current Stage (Seq: 1)] - [Buildings (Seq: 97)] PVC Applicable Percentage - Send]&gt;</t>
        </r>
      </text>
    </comment>
    <comment ref="S108" authorId="1" shapeId="0" xr:uid="{492FEEDC-13D8-437E-9E72-3BA64A2D9681}">
      <text>
        <r>
          <rPr>
            <b/>
            <sz val="9"/>
            <color indexed="81"/>
            <rFont val="Tahoma"/>
            <family val="2"/>
          </rPr>
          <t>&lt;[[TCDeals] - [TC Property Current Stage (Seq: 1)] - [Buildings (Seq: 97)] Constr Applicable Percentage - Send]&gt;</t>
        </r>
      </text>
    </comment>
    <comment ref="T108" authorId="1" shapeId="0" xr:uid="{CAE97F83-485D-44A0-9B39-1889F88CBC81}">
      <text>
        <r>
          <rPr>
            <b/>
            <sz val="9"/>
            <color indexed="81"/>
            <rFont val="Tahoma"/>
            <family val="2"/>
          </rPr>
          <t>&lt;[[TCDeals] - [TC Property Current Stage (Seq: 1)] - [Buildings (Seq: 97)] PVC Credit Amount - Send]&gt;</t>
        </r>
      </text>
    </comment>
    <comment ref="U108" authorId="1" shapeId="0" xr:uid="{E9D27B37-6A60-4C5F-8089-4D6EE328E5FB}">
      <text>
        <r>
          <rPr>
            <b/>
            <sz val="9"/>
            <color indexed="81"/>
            <rFont val="Tahoma"/>
            <family val="2"/>
          </rPr>
          <t>&lt;[[TCDeals] - [TC Property Current Stage (Seq: 1)] - [Buildings (Seq: 97)] Constr Credit Amount - Send]&gt;</t>
        </r>
      </text>
    </comment>
    <comment ref="V108" authorId="1" shapeId="0" xr:uid="{FB39769E-6678-42D5-A6C4-CB0224D05222}">
      <text>
        <r>
          <rPr>
            <b/>
            <sz val="9"/>
            <color indexed="81"/>
            <rFont val="Tahoma"/>
            <family val="2"/>
          </rPr>
          <t>&lt;[[TCDeals] - [TC Property Current Stage (Seq: 1)] - [Buildings (Seq: 97)] PVC Est Qual Basis - Send]&gt;</t>
        </r>
      </text>
    </comment>
    <comment ref="W108" authorId="1" shapeId="0" xr:uid="{FC99A623-A991-4BFC-95D7-D75841BB758D}">
      <text>
        <r>
          <rPr>
            <b/>
            <sz val="9"/>
            <color indexed="81"/>
            <rFont val="Tahoma"/>
            <family val="2"/>
          </rPr>
          <t>&lt;[[TCDeals] - [TC Property Current Stage (Seq: 1)] - [Buildings (Seq: 97)] Constr Est Qual Basis - Send]&gt;</t>
        </r>
      </text>
    </comment>
    <comment ref="X108" authorId="1" shapeId="0" xr:uid="{607A6254-4245-4EED-9F40-4C5FD41005E6}">
      <text>
        <r>
          <rPr>
            <b/>
            <sz val="9"/>
            <color indexed="81"/>
            <rFont val="Tahoma"/>
            <family val="2"/>
          </rPr>
          <t>&lt;[[TCDeals] - [TC Property Current Stage (Seq: 1)] - [Buildings (Seq: 97)] PVC8609 Basis - Send]&gt;</t>
        </r>
      </text>
    </comment>
    <comment ref="Y108" authorId="1" shapeId="0" xr:uid="{98585812-48FA-4139-90D7-64DC4EA8A7E3}">
      <text>
        <r>
          <rPr>
            <b/>
            <sz val="9"/>
            <color indexed="81"/>
            <rFont val="Tahoma"/>
            <family val="2"/>
          </rPr>
          <t>&lt;[[TCDeals] - [TC Property Current Stage (Seq: 1)] - [Buildings (Seq: 97)] Constr 8609 Basis - Send]&gt;</t>
        </r>
      </text>
    </comment>
    <comment ref="P109" authorId="1" shapeId="0" xr:uid="{6DD6BEE9-877B-4E07-8999-35CD2A4A3FD9}">
      <text>
        <r>
          <rPr>
            <b/>
            <sz val="9"/>
            <color indexed="81"/>
            <rFont val="Tahoma"/>
            <family val="2"/>
          </rPr>
          <t>&lt;[[TCDeals] - [TC Property Current Stage (Seq: 1)] - [Buildings (Seq: 98)] PVC8609 Credit - Send]&gt;</t>
        </r>
      </text>
    </comment>
    <comment ref="Q109" authorId="1" shapeId="0" xr:uid="{63FFF2A0-E12F-4929-82AA-8D09597AC771}">
      <text>
        <r>
          <rPr>
            <b/>
            <sz val="9"/>
            <color indexed="81"/>
            <rFont val="Tahoma"/>
            <family val="2"/>
          </rPr>
          <t>&lt;[[TCDeals] - [TC Property Current Stage (Seq: 1)] - [Buildings (Seq: 98)] Constr 8609 Credit - Send]&gt;</t>
        </r>
      </text>
    </comment>
    <comment ref="R109" authorId="1" shapeId="0" xr:uid="{FA8011C7-0D99-403E-AC05-BC07DE367CA0}">
      <text>
        <r>
          <rPr>
            <b/>
            <sz val="9"/>
            <color indexed="81"/>
            <rFont val="Tahoma"/>
            <family val="2"/>
          </rPr>
          <t>&lt;[[TCDeals] - [TC Property Current Stage (Seq: 1)] - [Buildings (Seq: 98)] PVC Applicable Percentage - Send]&gt;</t>
        </r>
      </text>
    </comment>
    <comment ref="S109" authorId="1" shapeId="0" xr:uid="{C1E5EBC8-9A3A-4DA8-ACDC-DAFD365BB397}">
      <text>
        <r>
          <rPr>
            <b/>
            <sz val="9"/>
            <color indexed="81"/>
            <rFont val="Tahoma"/>
            <family val="2"/>
          </rPr>
          <t>&lt;[[TCDeals] - [TC Property Current Stage (Seq: 1)] - [Buildings (Seq: 98)] Constr Applicable Percentage - Send]&gt;</t>
        </r>
      </text>
    </comment>
    <comment ref="T109" authorId="1" shapeId="0" xr:uid="{F5A87661-BB5F-4BE5-B027-A4D79D3D495F}">
      <text>
        <r>
          <rPr>
            <b/>
            <sz val="9"/>
            <color indexed="81"/>
            <rFont val="Tahoma"/>
            <family val="2"/>
          </rPr>
          <t>&lt;[[TCDeals] - [TC Property Current Stage (Seq: 1)] - [Buildings (Seq: 98)] PVC Credit Amount - Send]&gt;</t>
        </r>
      </text>
    </comment>
    <comment ref="U109" authorId="1" shapeId="0" xr:uid="{3CCB75F9-6F0C-4710-B283-F0E3CDE33A9B}">
      <text>
        <r>
          <rPr>
            <b/>
            <sz val="9"/>
            <color indexed="81"/>
            <rFont val="Tahoma"/>
            <family val="2"/>
          </rPr>
          <t>&lt;[[TCDeals] - [TC Property Current Stage (Seq: 1)] - [Buildings (Seq: 98)] Constr Credit Amount - Send]&gt;</t>
        </r>
      </text>
    </comment>
    <comment ref="V109" authorId="1" shapeId="0" xr:uid="{544F1114-3919-420D-B1B0-CC692D1DFE20}">
      <text>
        <r>
          <rPr>
            <b/>
            <sz val="9"/>
            <color indexed="81"/>
            <rFont val="Tahoma"/>
            <family val="2"/>
          </rPr>
          <t>&lt;[[TCDeals] - [TC Property Current Stage (Seq: 1)] - [Buildings (Seq: 98)] PVC Est Qual Basis - Send]&gt;</t>
        </r>
      </text>
    </comment>
    <comment ref="W109" authorId="1" shapeId="0" xr:uid="{D7DF4523-B651-4B30-BB61-96C919E7DFA8}">
      <text>
        <r>
          <rPr>
            <b/>
            <sz val="9"/>
            <color indexed="81"/>
            <rFont val="Tahoma"/>
            <family val="2"/>
          </rPr>
          <t>&lt;[[TCDeals] - [TC Property Current Stage (Seq: 1)] - [Buildings (Seq: 98)] Constr Est Qual Basis - Send]&gt;</t>
        </r>
      </text>
    </comment>
    <comment ref="X109" authorId="1" shapeId="0" xr:uid="{2376FA78-7C83-40A6-BD1A-4BEB2B8D697A}">
      <text>
        <r>
          <rPr>
            <b/>
            <sz val="9"/>
            <color indexed="81"/>
            <rFont val="Tahoma"/>
            <family val="2"/>
          </rPr>
          <t>&lt;[[TCDeals] - [TC Property Current Stage (Seq: 1)] - [Buildings (Seq: 98)] PVC8609 Basis - Send]&gt;</t>
        </r>
      </text>
    </comment>
    <comment ref="Y109" authorId="1" shapeId="0" xr:uid="{0ABE076F-77CE-4395-8048-922882B34B8A}">
      <text>
        <r>
          <rPr>
            <b/>
            <sz val="9"/>
            <color indexed="81"/>
            <rFont val="Tahoma"/>
            <family val="2"/>
          </rPr>
          <t>&lt;[[TCDeals] - [TC Property Current Stage (Seq: 1)] - [Buildings (Seq: 98)] Constr 8609 Basis - Send]&gt;</t>
        </r>
      </text>
    </comment>
    <comment ref="P110" authorId="1" shapeId="0" xr:uid="{74F19459-1722-43F6-A8C3-644F5143983E}">
      <text>
        <r>
          <rPr>
            <b/>
            <sz val="9"/>
            <color indexed="81"/>
            <rFont val="Tahoma"/>
            <family val="2"/>
          </rPr>
          <t>&lt;[[TCDeals] - [TC Property Current Stage (Seq: 1)] - [Buildings (Seq: 99)] PVC8609 Credit - Send]&gt;</t>
        </r>
      </text>
    </comment>
    <comment ref="Q110" authorId="1" shapeId="0" xr:uid="{4C8250C0-1026-4E80-9345-3DF15E678CF0}">
      <text>
        <r>
          <rPr>
            <b/>
            <sz val="9"/>
            <color indexed="81"/>
            <rFont val="Tahoma"/>
            <family val="2"/>
          </rPr>
          <t>&lt;[[TCDeals] - [TC Property Current Stage (Seq: 1)] - [Buildings (Seq: 99)] Constr 8609 Credit - Send]&gt;</t>
        </r>
      </text>
    </comment>
    <comment ref="R110" authorId="1" shapeId="0" xr:uid="{A3797F8B-CC47-4D6D-9693-721E87A0EB0A}">
      <text>
        <r>
          <rPr>
            <b/>
            <sz val="9"/>
            <color indexed="81"/>
            <rFont val="Tahoma"/>
            <family val="2"/>
          </rPr>
          <t>&lt;[[TCDeals] - [TC Property Current Stage (Seq: 1)] - [Buildings (Seq: 99)] PVC Applicable Percentage - Send]&gt;</t>
        </r>
      </text>
    </comment>
    <comment ref="S110" authorId="1" shapeId="0" xr:uid="{767E5319-CB97-4982-8EB7-BB694DB796B7}">
      <text>
        <r>
          <rPr>
            <b/>
            <sz val="9"/>
            <color indexed="81"/>
            <rFont val="Tahoma"/>
            <family val="2"/>
          </rPr>
          <t>&lt;[[TCDeals] - [TC Property Current Stage (Seq: 1)] - [Buildings (Seq: 99)] Constr Applicable Percentage - Send]&gt;</t>
        </r>
      </text>
    </comment>
    <comment ref="T110" authorId="1" shapeId="0" xr:uid="{BBE54E34-1321-444E-AE2B-B33EFC2515E7}">
      <text>
        <r>
          <rPr>
            <b/>
            <sz val="9"/>
            <color indexed="81"/>
            <rFont val="Tahoma"/>
            <family val="2"/>
          </rPr>
          <t>&lt;[[TCDeals] - [TC Property Current Stage (Seq: 1)] - [Buildings (Seq: 99)] PVC Credit Amount - Send]&gt;</t>
        </r>
      </text>
    </comment>
    <comment ref="U110" authorId="1" shapeId="0" xr:uid="{1135E989-EE90-4812-8FB4-B538BA707D27}">
      <text>
        <r>
          <rPr>
            <b/>
            <sz val="9"/>
            <color indexed="81"/>
            <rFont val="Tahoma"/>
            <family val="2"/>
          </rPr>
          <t>&lt;[[TCDeals] - [TC Property Current Stage (Seq: 1)] - [Buildings (Seq: 99)] Constr Credit Amount - Send]&gt;</t>
        </r>
      </text>
    </comment>
    <comment ref="V110" authorId="1" shapeId="0" xr:uid="{538067A5-772A-410B-9A4F-228B190380F2}">
      <text>
        <r>
          <rPr>
            <b/>
            <sz val="9"/>
            <color indexed="81"/>
            <rFont val="Tahoma"/>
            <family val="2"/>
          </rPr>
          <t>&lt;[[TCDeals] - [TC Property Current Stage (Seq: 1)] - [Buildings (Seq: 99)] PVC Est Qual Basis - Send]&gt;</t>
        </r>
      </text>
    </comment>
    <comment ref="W110" authorId="1" shapeId="0" xr:uid="{8FBC5697-9C0C-47E9-B6C1-D5EE7E5CBC7D}">
      <text>
        <r>
          <rPr>
            <b/>
            <sz val="9"/>
            <color indexed="81"/>
            <rFont val="Tahoma"/>
            <family val="2"/>
          </rPr>
          <t>&lt;[[TCDeals] - [TC Property Current Stage (Seq: 1)] - [Buildings (Seq: 99)] Constr Est Qual Basis - Send]&gt;</t>
        </r>
      </text>
    </comment>
    <comment ref="X110" authorId="1" shapeId="0" xr:uid="{721FCE75-C4A1-470D-9973-33B23290DF75}">
      <text>
        <r>
          <rPr>
            <b/>
            <sz val="9"/>
            <color indexed="81"/>
            <rFont val="Tahoma"/>
            <family val="2"/>
          </rPr>
          <t>&lt;[[TCDeals] - [TC Property Current Stage (Seq: 1)] - [Buildings (Seq: 99)] PVC8609 Basis - Send]&gt;</t>
        </r>
      </text>
    </comment>
    <comment ref="Y110" authorId="1" shapeId="0" xr:uid="{BF6F2A34-63F1-42E1-9ABE-AD955B5D89F8}">
      <text>
        <r>
          <rPr>
            <b/>
            <sz val="9"/>
            <color indexed="81"/>
            <rFont val="Tahoma"/>
            <family val="2"/>
          </rPr>
          <t>&lt;[[TCDeals] - [TC Property Current Stage (Seq: 1)] - [Buildings (Seq: 99)] Constr 8609 Basis - Send]&gt;</t>
        </r>
      </text>
    </comment>
    <comment ref="P111" authorId="1" shapeId="0" xr:uid="{B5461136-AEA5-468E-9A09-4D459CC54297}">
      <text>
        <r>
          <rPr>
            <b/>
            <sz val="9"/>
            <color indexed="81"/>
            <rFont val="Tahoma"/>
            <family val="2"/>
          </rPr>
          <t>&lt;[[TCDeals] - [TC Property Current Stage (Seq: 1)] - [Buildings (Seq: 100)] PVC8609 Credit - Send]&gt;</t>
        </r>
      </text>
    </comment>
    <comment ref="Q111" authorId="1" shapeId="0" xr:uid="{20F2925D-F085-4256-89E4-38F449155C97}">
      <text>
        <r>
          <rPr>
            <b/>
            <sz val="9"/>
            <color indexed="81"/>
            <rFont val="Tahoma"/>
            <family val="2"/>
          </rPr>
          <t>&lt;[[TCDeals] - [TC Property Current Stage (Seq: 1)] - [Buildings (Seq: 100)] Constr 8609 Credit - Send]&gt;</t>
        </r>
      </text>
    </comment>
    <comment ref="R111" authorId="1" shapeId="0" xr:uid="{81E8EB84-5655-437D-B0A6-541A0FC4061E}">
      <text>
        <r>
          <rPr>
            <b/>
            <sz val="9"/>
            <color indexed="81"/>
            <rFont val="Tahoma"/>
            <family val="2"/>
          </rPr>
          <t>&lt;[[TCDeals] - [TC Property Current Stage (Seq: 1)] - [Buildings (Seq: 100)] PVC Applicable Percentage - Send]&gt;</t>
        </r>
      </text>
    </comment>
    <comment ref="S111" authorId="1" shapeId="0" xr:uid="{22ACBB4C-7FD2-4EF6-802F-9B5A9BABDC8D}">
      <text>
        <r>
          <rPr>
            <b/>
            <sz val="9"/>
            <color indexed="81"/>
            <rFont val="Tahoma"/>
            <family val="2"/>
          </rPr>
          <t>&lt;[[TCDeals] - [TC Property Current Stage (Seq: 1)] - [Buildings (Seq: 100)] Constr Applicable Percentage - Send]&gt;</t>
        </r>
      </text>
    </comment>
    <comment ref="T111" authorId="1" shapeId="0" xr:uid="{DD3DB1A9-7C55-435C-8BD7-44BBAB99481D}">
      <text>
        <r>
          <rPr>
            <b/>
            <sz val="9"/>
            <color indexed="81"/>
            <rFont val="Tahoma"/>
            <family val="2"/>
          </rPr>
          <t>&lt;[[TCDeals] - [TC Property Current Stage (Seq: 1)] - [Buildings (Seq: 100)] PVC Credit Amount - Send]&gt;</t>
        </r>
      </text>
    </comment>
    <comment ref="U111" authorId="1" shapeId="0" xr:uid="{A5A5222B-9C8D-44AA-9D6C-8413B8C34AC0}">
      <text>
        <r>
          <rPr>
            <b/>
            <sz val="9"/>
            <color indexed="81"/>
            <rFont val="Tahoma"/>
            <family val="2"/>
          </rPr>
          <t>&lt;[[TCDeals] - [TC Property Current Stage (Seq: 1)] - [Buildings (Seq: 100)] Constr Credit Amount - Send]&gt;</t>
        </r>
      </text>
    </comment>
    <comment ref="V111" authorId="1" shapeId="0" xr:uid="{2F908FEF-2439-44B4-AB96-0CCC7ABCC670}">
      <text>
        <r>
          <rPr>
            <b/>
            <sz val="9"/>
            <color indexed="81"/>
            <rFont val="Tahoma"/>
            <family val="2"/>
          </rPr>
          <t>&lt;[[TCDeals] - [TC Property Current Stage (Seq: 1)] - [Buildings (Seq: 100)] PVC Est Qual Basis - Send]&gt;</t>
        </r>
      </text>
    </comment>
    <comment ref="W111" authorId="1" shapeId="0" xr:uid="{BEECB2BC-EB34-42FC-B349-01A5618B5560}">
      <text>
        <r>
          <rPr>
            <b/>
            <sz val="9"/>
            <color indexed="81"/>
            <rFont val="Tahoma"/>
            <family val="2"/>
          </rPr>
          <t>&lt;[[TCDeals] - [TC Property Current Stage (Seq: 1)] - [Buildings (Seq: 100)] Constr Est Qual Basis - Send]&gt;</t>
        </r>
      </text>
    </comment>
    <comment ref="X111" authorId="1" shapeId="0" xr:uid="{0058B8B3-8308-4D25-AF67-7D1255765950}">
      <text>
        <r>
          <rPr>
            <b/>
            <sz val="9"/>
            <color indexed="81"/>
            <rFont val="Tahoma"/>
            <family val="2"/>
          </rPr>
          <t>&lt;[[TCDeals] - [TC Property Current Stage (Seq: 1)] - [Buildings (Seq: 100)] PVC8609 Basis - Send]&gt;</t>
        </r>
      </text>
    </comment>
    <comment ref="Y111" authorId="1" shapeId="0" xr:uid="{D6314B0A-F2FC-486C-9FCB-93ACE1AF05E0}">
      <text>
        <r>
          <rPr>
            <b/>
            <sz val="9"/>
            <color indexed="81"/>
            <rFont val="Tahoma"/>
            <family val="2"/>
          </rPr>
          <t>&lt;[[TCDeals] - [TC Property Current Stage (Seq: 1)] - [Buildings (Seq: 100)] Constr 8609 Basis - Send]&gt;</t>
        </r>
      </text>
    </comment>
    <comment ref="P112" authorId="1" shapeId="0" xr:uid="{A887B79E-BDBD-4454-B311-2073874894FE}">
      <text>
        <r>
          <rPr>
            <b/>
            <sz val="9"/>
            <color indexed="81"/>
            <rFont val="Tahoma"/>
            <family val="2"/>
          </rPr>
          <t>&lt;[[TCDeals] - [TC Property Current Stage (Seq: 1)] - [Buildings (Seq: 101)] PVC8609 Credit - Send]&gt;</t>
        </r>
      </text>
    </comment>
    <comment ref="Q112" authorId="1" shapeId="0" xr:uid="{9341AF35-FF5A-4615-AEFD-DE00478410E3}">
      <text>
        <r>
          <rPr>
            <b/>
            <sz val="9"/>
            <color indexed="81"/>
            <rFont val="Tahoma"/>
            <family val="2"/>
          </rPr>
          <t>&lt;[[TCDeals] - [TC Property Current Stage (Seq: 1)] - [Buildings (Seq: 101)] Constr 8609 Credit - Send]&gt;</t>
        </r>
      </text>
    </comment>
    <comment ref="R112" authorId="1" shapeId="0" xr:uid="{C5ACDC7A-FC53-4302-9F9B-4BADADEF1A4B}">
      <text>
        <r>
          <rPr>
            <b/>
            <sz val="9"/>
            <color indexed="81"/>
            <rFont val="Tahoma"/>
            <family val="2"/>
          </rPr>
          <t>&lt;[[TCDeals] - [TC Property Current Stage (Seq: 1)] - [Buildings (Seq: 101)] PVC Applicable Percentage - Send]&gt;</t>
        </r>
      </text>
    </comment>
    <comment ref="S112" authorId="1" shapeId="0" xr:uid="{5E2F0675-73B3-4782-8A26-FC7F07BB7447}">
      <text>
        <r>
          <rPr>
            <b/>
            <sz val="9"/>
            <color indexed="81"/>
            <rFont val="Tahoma"/>
            <family val="2"/>
          </rPr>
          <t>&lt;[[TCDeals] - [TC Property Current Stage (Seq: 1)] - [Buildings (Seq: 101)] Constr Applicable Percentage - Send]&gt;</t>
        </r>
      </text>
    </comment>
    <comment ref="T112" authorId="1" shapeId="0" xr:uid="{A53B3920-5BD0-42E5-B286-C0E6968593FD}">
      <text>
        <r>
          <rPr>
            <b/>
            <sz val="9"/>
            <color indexed="81"/>
            <rFont val="Tahoma"/>
            <family val="2"/>
          </rPr>
          <t>&lt;[[TCDeals] - [TC Property Current Stage (Seq: 1)] - [Buildings (Seq: 101)] PVC Credit Amount - Send]&gt;</t>
        </r>
      </text>
    </comment>
    <comment ref="U112" authorId="1" shapeId="0" xr:uid="{D411A843-2F4F-4FAF-900C-CBC89E06E43B}">
      <text>
        <r>
          <rPr>
            <b/>
            <sz val="9"/>
            <color indexed="81"/>
            <rFont val="Tahoma"/>
            <family val="2"/>
          </rPr>
          <t>&lt;[[TCDeals] - [TC Property Current Stage (Seq: 1)] - [Buildings (Seq: 101)] Constr Credit Amount - Send]&gt;</t>
        </r>
      </text>
    </comment>
    <comment ref="V112" authorId="1" shapeId="0" xr:uid="{250C801D-8891-4A82-B36F-F1137EA2A5E4}">
      <text>
        <r>
          <rPr>
            <b/>
            <sz val="9"/>
            <color indexed="81"/>
            <rFont val="Tahoma"/>
            <family val="2"/>
          </rPr>
          <t>&lt;[[TCDeals] - [TC Property Current Stage (Seq: 1)] - [Buildings (Seq: 101)] PVC Est Qual Basis - Send]&gt;</t>
        </r>
      </text>
    </comment>
    <comment ref="W112" authorId="1" shapeId="0" xr:uid="{AF3A4608-2E82-4E10-A972-7AD79E87D83F}">
      <text>
        <r>
          <rPr>
            <b/>
            <sz val="9"/>
            <color indexed="81"/>
            <rFont val="Tahoma"/>
            <family val="2"/>
          </rPr>
          <t>&lt;[[TCDeals] - [TC Property Current Stage (Seq: 1)] - [Buildings (Seq: 101)] Constr Est Qual Basis - Send]&gt;</t>
        </r>
      </text>
    </comment>
    <comment ref="X112" authorId="1" shapeId="0" xr:uid="{5B111E2C-1D78-4238-8E5E-B1A2D13F2C57}">
      <text>
        <r>
          <rPr>
            <b/>
            <sz val="9"/>
            <color indexed="81"/>
            <rFont val="Tahoma"/>
            <family val="2"/>
          </rPr>
          <t>&lt;[[TCDeals] - [TC Property Current Stage (Seq: 1)] - [Buildings (Seq: 101)] PVC8609 Basis - Send]&gt;</t>
        </r>
      </text>
    </comment>
    <comment ref="Y112" authorId="1" shapeId="0" xr:uid="{A6ED585D-E239-40DC-B1FF-7BFB714645F2}">
      <text>
        <r>
          <rPr>
            <b/>
            <sz val="9"/>
            <color indexed="81"/>
            <rFont val="Tahoma"/>
            <family val="2"/>
          </rPr>
          <t>&lt;[[TCDeals] - [TC Property Current Stage (Seq: 1)] - [Buildings (Seq: 101)] Constr 8609 Basis - Send]&gt;</t>
        </r>
      </text>
    </comment>
    <comment ref="P113" authorId="1" shapeId="0" xr:uid="{AED08B95-6E68-4C54-B092-E556A3599AE1}">
      <text>
        <r>
          <rPr>
            <b/>
            <sz val="9"/>
            <color indexed="81"/>
            <rFont val="Tahoma"/>
            <family val="2"/>
          </rPr>
          <t>&lt;[[TCDeals] - [TC Property Current Stage (Seq: 1)] - [Buildings (Seq: 102)] PVC8609 Credit - Send]&gt;</t>
        </r>
      </text>
    </comment>
    <comment ref="Q113" authorId="1" shapeId="0" xr:uid="{18096964-0058-4217-81E6-0AD13058E41C}">
      <text>
        <r>
          <rPr>
            <b/>
            <sz val="9"/>
            <color indexed="81"/>
            <rFont val="Tahoma"/>
            <family val="2"/>
          </rPr>
          <t>&lt;[[TCDeals] - [TC Property Current Stage (Seq: 1)] - [Buildings (Seq: 102)] Constr 8609 Credit - Send]&gt;</t>
        </r>
      </text>
    </comment>
    <comment ref="R113" authorId="1" shapeId="0" xr:uid="{13EBE2F4-0781-419A-88F6-5AF9410E7486}">
      <text>
        <r>
          <rPr>
            <b/>
            <sz val="9"/>
            <color indexed="81"/>
            <rFont val="Tahoma"/>
            <family val="2"/>
          </rPr>
          <t>&lt;[[TCDeals] - [TC Property Current Stage (Seq: 1)] - [Buildings (Seq: 102)] PVC Applicable Percentage - Send]&gt;</t>
        </r>
      </text>
    </comment>
    <comment ref="S113" authorId="1" shapeId="0" xr:uid="{C58D6295-3688-462F-B7F3-9ED87384BCFB}">
      <text>
        <r>
          <rPr>
            <b/>
            <sz val="9"/>
            <color indexed="81"/>
            <rFont val="Tahoma"/>
            <family val="2"/>
          </rPr>
          <t>&lt;[[TCDeals] - [TC Property Current Stage (Seq: 1)] - [Buildings (Seq: 102)] Constr Applicable Percentage - Send]&gt;</t>
        </r>
      </text>
    </comment>
    <comment ref="T113" authorId="1" shapeId="0" xr:uid="{B0AF6F33-0A79-4D77-94CC-A7F4019687D0}">
      <text>
        <r>
          <rPr>
            <b/>
            <sz val="9"/>
            <color indexed="81"/>
            <rFont val="Tahoma"/>
            <family val="2"/>
          </rPr>
          <t>&lt;[[TCDeals] - [TC Property Current Stage (Seq: 1)] - [Buildings (Seq: 102)] PVC Credit Amount - Send]&gt;</t>
        </r>
      </text>
    </comment>
    <comment ref="U113" authorId="1" shapeId="0" xr:uid="{80E9A8EB-F287-4609-8241-6805EDCC5D38}">
      <text>
        <r>
          <rPr>
            <b/>
            <sz val="9"/>
            <color indexed="81"/>
            <rFont val="Tahoma"/>
            <family val="2"/>
          </rPr>
          <t>&lt;[[TCDeals] - [TC Property Current Stage (Seq: 1)] - [Buildings (Seq: 102)] Constr Credit Amount - Send]&gt;</t>
        </r>
      </text>
    </comment>
    <comment ref="V113" authorId="1" shapeId="0" xr:uid="{7CB046E0-FD9B-4D04-AFDA-F8A96177C52E}">
      <text>
        <r>
          <rPr>
            <b/>
            <sz val="9"/>
            <color indexed="81"/>
            <rFont val="Tahoma"/>
            <family val="2"/>
          </rPr>
          <t>&lt;[[TCDeals] - [TC Property Current Stage (Seq: 1)] - [Buildings (Seq: 102)] PVC Est Qual Basis - Send]&gt;</t>
        </r>
      </text>
    </comment>
    <comment ref="W113" authorId="1" shapeId="0" xr:uid="{E02410B3-D840-4591-9800-230CD1F304E8}">
      <text>
        <r>
          <rPr>
            <b/>
            <sz val="9"/>
            <color indexed="81"/>
            <rFont val="Tahoma"/>
            <family val="2"/>
          </rPr>
          <t>&lt;[[TCDeals] - [TC Property Current Stage (Seq: 1)] - [Buildings (Seq: 102)] Constr Est Qual Basis - Send]&gt;</t>
        </r>
      </text>
    </comment>
    <comment ref="X113" authorId="1" shapeId="0" xr:uid="{898FE517-B860-4AD1-8884-754D1F7D4428}">
      <text>
        <r>
          <rPr>
            <b/>
            <sz val="9"/>
            <color indexed="81"/>
            <rFont val="Tahoma"/>
            <family val="2"/>
          </rPr>
          <t>&lt;[[TCDeals] - [TC Property Current Stage (Seq: 1)] - [Buildings (Seq: 102)] PVC8609 Basis - Send]&gt;</t>
        </r>
      </text>
    </comment>
    <comment ref="Y113" authorId="1" shapeId="0" xr:uid="{8D5CA5B5-FE01-4242-86F5-708BFB62A16A}">
      <text>
        <r>
          <rPr>
            <b/>
            <sz val="9"/>
            <color indexed="81"/>
            <rFont val="Tahoma"/>
            <family val="2"/>
          </rPr>
          <t>&lt;[[TCDeals] - [TC Property Current Stage (Seq: 1)] - [Buildings (Seq: 102)] Constr 8609 Basis - Send]&gt;</t>
        </r>
      </text>
    </comment>
    <comment ref="P114" authorId="1" shapeId="0" xr:uid="{F1E8FA34-1B13-4AE9-A593-8BD6194378EB}">
      <text>
        <r>
          <rPr>
            <b/>
            <sz val="9"/>
            <color indexed="81"/>
            <rFont val="Tahoma"/>
            <family val="2"/>
          </rPr>
          <t>&lt;[[TCDeals] - [TC Property Current Stage (Seq: 1)] - [Buildings (Seq: 103)] PVC8609 Credit - Send]&gt;</t>
        </r>
      </text>
    </comment>
    <comment ref="Q114" authorId="1" shapeId="0" xr:uid="{7FE9813A-A8A2-4F80-AA14-DA1A0A781F41}">
      <text>
        <r>
          <rPr>
            <b/>
            <sz val="9"/>
            <color indexed="81"/>
            <rFont val="Tahoma"/>
            <family val="2"/>
          </rPr>
          <t>&lt;[[TCDeals] - [TC Property Current Stage (Seq: 1)] - [Buildings (Seq: 103)] Constr 8609 Credit - Send]&gt;</t>
        </r>
      </text>
    </comment>
    <comment ref="R114" authorId="1" shapeId="0" xr:uid="{79E12250-F01D-48F1-BC2B-74EC7A334947}">
      <text>
        <r>
          <rPr>
            <b/>
            <sz val="9"/>
            <color indexed="81"/>
            <rFont val="Tahoma"/>
            <family val="2"/>
          </rPr>
          <t>&lt;[[TCDeals] - [TC Property Current Stage (Seq: 1)] - [Buildings (Seq: 103)] PVC Applicable Percentage - Send]&gt;</t>
        </r>
      </text>
    </comment>
    <comment ref="S114" authorId="1" shapeId="0" xr:uid="{570FEE6D-AE66-4008-B4FE-11826DB7F90A}">
      <text>
        <r>
          <rPr>
            <b/>
            <sz val="9"/>
            <color indexed="81"/>
            <rFont val="Tahoma"/>
            <family val="2"/>
          </rPr>
          <t>&lt;[[TCDeals] - [TC Property Current Stage (Seq: 1)] - [Buildings (Seq: 103)] Constr Applicable Percentage - Send]&gt;</t>
        </r>
      </text>
    </comment>
    <comment ref="T114" authorId="1" shapeId="0" xr:uid="{73229C82-9B12-4FB0-B8E5-31FE67AAB01B}">
      <text>
        <r>
          <rPr>
            <b/>
            <sz val="9"/>
            <color indexed="81"/>
            <rFont val="Tahoma"/>
            <family val="2"/>
          </rPr>
          <t>&lt;[[TCDeals] - [TC Property Current Stage (Seq: 1)] - [Buildings (Seq: 103)] PVC Credit Amount - Send]&gt;</t>
        </r>
      </text>
    </comment>
    <comment ref="U114" authorId="1" shapeId="0" xr:uid="{DC6F63F6-0044-4814-9E67-0A5BB0B6AEBD}">
      <text>
        <r>
          <rPr>
            <b/>
            <sz val="9"/>
            <color indexed="81"/>
            <rFont val="Tahoma"/>
            <family val="2"/>
          </rPr>
          <t>&lt;[[TCDeals] - [TC Property Current Stage (Seq: 1)] - [Buildings (Seq: 103)] Constr Credit Amount - Send]&gt;</t>
        </r>
      </text>
    </comment>
    <comment ref="V114" authorId="1" shapeId="0" xr:uid="{3D75FE6B-4C47-4774-9AEA-DB0F855EA619}">
      <text>
        <r>
          <rPr>
            <b/>
            <sz val="9"/>
            <color indexed="81"/>
            <rFont val="Tahoma"/>
            <family val="2"/>
          </rPr>
          <t>&lt;[[TCDeals] - [TC Property Current Stage (Seq: 1)] - [Buildings (Seq: 103)] PVC Est Qual Basis - Send]&gt;</t>
        </r>
      </text>
    </comment>
    <comment ref="W114" authorId="1" shapeId="0" xr:uid="{65D40A86-1DEF-4C8A-A85A-ADA3269FC26D}">
      <text>
        <r>
          <rPr>
            <b/>
            <sz val="9"/>
            <color indexed="81"/>
            <rFont val="Tahoma"/>
            <family val="2"/>
          </rPr>
          <t>&lt;[[TCDeals] - [TC Property Current Stage (Seq: 1)] - [Buildings (Seq: 103)] Constr Est Qual Basis - Send]&gt;</t>
        </r>
      </text>
    </comment>
    <comment ref="X114" authorId="1" shapeId="0" xr:uid="{DC0B0585-6AA1-4FEA-B3A1-BD7C745C76D4}">
      <text>
        <r>
          <rPr>
            <b/>
            <sz val="9"/>
            <color indexed="81"/>
            <rFont val="Tahoma"/>
            <family val="2"/>
          </rPr>
          <t>&lt;[[TCDeals] - [TC Property Current Stage (Seq: 1)] - [Buildings (Seq: 103)] PVC8609 Basis - Send]&gt;</t>
        </r>
      </text>
    </comment>
    <comment ref="Y114" authorId="1" shapeId="0" xr:uid="{8FE25A68-D028-46FB-A1D6-E5545CFB5185}">
      <text>
        <r>
          <rPr>
            <b/>
            <sz val="9"/>
            <color indexed="81"/>
            <rFont val="Tahoma"/>
            <family val="2"/>
          </rPr>
          <t>&lt;[[TCDeals] - [TC Property Current Stage (Seq: 1)] - [Buildings (Seq: 103)] Constr 8609 Basis - Send]&gt;</t>
        </r>
      </text>
    </comment>
    <comment ref="P115" authorId="1" shapeId="0" xr:uid="{03E85FB7-A3A1-4F0F-A004-202AB32FAF7A}">
      <text>
        <r>
          <rPr>
            <b/>
            <sz val="9"/>
            <color indexed="81"/>
            <rFont val="Tahoma"/>
            <family val="2"/>
          </rPr>
          <t>&lt;[[TCDeals] - [TC Property Current Stage (Seq: 1)] - [Buildings (Seq: 104)] PVC8609 Credit - Send]&gt;</t>
        </r>
      </text>
    </comment>
    <comment ref="Q115" authorId="1" shapeId="0" xr:uid="{647CB242-C25F-4B45-9C8C-F7F84B5A0D7E}">
      <text>
        <r>
          <rPr>
            <b/>
            <sz val="9"/>
            <color indexed="81"/>
            <rFont val="Tahoma"/>
            <family val="2"/>
          </rPr>
          <t>&lt;[[TCDeals] - [TC Property Current Stage (Seq: 1)] - [Buildings (Seq: 104)] Constr 8609 Credit - Send]&gt;</t>
        </r>
      </text>
    </comment>
    <comment ref="R115" authorId="1" shapeId="0" xr:uid="{92FA2BEA-A1C0-4CD3-AE7E-39C5921E55FE}">
      <text>
        <r>
          <rPr>
            <b/>
            <sz val="9"/>
            <color indexed="81"/>
            <rFont val="Tahoma"/>
            <family val="2"/>
          </rPr>
          <t>&lt;[[TCDeals] - [TC Property Current Stage (Seq: 1)] - [Buildings (Seq: 104)] PVC Applicable Percentage - Send]&gt;</t>
        </r>
      </text>
    </comment>
    <comment ref="S115" authorId="1" shapeId="0" xr:uid="{A2207465-6A7C-4034-AE07-B19552736A09}">
      <text>
        <r>
          <rPr>
            <b/>
            <sz val="9"/>
            <color indexed="81"/>
            <rFont val="Tahoma"/>
            <family val="2"/>
          </rPr>
          <t>&lt;[[TCDeals] - [TC Property Current Stage (Seq: 1)] - [Buildings (Seq: 104)] Constr Applicable Percentage - Send]&gt;</t>
        </r>
      </text>
    </comment>
    <comment ref="T115" authorId="1" shapeId="0" xr:uid="{2D1455B0-4881-4A6F-BD76-E12F4C7417DB}">
      <text>
        <r>
          <rPr>
            <b/>
            <sz val="9"/>
            <color indexed="81"/>
            <rFont val="Tahoma"/>
            <family val="2"/>
          </rPr>
          <t>&lt;[[TCDeals] - [TC Property Current Stage (Seq: 1)] - [Buildings (Seq: 104)] PVC Credit Amount - Send]&gt;</t>
        </r>
      </text>
    </comment>
    <comment ref="U115" authorId="1" shapeId="0" xr:uid="{C8A37582-1416-4047-9647-C69307DFECB9}">
      <text>
        <r>
          <rPr>
            <b/>
            <sz val="9"/>
            <color indexed="81"/>
            <rFont val="Tahoma"/>
            <family val="2"/>
          </rPr>
          <t>&lt;[[TCDeals] - [TC Property Current Stage (Seq: 1)] - [Buildings (Seq: 104)] Constr Credit Amount - Send]&gt;</t>
        </r>
      </text>
    </comment>
    <comment ref="V115" authorId="1" shapeId="0" xr:uid="{86D2F1D2-48AB-46A6-AC3D-72490C2140CC}">
      <text>
        <r>
          <rPr>
            <b/>
            <sz val="9"/>
            <color indexed="81"/>
            <rFont val="Tahoma"/>
            <family val="2"/>
          </rPr>
          <t>&lt;[[TCDeals] - [TC Property Current Stage (Seq: 1)] - [Buildings (Seq: 104)] PVC Est Qual Basis - Send]&gt;</t>
        </r>
      </text>
    </comment>
    <comment ref="W115" authorId="1" shapeId="0" xr:uid="{B040F4B2-A18E-4871-8272-4CAD9BE58F87}">
      <text>
        <r>
          <rPr>
            <b/>
            <sz val="9"/>
            <color indexed="81"/>
            <rFont val="Tahoma"/>
            <family val="2"/>
          </rPr>
          <t>&lt;[[TCDeals] - [TC Property Current Stage (Seq: 1)] - [Buildings (Seq: 104)] Constr Est Qual Basis - Send]&gt;</t>
        </r>
      </text>
    </comment>
    <comment ref="X115" authorId="1" shapeId="0" xr:uid="{D39B00F3-457B-4BBF-8B51-B11AD3B0CD50}">
      <text>
        <r>
          <rPr>
            <b/>
            <sz val="9"/>
            <color indexed="81"/>
            <rFont val="Tahoma"/>
            <family val="2"/>
          </rPr>
          <t>&lt;[[TCDeals] - [TC Property Current Stage (Seq: 1)] - [Buildings (Seq: 104)] PVC8609 Basis - Send]&gt;</t>
        </r>
      </text>
    </comment>
    <comment ref="Y115" authorId="1" shapeId="0" xr:uid="{06C00D83-99EA-473E-889B-37FA7E9D3B0A}">
      <text>
        <r>
          <rPr>
            <b/>
            <sz val="9"/>
            <color indexed="81"/>
            <rFont val="Tahoma"/>
            <family val="2"/>
          </rPr>
          <t>&lt;[[TCDeals] - [TC Property Current Stage (Seq: 1)] - [Buildings (Seq: 104)] Constr 8609 Basis - Send]&gt;</t>
        </r>
      </text>
    </comment>
    <comment ref="P116" authorId="1" shapeId="0" xr:uid="{2108F87E-B956-4F06-951A-C82C63362470}">
      <text>
        <r>
          <rPr>
            <b/>
            <sz val="9"/>
            <color indexed="81"/>
            <rFont val="Tahoma"/>
            <family val="2"/>
          </rPr>
          <t>&lt;[[TCDeals] - [TC Property Current Stage (Seq: 1)] - [Buildings (Seq: 105)] PVC8609 Credit - Send]&gt;</t>
        </r>
      </text>
    </comment>
    <comment ref="Q116" authorId="1" shapeId="0" xr:uid="{B23B3E08-C0F6-4E20-99EF-F8CED9DEC086}">
      <text>
        <r>
          <rPr>
            <b/>
            <sz val="9"/>
            <color indexed="81"/>
            <rFont val="Tahoma"/>
            <family val="2"/>
          </rPr>
          <t>&lt;[[TCDeals] - [TC Property Current Stage (Seq: 1)] - [Buildings (Seq: 105)] Constr 8609 Credit - Send]&gt;</t>
        </r>
      </text>
    </comment>
    <comment ref="R116" authorId="1" shapeId="0" xr:uid="{CF6C7AA7-099D-49C1-9EDC-43D63C4E0FCF}">
      <text>
        <r>
          <rPr>
            <b/>
            <sz val="9"/>
            <color indexed="81"/>
            <rFont val="Tahoma"/>
            <family val="2"/>
          </rPr>
          <t>&lt;[[TCDeals] - [TC Property Current Stage (Seq: 1)] - [Buildings (Seq: 105)] PVC Applicable Percentage - Send]&gt;</t>
        </r>
      </text>
    </comment>
    <comment ref="S116" authorId="1" shapeId="0" xr:uid="{802BEEF0-1C47-47E2-AE5A-65060DEA7841}">
      <text>
        <r>
          <rPr>
            <b/>
            <sz val="9"/>
            <color indexed="81"/>
            <rFont val="Tahoma"/>
            <family val="2"/>
          </rPr>
          <t>&lt;[[TCDeals] - [TC Property Current Stage (Seq: 1)] - [Buildings (Seq: 105)] Constr Applicable Percentage - Send]&gt;</t>
        </r>
      </text>
    </comment>
    <comment ref="T116" authorId="1" shapeId="0" xr:uid="{23D4FBE1-8D5D-444D-94BC-8D4A7B967525}">
      <text>
        <r>
          <rPr>
            <b/>
            <sz val="9"/>
            <color indexed="81"/>
            <rFont val="Tahoma"/>
            <family val="2"/>
          </rPr>
          <t>&lt;[[TCDeals] - [TC Property Current Stage (Seq: 1)] - [Buildings (Seq: 105)] PVC Credit Amount - Send]&gt;</t>
        </r>
      </text>
    </comment>
    <comment ref="U116" authorId="1" shapeId="0" xr:uid="{BC531B21-D171-4277-BA9A-CA7C651D9B2A}">
      <text>
        <r>
          <rPr>
            <b/>
            <sz val="9"/>
            <color indexed="81"/>
            <rFont val="Tahoma"/>
            <family val="2"/>
          </rPr>
          <t>&lt;[[TCDeals] - [TC Property Current Stage (Seq: 1)] - [Buildings (Seq: 105)] Constr Credit Amount - Send]&gt;</t>
        </r>
      </text>
    </comment>
    <comment ref="V116" authorId="1" shapeId="0" xr:uid="{642B4077-C598-4B1B-9F4D-A346A030BEF2}">
      <text>
        <r>
          <rPr>
            <b/>
            <sz val="9"/>
            <color indexed="81"/>
            <rFont val="Tahoma"/>
            <family val="2"/>
          </rPr>
          <t>&lt;[[TCDeals] - [TC Property Current Stage (Seq: 1)] - [Buildings (Seq: 105)] PVC Est Qual Basis - Send]&gt;</t>
        </r>
      </text>
    </comment>
    <comment ref="W116" authorId="1" shapeId="0" xr:uid="{326DC2DB-EFFA-4419-8228-AB2D22D6D40F}">
      <text>
        <r>
          <rPr>
            <b/>
            <sz val="9"/>
            <color indexed="81"/>
            <rFont val="Tahoma"/>
            <family val="2"/>
          </rPr>
          <t>&lt;[[TCDeals] - [TC Property Current Stage (Seq: 1)] - [Buildings (Seq: 105)] Constr Est Qual Basis - Send]&gt;</t>
        </r>
      </text>
    </comment>
    <comment ref="X116" authorId="1" shapeId="0" xr:uid="{5BB02501-E320-49FC-BA24-C6E81F5C657A}">
      <text>
        <r>
          <rPr>
            <b/>
            <sz val="9"/>
            <color indexed="81"/>
            <rFont val="Tahoma"/>
            <family val="2"/>
          </rPr>
          <t>&lt;[[TCDeals] - [TC Property Current Stage (Seq: 1)] - [Buildings (Seq: 105)] PVC8609 Basis - Send]&gt;</t>
        </r>
      </text>
    </comment>
    <comment ref="Y116" authorId="1" shapeId="0" xr:uid="{0DA75249-82B4-4E6A-8C20-B64C0CAB0D57}">
      <text>
        <r>
          <rPr>
            <b/>
            <sz val="9"/>
            <color indexed="81"/>
            <rFont val="Tahoma"/>
            <family val="2"/>
          </rPr>
          <t>&lt;[[TCDeals] - [TC Property Current Stage (Seq: 1)] - [Buildings (Seq: 105)] Constr 8609 Basis - Send]&gt;</t>
        </r>
      </text>
    </comment>
    <comment ref="P117" authorId="1" shapeId="0" xr:uid="{A0ABEE16-61B3-4731-8D2D-B8E8B441754D}">
      <text>
        <r>
          <rPr>
            <b/>
            <sz val="9"/>
            <color indexed="81"/>
            <rFont val="Tahoma"/>
            <family val="2"/>
          </rPr>
          <t>&lt;[[TCDeals] - [TC Property Current Stage (Seq: 1)] - [Buildings (Seq: 106)] PVC8609 Credit - Send]&gt;</t>
        </r>
      </text>
    </comment>
    <comment ref="Q117" authorId="1" shapeId="0" xr:uid="{3D63469D-1823-4FE2-9618-303DEFC980F0}">
      <text>
        <r>
          <rPr>
            <b/>
            <sz val="9"/>
            <color indexed="81"/>
            <rFont val="Tahoma"/>
            <family val="2"/>
          </rPr>
          <t>&lt;[[TCDeals] - [TC Property Current Stage (Seq: 1)] - [Buildings (Seq: 106)] Constr 8609 Credit - Send]&gt;</t>
        </r>
      </text>
    </comment>
    <comment ref="R117" authorId="1" shapeId="0" xr:uid="{D9614328-39AC-47DD-8BC2-C59833D038FA}">
      <text>
        <r>
          <rPr>
            <b/>
            <sz val="9"/>
            <color indexed="81"/>
            <rFont val="Tahoma"/>
            <family val="2"/>
          </rPr>
          <t>&lt;[[TCDeals] - [TC Property Current Stage (Seq: 1)] - [Buildings (Seq: 106)] PVC Applicable Percentage - Send]&gt;</t>
        </r>
      </text>
    </comment>
    <comment ref="S117" authorId="1" shapeId="0" xr:uid="{5D68A13F-2250-4D50-9A19-117FDC38D1FA}">
      <text>
        <r>
          <rPr>
            <b/>
            <sz val="9"/>
            <color indexed="81"/>
            <rFont val="Tahoma"/>
            <family val="2"/>
          </rPr>
          <t>&lt;[[TCDeals] - [TC Property Current Stage (Seq: 1)] - [Buildings (Seq: 106)] Constr Applicable Percentage - Send]&gt;</t>
        </r>
      </text>
    </comment>
    <comment ref="T117" authorId="1" shapeId="0" xr:uid="{FFB764BE-9883-4014-AECC-CEB686DE6B05}">
      <text>
        <r>
          <rPr>
            <b/>
            <sz val="9"/>
            <color indexed="81"/>
            <rFont val="Tahoma"/>
            <family val="2"/>
          </rPr>
          <t>&lt;[[TCDeals] - [TC Property Current Stage (Seq: 1)] - [Buildings (Seq: 106)] PVC Credit Amount - Send]&gt;</t>
        </r>
      </text>
    </comment>
    <comment ref="U117" authorId="1" shapeId="0" xr:uid="{F7F9C8BD-0AC4-47B2-B188-B8E5431372BE}">
      <text>
        <r>
          <rPr>
            <b/>
            <sz val="9"/>
            <color indexed="81"/>
            <rFont val="Tahoma"/>
            <family val="2"/>
          </rPr>
          <t>&lt;[[TCDeals] - [TC Property Current Stage (Seq: 1)] - [Buildings (Seq: 106)] Constr Credit Amount - Send]&gt;</t>
        </r>
      </text>
    </comment>
    <comment ref="V117" authorId="1" shapeId="0" xr:uid="{C463E052-BC0E-4C5B-AA9C-295FA48621B8}">
      <text>
        <r>
          <rPr>
            <b/>
            <sz val="9"/>
            <color indexed="81"/>
            <rFont val="Tahoma"/>
            <family val="2"/>
          </rPr>
          <t>&lt;[[TCDeals] - [TC Property Current Stage (Seq: 1)] - [Buildings (Seq: 106)] PVC Est Qual Basis - Send]&gt;</t>
        </r>
      </text>
    </comment>
    <comment ref="W117" authorId="1" shapeId="0" xr:uid="{8C5D3653-497B-4379-83A1-93302250C934}">
      <text>
        <r>
          <rPr>
            <b/>
            <sz val="9"/>
            <color indexed="81"/>
            <rFont val="Tahoma"/>
            <family val="2"/>
          </rPr>
          <t>&lt;[[TCDeals] - [TC Property Current Stage (Seq: 1)] - [Buildings (Seq: 106)] Constr Est Qual Basis - Send]&gt;</t>
        </r>
      </text>
    </comment>
    <comment ref="X117" authorId="1" shapeId="0" xr:uid="{09331C44-04D3-47D9-82AD-6AC6F85A09E4}">
      <text>
        <r>
          <rPr>
            <b/>
            <sz val="9"/>
            <color indexed="81"/>
            <rFont val="Tahoma"/>
            <family val="2"/>
          </rPr>
          <t>&lt;[[TCDeals] - [TC Property Current Stage (Seq: 1)] - [Buildings (Seq: 106)] PVC8609 Basis - Send]&gt;</t>
        </r>
      </text>
    </comment>
    <comment ref="Y117" authorId="1" shapeId="0" xr:uid="{F6CDB836-1F2E-45C3-8C41-F8082F55788A}">
      <text>
        <r>
          <rPr>
            <b/>
            <sz val="9"/>
            <color indexed="81"/>
            <rFont val="Tahoma"/>
            <family val="2"/>
          </rPr>
          <t>&lt;[[TCDeals] - [TC Property Current Stage (Seq: 1)] - [Buildings (Seq: 106)] Constr 8609 Basis - Send]&gt;</t>
        </r>
      </text>
    </comment>
    <comment ref="P118" authorId="1" shapeId="0" xr:uid="{73655DD7-743B-4F49-B8A8-6E53B0A4D2F8}">
      <text>
        <r>
          <rPr>
            <b/>
            <sz val="9"/>
            <color indexed="81"/>
            <rFont val="Tahoma"/>
            <family val="2"/>
          </rPr>
          <t>&lt;[[TCDeals] - [TC Property Current Stage (Seq: 1)] - [Buildings (Seq: 107)] PVC8609 Credit - Send]&gt;</t>
        </r>
      </text>
    </comment>
    <comment ref="Q118" authorId="1" shapeId="0" xr:uid="{FB8F3715-712A-4F2C-8493-EAE3E33135DC}">
      <text>
        <r>
          <rPr>
            <b/>
            <sz val="9"/>
            <color indexed="81"/>
            <rFont val="Tahoma"/>
            <family val="2"/>
          </rPr>
          <t>&lt;[[TCDeals] - [TC Property Current Stage (Seq: 1)] - [Buildings (Seq: 107)] Constr 8609 Credit - Send]&gt;</t>
        </r>
      </text>
    </comment>
    <comment ref="R118" authorId="1" shapeId="0" xr:uid="{5726641F-51E2-4A4B-B988-77132935B2A8}">
      <text>
        <r>
          <rPr>
            <b/>
            <sz val="9"/>
            <color indexed="81"/>
            <rFont val="Tahoma"/>
            <family val="2"/>
          </rPr>
          <t>&lt;[[TCDeals] - [TC Property Current Stage (Seq: 1)] - [Buildings (Seq: 107)] PVC Applicable Percentage - Send]&gt;</t>
        </r>
      </text>
    </comment>
    <comment ref="S118" authorId="1" shapeId="0" xr:uid="{52332A2D-61D2-4AE4-BD31-D27930060ABD}">
      <text>
        <r>
          <rPr>
            <b/>
            <sz val="9"/>
            <color indexed="81"/>
            <rFont val="Tahoma"/>
            <family val="2"/>
          </rPr>
          <t>&lt;[[TCDeals] - [TC Property Current Stage (Seq: 1)] - [Buildings (Seq: 107)] Constr Applicable Percentage - Send]&gt;</t>
        </r>
      </text>
    </comment>
    <comment ref="T118" authorId="1" shapeId="0" xr:uid="{1BD2FBCC-1B80-4B11-A405-4E5F45F15131}">
      <text>
        <r>
          <rPr>
            <b/>
            <sz val="9"/>
            <color indexed="81"/>
            <rFont val="Tahoma"/>
            <family val="2"/>
          </rPr>
          <t>&lt;[[TCDeals] - [TC Property Current Stage (Seq: 1)] - [Buildings (Seq: 107)] PVC Credit Amount - Send]&gt;</t>
        </r>
      </text>
    </comment>
    <comment ref="U118" authorId="1" shapeId="0" xr:uid="{B28C232B-831A-42C4-B3BF-0EC9F5386A32}">
      <text>
        <r>
          <rPr>
            <b/>
            <sz val="9"/>
            <color indexed="81"/>
            <rFont val="Tahoma"/>
            <family val="2"/>
          </rPr>
          <t>&lt;[[TCDeals] - [TC Property Current Stage (Seq: 1)] - [Buildings (Seq: 107)] Constr Credit Amount - Send]&gt;</t>
        </r>
      </text>
    </comment>
    <comment ref="V118" authorId="1" shapeId="0" xr:uid="{95505445-623E-4B69-A292-1AFBE58B4818}">
      <text>
        <r>
          <rPr>
            <b/>
            <sz val="9"/>
            <color indexed="81"/>
            <rFont val="Tahoma"/>
            <family val="2"/>
          </rPr>
          <t>&lt;[[TCDeals] - [TC Property Current Stage (Seq: 1)] - [Buildings (Seq: 107)] PVC Est Qual Basis - Send]&gt;</t>
        </r>
      </text>
    </comment>
    <comment ref="W118" authorId="1" shapeId="0" xr:uid="{2AC17951-478C-48E7-AA2D-6F603590498B}">
      <text>
        <r>
          <rPr>
            <b/>
            <sz val="9"/>
            <color indexed="81"/>
            <rFont val="Tahoma"/>
            <family val="2"/>
          </rPr>
          <t>&lt;[[TCDeals] - [TC Property Current Stage (Seq: 1)] - [Buildings (Seq: 107)] Constr Est Qual Basis - Send]&gt;</t>
        </r>
      </text>
    </comment>
    <comment ref="X118" authorId="1" shapeId="0" xr:uid="{521AEB22-3868-44E3-B5A1-9E5FB5E756F2}">
      <text>
        <r>
          <rPr>
            <b/>
            <sz val="9"/>
            <color indexed="81"/>
            <rFont val="Tahoma"/>
            <family val="2"/>
          </rPr>
          <t>&lt;[[TCDeals] - [TC Property Current Stage (Seq: 1)] - [Buildings (Seq: 107)] PVC8609 Basis - Send]&gt;</t>
        </r>
      </text>
    </comment>
    <comment ref="Y118" authorId="1" shapeId="0" xr:uid="{7BA09B9A-A3D9-412F-8F3F-574FD634C178}">
      <text>
        <r>
          <rPr>
            <b/>
            <sz val="9"/>
            <color indexed="81"/>
            <rFont val="Tahoma"/>
            <family val="2"/>
          </rPr>
          <t>&lt;[[TCDeals] - [TC Property Current Stage (Seq: 1)] - [Buildings (Seq: 107)] Constr 8609 Basis - Send]&gt;</t>
        </r>
      </text>
    </comment>
    <comment ref="P119" authorId="1" shapeId="0" xr:uid="{A1583995-58D4-41C8-AC0F-A80436017728}">
      <text>
        <r>
          <rPr>
            <b/>
            <sz val="9"/>
            <color indexed="81"/>
            <rFont val="Tahoma"/>
            <family val="2"/>
          </rPr>
          <t>&lt;[[TCDeals] - [TC Property Current Stage (Seq: 1)] - [Buildings (Seq: 108)] PVC8609 Credit - Send]&gt;</t>
        </r>
      </text>
    </comment>
    <comment ref="Q119" authorId="1" shapeId="0" xr:uid="{EEE701BF-7648-490D-9805-96FDF2FE0810}">
      <text>
        <r>
          <rPr>
            <b/>
            <sz val="9"/>
            <color indexed="81"/>
            <rFont val="Tahoma"/>
            <family val="2"/>
          </rPr>
          <t>&lt;[[TCDeals] - [TC Property Current Stage (Seq: 1)] - [Buildings (Seq: 108)] Constr 8609 Credit - Send]&gt;</t>
        </r>
      </text>
    </comment>
    <comment ref="R119" authorId="1" shapeId="0" xr:uid="{13D714E6-E640-4017-9A8E-A407B9A793DF}">
      <text>
        <r>
          <rPr>
            <b/>
            <sz val="9"/>
            <color indexed="81"/>
            <rFont val="Tahoma"/>
            <family val="2"/>
          </rPr>
          <t>&lt;[[TCDeals] - [TC Property Current Stage (Seq: 1)] - [Buildings (Seq: 108)] PVC Applicable Percentage - Send]&gt;</t>
        </r>
      </text>
    </comment>
    <comment ref="S119" authorId="1" shapeId="0" xr:uid="{36499C87-283A-42BB-9078-678E8781FFF1}">
      <text>
        <r>
          <rPr>
            <b/>
            <sz val="9"/>
            <color indexed="81"/>
            <rFont val="Tahoma"/>
            <family val="2"/>
          </rPr>
          <t>&lt;[[TCDeals] - [TC Property Current Stage (Seq: 1)] - [Buildings (Seq: 108)] Constr Applicable Percentage - Send]&gt;</t>
        </r>
      </text>
    </comment>
    <comment ref="T119" authorId="1" shapeId="0" xr:uid="{5DB25D84-31D2-4FDE-93B1-9C1B453F95A8}">
      <text>
        <r>
          <rPr>
            <b/>
            <sz val="9"/>
            <color indexed="81"/>
            <rFont val="Tahoma"/>
            <family val="2"/>
          </rPr>
          <t>&lt;[[TCDeals] - [TC Property Current Stage (Seq: 1)] - [Buildings (Seq: 108)] PVC Credit Amount - Send]&gt;</t>
        </r>
      </text>
    </comment>
    <comment ref="U119" authorId="1" shapeId="0" xr:uid="{581C674F-F289-4635-B90E-9CDAFB09716B}">
      <text>
        <r>
          <rPr>
            <b/>
            <sz val="9"/>
            <color indexed="81"/>
            <rFont val="Tahoma"/>
            <family val="2"/>
          </rPr>
          <t>&lt;[[TCDeals] - [TC Property Current Stage (Seq: 1)] - [Buildings (Seq: 108)] Constr Credit Amount - Send]&gt;</t>
        </r>
      </text>
    </comment>
    <comment ref="V119" authorId="1" shapeId="0" xr:uid="{AB990CBD-AC95-42BE-B230-C06B69B21164}">
      <text>
        <r>
          <rPr>
            <b/>
            <sz val="9"/>
            <color indexed="81"/>
            <rFont val="Tahoma"/>
            <family val="2"/>
          </rPr>
          <t>&lt;[[TCDeals] - [TC Property Current Stage (Seq: 1)] - [Buildings (Seq: 108)] PVC Est Qual Basis - Send]&gt;</t>
        </r>
      </text>
    </comment>
    <comment ref="W119" authorId="1" shapeId="0" xr:uid="{8F05B909-7734-48A4-B014-D8CEB8AD417E}">
      <text>
        <r>
          <rPr>
            <b/>
            <sz val="9"/>
            <color indexed="81"/>
            <rFont val="Tahoma"/>
            <family val="2"/>
          </rPr>
          <t>&lt;[[TCDeals] - [TC Property Current Stage (Seq: 1)] - [Buildings (Seq: 108)] Constr Est Qual Basis - Send]&gt;</t>
        </r>
      </text>
    </comment>
    <comment ref="X119" authorId="1" shapeId="0" xr:uid="{85515243-53E2-4F76-BE64-E4C37ADBDD7B}">
      <text>
        <r>
          <rPr>
            <b/>
            <sz val="9"/>
            <color indexed="81"/>
            <rFont val="Tahoma"/>
            <family val="2"/>
          </rPr>
          <t>&lt;[[TCDeals] - [TC Property Current Stage (Seq: 1)] - [Buildings (Seq: 108)] PVC8609 Basis - Send]&gt;</t>
        </r>
      </text>
    </comment>
    <comment ref="Y119" authorId="1" shapeId="0" xr:uid="{A3399EED-A71F-4C12-A050-DA86B2732A85}">
      <text>
        <r>
          <rPr>
            <b/>
            <sz val="9"/>
            <color indexed="81"/>
            <rFont val="Tahoma"/>
            <family val="2"/>
          </rPr>
          <t>&lt;[[TCDeals] - [TC Property Current Stage (Seq: 1)] - [Buildings (Seq: 108)] Constr 8609 Basis - Send]&gt;</t>
        </r>
      </text>
    </comment>
    <comment ref="P120" authorId="1" shapeId="0" xr:uid="{EF838650-EA22-4161-9023-207FFC2BA716}">
      <text>
        <r>
          <rPr>
            <b/>
            <sz val="9"/>
            <color indexed="81"/>
            <rFont val="Tahoma"/>
            <family val="2"/>
          </rPr>
          <t>&lt;[[TCDeals] - [TC Property Current Stage (Seq: 1)] - [Buildings (Seq: 109)] PVC8609 Credit - Send]&gt;</t>
        </r>
      </text>
    </comment>
    <comment ref="Q120" authorId="1" shapeId="0" xr:uid="{E4619495-88AE-4260-810C-E89FDB7F9A78}">
      <text>
        <r>
          <rPr>
            <b/>
            <sz val="9"/>
            <color indexed="81"/>
            <rFont val="Tahoma"/>
            <family val="2"/>
          </rPr>
          <t>&lt;[[TCDeals] - [TC Property Current Stage (Seq: 1)] - [Buildings (Seq: 109)] Constr 8609 Credit - Send]&gt;</t>
        </r>
      </text>
    </comment>
    <comment ref="R120" authorId="1" shapeId="0" xr:uid="{3A3C8AD8-CA95-4FEC-8ED1-C6128E77D1FA}">
      <text>
        <r>
          <rPr>
            <b/>
            <sz val="9"/>
            <color indexed="81"/>
            <rFont val="Tahoma"/>
            <family val="2"/>
          </rPr>
          <t>&lt;[[TCDeals] - [TC Property Current Stage (Seq: 1)] - [Buildings (Seq: 109)] PVC Applicable Percentage - Send]&gt;</t>
        </r>
      </text>
    </comment>
    <comment ref="S120" authorId="1" shapeId="0" xr:uid="{EC3B7EED-694F-4BE0-B270-D937DEB5E9DE}">
      <text>
        <r>
          <rPr>
            <b/>
            <sz val="9"/>
            <color indexed="81"/>
            <rFont val="Tahoma"/>
            <family val="2"/>
          </rPr>
          <t>&lt;[[TCDeals] - [TC Property Current Stage (Seq: 1)] - [Buildings (Seq: 109)] Constr Applicable Percentage - Send]&gt;</t>
        </r>
      </text>
    </comment>
    <comment ref="T120" authorId="1" shapeId="0" xr:uid="{FDC022BE-5D99-42CF-950E-C0189858F613}">
      <text>
        <r>
          <rPr>
            <b/>
            <sz val="9"/>
            <color indexed="81"/>
            <rFont val="Tahoma"/>
            <family val="2"/>
          </rPr>
          <t>&lt;[[TCDeals] - [TC Property Current Stage (Seq: 1)] - [Buildings (Seq: 109)] PVC Credit Amount - Send]&gt;</t>
        </r>
      </text>
    </comment>
    <comment ref="U120" authorId="1" shapeId="0" xr:uid="{EE3A84AD-4D10-420F-B5A7-6BDC687848D3}">
      <text>
        <r>
          <rPr>
            <b/>
            <sz val="9"/>
            <color indexed="81"/>
            <rFont val="Tahoma"/>
            <family val="2"/>
          </rPr>
          <t>&lt;[[TCDeals] - [TC Property Current Stage (Seq: 1)] - [Buildings (Seq: 109)] Constr Credit Amount - Send]&gt;</t>
        </r>
      </text>
    </comment>
    <comment ref="V120" authorId="1" shapeId="0" xr:uid="{55990A42-A277-4EB5-94F9-73335D27AC7B}">
      <text>
        <r>
          <rPr>
            <b/>
            <sz val="9"/>
            <color indexed="81"/>
            <rFont val="Tahoma"/>
            <family val="2"/>
          </rPr>
          <t>&lt;[[TCDeals] - [TC Property Current Stage (Seq: 1)] - [Buildings (Seq: 109)] PVC Est Qual Basis - Send]&gt;</t>
        </r>
      </text>
    </comment>
    <comment ref="W120" authorId="1" shapeId="0" xr:uid="{62E99386-C7C3-4889-AA4F-8EA21268C1C0}">
      <text>
        <r>
          <rPr>
            <b/>
            <sz val="9"/>
            <color indexed="81"/>
            <rFont val="Tahoma"/>
            <family val="2"/>
          </rPr>
          <t>&lt;[[TCDeals] - [TC Property Current Stage (Seq: 1)] - [Buildings (Seq: 109)] Constr Est Qual Basis - Send]&gt;</t>
        </r>
      </text>
    </comment>
    <comment ref="X120" authorId="1" shapeId="0" xr:uid="{D3A21894-363E-4748-A24F-1E815233D853}">
      <text>
        <r>
          <rPr>
            <b/>
            <sz val="9"/>
            <color indexed="81"/>
            <rFont val="Tahoma"/>
            <family val="2"/>
          </rPr>
          <t>&lt;[[TCDeals] - [TC Property Current Stage (Seq: 1)] - [Buildings (Seq: 109)] PVC8609 Basis - Send]&gt;</t>
        </r>
      </text>
    </comment>
    <comment ref="Y120" authorId="1" shapeId="0" xr:uid="{6346197F-A792-409D-B3CE-54D43E22E7BE}">
      <text>
        <r>
          <rPr>
            <b/>
            <sz val="9"/>
            <color indexed="81"/>
            <rFont val="Tahoma"/>
            <family val="2"/>
          </rPr>
          <t>&lt;[[TCDeals] - [TC Property Current Stage (Seq: 1)] - [Buildings (Seq: 109)] Constr 8609 Basis - Send]&gt;</t>
        </r>
      </text>
    </comment>
    <comment ref="P121" authorId="1" shapeId="0" xr:uid="{109C573A-5FEE-4671-B998-7D6B2F2EE8FC}">
      <text>
        <r>
          <rPr>
            <b/>
            <sz val="9"/>
            <color indexed="81"/>
            <rFont val="Tahoma"/>
            <family val="2"/>
          </rPr>
          <t>&lt;[[TCDeals] - [TC Property Current Stage (Seq: 1)] - [Buildings (Seq: 110)] PVC8609 Credit - Send]&gt;</t>
        </r>
      </text>
    </comment>
    <comment ref="Q121" authorId="1" shapeId="0" xr:uid="{80D8F7A6-F2F8-4938-8FC4-FC88F2A5CEA6}">
      <text>
        <r>
          <rPr>
            <b/>
            <sz val="9"/>
            <color indexed="81"/>
            <rFont val="Tahoma"/>
            <family val="2"/>
          </rPr>
          <t>&lt;[[TCDeals] - [TC Property Current Stage (Seq: 1)] - [Buildings (Seq: 110)] Constr 8609 Credit - Send]&gt;</t>
        </r>
      </text>
    </comment>
    <comment ref="R121" authorId="1" shapeId="0" xr:uid="{C65DF75E-FE74-4929-AA00-2A509CA1E3F1}">
      <text>
        <r>
          <rPr>
            <b/>
            <sz val="9"/>
            <color indexed="81"/>
            <rFont val="Tahoma"/>
            <family val="2"/>
          </rPr>
          <t>&lt;[[TCDeals] - [TC Property Current Stage (Seq: 1)] - [Buildings (Seq: 110)] PVC Applicable Percentage - Send]&gt;</t>
        </r>
      </text>
    </comment>
    <comment ref="S121" authorId="1" shapeId="0" xr:uid="{F94FB7E1-0CE7-4A87-A46F-0A97C530A578}">
      <text>
        <r>
          <rPr>
            <b/>
            <sz val="9"/>
            <color indexed="81"/>
            <rFont val="Tahoma"/>
            <family val="2"/>
          </rPr>
          <t>&lt;[[TCDeals] - [TC Property Current Stage (Seq: 1)] - [Buildings (Seq: 110)] Constr Applicable Percentage - Send]&gt;</t>
        </r>
      </text>
    </comment>
    <comment ref="T121" authorId="1" shapeId="0" xr:uid="{4F14EC24-FBD0-42CF-B64D-3E3307050E3A}">
      <text>
        <r>
          <rPr>
            <b/>
            <sz val="9"/>
            <color indexed="81"/>
            <rFont val="Tahoma"/>
            <family val="2"/>
          </rPr>
          <t>&lt;[[TCDeals] - [TC Property Current Stage (Seq: 1)] - [Buildings (Seq: 110)] PVC Credit Amount - Send]&gt;</t>
        </r>
      </text>
    </comment>
    <comment ref="U121" authorId="1" shapeId="0" xr:uid="{DE7FA2E6-44AA-412A-88BE-85894A4A07A1}">
      <text>
        <r>
          <rPr>
            <b/>
            <sz val="9"/>
            <color indexed="81"/>
            <rFont val="Tahoma"/>
            <family val="2"/>
          </rPr>
          <t>&lt;[[TCDeals] - [TC Property Current Stage (Seq: 1)] - [Buildings (Seq: 110)] Constr Credit Amount - Send]&gt;</t>
        </r>
      </text>
    </comment>
    <comment ref="V121" authorId="1" shapeId="0" xr:uid="{66C7EBD8-F56F-4F5F-AB23-437C5CFC93BE}">
      <text>
        <r>
          <rPr>
            <b/>
            <sz val="9"/>
            <color indexed="81"/>
            <rFont val="Tahoma"/>
            <family val="2"/>
          </rPr>
          <t>&lt;[[TCDeals] - [TC Property Current Stage (Seq: 1)] - [Buildings (Seq: 110)] PVC Est Qual Basis - Send]&gt;</t>
        </r>
      </text>
    </comment>
    <comment ref="W121" authorId="1" shapeId="0" xr:uid="{D7A7AA6B-6F35-4EE8-BAEF-F81B2E8413DD}">
      <text>
        <r>
          <rPr>
            <b/>
            <sz val="9"/>
            <color indexed="81"/>
            <rFont val="Tahoma"/>
            <family val="2"/>
          </rPr>
          <t>&lt;[[TCDeals] - [TC Property Current Stage (Seq: 1)] - [Buildings (Seq: 110)] Constr Est Qual Basis - Send]&gt;</t>
        </r>
      </text>
    </comment>
    <comment ref="X121" authorId="1" shapeId="0" xr:uid="{984DAA7B-6E6E-4193-8F07-87BD84F31448}">
      <text>
        <r>
          <rPr>
            <b/>
            <sz val="9"/>
            <color indexed="81"/>
            <rFont val="Tahoma"/>
            <family val="2"/>
          </rPr>
          <t>&lt;[[TCDeals] - [TC Property Current Stage (Seq: 1)] - [Buildings (Seq: 110)] PVC8609 Basis - Send]&gt;</t>
        </r>
      </text>
    </comment>
    <comment ref="Y121" authorId="1" shapeId="0" xr:uid="{28458337-5DD1-41E3-9B9E-41106F4E78FC}">
      <text>
        <r>
          <rPr>
            <b/>
            <sz val="9"/>
            <color indexed="81"/>
            <rFont val="Tahoma"/>
            <family val="2"/>
          </rPr>
          <t>&lt;[[TCDeals] - [TC Property Current Stage (Seq: 1)] - [Buildings (Seq: 110)] Constr 8609 Basis - Send]&gt;</t>
        </r>
      </text>
    </comment>
    <comment ref="P122" authorId="1" shapeId="0" xr:uid="{E6780FC5-DAE0-444F-B834-901B311A97C7}">
      <text>
        <r>
          <rPr>
            <b/>
            <sz val="9"/>
            <color indexed="81"/>
            <rFont val="Tahoma"/>
            <family val="2"/>
          </rPr>
          <t>&lt;[[TCDeals] - [TC Property Current Stage (Seq: 1)] - [Buildings (Seq: 111)] PVC8609 Credit - Send]&gt;</t>
        </r>
      </text>
    </comment>
    <comment ref="Q122" authorId="1" shapeId="0" xr:uid="{3ED4CE86-DB44-4254-A0E4-60BA7D0938F9}">
      <text>
        <r>
          <rPr>
            <b/>
            <sz val="9"/>
            <color indexed="81"/>
            <rFont val="Tahoma"/>
            <family val="2"/>
          </rPr>
          <t>&lt;[[TCDeals] - [TC Property Current Stage (Seq: 1)] - [Buildings (Seq: 111)] Constr 8609 Credit - Send]&gt;</t>
        </r>
      </text>
    </comment>
    <comment ref="R122" authorId="1" shapeId="0" xr:uid="{89F38B4E-EA41-4C3B-99F4-20514B47E284}">
      <text>
        <r>
          <rPr>
            <b/>
            <sz val="9"/>
            <color indexed="81"/>
            <rFont val="Tahoma"/>
            <family val="2"/>
          </rPr>
          <t>&lt;[[TCDeals] - [TC Property Current Stage (Seq: 1)] - [Buildings (Seq: 111)] PVC Applicable Percentage - Send]&gt;</t>
        </r>
      </text>
    </comment>
    <comment ref="S122" authorId="1" shapeId="0" xr:uid="{CDAAACF4-8921-4E04-928E-FA7BFBF2EB4F}">
      <text>
        <r>
          <rPr>
            <b/>
            <sz val="9"/>
            <color indexed="81"/>
            <rFont val="Tahoma"/>
            <family val="2"/>
          </rPr>
          <t>&lt;[[TCDeals] - [TC Property Current Stage (Seq: 1)] - [Buildings (Seq: 111)] Constr Applicable Percentage - Send]&gt;</t>
        </r>
      </text>
    </comment>
    <comment ref="T122" authorId="1" shapeId="0" xr:uid="{A84F31A4-2564-4D5E-A85B-FFF44966A5E7}">
      <text>
        <r>
          <rPr>
            <b/>
            <sz val="9"/>
            <color indexed="81"/>
            <rFont val="Tahoma"/>
            <family val="2"/>
          </rPr>
          <t>&lt;[[TCDeals] - [TC Property Current Stage (Seq: 1)] - [Buildings (Seq: 111)] PVC Credit Amount - Send]&gt;</t>
        </r>
      </text>
    </comment>
    <comment ref="U122" authorId="1" shapeId="0" xr:uid="{83A518AE-095E-46FC-94E8-061BE78B172B}">
      <text>
        <r>
          <rPr>
            <b/>
            <sz val="9"/>
            <color indexed="81"/>
            <rFont val="Tahoma"/>
            <family val="2"/>
          </rPr>
          <t>&lt;[[TCDeals] - [TC Property Current Stage (Seq: 1)] - [Buildings (Seq: 111)] Constr Credit Amount - Send]&gt;</t>
        </r>
      </text>
    </comment>
    <comment ref="V122" authorId="1" shapeId="0" xr:uid="{B4A2E855-9C9B-40C9-84B4-33B0E9F56B73}">
      <text>
        <r>
          <rPr>
            <b/>
            <sz val="9"/>
            <color indexed="81"/>
            <rFont val="Tahoma"/>
            <family val="2"/>
          </rPr>
          <t>&lt;[[TCDeals] - [TC Property Current Stage (Seq: 1)] - [Buildings (Seq: 111)] PVC Est Qual Basis - Send]&gt;</t>
        </r>
      </text>
    </comment>
    <comment ref="W122" authorId="1" shapeId="0" xr:uid="{2D1C561A-5C76-4943-B0C0-8B37F3133C25}">
      <text>
        <r>
          <rPr>
            <b/>
            <sz val="9"/>
            <color indexed="81"/>
            <rFont val="Tahoma"/>
            <family val="2"/>
          </rPr>
          <t>&lt;[[TCDeals] - [TC Property Current Stage (Seq: 1)] - [Buildings (Seq: 111)] Constr Est Qual Basis - Send]&gt;</t>
        </r>
      </text>
    </comment>
    <comment ref="X122" authorId="1" shapeId="0" xr:uid="{CF53A6BE-5070-42A7-B55B-7651806127C1}">
      <text>
        <r>
          <rPr>
            <b/>
            <sz val="9"/>
            <color indexed="81"/>
            <rFont val="Tahoma"/>
            <family val="2"/>
          </rPr>
          <t>&lt;[[TCDeals] - [TC Property Current Stage (Seq: 1)] - [Buildings (Seq: 111)] PVC8609 Basis - Send]&gt;</t>
        </r>
      </text>
    </comment>
    <comment ref="Y122" authorId="1" shapeId="0" xr:uid="{8267D771-73CB-4102-B75B-BE93C3978C93}">
      <text>
        <r>
          <rPr>
            <b/>
            <sz val="9"/>
            <color indexed="81"/>
            <rFont val="Tahoma"/>
            <family val="2"/>
          </rPr>
          <t>&lt;[[TCDeals] - [TC Property Current Stage (Seq: 1)] - [Buildings (Seq: 111)] Constr 8609 Basis - Send]&gt;</t>
        </r>
      </text>
    </comment>
    <comment ref="P123" authorId="1" shapeId="0" xr:uid="{4A9BC7AF-74D4-4B90-A474-0780E1C7A1FB}">
      <text>
        <r>
          <rPr>
            <b/>
            <sz val="9"/>
            <color indexed="81"/>
            <rFont val="Tahoma"/>
            <family val="2"/>
          </rPr>
          <t>&lt;[[TCDeals] - [TC Property Current Stage (Seq: 1)] - [Buildings (Seq: 112)] PVC8609 Credit - Send]&gt;</t>
        </r>
      </text>
    </comment>
    <comment ref="Q123" authorId="1" shapeId="0" xr:uid="{C832697C-4962-4F67-9C3F-3EE651F470EC}">
      <text>
        <r>
          <rPr>
            <b/>
            <sz val="9"/>
            <color indexed="81"/>
            <rFont val="Tahoma"/>
            <family val="2"/>
          </rPr>
          <t>&lt;[[TCDeals] - [TC Property Current Stage (Seq: 1)] - [Buildings (Seq: 112)] Constr 8609 Credit - Send]&gt;</t>
        </r>
      </text>
    </comment>
    <comment ref="R123" authorId="1" shapeId="0" xr:uid="{585DA3CD-B6D5-4A92-A6C1-5D4BFD7E48DE}">
      <text>
        <r>
          <rPr>
            <b/>
            <sz val="9"/>
            <color indexed="81"/>
            <rFont val="Tahoma"/>
            <family val="2"/>
          </rPr>
          <t>&lt;[[TCDeals] - [TC Property Current Stage (Seq: 1)] - [Buildings (Seq: 112)] PVC Applicable Percentage - Send]&gt;</t>
        </r>
      </text>
    </comment>
    <comment ref="S123" authorId="1" shapeId="0" xr:uid="{5BFCAB72-6E7D-4ACC-94B5-5D95F1D25095}">
      <text>
        <r>
          <rPr>
            <b/>
            <sz val="9"/>
            <color indexed="81"/>
            <rFont val="Tahoma"/>
            <family val="2"/>
          </rPr>
          <t>&lt;[[TCDeals] - [TC Property Current Stage (Seq: 1)] - [Buildings (Seq: 112)] Constr Applicable Percentage - Send]&gt;</t>
        </r>
      </text>
    </comment>
    <comment ref="T123" authorId="1" shapeId="0" xr:uid="{FFEE99B1-049D-4C2E-8D63-F2ED87289B16}">
      <text>
        <r>
          <rPr>
            <b/>
            <sz val="9"/>
            <color indexed="81"/>
            <rFont val="Tahoma"/>
            <family val="2"/>
          </rPr>
          <t>&lt;[[TCDeals] - [TC Property Current Stage (Seq: 1)] - [Buildings (Seq: 112)] PVC Credit Amount - Send]&gt;</t>
        </r>
      </text>
    </comment>
    <comment ref="U123" authorId="1" shapeId="0" xr:uid="{A43F1234-329D-4DD2-8FA6-D9CAE6716A38}">
      <text>
        <r>
          <rPr>
            <b/>
            <sz val="9"/>
            <color indexed="81"/>
            <rFont val="Tahoma"/>
            <family val="2"/>
          </rPr>
          <t>&lt;[[TCDeals] - [TC Property Current Stage (Seq: 1)] - [Buildings (Seq: 112)] Constr Credit Amount - Send]&gt;</t>
        </r>
      </text>
    </comment>
    <comment ref="V123" authorId="1" shapeId="0" xr:uid="{446832D6-6817-425A-9E9D-A01DA9C4599A}">
      <text>
        <r>
          <rPr>
            <b/>
            <sz val="9"/>
            <color indexed="81"/>
            <rFont val="Tahoma"/>
            <family val="2"/>
          </rPr>
          <t>&lt;[[TCDeals] - [TC Property Current Stage (Seq: 1)] - [Buildings (Seq: 112)] PVC Est Qual Basis - Send]&gt;</t>
        </r>
      </text>
    </comment>
    <comment ref="W123" authorId="1" shapeId="0" xr:uid="{E0A052B5-8D51-40CB-BF77-F7843D6AECA1}">
      <text>
        <r>
          <rPr>
            <b/>
            <sz val="9"/>
            <color indexed="81"/>
            <rFont val="Tahoma"/>
            <family val="2"/>
          </rPr>
          <t>&lt;[[TCDeals] - [TC Property Current Stage (Seq: 1)] - [Buildings (Seq: 112)] Constr Est Qual Basis - Send]&gt;</t>
        </r>
      </text>
    </comment>
    <comment ref="X123" authorId="1" shapeId="0" xr:uid="{B765D429-D50C-463B-BD27-9833499ED1D6}">
      <text>
        <r>
          <rPr>
            <b/>
            <sz val="9"/>
            <color indexed="81"/>
            <rFont val="Tahoma"/>
            <family val="2"/>
          </rPr>
          <t>&lt;[[TCDeals] - [TC Property Current Stage (Seq: 1)] - [Buildings (Seq: 112)] PVC8609 Basis - Send]&gt;</t>
        </r>
      </text>
    </comment>
    <comment ref="Y123" authorId="1" shapeId="0" xr:uid="{5BD38369-AE98-4BA2-B681-AE02A703557D}">
      <text>
        <r>
          <rPr>
            <b/>
            <sz val="9"/>
            <color indexed="81"/>
            <rFont val="Tahoma"/>
            <family val="2"/>
          </rPr>
          <t>&lt;[[TCDeals] - [TC Property Current Stage (Seq: 1)] - [Buildings (Seq: 112)] Constr 8609 Basis - Send]&gt;</t>
        </r>
      </text>
    </comment>
    <comment ref="P124" authorId="1" shapeId="0" xr:uid="{6B77C15C-D0D9-40E4-973A-65CADA727B9E}">
      <text>
        <r>
          <rPr>
            <b/>
            <sz val="9"/>
            <color indexed="81"/>
            <rFont val="Tahoma"/>
            <family val="2"/>
          </rPr>
          <t>&lt;[[TCDeals] - [TC Property Current Stage (Seq: 1)] - [Buildings (Seq: 113)] PVC8609 Credit - Send]&gt;</t>
        </r>
      </text>
    </comment>
    <comment ref="Q124" authorId="1" shapeId="0" xr:uid="{96176EBD-EF80-4748-9681-3570DCB8262C}">
      <text>
        <r>
          <rPr>
            <b/>
            <sz val="9"/>
            <color indexed="81"/>
            <rFont val="Tahoma"/>
            <family val="2"/>
          </rPr>
          <t>&lt;[[TCDeals] - [TC Property Current Stage (Seq: 1)] - [Buildings (Seq: 113)] Constr 8609 Credit - Send]&gt;</t>
        </r>
      </text>
    </comment>
    <comment ref="R124" authorId="1" shapeId="0" xr:uid="{3D470079-0013-480B-A042-BF9DC06D95DB}">
      <text>
        <r>
          <rPr>
            <b/>
            <sz val="9"/>
            <color indexed="81"/>
            <rFont val="Tahoma"/>
            <family val="2"/>
          </rPr>
          <t>&lt;[[TCDeals] - [TC Property Current Stage (Seq: 1)] - [Buildings (Seq: 113)] PVC Applicable Percentage - Send]&gt;</t>
        </r>
      </text>
    </comment>
    <comment ref="S124" authorId="1" shapeId="0" xr:uid="{DE458DA5-9C51-407B-ABD5-4CCDDC566D87}">
      <text>
        <r>
          <rPr>
            <b/>
            <sz val="9"/>
            <color indexed="81"/>
            <rFont val="Tahoma"/>
            <family val="2"/>
          </rPr>
          <t>&lt;[[TCDeals] - [TC Property Current Stage (Seq: 1)] - [Buildings (Seq: 113)] Constr Applicable Percentage - Send]&gt;</t>
        </r>
      </text>
    </comment>
    <comment ref="T124" authorId="1" shapeId="0" xr:uid="{B0B2D240-F952-43FE-BA80-2815B3008794}">
      <text>
        <r>
          <rPr>
            <b/>
            <sz val="9"/>
            <color indexed="81"/>
            <rFont val="Tahoma"/>
            <family val="2"/>
          </rPr>
          <t>&lt;[[TCDeals] - [TC Property Current Stage (Seq: 1)] - [Buildings (Seq: 113)] PVC Credit Amount - Send]&gt;</t>
        </r>
      </text>
    </comment>
    <comment ref="U124" authorId="1" shapeId="0" xr:uid="{A6A79F1D-0D6D-4577-B124-6A5BB47A67F0}">
      <text>
        <r>
          <rPr>
            <b/>
            <sz val="9"/>
            <color indexed="81"/>
            <rFont val="Tahoma"/>
            <family val="2"/>
          </rPr>
          <t>&lt;[[TCDeals] - [TC Property Current Stage (Seq: 1)] - [Buildings (Seq: 113)] Constr Credit Amount - Send]&gt;</t>
        </r>
      </text>
    </comment>
    <comment ref="V124" authorId="1" shapeId="0" xr:uid="{9C1F94B1-45D5-4E43-97D3-F4A530A9479C}">
      <text>
        <r>
          <rPr>
            <b/>
            <sz val="9"/>
            <color indexed="81"/>
            <rFont val="Tahoma"/>
            <family val="2"/>
          </rPr>
          <t>&lt;[[TCDeals] - [TC Property Current Stage (Seq: 1)] - [Buildings (Seq: 113)] PVC Est Qual Basis - Send]&gt;</t>
        </r>
      </text>
    </comment>
    <comment ref="W124" authorId="1" shapeId="0" xr:uid="{8D7BE5A2-5B6A-4D79-B829-D45AA33F35AD}">
      <text>
        <r>
          <rPr>
            <b/>
            <sz val="9"/>
            <color indexed="81"/>
            <rFont val="Tahoma"/>
            <family val="2"/>
          </rPr>
          <t>&lt;[[TCDeals] - [TC Property Current Stage (Seq: 1)] - [Buildings (Seq: 113)] Constr Est Qual Basis - Send]&gt;</t>
        </r>
      </text>
    </comment>
    <comment ref="X124" authorId="1" shapeId="0" xr:uid="{519D97EF-3FA8-4389-AE24-671DAE122526}">
      <text>
        <r>
          <rPr>
            <b/>
            <sz val="9"/>
            <color indexed="81"/>
            <rFont val="Tahoma"/>
            <family val="2"/>
          </rPr>
          <t>&lt;[[TCDeals] - [TC Property Current Stage (Seq: 1)] - [Buildings (Seq: 113)] PVC8609 Basis - Send]&gt;</t>
        </r>
      </text>
    </comment>
    <comment ref="Y124" authorId="1" shapeId="0" xr:uid="{0B98E851-4BE2-483A-B7EC-577F8B437AEE}">
      <text>
        <r>
          <rPr>
            <b/>
            <sz val="9"/>
            <color indexed="81"/>
            <rFont val="Tahoma"/>
            <family val="2"/>
          </rPr>
          <t>&lt;[[TCDeals] - [TC Property Current Stage (Seq: 1)] - [Buildings (Seq: 113)] Constr 8609 Basis - Send]&gt;</t>
        </r>
      </text>
    </comment>
    <comment ref="P125" authorId="1" shapeId="0" xr:uid="{083B02C1-B5E9-429D-AFE4-69C72AFF40C4}">
      <text>
        <r>
          <rPr>
            <b/>
            <sz val="9"/>
            <color indexed="81"/>
            <rFont val="Tahoma"/>
            <family val="2"/>
          </rPr>
          <t>&lt;[[TCDeals] - [TC Property Current Stage (Seq: 1)] - [Buildings (Seq: 114)] PVC8609 Credit - Send]&gt;</t>
        </r>
      </text>
    </comment>
    <comment ref="Q125" authorId="1" shapeId="0" xr:uid="{5E00B950-FF0F-496F-9F48-9AEDD0B13A60}">
      <text>
        <r>
          <rPr>
            <b/>
            <sz val="9"/>
            <color indexed="81"/>
            <rFont val="Tahoma"/>
            <family val="2"/>
          </rPr>
          <t>&lt;[[TCDeals] - [TC Property Current Stage (Seq: 1)] - [Buildings (Seq: 114)] Constr 8609 Credit - Send]&gt;</t>
        </r>
      </text>
    </comment>
    <comment ref="R125" authorId="1" shapeId="0" xr:uid="{57690A69-0964-4174-98DF-DB6A6635B2F2}">
      <text>
        <r>
          <rPr>
            <b/>
            <sz val="9"/>
            <color indexed="81"/>
            <rFont val="Tahoma"/>
            <family val="2"/>
          </rPr>
          <t>&lt;[[TCDeals] - [TC Property Current Stage (Seq: 1)] - [Buildings (Seq: 114)] PVC Applicable Percentage - Send]&gt;</t>
        </r>
      </text>
    </comment>
    <comment ref="S125" authorId="1" shapeId="0" xr:uid="{F242BA63-C37F-4742-A3A6-1CDB2F6B3E7F}">
      <text>
        <r>
          <rPr>
            <b/>
            <sz val="9"/>
            <color indexed="81"/>
            <rFont val="Tahoma"/>
            <family val="2"/>
          </rPr>
          <t>&lt;[[TCDeals] - [TC Property Current Stage (Seq: 1)] - [Buildings (Seq: 114)] Constr Applicable Percentage - Send]&gt;</t>
        </r>
      </text>
    </comment>
    <comment ref="T125" authorId="1" shapeId="0" xr:uid="{171D012B-4855-47E4-8F03-AA8D0F8F83C9}">
      <text>
        <r>
          <rPr>
            <b/>
            <sz val="9"/>
            <color indexed="81"/>
            <rFont val="Tahoma"/>
            <family val="2"/>
          </rPr>
          <t>&lt;[[TCDeals] - [TC Property Current Stage (Seq: 1)] - [Buildings (Seq: 114)] PVC Credit Amount - Send]&gt;</t>
        </r>
      </text>
    </comment>
    <comment ref="U125" authorId="1" shapeId="0" xr:uid="{D8CC709C-6385-46C6-8F03-4F7F7ACA4AD5}">
      <text>
        <r>
          <rPr>
            <b/>
            <sz val="9"/>
            <color indexed="81"/>
            <rFont val="Tahoma"/>
            <family val="2"/>
          </rPr>
          <t>&lt;[[TCDeals] - [TC Property Current Stage (Seq: 1)] - [Buildings (Seq: 114)] Constr Credit Amount - Send]&gt;</t>
        </r>
      </text>
    </comment>
    <comment ref="V125" authorId="1" shapeId="0" xr:uid="{E4719586-CDD1-405D-AF6B-AAF76284BB38}">
      <text>
        <r>
          <rPr>
            <b/>
            <sz val="9"/>
            <color indexed="81"/>
            <rFont val="Tahoma"/>
            <family val="2"/>
          </rPr>
          <t>&lt;[[TCDeals] - [TC Property Current Stage (Seq: 1)] - [Buildings (Seq: 114)] PVC Est Qual Basis - Send]&gt;</t>
        </r>
      </text>
    </comment>
    <comment ref="W125" authorId="1" shapeId="0" xr:uid="{40AE066C-583A-4F51-A1D7-D661C616AFBA}">
      <text>
        <r>
          <rPr>
            <b/>
            <sz val="9"/>
            <color indexed="81"/>
            <rFont val="Tahoma"/>
            <family val="2"/>
          </rPr>
          <t>&lt;[[TCDeals] - [TC Property Current Stage (Seq: 1)] - [Buildings (Seq: 114)] Constr Est Qual Basis - Send]&gt;</t>
        </r>
      </text>
    </comment>
    <comment ref="X125" authorId="1" shapeId="0" xr:uid="{17AA564C-C42C-4D74-A381-F5C212F570B7}">
      <text>
        <r>
          <rPr>
            <b/>
            <sz val="9"/>
            <color indexed="81"/>
            <rFont val="Tahoma"/>
            <family val="2"/>
          </rPr>
          <t>&lt;[[TCDeals] - [TC Property Current Stage (Seq: 1)] - [Buildings (Seq: 114)] PVC8609 Basis - Send]&gt;</t>
        </r>
      </text>
    </comment>
    <comment ref="Y125" authorId="1" shapeId="0" xr:uid="{D583FD2F-2396-4153-991D-E0233F005461}">
      <text>
        <r>
          <rPr>
            <b/>
            <sz val="9"/>
            <color indexed="81"/>
            <rFont val="Tahoma"/>
            <family val="2"/>
          </rPr>
          <t>&lt;[[TCDeals] - [TC Property Current Stage (Seq: 1)] - [Buildings (Seq: 114)] Constr 8609 Basis - Send]&gt;</t>
        </r>
      </text>
    </comment>
    <comment ref="P126" authorId="1" shapeId="0" xr:uid="{A93F5F8D-2614-4950-AAD8-E46129C2EAF0}">
      <text>
        <r>
          <rPr>
            <b/>
            <sz val="9"/>
            <color indexed="81"/>
            <rFont val="Tahoma"/>
            <family val="2"/>
          </rPr>
          <t>&lt;[[TCDeals] - [TC Property Current Stage (Seq: 1)] - [Buildings (Seq: 115)] PVC8609 Credit - Send]&gt;</t>
        </r>
      </text>
    </comment>
    <comment ref="Q126" authorId="1" shapeId="0" xr:uid="{526861D0-880C-4F0D-B012-9EFC6B2BF679}">
      <text>
        <r>
          <rPr>
            <b/>
            <sz val="9"/>
            <color indexed="81"/>
            <rFont val="Tahoma"/>
            <family val="2"/>
          </rPr>
          <t>&lt;[[TCDeals] - [TC Property Current Stage (Seq: 1)] - [Buildings (Seq: 115)] Constr 8609 Credit - Send]&gt;</t>
        </r>
      </text>
    </comment>
    <comment ref="R126" authorId="1" shapeId="0" xr:uid="{446C3079-A266-4597-A5D2-93BB3B6CC010}">
      <text>
        <r>
          <rPr>
            <b/>
            <sz val="9"/>
            <color indexed="81"/>
            <rFont val="Tahoma"/>
            <family val="2"/>
          </rPr>
          <t>&lt;[[TCDeals] - [TC Property Current Stage (Seq: 1)] - [Buildings (Seq: 115)] PVC Applicable Percentage - Send]&gt;</t>
        </r>
      </text>
    </comment>
    <comment ref="S126" authorId="1" shapeId="0" xr:uid="{CE056059-3EE0-4889-BA20-C93BF12C0794}">
      <text>
        <r>
          <rPr>
            <b/>
            <sz val="9"/>
            <color indexed="81"/>
            <rFont val="Tahoma"/>
            <family val="2"/>
          </rPr>
          <t>&lt;[[TCDeals] - [TC Property Current Stage (Seq: 1)] - [Buildings (Seq: 115)] Constr Applicable Percentage - Send]&gt;</t>
        </r>
      </text>
    </comment>
    <comment ref="T126" authorId="1" shapeId="0" xr:uid="{301C08AD-9887-45F6-86D8-F02200F72B73}">
      <text>
        <r>
          <rPr>
            <b/>
            <sz val="9"/>
            <color indexed="81"/>
            <rFont val="Tahoma"/>
            <family val="2"/>
          </rPr>
          <t>&lt;[[TCDeals] - [TC Property Current Stage (Seq: 1)] - [Buildings (Seq: 115)] PVC Credit Amount - Send]&gt;</t>
        </r>
      </text>
    </comment>
    <comment ref="U126" authorId="1" shapeId="0" xr:uid="{FD2856DA-59B4-4442-B4BC-B0C8E3C05076}">
      <text>
        <r>
          <rPr>
            <b/>
            <sz val="9"/>
            <color indexed="81"/>
            <rFont val="Tahoma"/>
            <family val="2"/>
          </rPr>
          <t>&lt;[[TCDeals] - [TC Property Current Stage (Seq: 1)] - [Buildings (Seq: 115)] Constr Credit Amount - Send]&gt;</t>
        </r>
      </text>
    </comment>
    <comment ref="V126" authorId="1" shapeId="0" xr:uid="{5E866A11-9DC1-430A-9FAF-D2BA378B3823}">
      <text>
        <r>
          <rPr>
            <b/>
            <sz val="9"/>
            <color indexed="81"/>
            <rFont val="Tahoma"/>
            <family val="2"/>
          </rPr>
          <t>&lt;[[TCDeals] - [TC Property Current Stage (Seq: 1)] - [Buildings (Seq: 115)] PVC Est Qual Basis - Send]&gt;</t>
        </r>
      </text>
    </comment>
    <comment ref="W126" authorId="1" shapeId="0" xr:uid="{B1421CF4-4D99-4099-B73F-7036EA96425C}">
      <text>
        <r>
          <rPr>
            <b/>
            <sz val="9"/>
            <color indexed="81"/>
            <rFont val="Tahoma"/>
            <family val="2"/>
          </rPr>
          <t>&lt;[[TCDeals] - [TC Property Current Stage (Seq: 1)] - [Buildings (Seq: 115)] Constr Est Qual Basis - Send]&gt;</t>
        </r>
      </text>
    </comment>
    <comment ref="X126" authorId="1" shapeId="0" xr:uid="{3A499ADA-5C49-48E8-B8DC-5FB9567C3273}">
      <text>
        <r>
          <rPr>
            <b/>
            <sz val="9"/>
            <color indexed="81"/>
            <rFont val="Tahoma"/>
            <family val="2"/>
          </rPr>
          <t>&lt;[[TCDeals] - [TC Property Current Stage (Seq: 1)] - [Buildings (Seq: 115)] PVC8609 Basis - Send]&gt;</t>
        </r>
      </text>
    </comment>
    <comment ref="Y126" authorId="1" shapeId="0" xr:uid="{3E77ACB3-56B4-4664-B20E-0BFFCE4AB24E}">
      <text>
        <r>
          <rPr>
            <b/>
            <sz val="9"/>
            <color indexed="81"/>
            <rFont val="Tahoma"/>
            <family val="2"/>
          </rPr>
          <t>&lt;[[TCDeals] - [TC Property Current Stage (Seq: 1)] - [Buildings (Seq: 115)] Constr 8609 Basis - Send]&gt;</t>
        </r>
      </text>
    </comment>
    <comment ref="P127" authorId="1" shapeId="0" xr:uid="{21ED80FA-6879-46D3-9F89-B1A93C95ED24}">
      <text>
        <r>
          <rPr>
            <b/>
            <sz val="9"/>
            <color indexed="81"/>
            <rFont val="Tahoma"/>
            <family val="2"/>
          </rPr>
          <t>&lt;[[TCDeals] - [TC Property Current Stage (Seq: 1)] - [Buildings (Seq: 116)] PVC8609 Credit - Send]&gt;</t>
        </r>
      </text>
    </comment>
    <comment ref="Q127" authorId="1" shapeId="0" xr:uid="{BBF12D62-AA5B-4888-827C-2F2ACD2CB60C}">
      <text>
        <r>
          <rPr>
            <b/>
            <sz val="9"/>
            <color indexed="81"/>
            <rFont val="Tahoma"/>
            <family val="2"/>
          </rPr>
          <t>&lt;[[TCDeals] - [TC Property Current Stage (Seq: 1)] - [Buildings (Seq: 116)] Constr 8609 Credit - Send]&gt;</t>
        </r>
      </text>
    </comment>
    <comment ref="R127" authorId="1" shapeId="0" xr:uid="{609DACB6-71EC-4E0F-BD8D-1FC301CF3E06}">
      <text>
        <r>
          <rPr>
            <b/>
            <sz val="9"/>
            <color indexed="81"/>
            <rFont val="Tahoma"/>
            <family val="2"/>
          </rPr>
          <t>&lt;[[TCDeals] - [TC Property Current Stage (Seq: 1)] - [Buildings (Seq: 116)] PVC Applicable Percentage - Send]&gt;</t>
        </r>
      </text>
    </comment>
    <comment ref="S127" authorId="1" shapeId="0" xr:uid="{DECBF2C2-5723-4165-A8F3-A6EDB909C841}">
      <text>
        <r>
          <rPr>
            <b/>
            <sz val="9"/>
            <color indexed="81"/>
            <rFont val="Tahoma"/>
            <family val="2"/>
          </rPr>
          <t>&lt;[[TCDeals] - [TC Property Current Stage (Seq: 1)] - [Buildings (Seq: 116)] Constr Applicable Percentage - Send]&gt;</t>
        </r>
      </text>
    </comment>
    <comment ref="T127" authorId="1" shapeId="0" xr:uid="{EF5F63F9-6E96-4E5C-80D5-F2DE513E0833}">
      <text>
        <r>
          <rPr>
            <b/>
            <sz val="9"/>
            <color indexed="81"/>
            <rFont val="Tahoma"/>
            <family val="2"/>
          </rPr>
          <t>&lt;[[TCDeals] - [TC Property Current Stage (Seq: 1)] - [Buildings (Seq: 116)] PVC Credit Amount - Send]&gt;</t>
        </r>
      </text>
    </comment>
    <comment ref="U127" authorId="1" shapeId="0" xr:uid="{00395106-1AD8-4DA3-8233-33E7FAACF46A}">
      <text>
        <r>
          <rPr>
            <b/>
            <sz val="9"/>
            <color indexed="81"/>
            <rFont val="Tahoma"/>
            <family val="2"/>
          </rPr>
          <t>&lt;[[TCDeals] - [TC Property Current Stage (Seq: 1)] - [Buildings (Seq: 116)] Constr Credit Amount - Send]&gt;</t>
        </r>
      </text>
    </comment>
    <comment ref="V127" authorId="1" shapeId="0" xr:uid="{D87DD24A-A21D-4E4E-A778-39DBFFB47161}">
      <text>
        <r>
          <rPr>
            <b/>
            <sz val="9"/>
            <color indexed="81"/>
            <rFont val="Tahoma"/>
            <family val="2"/>
          </rPr>
          <t>&lt;[[TCDeals] - [TC Property Current Stage (Seq: 1)] - [Buildings (Seq: 116)] PVC Est Qual Basis - Send]&gt;</t>
        </r>
      </text>
    </comment>
    <comment ref="W127" authorId="1" shapeId="0" xr:uid="{4A6D5951-B403-433F-AF8F-CADEE94CEB26}">
      <text>
        <r>
          <rPr>
            <b/>
            <sz val="9"/>
            <color indexed="81"/>
            <rFont val="Tahoma"/>
            <family val="2"/>
          </rPr>
          <t>&lt;[[TCDeals] - [TC Property Current Stage (Seq: 1)] - [Buildings (Seq: 116)] Constr Est Qual Basis - Send]&gt;</t>
        </r>
      </text>
    </comment>
    <comment ref="X127" authorId="1" shapeId="0" xr:uid="{99160132-A3C1-4060-B7C7-ABFEE36E78C6}">
      <text>
        <r>
          <rPr>
            <b/>
            <sz val="9"/>
            <color indexed="81"/>
            <rFont val="Tahoma"/>
            <family val="2"/>
          </rPr>
          <t>&lt;[[TCDeals] - [TC Property Current Stage (Seq: 1)] - [Buildings (Seq: 116)] PVC8609 Basis - Send]&gt;</t>
        </r>
      </text>
    </comment>
    <comment ref="Y127" authorId="1" shapeId="0" xr:uid="{ADFF8A4C-1DF4-400F-989C-761F9612EFBD}">
      <text>
        <r>
          <rPr>
            <b/>
            <sz val="9"/>
            <color indexed="81"/>
            <rFont val="Tahoma"/>
            <family val="2"/>
          </rPr>
          <t>&lt;[[TCDeals] - [TC Property Current Stage (Seq: 1)] - [Buildings (Seq: 116)] Constr 8609 Basis - Send]&gt;</t>
        </r>
      </text>
    </comment>
    <comment ref="P128" authorId="1" shapeId="0" xr:uid="{1B149092-8371-4B2F-885B-D9001404F7DD}">
      <text>
        <r>
          <rPr>
            <b/>
            <sz val="9"/>
            <color indexed="81"/>
            <rFont val="Tahoma"/>
            <family val="2"/>
          </rPr>
          <t>&lt;[[TCDeals] - [TC Property Current Stage (Seq: 1)] - [Buildings (Seq: 117)] PVC8609 Credit - Send]&gt;</t>
        </r>
      </text>
    </comment>
    <comment ref="Q128" authorId="1" shapeId="0" xr:uid="{28515EEA-CD23-4E71-9FA0-63E5FFDEA3F9}">
      <text>
        <r>
          <rPr>
            <b/>
            <sz val="9"/>
            <color indexed="81"/>
            <rFont val="Tahoma"/>
            <family val="2"/>
          </rPr>
          <t>&lt;[[TCDeals] - [TC Property Current Stage (Seq: 1)] - [Buildings (Seq: 117)] Constr 8609 Credit - Send]&gt;</t>
        </r>
      </text>
    </comment>
    <comment ref="R128" authorId="1" shapeId="0" xr:uid="{2E3FE19D-5310-45DF-888B-AC9FB1A6F3B5}">
      <text>
        <r>
          <rPr>
            <b/>
            <sz val="9"/>
            <color indexed="81"/>
            <rFont val="Tahoma"/>
            <family val="2"/>
          </rPr>
          <t>&lt;[[TCDeals] - [TC Property Current Stage (Seq: 1)] - [Buildings (Seq: 117)] PVC Applicable Percentage - Send]&gt;</t>
        </r>
      </text>
    </comment>
    <comment ref="S128" authorId="1" shapeId="0" xr:uid="{A95F917B-4E4D-4DB0-B057-D56BF8ADA48A}">
      <text>
        <r>
          <rPr>
            <b/>
            <sz val="9"/>
            <color indexed="81"/>
            <rFont val="Tahoma"/>
            <family val="2"/>
          </rPr>
          <t>&lt;[[TCDeals] - [TC Property Current Stage (Seq: 1)] - [Buildings (Seq: 117)] Constr Applicable Percentage - Send]&gt;</t>
        </r>
      </text>
    </comment>
    <comment ref="T128" authorId="1" shapeId="0" xr:uid="{783F349F-4820-45B4-ADA5-C37041E1CC6F}">
      <text>
        <r>
          <rPr>
            <b/>
            <sz val="9"/>
            <color indexed="81"/>
            <rFont val="Tahoma"/>
            <family val="2"/>
          </rPr>
          <t>&lt;[[TCDeals] - [TC Property Current Stage (Seq: 1)] - [Buildings (Seq: 117)] PVC Credit Amount - Send]&gt;</t>
        </r>
      </text>
    </comment>
    <comment ref="U128" authorId="1" shapeId="0" xr:uid="{025F8BD5-F0EE-4A58-946E-F34AB3816752}">
      <text>
        <r>
          <rPr>
            <b/>
            <sz val="9"/>
            <color indexed="81"/>
            <rFont val="Tahoma"/>
            <family val="2"/>
          </rPr>
          <t>&lt;[[TCDeals] - [TC Property Current Stage (Seq: 1)] - [Buildings (Seq: 117)] Constr Credit Amount - Send]&gt;</t>
        </r>
      </text>
    </comment>
    <comment ref="V128" authorId="1" shapeId="0" xr:uid="{FFCAE7F3-4F25-4962-B3C3-DE1768F52508}">
      <text>
        <r>
          <rPr>
            <b/>
            <sz val="9"/>
            <color indexed="81"/>
            <rFont val="Tahoma"/>
            <family val="2"/>
          </rPr>
          <t>&lt;[[TCDeals] - [TC Property Current Stage (Seq: 1)] - [Buildings (Seq: 117)] PVC Est Qual Basis - Send]&gt;</t>
        </r>
      </text>
    </comment>
    <comment ref="W128" authorId="1" shapeId="0" xr:uid="{07700745-E43C-4349-B7A7-A7C7FF704F76}">
      <text>
        <r>
          <rPr>
            <b/>
            <sz val="9"/>
            <color indexed="81"/>
            <rFont val="Tahoma"/>
            <family val="2"/>
          </rPr>
          <t>&lt;[[TCDeals] - [TC Property Current Stage (Seq: 1)] - [Buildings (Seq: 117)] Constr Est Qual Basis - Send]&gt;</t>
        </r>
      </text>
    </comment>
    <comment ref="X128" authorId="1" shapeId="0" xr:uid="{D78F09DA-E651-4A7B-A2A6-42BBE1E2C0F7}">
      <text>
        <r>
          <rPr>
            <b/>
            <sz val="9"/>
            <color indexed="81"/>
            <rFont val="Tahoma"/>
            <family val="2"/>
          </rPr>
          <t>&lt;[[TCDeals] - [TC Property Current Stage (Seq: 1)] - [Buildings (Seq: 117)] PVC8609 Basis - Send]&gt;</t>
        </r>
      </text>
    </comment>
    <comment ref="Y128" authorId="1" shapeId="0" xr:uid="{CA18CB1A-0012-41BB-BAB4-CC1EA907EFC5}">
      <text>
        <r>
          <rPr>
            <b/>
            <sz val="9"/>
            <color indexed="81"/>
            <rFont val="Tahoma"/>
            <family val="2"/>
          </rPr>
          <t>&lt;[[TCDeals] - [TC Property Current Stage (Seq: 1)] - [Buildings (Seq: 117)] Constr 8609 Basis - Send]&gt;</t>
        </r>
      </text>
    </comment>
    <comment ref="P129" authorId="1" shapeId="0" xr:uid="{CB83B20C-3A4D-40D3-8F2C-BC9CBE5DB3AC}">
      <text>
        <r>
          <rPr>
            <b/>
            <sz val="9"/>
            <color indexed="81"/>
            <rFont val="Tahoma"/>
            <family val="2"/>
          </rPr>
          <t>&lt;[[TCDeals] - [TC Property Current Stage (Seq: 1)] - [Buildings (Seq: 118)] PVC8609 Credit - Send]&gt;</t>
        </r>
      </text>
    </comment>
    <comment ref="Q129" authorId="1" shapeId="0" xr:uid="{C33BC7CD-7992-4937-89BE-3E505625483B}">
      <text>
        <r>
          <rPr>
            <b/>
            <sz val="9"/>
            <color indexed="81"/>
            <rFont val="Tahoma"/>
            <family val="2"/>
          </rPr>
          <t>&lt;[[TCDeals] - [TC Property Current Stage (Seq: 1)] - [Buildings (Seq: 118)] Constr 8609 Credit - Send]&gt;</t>
        </r>
      </text>
    </comment>
    <comment ref="R129" authorId="1" shapeId="0" xr:uid="{65151CAB-67E0-4165-98E0-F6B37808DF63}">
      <text>
        <r>
          <rPr>
            <b/>
            <sz val="9"/>
            <color indexed="81"/>
            <rFont val="Tahoma"/>
            <family val="2"/>
          </rPr>
          <t>&lt;[[TCDeals] - [TC Property Current Stage (Seq: 1)] - [Buildings (Seq: 118)] PVC Applicable Percentage - Send]&gt;</t>
        </r>
      </text>
    </comment>
    <comment ref="S129" authorId="1" shapeId="0" xr:uid="{02D0EC66-6534-42AF-9EC8-1A70601DF74F}">
      <text>
        <r>
          <rPr>
            <b/>
            <sz val="9"/>
            <color indexed="81"/>
            <rFont val="Tahoma"/>
            <family val="2"/>
          </rPr>
          <t>&lt;[[TCDeals] - [TC Property Current Stage (Seq: 1)] - [Buildings (Seq: 118)] Constr Applicable Percentage - Send]&gt;</t>
        </r>
      </text>
    </comment>
    <comment ref="T129" authorId="1" shapeId="0" xr:uid="{C016CDE4-4130-4416-8DAD-2AF01E3D334B}">
      <text>
        <r>
          <rPr>
            <b/>
            <sz val="9"/>
            <color indexed="81"/>
            <rFont val="Tahoma"/>
            <family val="2"/>
          </rPr>
          <t>&lt;[[TCDeals] - [TC Property Current Stage (Seq: 1)] - [Buildings (Seq: 118)] PVC Credit Amount - Send]&gt;</t>
        </r>
      </text>
    </comment>
    <comment ref="U129" authorId="1" shapeId="0" xr:uid="{CB6F72AF-004B-4E26-BEA6-88911E246916}">
      <text>
        <r>
          <rPr>
            <b/>
            <sz val="9"/>
            <color indexed="81"/>
            <rFont val="Tahoma"/>
            <family val="2"/>
          </rPr>
          <t>&lt;[[TCDeals] - [TC Property Current Stage (Seq: 1)] - [Buildings (Seq: 118)] Constr Credit Amount - Send]&gt;</t>
        </r>
      </text>
    </comment>
    <comment ref="V129" authorId="1" shapeId="0" xr:uid="{FE467C15-4600-41B1-9C2A-91F74F8F47A6}">
      <text>
        <r>
          <rPr>
            <b/>
            <sz val="9"/>
            <color indexed="81"/>
            <rFont val="Tahoma"/>
            <family val="2"/>
          </rPr>
          <t>&lt;[[TCDeals] - [TC Property Current Stage (Seq: 1)] - [Buildings (Seq: 118)] PVC Est Qual Basis - Send]&gt;</t>
        </r>
      </text>
    </comment>
    <comment ref="W129" authorId="1" shapeId="0" xr:uid="{9708DF23-F770-46CE-B57B-090F7DCC8A28}">
      <text>
        <r>
          <rPr>
            <b/>
            <sz val="9"/>
            <color indexed="81"/>
            <rFont val="Tahoma"/>
            <family val="2"/>
          </rPr>
          <t>&lt;[[TCDeals] - [TC Property Current Stage (Seq: 1)] - [Buildings (Seq: 118)] Constr Est Qual Basis - Send]&gt;</t>
        </r>
      </text>
    </comment>
    <comment ref="X129" authorId="1" shapeId="0" xr:uid="{22038A8E-6FC4-4E85-8F29-7561037FA098}">
      <text>
        <r>
          <rPr>
            <b/>
            <sz val="9"/>
            <color indexed="81"/>
            <rFont val="Tahoma"/>
            <family val="2"/>
          </rPr>
          <t>&lt;[[TCDeals] - [TC Property Current Stage (Seq: 1)] - [Buildings (Seq: 118)] PVC8609 Basis - Send]&gt;</t>
        </r>
      </text>
    </comment>
    <comment ref="Y129" authorId="1" shapeId="0" xr:uid="{A0071C7B-73C1-46C4-A535-58E2FF61B622}">
      <text>
        <r>
          <rPr>
            <b/>
            <sz val="9"/>
            <color indexed="81"/>
            <rFont val="Tahoma"/>
            <family val="2"/>
          </rPr>
          <t>&lt;[[TCDeals] - [TC Property Current Stage (Seq: 1)] - [Buildings (Seq: 118)] Constr 8609 Basis - Send]&gt;</t>
        </r>
      </text>
    </comment>
    <comment ref="P130" authorId="1" shapeId="0" xr:uid="{D5C68EA6-AEE8-421C-BB4F-4BD7CBD034DE}">
      <text>
        <r>
          <rPr>
            <b/>
            <sz val="9"/>
            <color indexed="81"/>
            <rFont val="Tahoma"/>
            <family val="2"/>
          </rPr>
          <t>&lt;[[TCDeals] - [TC Property Current Stage (Seq: 1)] - [Buildings (Seq: 119)] PVC8609 Credit - Send]&gt;</t>
        </r>
      </text>
    </comment>
    <comment ref="Q130" authorId="1" shapeId="0" xr:uid="{2D723A45-50C1-4384-BBFF-9A6D7968B04A}">
      <text>
        <r>
          <rPr>
            <b/>
            <sz val="9"/>
            <color indexed="81"/>
            <rFont val="Tahoma"/>
            <family val="2"/>
          </rPr>
          <t>&lt;[[TCDeals] - [TC Property Current Stage (Seq: 1)] - [Buildings (Seq: 119)] Constr 8609 Credit - Send]&gt;</t>
        </r>
      </text>
    </comment>
    <comment ref="R130" authorId="1" shapeId="0" xr:uid="{F1F98889-B4F5-44E7-8DAB-FD2E9A98EC81}">
      <text>
        <r>
          <rPr>
            <b/>
            <sz val="9"/>
            <color indexed="81"/>
            <rFont val="Tahoma"/>
            <family val="2"/>
          </rPr>
          <t>&lt;[[TCDeals] - [TC Property Current Stage (Seq: 1)] - [Buildings (Seq: 119)] PVC Applicable Percentage - Send]&gt;</t>
        </r>
      </text>
    </comment>
    <comment ref="S130" authorId="1" shapeId="0" xr:uid="{3D7492FE-EC80-4290-853D-BE0EDEFFBAD0}">
      <text>
        <r>
          <rPr>
            <b/>
            <sz val="9"/>
            <color indexed="81"/>
            <rFont val="Tahoma"/>
            <family val="2"/>
          </rPr>
          <t>&lt;[[TCDeals] - [TC Property Current Stage (Seq: 1)] - [Buildings (Seq: 119)] Constr Applicable Percentage - Send]&gt;</t>
        </r>
      </text>
    </comment>
    <comment ref="T130" authorId="1" shapeId="0" xr:uid="{F5A80DAD-D178-4E16-BB69-805AD0472028}">
      <text>
        <r>
          <rPr>
            <b/>
            <sz val="9"/>
            <color indexed="81"/>
            <rFont val="Tahoma"/>
            <family val="2"/>
          </rPr>
          <t>&lt;[[TCDeals] - [TC Property Current Stage (Seq: 1)] - [Buildings (Seq: 119)] PVC Credit Amount - Send]&gt;</t>
        </r>
      </text>
    </comment>
    <comment ref="U130" authorId="1" shapeId="0" xr:uid="{EF4ABE1E-13EB-4354-81B4-08AF5C998281}">
      <text>
        <r>
          <rPr>
            <b/>
            <sz val="9"/>
            <color indexed="81"/>
            <rFont val="Tahoma"/>
            <family val="2"/>
          </rPr>
          <t>&lt;[[TCDeals] - [TC Property Current Stage (Seq: 1)] - [Buildings (Seq: 119)] Constr Credit Amount - Send]&gt;</t>
        </r>
      </text>
    </comment>
    <comment ref="V130" authorId="1" shapeId="0" xr:uid="{F641689E-53DB-44F4-B0FC-279932CCC9D1}">
      <text>
        <r>
          <rPr>
            <b/>
            <sz val="9"/>
            <color indexed="81"/>
            <rFont val="Tahoma"/>
            <family val="2"/>
          </rPr>
          <t>&lt;[[TCDeals] - [TC Property Current Stage (Seq: 1)] - [Buildings (Seq: 119)] PVC Est Qual Basis - Send]&gt;</t>
        </r>
      </text>
    </comment>
    <comment ref="W130" authorId="1" shapeId="0" xr:uid="{61C58035-F34F-4F52-BFB3-B557BEE1F0B9}">
      <text>
        <r>
          <rPr>
            <b/>
            <sz val="9"/>
            <color indexed="81"/>
            <rFont val="Tahoma"/>
            <family val="2"/>
          </rPr>
          <t>&lt;[[TCDeals] - [TC Property Current Stage (Seq: 1)] - [Buildings (Seq: 119)] Constr Est Qual Basis - Send]&gt;</t>
        </r>
      </text>
    </comment>
    <comment ref="X130" authorId="1" shapeId="0" xr:uid="{1B0429E3-7A4B-4475-9EDF-F40C20584A25}">
      <text>
        <r>
          <rPr>
            <b/>
            <sz val="9"/>
            <color indexed="81"/>
            <rFont val="Tahoma"/>
            <family val="2"/>
          </rPr>
          <t>&lt;[[TCDeals] - [TC Property Current Stage (Seq: 1)] - [Buildings (Seq: 119)] PVC8609 Basis - Send]&gt;</t>
        </r>
      </text>
    </comment>
    <comment ref="Y130" authorId="1" shapeId="0" xr:uid="{EC86A2F5-6526-4CA8-AEC0-AE9A88D50A1A}">
      <text>
        <r>
          <rPr>
            <b/>
            <sz val="9"/>
            <color indexed="81"/>
            <rFont val="Tahoma"/>
            <family val="2"/>
          </rPr>
          <t>&lt;[[TCDeals] - [TC Property Current Stage (Seq: 1)] - [Buildings (Seq: 119)] Constr 8609 Basis - Send]&gt;</t>
        </r>
      </text>
    </comment>
    <comment ref="P131" authorId="1" shapeId="0" xr:uid="{E0C15F5B-40FD-4F03-A697-698E5695F408}">
      <text>
        <r>
          <rPr>
            <b/>
            <sz val="9"/>
            <color indexed="81"/>
            <rFont val="Tahoma"/>
            <family val="2"/>
          </rPr>
          <t>&lt;[[TCDeals] - [TC Property Current Stage (Seq: 1)] - [Buildings (Seq: 120)] PVC8609 Credit - Send]&gt;</t>
        </r>
      </text>
    </comment>
    <comment ref="Q131" authorId="1" shapeId="0" xr:uid="{90A9F581-9A58-4D73-82E4-814ED08B1860}">
      <text>
        <r>
          <rPr>
            <b/>
            <sz val="9"/>
            <color indexed="81"/>
            <rFont val="Tahoma"/>
            <family val="2"/>
          </rPr>
          <t>&lt;[[TCDeals] - [TC Property Current Stage (Seq: 1)] - [Buildings (Seq: 120)] Constr 8609 Credit - Send]&gt;</t>
        </r>
      </text>
    </comment>
    <comment ref="R131" authorId="1" shapeId="0" xr:uid="{9BF369E3-1523-4510-9EAC-C2410DAC2F6D}">
      <text>
        <r>
          <rPr>
            <b/>
            <sz val="9"/>
            <color indexed="81"/>
            <rFont val="Tahoma"/>
            <family val="2"/>
          </rPr>
          <t>&lt;[[TCDeals] - [TC Property Current Stage (Seq: 1)] - [Buildings (Seq: 120)] PVC Applicable Percentage - Send]&gt;</t>
        </r>
      </text>
    </comment>
    <comment ref="S131" authorId="1" shapeId="0" xr:uid="{99E63AE5-17CD-4BC9-BF93-AF1D66E72940}">
      <text>
        <r>
          <rPr>
            <b/>
            <sz val="9"/>
            <color indexed="81"/>
            <rFont val="Tahoma"/>
            <family val="2"/>
          </rPr>
          <t>&lt;[[TCDeals] - [TC Property Current Stage (Seq: 1)] - [Buildings (Seq: 120)] Constr Applicable Percentage - Send]&gt;</t>
        </r>
      </text>
    </comment>
    <comment ref="T131" authorId="1" shapeId="0" xr:uid="{B1771E0E-C86B-4796-AB81-17F82A5080E0}">
      <text>
        <r>
          <rPr>
            <b/>
            <sz val="9"/>
            <color indexed="81"/>
            <rFont val="Tahoma"/>
            <family val="2"/>
          </rPr>
          <t>&lt;[[TCDeals] - [TC Property Current Stage (Seq: 1)] - [Buildings (Seq: 120)] PVC Credit Amount - Send]&gt;</t>
        </r>
      </text>
    </comment>
    <comment ref="U131" authorId="1" shapeId="0" xr:uid="{83531A30-03D3-4D8C-88C8-D4D69027AD0D}">
      <text>
        <r>
          <rPr>
            <b/>
            <sz val="9"/>
            <color indexed="81"/>
            <rFont val="Tahoma"/>
            <family val="2"/>
          </rPr>
          <t>&lt;[[TCDeals] - [TC Property Current Stage (Seq: 1)] - [Buildings (Seq: 120)] Constr Credit Amount - Send]&gt;</t>
        </r>
      </text>
    </comment>
    <comment ref="V131" authorId="1" shapeId="0" xr:uid="{BA63E214-24BA-4D36-8B73-4ACDE27748BB}">
      <text>
        <r>
          <rPr>
            <b/>
            <sz val="9"/>
            <color indexed="81"/>
            <rFont val="Tahoma"/>
            <family val="2"/>
          </rPr>
          <t>&lt;[[TCDeals] - [TC Property Current Stage (Seq: 1)] - [Buildings (Seq: 120)] PVC Est Qual Basis - Send]&gt;</t>
        </r>
      </text>
    </comment>
    <comment ref="W131" authorId="1" shapeId="0" xr:uid="{A6C430D0-92C9-4263-B027-8C58ACED2B79}">
      <text>
        <r>
          <rPr>
            <b/>
            <sz val="9"/>
            <color indexed="81"/>
            <rFont val="Tahoma"/>
            <family val="2"/>
          </rPr>
          <t>&lt;[[TCDeals] - [TC Property Current Stage (Seq: 1)] - [Buildings (Seq: 120)] Constr Est Qual Basis - Send]&gt;</t>
        </r>
      </text>
    </comment>
    <comment ref="X131" authorId="1" shapeId="0" xr:uid="{128DBF83-92A3-4B12-B6CD-9B257F4D746C}">
      <text>
        <r>
          <rPr>
            <b/>
            <sz val="9"/>
            <color indexed="81"/>
            <rFont val="Tahoma"/>
            <family val="2"/>
          </rPr>
          <t>&lt;[[TCDeals] - [TC Property Current Stage (Seq: 1)] - [Buildings (Seq: 120)] PVC8609 Basis - Send]&gt;</t>
        </r>
      </text>
    </comment>
    <comment ref="Y131" authorId="1" shapeId="0" xr:uid="{5C62F637-57B3-4119-AFD8-EF74AEE4FAEB}">
      <text>
        <r>
          <rPr>
            <b/>
            <sz val="9"/>
            <color indexed="81"/>
            <rFont val="Tahoma"/>
            <family val="2"/>
          </rPr>
          <t>&lt;[[TCDeals] - [TC Property Current Stage (Seq: 1)] - [Buildings (Seq: 120)] Constr 8609 Basis - Send]&gt;</t>
        </r>
      </text>
    </comment>
    <comment ref="P132" authorId="1" shapeId="0" xr:uid="{835677A0-437C-4B9C-8E6A-3635922C9E60}">
      <text>
        <r>
          <rPr>
            <b/>
            <sz val="9"/>
            <color indexed="81"/>
            <rFont val="Tahoma"/>
            <family val="2"/>
          </rPr>
          <t>&lt;[[TCDeals] - [TC Property Current Stage (Seq: 1)] - [Buildings (Seq: 121)] PVC8609 Credit - Send]&gt;</t>
        </r>
      </text>
    </comment>
    <comment ref="Q132" authorId="1" shapeId="0" xr:uid="{F1104DA5-AEB3-4F42-9E14-2D20531CC1F5}">
      <text>
        <r>
          <rPr>
            <b/>
            <sz val="9"/>
            <color indexed="81"/>
            <rFont val="Tahoma"/>
            <family val="2"/>
          </rPr>
          <t>&lt;[[TCDeals] - [TC Property Current Stage (Seq: 1)] - [Buildings (Seq: 121)] Constr 8609 Credit - Send]&gt;</t>
        </r>
      </text>
    </comment>
    <comment ref="R132" authorId="1" shapeId="0" xr:uid="{91C2925D-A859-4279-B075-64C31EC1F83A}">
      <text>
        <r>
          <rPr>
            <b/>
            <sz val="9"/>
            <color indexed="81"/>
            <rFont val="Tahoma"/>
            <family val="2"/>
          </rPr>
          <t>&lt;[[TCDeals] - [TC Property Current Stage (Seq: 1)] - [Buildings (Seq: 121)] PVC Applicable Percentage - Send]&gt;</t>
        </r>
      </text>
    </comment>
    <comment ref="S132" authorId="1" shapeId="0" xr:uid="{28DF1879-7176-4A54-975E-EE4F214EDC69}">
      <text>
        <r>
          <rPr>
            <b/>
            <sz val="9"/>
            <color indexed="81"/>
            <rFont val="Tahoma"/>
            <family val="2"/>
          </rPr>
          <t>&lt;[[TCDeals] - [TC Property Current Stage (Seq: 1)] - [Buildings (Seq: 121)] Constr Applicable Percentage - Send]&gt;</t>
        </r>
      </text>
    </comment>
    <comment ref="T132" authorId="1" shapeId="0" xr:uid="{F864AA6D-59BF-4C44-AEEC-D7F290AA1FE1}">
      <text>
        <r>
          <rPr>
            <b/>
            <sz val="9"/>
            <color indexed="81"/>
            <rFont val="Tahoma"/>
            <family val="2"/>
          </rPr>
          <t>&lt;[[TCDeals] - [TC Property Current Stage (Seq: 1)] - [Buildings (Seq: 121)] PVC Credit Amount - Send]&gt;</t>
        </r>
      </text>
    </comment>
    <comment ref="U132" authorId="1" shapeId="0" xr:uid="{C72E4065-8C4F-41DD-BEA7-D1C8B33AE9C3}">
      <text>
        <r>
          <rPr>
            <b/>
            <sz val="9"/>
            <color indexed="81"/>
            <rFont val="Tahoma"/>
            <family val="2"/>
          </rPr>
          <t>&lt;[[TCDeals] - [TC Property Current Stage (Seq: 1)] - [Buildings (Seq: 121)] Constr Credit Amount - Send]&gt;</t>
        </r>
      </text>
    </comment>
    <comment ref="V132" authorId="1" shapeId="0" xr:uid="{3879FA49-BED8-4B31-872D-AF9FDFF0D864}">
      <text>
        <r>
          <rPr>
            <b/>
            <sz val="9"/>
            <color indexed="81"/>
            <rFont val="Tahoma"/>
            <family val="2"/>
          </rPr>
          <t>&lt;[[TCDeals] - [TC Property Current Stage (Seq: 1)] - [Buildings (Seq: 121)] PVC Est Qual Basis - Send]&gt;</t>
        </r>
      </text>
    </comment>
    <comment ref="W132" authorId="1" shapeId="0" xr:uid="{6C76D40F-2F9A-4876-A342-9F50168F43B8}">
      <text>
        <r>
          <rPr>
            <b/>
            <sz val="9"/>
            <color indexed="81"/>
            <rFont val="Tahoma"/>
            <family val="2"/>
          </rPr>
          <t>&lt;[[TCDeals] - [TC Property Current Stage (Seq: 1)] - [Buildings (Seq: 121)] Constr Est Qual Basis - Send]&gt;</t>
        </r>
      </text>
    </comment>
    <comment ref="X132" authorId="1" shapeId="0" xr:uid="{45BAB054-861F-41EC-9C78-44C57A18D38F}">
      <text>
        <r>
          <rPr>
            <b/>
            <sz val="9"/>
            <color indexed="81"/>
            <rFont val="Tahoma"/>
            <family val="2"/>
          </rPr>
          <t>&lt;[[TCDeals] - [TC Property Current Stage (Seq: 1)] - [Buildings (Seq: 121)] PVC8609 Basis - Send]&gt;</t>
        </r>
      </text>
    </comment>
    <comment ref="Y132" authorId="1" shapeId="0" xr:uid="{22A7A36F-57B8-47DD-A0C3-BE686827EFA3}">
      <text>
        <r>
          <rPr>
            <b/>
            <sz val="9"/>
            <color indexed="81"/>
            <rFont val="Tahoma"/>
            <family val="2"/>
          </rPr>
          <t>&lt;[[TCDeals] - [TC Property Current Stage (Seq: 1)] - [Buildings (Seq: 121)] Constr 8609 Basis - Send]&gt;</t>
        </r>
      </text>
    </comment>
    <comment ref="P133" authorId="1" shapeId="0" xr:uid="{F7D3EB3D-B28D-4DFA-BDA1-6D7D4D50A967}">
      <text>
        <r>
          <rPr>
            <b/>
            <sz val="9"/>
            <color indexed="81"/>
            <rFont val="Tahoma"/>
            <family val="2"/>
          </rPr>
          <t>&lt;[[TCDeals] - [TC Property Current Stage (Seq: 1)] - [Buildings (Seq: 122)] PVC8609 Credit - Send]&gt;</t>
        </r>
      </text>
    </comment>
    <comment ref="Q133" authorId="1" shapeId="0" xr:uid="{9D12DF13-43BB-40EB-ACB8-0A0660F23129}">
      <text>
        <r>
          <rPr>
            <b/>
            <sz val="9"/>
            <color indexed="81"/>
            <rFont val="Tahoma"/>
            <family val="2"/>
          </rPr>
          <t>&lt;[[TCDeals] - [TC Property Current Stage (Seq: 1)] - [Buildings (Seq: 122)] Constr 8609 Credit - Send]&gt;</t>
        </r>
      </text>
    </comment>
    <comment ref="R133" authorId="1" shapeId="0" xr:uid="{95A8062A-AE3A-4E7E-A74B-C3404B5AEA06}">
      <text>
        <r>
          <rPr>
            <b/>
            <sz val="9"/>
            <color indexed="81"/>
            <rFont val="Tahoma"/>
            <family val="2"/>
          </rPr>
          <t>&lt;[[TCDeals] - [TC Property Current Stage (Seq: 1)] - [Buildings (Seq: 122)] PVC Applicable Percentage - Send]&gt;</t>
        </r>
      </text>
    </comment>
    <comment ref="S133" authorId="1" shapeId="0" xr:uid="{F4465CB9-6EE7-4010-A962-9EFDA6F00F32}">
      <text>
        <r>
          <rPr>
            <b/>
            <sz val="9"/>
            <color indexed="81"/>
            <rFont val="Tahoma"/>
            <family val="2"/>
          </rPr>
          <t>&lt;[[TCDeals] - [TC Property Current Stage (Seq: 1)] - [Buildings (Seq: 122)] Constr Applicable Percentage - Send]&gt;</t>
        </r>
      </text>
    </comment>
    <comment ref="T133" authorId="1" shapeId="0" xr:uid="{215BEFF1-7DE5-433C-80C6-A53466CA4BCD}">
      <text>
        <r>
          <rPr>
            <b/>
            <sz val="9"/>
            <color indexed="81"/>
            <rFont val="Tahoma"/>
            <family val="2"/>
          </rPr>
          <t>&lt;[[TCDeals] - [TC Property Current Stage (Seq: 1)] - [Buildings (Seq: 122)] PVC Credit Amount - Send]&gt;</t>
        </r>
      </text>
    </comment>
    <comment ref="U133" authorId="1" shapeId="0" xr:uid="{6CC9D34E-16B2-4BD6-9291-8AC4205165E4}">
      <text>
        <r>
          <rPr>
            <b/>
            <sz val="9"/>
            <color indexed="81"/>
            <rFont val="Tahoma"/>
            <family val="2"/>
          </rPr>
          <t>&lt;[[TCDeals] - [TC Property Current Stage (Seq: 1)] - [Buildings (Seq: 122)] Constr Credit Amount - Send]&gt;</t>
        </r>
      </text>
    </comment>
    <comment ref="V133" authorId="1" shapeId="0" xr:uid="{0A1877B2-FDE8-4C8E-8D20-41500A7E5128}">
      <text>
        <r>
          <rPr>
            <b/>
            <sz val="9"/>
            <color indexed="81"/>
            <rFont val="Tahoma"/>
            <family val="2"/>
          </rPr>
          <t>&lt;[[TCDeals] - [TC Property Current Stage (Seq: 1)] - [Buildings (Seq: 122)] PVC Est Qual Basis - Send]&gt;</t>
        </r>
      </text>
    </comment>
    <comment ref="W133" authorId="1" shapeId="0" xr:uid="{0CC45D88-808F-470B-8940-6CFCFDECF6C7}">
      <text>
        <r>
          <rPr>
            <b/>
            <sz val="9"/>
            <color indexed="81"/>
            <rFont val="Tahoma"/>
            <family val="2"/>
          </rPr>
          <t>&lt;[[TCDeals] - [TC Property Current Stage (Seq: 1)] - [Buildings (Seq: 122)] Constr Est Qual Basis - Send]&gt;</t>
        </r>
      </text>
    </comment>
    <comment ref="X133" authorId="1" shapeId="0" xr:uid="{9A5BB406-55C0-4EA2-B27F-6AB7FBE6851E}">
      <text>
        <r>
          <rPr>
            <b/>
            <sz val="9"/>
            <color indexed="81"/>
            <rFont val="Tahoma"/>
            <family val="2"/>
          </rPr>
          <t>&lt;[[TCDeals] - [TC Property Current Stage (Seq: 1)] - [Buildings (Seq: 122)] PVC8609 Basis - Send]&gt;</t>
        </r>
      </text>
    </comment>
    <comment ref="Y133" authorId="1" shapeId="0" xr:uid="{069054F4-4DAD-4A57-B727-A186655D4313}">
      <text>
        <r>
          <rPr>
            <b/>
            <sz val="9"/>
            <color indexed="81"/>
            <rFont val="Tahoma"/>
            <family val="2"/>
          </rPr>
          <t>&lt;[[TCDeals] - [TC Property Current Stage (Seq: 1)] - [Buildings (Seq: 122)] Constr 8609 Basis - Send]&gt;</t>
        </r>
      </text>
    </comment>
    <comment ref="P134" authorId="1" shapeId="0" xr:uid="{C584F10E-18E8-454F-B4E6-FD7CE5FE2B02}">
      <text>
        <r>
          <rPr>
            <b/>
            <sz val="9"/>
            <color indexed="81"/>
            <rFont val="Tahoma"/>
            <family val="2"/>
          </rPr>
          <t>&lt;[[TCDeals] - [TC Property Current Stage (Seq: 1)] - [Buildings (Seq: 123)] PVC8609 Credit - Send]&gt;</t>
        </r>
      </text>
    </comment>
    <comment ref="Q134" authorId="1" shapeId="0" xr:uid="{DC2DD821-DA6F-4E31-905D-17839333EA8B}">
      <text>
        <r>
          <rPr>
            <b/>
            <sz val="9"/>
            <color indexed="81"/>
            <rFont val="Tahoma"/>
            <family val="2"/>
          </rPr>
          <t>&lt;[[TCDeals] - [TC Property Current Stage (Seq: 1)] - [Buildings (Seq: 123)] Constr 8609 Credit - Send]&gt;</t>
        </r>
      </text>
    </comment>
    <comment ref="R134" authorId="1" shapeId="0" xr:uid="{39B6930B-F71E-4D15-8EA7-7BC0F11F4AC0}">
      <text>
        <r>
          <rPr>
            <b/>
            <sz val="9"/>
            <color indexed="81"/>
            <rFont val="Tahoma"/>
            <family val="2"/>
          </rPr>
          <t>&lt;[[TCDeals] - [TC Property Current Stage (Seq: 1)] - [Buildings (Seq: 123)] PVC Applicable Percentage - Send]&gt;</t>
        </r>
      </text>
    </comment>
    <comment ref="S134" authorId="1" shapeId="0" xr:uid="{43F3496F-3212-4D98-AB12-29003B733957}">
      <text>
        <r>
          <rPr>
            <b/>
            <sz val="9"/>
            <color indexed="81"/>
            <rFont val="Tahoma"/>
            <family val="2"/>
          </rPr>
          <t>&lt;[[TCDeals] - [TC Property Current Stage (Seq: 1)] - [Buildings (Seq: 123)] Constr Applicable Percentage - Send]&gt;</t>
        </r>
      </text>
    </comment>
    <comment ref="T134" authorId="1" shapeId="0" xr:uid="{549ACC62-29E6-4446-B888-418909CE83A7}">
      <text>
        <r>
          <rPr>
            <b/>
            <sz val="9"/>
            <color indexed="81"/>
            <rFont val="Tahoma"/>
            <family val="2"/>
          </rPr>
          <t>&lt;[[TCDeals] - [TC Property Current Stage (Seq: 1)] - [Buildings (Seq: 123)] PVC Credit Amount - Send]&gt;</t>
        </r>
      </text>
    </comment>
    <comment ref="U134" authorId="1" shapeId="0" xr:uid="{85E25AA9-E572-4071-B3A1-F77E97B64384}">
      <text>
        <r>
          <rPr>
            <b/>
            <sz val="9"/>
            <color indexed="81"/>
            <rFont val="Tahoma"/>
            <family val="2"/>
          </rPr>
          <t>&lt;[[TCDeals] - [TC Property Current Stage (Seq: 1)] - [Buildings (Seq: 123)] Constr Credit Amount - Send]&gt;</t>
        </r>
      </text>
    </comment>
    <comment ref="V134" authorId="1" shapeId="0" xr:uid="{F420BD26-428E-4ACD-905E-3AD1F3BFC708}">
      <text>
        <r>
          <rPr>
            <b/>
            <sz val="9"/>
            <color indexed="81"/>
            <rFont val="Tahoma"/>
            <family val="2"/>
          </rPr>
          <t>&lt;[[TCDeals] - [TC Property Current Stage (Seq: 1)] - [Buildings (Seq: 123)] PVC Est Qual Basis - Send]&gt;</t>
        </r>
      </text>
    </comment>
    <comment ref="W134" authorId="1" shapeId="0" xr:uid="{A30A7323-7A77-41FF-B533-90FA458E69EB}">
      <text>
        <r>
          <rPr>
            <b/>
            <sz val="9"/>
            <color indexed="81"/>
            <rFont val="Tahoma"/>
            <family val="2"/>
          </rPr>
          <t>&lt;[[TCDeals] - [TC Property Current Stage (Seq: 1)] - [Buildings (Seq: 123)] Constr Est Qual Basis - Send]&gt;</t>
        </r>
      </text>
    </comment>
    <comment ref="X134" authorId="1" shapeId="0" xr:uid="{41954608-2F59-4671-A1EE-ECAF0E88322C}">
      <text>
        <r>
          <rPr>
            <b/>
            <sz val="9"/>
            <color indexed="81"/>
            <rFont val="Tahoma"/>
            <family val="2"/>
          </rPr>
          <t>&lt;[[TCDeals] - [TC Property Current Stage (Seq: 1)] - [Buildings (Seq: 123)] PVC8609 Basis - Send]&gt;</t>
        </r>
      </text>
    </comment>
    <comment ref="Y134" authorId="1" shapeId="0" xr:uid="{077E3581-BD1C-4F3C-928E-91695AB8049A}">
      <text>
        <r>
          <rPr>
            <b/>
            <sz val="9"/>
            <color indexed="81"/>
            <rFont val="Tahoma"/>
            <family val="2"/>
          </rPr>
          <t>&lt;[[TCDeals] - [TC Property Current Stage (Seq: 1)] - [Buildings (Seq: 123)] Constr 8609 Basis - Send]&gt;</t>
        </r>
      </text>
    </comment>
    <comment ref="P135" authorId="1" shapeId="0" xr:uid="{EFAA1E6F-E13B-4790-B353-B3732508F2B3}">
      <text>
        <r>
          <rPr>
            <b/>
            <sz val="9"/>
            <color indexed="81"/>
            <rFont val="Tahoma"/>
            <family val="2"/>
          </rPr>
          <t>&lt;[[TCDeals] - [TC Property Current Stage (Seq: 1)] - [Buildings (Seq: 124)] PVC8609 Credit - Send]&gt;</t>
        </r>
      </text>
    </comment>
    <comment ref="Q135" authorId="1" shapeId="0" xr:uid="{DEA7E607-3F47-433C-AD17-40E0587F1F60}">
      <text>
        <r>
          <rPr>
            <b/>
            <sz val="9"/>
            <color indexed="81"/>
            <rFont val="Tahoma"/>
            <family val="2"/>
          </rPr>
          <t>&lt;[[TCDeals] - [TC Property Current Stage (Seq: 1)] - [Buildings (Seq: 124)] Constr 8609 Credit - Send]&gt;</t>
        </r>
      </text>
    </comment>
    <comment ref="R135" authorId="1" shapeId="0" xr:uid="{472D8D72-3B1B-4277-A37F-746E67898141}">
      <text>
        <r>
          <rPr>
            <b/>
            <sz val="9"/>
            <color indexed="81"/>
            <rFont val="Tahoma"/>
            <family val="2"/>
          </rPr>
          <t>&lt;[[TCDeals] - [TC Property Current Stage (Seq: 1)] - [Buildings (Seq: 124)] PVC Applicable Percentage - Send]&gt;</t>
        </r>
      </text>
    </comment>
    <comment ref="S135" authorId="1" shapeId="0" xr:uid="{9EC7757D-3579-4397-BED4-774D549F7D80}">
      <text>
        <r>
          <rPr>
            <b/>
            <sz val="9"/>
            <color indexed="81"/>
            <rFont val="Tahoma"/>
            <family val="2"/>
          </rPr>
          <t>&lt;[[TCDeals] - [TC Property Current Stage (Seq: 1)] - [Buildings (Seq: 124)] Constr Applicable Percentage - Send]&gt;</t>
        </r>
      </text>
    </comment>
    <comment ref="T135" authorId="1" shapeId="0" xr:uid="{356B9476-DEC2-4F7D-9A04-45B64F533050}">
      <text>
        <r>
          <rPr>
            <b/>
            <sz val="9"/>
            <color indexed="81"/>
            <rFont val="Tahoma"/>
            <family val="2"/>
          </rPr>
          <t>&lt;[[TCDeals] - [TC Property Current Stage (Seq: 1)] - [Buildings (Seq: 124)] PVC Credit Amount - Send]&gt;</t>
        </r>
      </text>
    </comment>
    <comment ref="U135" authorId="1" shapeId="0" xr:uid="{C55833A4-4065-42DF-9FE0-C4CAC6393EB3}">
      <text>
        <r>
          <rPr>
            <b/>
            <sz val="9"/>
            <color indexed="81"/>
            <rFont val="Tahoma"/>
            <family val="2"/>
          </rPr>
          <t>&lt;[[TCDeals] - [TC Property Current Stage (Seq: 1)] - [Buildings (Seq: 124)] Constr Credit Amount - Send]&gt;</t>
        </r>
      </text>
    </comment>
    <comment ref="V135" authorId="1" shapeId="0" xr:uid="{0D4F8FD0-3591-4741-AE91-BAD546037825}">
      <text>
        <r>
          <rPr>
            <b/>
            <sz val="9"/>
            <color indexed="81"/>
            <rFont val="Tahoma"/>
            <family val="2"/>
          </rPr>
          <t>&lt;[[TCDeals] - [TC Property Current Stage (Seq: 1)] - [Buildings (Seq: 124)] PVC Est Qual Basis - Send]&gt;</t>
        </r>
      </text>
    </comment>
    <comment ref="W135" authorId="1" shapeId="0" xr:uid="{EF00928B-76B1-435F-885E-2D6C2CE707DE}">
      <text>
        <r>
          <rPr>
            <b/>
            <sz val="9"/>
            <color indexed="81"/>
            <rFont val="Tahoma"/>
            <family val="2"/>
          </rPr>
          <t>&lt;[[TCDeals] - [TC Property Current Stage (Seq: 1)] - [Buildings (Seq: 124)] Constr Est Qual Basis - Send]&gt;</t>
        </r>
      </text>
    </comment>
    <comment ref="X135" authorId="1" shapeId="0" xr:uid="{622FD24C-0510-4BAB-9BD7-902A8CD42605}">
      <text>
        <r>
          <rPr>
            <b/>
            <sz val="9"/>
            <color indexed="81"/>
            <rFont val="Tahoma"/>
            <family val="2"/>
          </rPr>
          <t>&lt;[[TCDeals] - [TC Property Current Stage (Seq: 1)] - [Buildings (Seq: 124)] PVC8609 Basis - Send]&gt;</t>
        </r>
      </text>
    </comment>
    <comment ref="Y135" authorId="1" shapeId="0" xr:uid="{D7C5CB35-17F7-4E1B-9796-7E00A0B56976}">
      <text>
        <r>
          <rPr>
            <b/>
            <sz val="9"/>
            <color indexed="81"/>
            <rFont val="Tahoma"/>
            <family val="2"/>
          </rPr>
          <t>&lt;[[TCDeals] - [TC Property Current Stage (Seq: 1)] - [Buildings (Seq: 124)] Constr 8609 Basis - Send]&gt;</t>
        </r>
      </text>
    </comment>
    <comment ref="P136" authorId="1" shapeId="0" xr:uid="{19766BAF-ABF9-4E58-B7BA-23E1697D3983}">
      <text>
        <r>
          <rPr>
            <b/>
            <sz val="9"/>
            <color indexed="81"/>
            <rFont val="Tahoma"/>
            <family val="2"/>
          </rPr>
          <t>&lt;[[TCDeals] - [TC Property Current Stage (Seq: 1)] - [Buildings (Seq: 125)] PVC8609 Credit - Send]&gt;</t>
        </r>
      </text>
    </comment>
    <comment ref="Q136" authorId="1" shapeId="0" xr:uid="{0B54AFB8-74B7-4922-8CDE-07AC58E3BB9F}">
      <text>
        <r>
          <rPr>
            <b/>
            <sz val="9"/>
            <color indexed="81"/>
            <rFont val="Tahoma"/>
            <family val="2"/>
          </rPr>
          <t>&lt;[[TCDeals] - [TC Property Current Stage (Seq: 1)] - [Buildings (Seq: 125)] Constr 8609 Credit - Send]&gt;</t>
        </r>
      </text>
    </comment>
    <comment ref="R136" authorId="1" shapeId="0" xr:uid="{3FF141CA-0702-4F50-990D-3E3EF01E4B8D}">
      <text>
        <r>
          <rPr>
            <b/>
            <sz val="9"/>
            <color indexed="81"/>
            <rFont val="Tahoma"/>
            <family val="2"/>
          </rPr>
          <t>&lt;[[TCDeals] - [TC Property Current Stage (Seq: 1)] - [Buildings (Seq: 125)] PVC Applicable Percentage - Send]&gt;</t>
        </r>
      </text>
    </comment>
    <comment ref="S136" authorId="1" shapeId="0" xr:uid="{68CFFE15-05B8-48CB-91A6-03C186689735}">
      <text>
        <r>
          <rPr>
            <b/>
            <sz val="9"/>
            <color indexed="81"/>
            <rFont val="Tahoma"/>
            <family val="2"/>
          </rPr>
          <t>&lt;[[TCDeals] - [TC Property Current Stage (Seq: 1)] - [Buildings (Seq: 125)] Constr Applicable Percentage - Send]&gt;</t>
        </r>
      </text>
    </comment>
    <comment ref="T136" authorId="1" shapeId="0" xr:uid="{54C4AF65-6383-4B17-955F-F650DC50E896}">
      <text>
        <r>
          <rPr>
            <b/>
            <sz val="9"/>
            <color indexed="81"/>
            <rFont val="Tahoma"/>
            <family val="2"/>
          </rPr>
          <t>&lt;[[TCDeals] - [TC Property Current Stage (Seq: 1)] - [Buildings (Seq: 125)] PVC Credit Amount - Send]&gt;</t>
        </r>
      </text>
    </comment>
    <comment ref="U136" authorId="1" shapeId="0" xr:uid="{D0B16590-C4A6-4132-A5CF-3ED2527F7DAD}">
      <text>
        <r>
          <rPr>
            <b/>
            <sz val="9"/>
            <color indexed="81"/>
            <rFont val="Tahoma"/>
            <family val="2"/>
          </rPr>
          <t>&lt;[[TCDeals] - [TC Property Current Stage (Seq: 1)] - [Buildings (Seq: 125)] Constr Credit Amount - Send]&gt;</t>
        </r>
      </text>
    </comment>
    <comment ref="V136" authorId="1" shapeId="0" xr:uid="{1011D65C-E83C-4F04-BD63-0190E3EFBBD2}">
      <text>
        <r>
          <rPr>
            <b/>
            <sz val="9"/>
            <color indexed="81"/>
            <rFont val="Tahoma"/>
            <family val="2"/>
          </rPr>
          <t>&lt;[[TCDeals] - [TC Property Current Stage (Seq: 1)] - [Buildings (Seq: 125)] PVC Est Qual Basis - Send]&gt;</t>
        </r>
      </text>
    </comment>
    <comment ref="W136" authorId="1" shapeId="0" xr:uid="{CA39C832-3883-41D3-B8A5-7BD665B938C7}">
      <text>
        <r>
          <rPr>
            <b/>
            <sz val="9"/>
            <color indexed="81"/>
            <rFont val="Tahoma"/>
            <family val="2"/>
          </rPr>
          <t>&lt;[[TCDeals] - [TC Property Current Stage (Seq: 1)] - [Buildings (Seq: 125)] Constr Est Qual Basis - Send]&gt;</t>
        </r>
      </text>
    </comment>
    <comment ref="X136" authorId="1" shapeId="0" xr:uid="{D753AE5E-B9D7-4F44-86C8-0C6DC7DC8A28}">
      <text>
        <r>
          <rPr>
            <b/>
            <sz val="9"/>
            <color indexed="81"/>
            <rFont val="Tahoma"/>
            <family val="2"/>
          </rPr>
          <t>&lt;[[TCDeals] - [TC Property Current Stage (Seq: 1)] - [Buildings (Seq: 125)] PVC8609 Basis - Send]&gt;</t>
        </r>
      </text>
    </comment>
    <comment ref="Y136" authorId="1" shapeId="0" xr:uid="{B78A2B73-81BE-4691-A50C-465EFA88A0AF}">
      <text>
        <r>
          <rPr>
            <b/>
            <sz val="9"/>
            <color indexed="81"/>
            <rFont val="Tahoma"/>
            <family val="2"/>
          </rPr>
          <t>&lt;[[TCDeals] - [TC Property Current Stage (Seq: 1)] - [Buildings (Seq: 125)] Constr 8609 Basis - Send]&gt;</t>
        </r>
      </text>
    </comment>
    <comment ref="P137" authorId="1" shapeId="0" xr:uid="{283B034D-1AB8-4B46-B672-EF8DF19F71BC}">
      <text>
        <r>
          <rPr>
            <b/>
            <sz val="9"/>
            <color indexed="81"/>
            <rFont val="Tahoma"/>
            <family val="2"/>
          </rPr>
          <t>&lt;[[TCDeals] - [TC Property Current Stage (Seq: 1)] - [Buildings (Seq: 126)] PVC8609 Credit - Send]&gt;</t>
        </r>
      </text>
    </comment>
    <comment ref="Q137" authorId="1" shapeId="0" xr:uid="{CFD97D53-9C7C-42EC-97AC-5F0451A48856}">
      <text>
        <r>
          <rPr>
            <b/>
            <sz val="9"/>
            <color indexed="81"/>
            <rFont val="Tahoma"/>
            <family val="2"/>
          </rPr>
          <t>&lt;[[TCDeals] - [TC Property Current Stage (Seq: 1)] - [Buildings (Seq: 126)] Constr 8609 Credit - Send]&gt;</t>
        </r>
      </text>
    </comment>
    <comment ref="R137" authorId="1" shapeId="0" xr:uid="{52A10226-A4F3-47CC-87D7-9E32A343E1FA}">
      <text>
        <r>
          <rPr>
            <b/>
            <sz val="9"/>
            <color indexed="81"/>
            <rFont val="Tahoma"/>
            <family val="2"/>
          </rPr>
          <t>&lt;[[TCDeals] - [TC Property Current Stage (Seq: 1)] - [Buildings (Seq: 126)] PVC Applicable Percentage - Send]&gt;</t>
        </r>
      </text>
    </comment>
    <comment ref="S137" authorId="1" shapeId="0" xr:uid="{F8AC24DD-C0A4-4377-A866-D2F001D6803F}">
      <text>
        <r>
          <rPr>
            <b/>
            <sz val="9"/>
            <color indexed="81"/>
            <rFont val="Tahoma"/>
            <family val="2"/>
          </rPr>
          <t>&lt;[[TCDeals] - [TC Property Current Stage (Seq: 1)] - [Buildings (Seq: 126)] Constr Applicable Percentage - Send]&gt;</t>
        </r>
      </text>
    </comment>
    <comment ref="T137" authorId="1" shapeId="0" xr:uid="{DC6800C8-DCB0-4EEF-81FE-79B02B52B8F1}">
      <text>
        <r>
          <rPr>
            <b/>
            <sz val="9"/>
            <color indexed="81"/>
            <rFont val="Tahoma"/>
            <family val="2"/>
          </rPr>
          <t>&lt;[[TCDeals] - [TC Property Current Stage (Seq: 1)] - [Buildings (Seq: 126)] PVC Credit Amount - Send]&gt;</t>
        </r>
      </text>
    </comment>
    <comment ref="U137" authorId="1" shapeId="0" xr:uid="{EFB94567-E9EE-41DA-8B52-159FE09BF891}">
      <text>
        <r>
          <rPr>
            <b/>
            <sz val="9"/>
            <color indexed="81"/>
            <rFont val="Tahoma"/>
            <family val="2"/>
          </rPr>
          <t>&lt;[[TCDeals] - [TC Property Current Stage (Seq: 1)] - [Buildings (Seq: 126)] Constr Credit Amount - Send]&gt;</t>
        </r>
      </text>
    </comment>
    <comment ref="V137" authorId="1" shapeId="0" xr:uid="{A0B72D84-0712-407E-8E50-B884524A543F}">
      <text>
        <r>
          <rPr>
            <b/>
            <sz val="9"/>
            <color indexed="81"/>
            <rFont val="Tahoma"/>
            <family val="2"/>
          </rPr>
          <t>&lt;[[TCDeals] - [TC Property Current Stage (Seq: 1)] - [Buildings (Seq: 126)] PVC Est Qual Basis - Send]&gt;</t>
        </r>
      </text>
    </comment>
    <comment ref="W137" authorId="1" shapeId="0" xr:uid="{8D3C6CC5-5AD9-497A-85C3-BEEF5D52B49E}">
      <text>
        <r>
          <rPr>
            <b/>
            <sz val="9"/>
            <color indexed="81"/>
            <rFont val="Tahoma"/>
            <family val="2"/>
          </rPr>
          <t>&lt;[[TCDeals] - [TC Property Current Stage (Seq: 1)] - [Buildings (Seq: 126)] Constr Est Qual Basis - Send]&gt;</t>
        </r>
      </text>
    </comment>
    <comment ref="X137" authorId="1" shapeId="0" xr:uid="{3A7C7FAF-3E8B-40FD-9DBA-473E3188F356}">
      <text>
        <r>
          <rPr>
            <b/>
            <sz val="9"/>
            <color indexed="81"/>
            <rFont val="Tahoma"/>
            <family val="2"/>
          </rPr>
          <t>&lt;[[TCDeals] - [TC Property Current Stage (Seq: 1)] - [Buildings (Seq: 126)] PVC8609 Basis - Send]&gt;</t>
        </r>
      </text>
    </comment>
    <comment ref="Y137" authorId="1" shapeId="0" xr:uid="{3D397A5B-B706-4C79-90D1-854E2A7D051C}">
      <text>
        <r>
          <rPr>
            <b/>
            <sz val="9"/>
            <color indexed="81"/>
            <rFont val="Tahoma"/>
            <family val="2"/>
          </rPr>
          <t>&lt;[[TCDeals] - [TC Property Current Stage (Seq: 1)] - [Buildings (Seq: 126)] Constr 8609 Basis - Send]&gt;</t>
        </r>
      </text>
    </comment>
    <comment ref="P138" authorId="1" shapeId="0" xr:uid="{59E98D6A-F874-4FE7-B60A-C2988BB313D4}">
      <text>
        <r>
          <rPr>
            <b/>
            <sz val="9"/>
            <color indexed="81"/>
            <rFont val="Tahoma"/>
            <family val="2"/>
          </rPr>
          <t>&lt;[[TCDeals] - [TC Property Current Stage (Seq: 1)] - [Buildings (Seq: 127)] PVC8609 Credit - Send]&gt;</t>
        </r>
      </text>
    </comment>
    <comment ref="Q138" authorId="1" shapeId="0" xr:uid="{8F4E4DA3-57E6-4D05-9180-30E57E48EDC9}">
      <text>
        <r>
          <rPr>
            <b/>
            <sz val="9"/>
            <color indexed="81"/>
            <rFont val="Tahoma"/>
            <family val="2"/>
          </rPr>
          <t>&lt;[[TCDeals] - [TC Property Current Stage (Seq: 1)] - [Buildings (Seq: 127)] Constr 8609 Credit - Send]&gt;</t>
        </r>
      </text>
    </comment>
    <comment ref="R138" authorId="1" shapeId="0" xr:uid="{5218BD89-B106-4912-8421-D214398BD9F0}">
      <text>
        <r>
          <rPr>
            <b/>
            <sz val="9"/>
            <color indexed="81"/>
            <rFont val="Tahoma"/>
            <family val="2"/>
          </rPr>
          <t>&lt;[[TCDeals] - [TC Property Current Stage (Seq: 1)] - [Buildings (Seq: 127)] PVC Applicable Percentage - Send]&gt;</t>
        </r>
      </text>
    </comment>
    <comment ref="S138" authorId="1" shapeId="0" xr:uid="{18A58CB8-845E-40AD-B34F-2469B0803E41}">
      <text>
        <r>
          <rPr>
            <b/>
            <sz val="9"/>
            <color indexed="81"/>
            <rFont val="Tahoma"/>
            <family val="2"/>
          </rPr>
          <t>&lt;[[TCDeals] - [TC Property Current Stage (Seq: 1)] - [Buildings (Seq: 127)] Constr Applicable Percentage - Send]&gt;</t>
        </r>
      </text>
    </comment>
    <comment ref="T138" authorId="1" shapeId="0" xr:uid="{BECD2E82-CA23-4389-A288-BEAB5C37BF73}">
      <text>
        <r>
          <rPr>
            <b/>
            <sz val="9"/>
            <color indexed="81"/>
            <rFont val="Tahoma"/>
            <family val="2"/>
          </rPr>
          <t>&lt;[[TCDeals] - [TC Property Current Stage (Seq: 1)] - [Buildings (Seq: 127)] PVC Credit Amount - Send]&gt;</t>
        </r>
      </text>
    </comment>
    <comment ref="U138" authorId="1" shapeId="0" xr:uid="{57CD63B8-8813-40F5-9C7D-A03D4432BC3D}">
      <text>
        <r>
          <rPr>
            <b/>
            <sz val="9"/>
            <color indexed="81"/>
            <rFont val="Tahoma"/>
            <family val="2"/>
          </rPr>
          <t>&lt;[[TCDeals] - [TC Property Current Stage (Seq: 1)] - [Buildings (Seq: 127)] Constr Credit Amount - Send]&gt;</t>
        </r>
      </text>
    </comment>
    <comment ref="V138" authorId="1" shapeId="0" xr:uid="{4A7CA2A2-75E8-4417-8344-E83D3F45DA13}">
      <text>
        <r>
          <rPr>
            <b/>
            <sz val="9"/>
            <color indexed="81"/>
            <rFont val="Tahoma"/>
            <family val="2"/>
          </rPr>
          <t>&lt;[[TCDeals] - [TC Property Current Stage (Seq: 1)] - [Buildings (Seq: 127)] PVC Est Qual Basis - Send]&gt;</t>
        </r>
      </text>
    </comment>
    <comment ref="W138" authorId="1" shapeId="0" xr:uid="{7D33DCF3-C0AC-4ED5-B4AC-1D239F773E13}">
      <text>
        <r>
          <rPr>
            <b/>
            <sz val="9"/>
            <color indexed="81"/>
            <rFont val="Tahoma"/>
            <family val="2"/>
          </rPr>
          <t>&lt;[[TCDeals] - [TC Property Current Stage (Seq: 1)] - [Buildings (Seq: 127)] Constr Est Qual Basis - Send]&gt;</t>
        </r>
      </text>
    </comment>
    <comment ref="X138" authorId="1" shapeId="0" xr:uid="{421380CB-B16E-47DC-B5C7-0A331AF55431}">
      <text>
        <r>
          <rPr>
            <b/>
            <sz val="9"/>
            <color indexed="81"/>
            <rFont val="Tahoma"/>
            <family val="2"/>
          </rPr>
          <t>&lt;[[TCDeals] - [TC Property Current Stage (Seq: 1)] - [Buildings (Seq: 127)] PVC8609 Basis - Send]&gt;</t>
        </r>
      </text>
    </comment>
    <comment ref="Y138" authorId="1" shapeId="0" xr:uid="{B55B1F94-E7A6-471E-943F-A3B6CA796EC2}">
      <text>
        <r>
          <rPr>
            <b/>
            <sz val="9"/>
            <color indexed="81"/>
            <rFont val="Tahoma"/>
            <family val="2"/>
          </rPr>
          <t>&lt;[[TCDeals] - [TC Property Current Stage (Seq: 1)] - [Buildings (Seq: 127)] Constr 8609 Basis - Send]&gt;</t>
        </r>
      </text>
    </comment>
    <comment ref="P139" authorId="1" shapeId="0" xr:uid="{033CDC06-C199-4FC5-AF12-865CC1817481}">
      <text>
        <r>
          <rPr>
            <b/>
            <sz val="9"/>
            <color indexed="81"/>
            <rFont val="Tahoma"/>
            <family val="2"/>
          </rPr>
          <t>&lt;[[TCDeals] - [TC Property Current Stage (Seq: 1)] - [Buildings (Seq: 128)] PVC8609 Credit - Send]&gt;</t>
        </r>
      </text>
    </comment>
    <comment ref="Q139" authorId="1" shapeId="0" xr:uid="{B34325F5-5CA5-4873-9806-DC762857AF41}">
      <text>
        <r>
          <rPr>
            <b/>
            <sz val="9"/>
            <color indexed="81"/>
            <rFont val="Tahoma"/>
            <family val="2"/>
          </rPr>
          <t>&lt;[[TCDeals] - [TC Property Current Stage (Seq: 1)] - [Buildings (Seq: 128)] Constr 8609 Credit - Send]&gt;</t>
        </r>
      </text>
    </comment>
    <comment ref="R139" authorId="1" shapeId="0" xr:uid="{C4F85493-F6FC-42E7-BA1F-C9B0ACE5C2DB}">
      <text>
        <r>
          <rPr>
            <b/>
            <sz val="9"/>
            <color indexed="81"/>
            <rFont val="Tahoma"/>
            <family val="2"/>
          </rPr>
          <t>&lt;[[TCDeals] - [TC Property Current Stage (Seq: 1)] - [Buildings (Seq: 128)] PVC Applicable Percentage - Send]&gt;</t>
        </r>
      </text>
    </comment>
    <comment ref="S139" authorId="1" shapeId="0" xr:uid="{CC1DA2BC-1A6B-4A8A-B232-06600D90D837}">
      <text>
        <r>
          <rPr>
            <b/>
            <sz val="9"/>
            <color indexed="81"/>
            <rFont val="Tahoma"/>
            <family val="2"/>
          </rPr>
          <t>&lt;[[TCDeals] - [TC Property Current Stage (Seq: 1)] - [Buildings (Seq: 128)] Constr Applicable Percentage - Send]&gt;</t>
        </r>
      </text>
    </comment>
    <comment ref="T139" authorId="1" shapeId="0" xr:uid="{E207F0F2-A641-4A33-BE32-956E9BEC8C2A}">
      <text>
        <r>
          <rPr>
            <b/>
            <sz val="9"/>
            <color indexed="81"/>
            <rFont val="Tahoma"/>
            <family val="2"/>
          </rPr>
          <t>&lt;[[TCDeals] - [TC Property Current Stage (Seq: 1)] - [Buildings (Seq: 128)] PVC Credit Amount - Send]&gt;</t>
        </r>
      </text>
    </comment>
    <comment ref="U139" authorId="1" shapeId="0" xr:uid="{0BCC7A85-CEF2-4669-BDE0-FDB8BBE2705B}">
      <text>
        <r>
          <rPr>
            <b/>
            <sz val="9"/>
            <color indexed="81"/>
            <rFont val="Tahoma"/>
            <family val="2"/>
          </rPr>
          <t>&lt;[[TCDeals] - [TC Property Current Stage (Seq: 1)] - [Buildings (Seq: 128)] Constr Credit Amount - Send]&gt;</t>
        </r>
      </text>
    </comment>
    <comment ref="V139" authorId="1" shapeId="0" xr:uid="{253DA7D3-2023-4F71-A282-4BC814C71F35}">
      <text>
        <r>
          <rPr>
            <b/>
            <sz val="9"/>
            <color indexed="81"/>
            <rFont val="Tahoma"/>
            <family val="2"/>
          </rPr>
          <t>&lt;[[TCDeals] - [TC Property Current Stage (Seq: 1)] - [Buildings (Seq: 128)] PVC Est Qual Basis - Send]&gt;</t>
        </r>
      </text>
    </comment>
    <comment ref="W139" authorId="1" shapeId="0" xr:uid="{65E23608-73F7-4B6C-9592-FD470625E584}">
      <text>
        <r>
          <rPr>
            <b/>
            <sz val="9"/>
            <color indexed="81"/>
            <rFont val="Tahoma"/>
            <family val="2"/>
          </rPr>
          <t>&lt;[[TCDeals] - [TC Property Current Stage (Seq: 1)] - [Buildings (Seq: 128)] Constr Est Qual Basis - Send]&gt;</t>
        </r>
      </text>
    </comment>
    <comment ref="X139" authorId="1" shapeId="0" xr:uid="{032A5B92-76C5-42A8-900E-02F6C4DD30C1}">
      <text>
        <r>
          <rPr>
            <b/>
            <sz val="9"/>
            <color indexed="81"/>
            <rFont val="Tahoma"/>
            <family val="2"/>
          </rPr>
          <t>&lt;[[TCDeals] - [TC Property Current Stage (Seq: 1)] - [Buildings (Seq: 128)] PVC8609 Basis - Send]&gt;</t>
        </r>
      </text>
    </comment>
    <comment ref="Y139" authorId="1" shapeId="0" xr:uid="{7F691813-D0BF-4E48-A7DB-AD0CDD736F3B}">
      <text>
        <r>
          <rPr>
            <b/>
            <sz val="9"/>
            <color indexed="81"/>
            <rFont val="Tahoma"/>
            <family val="2"/>
          </rPr>
          <t>&lt;[[TCDeals] - [TC Property Current Stage (Seq: 1)] - [Buildings (Seq: 128)] Constr 8609 Basis - Send]&gt;</t>
        </r>
      </text>
    </comment>
    <comment ref="P140" authorId="1" shapeId="0" xr:uid="{497EAEBC-7173-4616-B17E-AE63ED8A862F}">
      <text>
        <r>
          <rPr>
            <b/>
            <sz val="9"/>
            <color indexed="81"/>
            <rFont val="Tahoma"/>
            <family val="2"/>
          </rPr>
          <t>&lt;[[TCDeals] - [TC Property Current Stage (Seq: 1)] - [Buildings (Seq: 129)] PVC8609 Credit - Send]&gt;</t>
        </r>
      </text>
    </comment>
    <comment ref="Q140" authorId="1" shapeId="0" xr:uid="{C863C60F-BBF0-44C3-BA1D-568847FC3115}">
      <text>
        <r>
          <rPr>
            <b/>
            <sz val="9"/>
            <color indexed="81"/>
            <rFont val="Tahoma"/>
            <family val="2"/>
          </rPr>
          <t>&lt;[[TCDeals] - [TC Property Current Stage (Seq: 1)] - [Buildings (Seq: 129)] Constr 8609 Credit - Send]&gt;</t>
        </r>
      </text>
    </comment>
    <comment ref="R140" authorId="1" shapeId="0" xr:uid="{D58FDFED-A430-4FA2-BE37-FD7C357FAA37}">
      <text>
        <r>
          <rPr>
            <b/>
            <sz val="9"/>
            <color indexed="81"/>
            <rFont val="Tahoma"/>
            <family val="2"/>
          </rPr>
          <t>&lt;[[TCDeals] - [TC Property Current Stage (Seq: 1)] - [Buildings (Seq: 129)] PVC Applicable Percentage - Send]&gt;</t>
        </r>
      </text>
    </comment>
    <comment ref="S140" authorId="1" shapeId="0" xr:uid="{10D9F73E-AB2B-4F76-B6CD-77193B857AFA}">
      <text>
        <r>
          <rPr>
            <b/>
            <sz val="9"/>
            <color indexed="81"/>
            <rFont val="Tahoma"/>
            <family val="2"/>
          </rPr>
          <t>&lt;[[TCDeals] - [TC Property Current Stage (Seq: 1)] - [Buildings (Seq: 129)] Constr Applicable Percentage - Send]&gt;</t>
        </r>
      </text>
    </comment>
    <comment ref="T140" authorId="1" shapeId="0" xr:uid="{07BFADE9-9921-4D3F-B081-AAB20E3F8B4F}">
      <text>
        <r>
          <rPr>
            <b/>
            <sz val="9"/>
            <color indexed="81"/>
            <rFont val="Tahoma"/>
            <family val="2"/>
          </rPr>
          <t>&lt;[[TCDeals] - [TC Property Current Stage (Seq: 1)] - [Buildings (Seq: 129)] PVC Credit Amount - Send]&gt;</t>
        </r>
      </text>
    </comment>
    <comment ref="U140" authorId="1" shapeId="0" xr:uid="{005BA000-DC44-45BE-A5BA-7576534D073E}">
      <text>
        <r>
          <rPr>
            <b/>
            <sz val="9"/>
            <color indexed="81"/>
            <rFont val="Tahoma"/>
            <family val="2"/>
          </rPr>
          <t>&lt;[[TCDeals] - [TC Property Current Stage (Seq: 1)] - [Buildings (Seq: 129)] Constr Credit Amount - Send]&gt;</t>
        </r>
      </text>
    </comment>
    <comment ref="V140" authorId="1" shapeId="0" xr:uid="{7990D7F4-05DB-4407-B6BB-065FCFE7E24C}">
      <text>
        <r>
          <rPr>
            <b/>
            <sz val="9"/>
            <color indexed="81"/>
            <rFont val="Tahoma"/>
            <family val="2"/>
          </rPr>
          <t>&lt;[[TCDeals] - [TC Property Current Stage (Seq: 1)] - [Buildings (Seq: 129)] PVC Est Qual Basis - Send]&gt;</t>
        </r>
      </text>
    </comment>
    <comment ref="W140" authorId="1" shapeId="0" xr:uid="{F6D343E7-CFA2-45D8-9630-1B04DBD3C1B7}">
      <text>
        <r>
          <rPr>
            <b/>
            <sz val="9"/>
            <color indexed="81"/>
            <rFont val="Tahoma"/>
            <family val="2"/>
          </rPr>
          <t>&lt;[[TCDeals] - [TC Property Current Stage (Seq: 1)] - [Buildings (Seq: 129)] Constr Est Qual Basis - Send]&gt;</t>
        </r>
      </text>
    </comment>
    <comment ref="X140" authorId="1" shapeId="0" xr:uid="{D2E80F3C-926F-4D53-BEEC-7692C910D151}">
      <text>
        <r>
          <rPr>
            <b/>
            <sz val="9"/>
            <color indexed="81"/>
            <rFont val="Tahoma"/>
            <family val="2"/>
          </rPr>
          <t>&lt;[[TCDeals] - [TC Property Current Stage (Seq: 1)] - [Buildings (Seq: 129)] PVC8609 Basis - Send]&gt;</t>
        </r>
      </text>
    </comment>
    <comment ref="Y140" authorId="1" shapeId="0" xr:uid="{47D65342-055C-40D2-8C1B-DD59A4EA7B5B}">
      <text>
        <r>
          <rPr>
            <b/>
            <sz val="9"/>
            <color indexed="81"/>
            <rFont val="Tahoma"/>
            <family val="2"/>
          </rPr>
          <t>&lt;[[TCDeals] - [TC Property Current Stage (Seq: 1)] - [Buildings (Seq: 129)] Constr 8609 Basis - Send]&gt;</t>
        </r>
      </text>
    </comment>
    <comment ref="P141" authorId="1" shapeId="0" xr:uid="{6535194B-266E-49B9-97F8-6527A1F1F421}">
      <text>
        <r>
          <rPr>
            <b/>
            <sz val="9"/>
            <color indexed="81"/>
            <rFont val="Tahoma"/>
            <family val="2"/>
          </rPr>
          <t>&lt;[[TCDeals] - [TC Property Current Stage (Seq: 1)] - [Buildings (Seq: 130)] PVC8609 Credit - Send]&gt;</t>
        </r>
      </text>
    </comment>
    <comment ref="Q141" authorId="1" shapeId="0" xr:uid="{A19C8233-A7FE-4698-8B78-5087CA445D92}">
      <text>
        <r>
          <rPr>
            <b/>
            <sz val="9"/>
            <color indexed="81"/>
            <rFont val="Tahoma"/>
            <family val="2"/>
          </rPr>
          <t>&lt;[[TCDeals] - [TC Property Current Stage (Seq: 1)] - [Buildings (Seq: 130)] Constr 8609 Credit - Send]&gt;</t>
        </r>
      </text>
    </comment>
    <comment ref="R141" authorId="1" shapeId="0" xr:uid="{29A8F498-9845-4526-BA7D-C8236FC8B675}">
      <text>
        <r>
          <rPr>
            <b/>
            <sz val="9"/>
            <color indexed="81"/>
            <rFont val="Tahoma"/>
            <family val="2"/>
          </rPr>
          <t>&lt;[[TCDeals] - [TC Property Current Stage (Seq: 1)] - [Buildings (Seq: 130)] PVC Applicable Percentage - Send]&gt;</t>
        </r>
      </text>
    </comment>
    <comment ref="S141" authorId="1" shapeId="0" xr:uid="{815051D0-6D3D-436D-BDA2-D3856E5F9851}">
      <text>
        <r>
          <rPr>
            <b/>
            <sz val="9"/>
            <color indexed="81"/>
            <rFont val="Tahoma"/>
            <family val="2"/>
          </rPr>
          <t>&lt;[[TCDeals] - [TC Property Current Stage (Seq: 1)] - [Buildings (Seq: 130)] Constr Applicable Percentage - Send]&gt;</t>
        </r>
      </text>
    </comment>
    <comment ref="T141" authorId="1" shapeId="0" xr:uid="{E56B01FB-3C7D-45C0-85E3-AA31D8C20349}">
      <text>
        <r>
          <rPr>
            <b/>
            <sz val="9"/>
            <color indexed="81"/>
            <rFont val="Tahoma"/>
            <family val="2"/>
          </rPr>
          <t>&lt;[[TCDeals] - [TC Property Current Stage (Seq: 1)] - [Buildings (Seq: 130)] PVC Credit Amount - Send]&gt;</t>
        </r>
      </text>
    </comment>
    <comment ref="U141" authorId="1" shapeId="0" xr:uid="{611A41E6-B52A-402D-93CB-C515DC78D200}">
      <text>
        <r>
          <rPr>
            <b/>
            <sz val="9"/>
            <color indexed="81"/>
            <rFont val="Tahoma"/>
            <family val="2"/>
          </rPr>
          <t>&lt;[[TCDeals] - [TC Property Current Stage (Seq: 1)] - [Buildings (Seq: 130)] Constr Credit Amount - Send]&gt;</t>
        </r>
      </text>
    </comment>
    <comment ref="V141" authorId="1" shapeId="0" xr:uid="{AC283C1B-333F-452B-807A-D717BE670227}">
      <text>
        <r>
          <rPr>
            <b/>
            <sz val="9"/>
            <color indexed="81"/>
            <rFont val="Tahoma"/>
            <family val="2"/>
          </rPr>
          <t>&lt;[[TCDeals] - [TC Property Current Stage (Seq: 1)] - [Buildings (Seq: 130)] PVC Est Qual Basis - Send]&gt;</t>
        </r>
      </text>
    </comment>
    <comment ref="W141" authorId="1" shapeId="0" xr:uid="{BE4DA9B9-F3D5-4E99-8707-5376B8F8F4D0}">
      <text>
        <r>
          <rPr>
            <b/>
            <sz val="9"/>
            <color indexed="81"/>
            <rFont val="Tahoma"/>
            <family val="2"/>
          </rPr>
          <t>&lt;[[TCDeals] - [TC Property Current Stage (Seq: 1)] - [Buildings (Seq: 130)] Constr Est Qual Basis - Send]&gt;</t>
        </r>
      </text>
    </comment>
    <comment ref="X141" authorId="1" shapeId="0" xr:uid="{3A111397-D191-4B9D-9E7E-1050617541AE}">
      <text>
        <r>
          <rPr>
            <b/>
            <sz val="9"/>
            <color indexed="81"/>
            <rFont val="Tahoma"/>
            <family val="2"/>
          </rPr>
          <t>&lt;[[TCDeals] - [TC Property Current Stage (Seq: 1)] - [Buildings (Seq: 130)] PVC8609 Basis - Send]&gt;</t>
        </r>
      </text>
    </comment>
    <comment ref="Y141" authorId="1" shapeId="0" xr:uid="{806B5795-2104-4794-986D-AA976C4AB72D}">
      <text>
        <r>
          <rPr>
            <b/>
            <sz val="9"/>
            <color indexed="81"/>
            <rFont val="Tahoma"/>
            <family val="2"/>
          </rPr>
          <t>&lt;[[TCDeals] - [TC Property Current Stage (Seq: 1)] - [Buildings (Seq: 130)] Constr 8609 Basis - Send]&gt;</t>
        </r>
      </text>
    </comment>
    <comment ref="P142" authorId="1" shapeId="0" xr:uid="{1DB91866-7C36-443B-B172-2FE1AB054B7F}">
      <text>
        <r>
          <rPr>
            <b/>
            <sz val="9"/>
            <color indexed="81"/>
            <rFont val="Tahoma"/>
            <family val="2"/>
          </rPr>
          <t>&lt;[[TCDeals] - [TC Property Current Stage (Seq: 1)] - [Buildings (Seq: 131)] PVC8609 Credit - Send]&gt;</t>
        </r>
      </text>
    </comment>
    <comment ref="Q142" authorId="1" shapeId="0" xr:uid="{A15501E6-3B70-42FA-92CC-34338E86A14F}">
      <text>
        <r>
          <rPr>
            <b/>
            <sz val="9"/>
            <color indexed="81"/>
            <rFont val="Tahoma"/>
            <family val="2"/>
          </rPr>
          <t>&lt;[[TCDeals] - [TC Property Current Stage (Seq: 1)] - [Buildings (Seq: 131)] Constr 8609 Credit - Send]&gt;</t>
        </r>
      </text>
    </comment>
    <comment ref="R142" authorId="1" shapeId="0" xr:uid="{F3CCF8CE-0BA5-404F-B2A0-9A80260EDCBD}">
      <text>
        <r>
          <rPr>
            <b/>
            <sz val="9"/>
            <color indexed="81"/>
            <rFont val="Tahoma"/>
            <family val="2"/>
          </rPr>
          <t>&lt;[[TCDeals] - [TC Property Current Stage (Seq: 1)] - [Buildings (Seq: 131)] PVC Applicable Percentage - Send]&gt;</t>
        </r>
      </text>
    </comment>
    <comment ref="S142" authorId="1" shapeId="0" xr:uid="{C6CBA619-1A7E-4045-B686-D6B7FEF03565}">
      <text>
        <r>
          <rPr>
            <b/>
            <sz val="9"/>
            <color indexed="81"/>
            <rFont val="Tahoma"/>
            <family val="2"/>
          </rPr>
          <t>&lt;[[TCDeals] - [TC Property Current Stage (Seq: 1)] - [Buildings (Seq: 131)] Constr Applicable Percentage - Send]&gt;</t>
        </r>
      </text>
    </comment>
    <comment ref="T142" authorId="1" shapeId="0" xr:uid="{AF72BC7A-6B23-4F7E-82CF-DF310EEF45D2}">
      <text>
        <r>
          <rPr>
            <b/>
            <sz val="9"/>
            <color indexed="81"/>
            <rFont val="Tahoma"/>
            <family val="2"/>
          </rPr>
          <t>&lt;[[TCDeals] - [TC Property Current Stage (Seq: 1)] - [Buildings (Seq: 131)] PVC Credit Amount - Send]&gt;</t>
        </r>
      </text>
    </comment>
    <comment ref="U142" authorId="1" shapeId="0" xr:uid="{C508AD58-F17F-4A52-BA54-2D4EAAF50CE4}">
      <text>
        <r>
          <rPr>
            <b/>
            <sz val="9"/>
            <color indexed="81"/>
            <rFont val="Tahoma"/>
            <family val="2"/>
          </rPr>
          <t>&lt;[[TCDeals] - [TC Property Current Stage (Seq: 1)] - [Buildings (Seq: 131)] Constr Credit Amount - Send]&gt;</t>
        </r>
      </text>
    </comment>
    <comment ref="V142" authorId="1" shapeId="0" xr:uid="{E942AB56-5A2A-4574-89DB-1A1723D09F94}">
      <text>
        <r>
          <rPr>
            <b/>
            <sz val="9"/>
            <color indexed="81"/>
            <rFont val="Tahoma"/>
            <family val="2"/>
          </rPr>
          <t>&lt;[[TCDeals] - [TC Property Current Stage (Seq: 1)] - [Buildings (Seq: 131)] PVC Est Qual Basis - Send]&gt;</t>
        </r>
      </text>
    </comment>
    <comment ref="W142" authorId="1" shapeId="0" xr:uid="{51FBDF18-D0FA-49AC-A393-52A157014D92}">
      <text>
        <r>
          <rPr>
            <b/>
            <sz val="9"/>
            <color indexed="81"/>
            <rFont val="Tahoma"/>
            <family val="2"/>
          </rPr>
          <t>&lt;[[TCDeals] - [TC Property Current Stage (Seq: 1)] - [Buildings (Seq: 131)] Constr Est Qual Basis - Send]&gt;</t>
        </r>
      </text>
    </comment>
    <comment ref="X142" authorId="1" shapeId="0" xr:uid="{A93736BF-08CF-402F-B783-10D7222EDE5B}">
      <text>
        <r>
          <rPr>
            <b/>
            <sz val="9"/>
            <color indexed="81"/>
            <rFont val="Tahoma"/>
            <family val="2"/>
          </rPr>
          <t>&lt;[[TCDeals] - [TC Property Current Stage (Seq: 1)] - [Buildings (Seq: 131)] PVC8609 Basis - Send]&gt;</t>
        </r>
      </text>
    </comment>
    <comment ref="Y142" authorId="1" shapeId="0" xr:uid="{CB2B46CA-E1CC-40A3-89BF-46A0A478B5A5}">
      <text>
        <r>
          <rPr>
            <b/>
            <sz val="9"/>
            <color indexed="81"/>
            <rFont val="Tahoma"/>
            <family val="2"/>
          </rPr>
          <t>&lt;[[TCDeals] - [TC Property Current Stage (Seq: 1)] - [Buildings (Seq: 131)] Constr 8609 Basis - Send]&gt;</t>
        </r>
      </text>
    </comment>
    <comment ref="P143" authorId="1" shapeId="0" xr:uid="{128C78FE-B6C1-475C-A19F-3660235A59DA}">
      <text>
        <r>
          <rPr>
            <b/>
            <sz val="9"/>
            <color indexed="81"/>
            <rFont val="Tahoma"/>
            <family val="2"/>
          </rPr>
          <t>&lt;[[TCDeals] - [TC Property Current Stage (Seq: 1)] - [Buildings (Seq: 132)] PVC8609 Credit - Send]&gt;</t>
        </r>
      </text>
    </comment>
    <comment ref="Q143" authorId="1" shapeId="0" xr:uid="{CCD2CB7A-68D5-4201-93FB-01E5F2FC8A94}">
      <text>
        <r>
          <rPr>
            <b/>
            <sz val="9"/>
            <color indexed="81"/>
            <rFont val="Tahoma"/>
            <family val="2"/>
          </rPr>
          <t>&lt;[[TCDeals] - [TC Property Current Stage (Seq: 1)] - [Buildings (Seq: 132)] Constr 8609 Credit - Send]&gt;</t>
        </r>
      </text>
    </comment>
    <comment ref="R143" authorId="1" shapeId="0" xr:uid="{96F2A2FD-22BC-4467-8069-A28B71DB50FC}">
      <text>
        <r>
          <rPr>
            <b/>
            <sz val="9"/>
            <color indexed="81"/>
            <rFont val="Tahoma"/>
            <family val="2"/>
          </rPr>
          <t>&lt;[[TCDeals] - [TC Property Current Stage (Seq: 1)] - [Buildings (Seq: 132)] PVC Applicable Percentage - Send]&gt;</t>
        </r>
      </text>
    </comment>
    <comment ref="S143" authorId="1" shapeId="0" xr:uid="{243B03F5-5F23-4308-8437-D2BEFB2DB9BF}">
      <text>
        <r>
          <rPr>
            <b/>
            <sz val="9"/>
            <color indexed="81"/>
            <rFont val="Tahoma"/>
            <family val="2"/>
          </rPr>
          <t>&lt;[[TCDeals] - [TC Property Current Stage (Seq: 1)] - [Buildings (Seq: 132)] Constr Applicable Percentage - Send]&gt;</t>
        </r>
      </text>
    </comment>
    <comment ref="T143" authorId="1" shapeId="0" xr:uid="{2CFF1170-E38F-4F85-BAB0-18A8BDCFED84}">
      <text>
        <r>
          <rPr>
            <b/>
            <sz val="9"/>
            <color indexed="81"/>
            <rFont val="Tahoma"/>
            <family val="2"/>
          </rPr>
          <t>&lt;[[TCDeals] - [TC Property Current Stage (Seq: 1)] - [Buildings (Seq: 132)] PVC Credit Amount - Send]&gt;</t>
        </r>
      </text>
    </comment>
    <comment ref="U143" authorId="1" shapeId="0" xr:uid="{1911E570-96C5-466D-A1B4-F28DFD235CE8}">
      <text>
        <r>
          <rPr>
            <b/>
            <sz val="9"/>
            <color indexed="81"/>
            <rFont val="Tahoma"/>
            <family val="2"/>
          </rPr>
          <t>&lt;[[TCDeals] - [TC Property Current Stage (Seq: 1)] - [Buildings (Seq: 132)] Constr Credit Amount - Send]&gt;</t>
        </r>
      </text>
    </comment>
    <comment ref="V143" authorId="1" shapeId="0" xr:uid="{CF40266F-19C7-409E-98A8-21D1A36987E0}">
      <text>
        <r>
          <rPr>
            <b/>
            <sz val="9"/>
            <color indexed="81"/>
            <rFont val="Tahoma"/>
            <family val="2"/>
          </rPr>
          <t>&lt;[[TCDeals] - [TC Property Current Stage (Seq: 1)] - [Buildings (Seq: 132)] PVC Est Qual Basis - Send]&gt;</t>
        </r>
      </text>
    </comment>
    <comment ref="W143" authorId="1" shapeId="0" xr:uid="{1DDAF7A7-0E8D-4785-9020-6CA542DA2D4A}">
      <text>
        <r>
          <rPr>
            <b/>
            <sz val="9"/>
            <color indexed="81"/>
            <rFont val="Tahoma"/>
            <family val="2"/>
          </rPr>
          <t>&lt;[[TCDeals] - [TC Property Current Stage (Seq: 1)] - [Buildings (Seq: 132)] Constr Est Qual Basis - Send]&gt;</t>
        </r>
      </text>
    </comment>
    <comment ref="X143" authorId="1" shapeId="0" xr:uid="{F94FDB1D-22E0-4E06-9BB9-267951A8BBFD}">
      <text>
        <r>
          <rPr>
            <b/>
            <sz val="9"/>
            <color indexed="81"/>
            <rFont val="Tahoma"/>
            <family val="2"/>
          </rPr>
          <t>&lt;[[TCDeals] - [TC Property Current Stage (Seq: 1)] - [Buildings (Seq: 132)] PVC8609 Basis - Send]&gt;</t>
        </r>
      </text>
    </comment>
    <comment ref="Y143" authorId="1" shapeId="0" xr:uid="{E98DBBBF-91E5-418D-A626-376898E5FCCD}">
      <text>
        <r>
          <rPr>
            <b/>
            <sz val="9"/>
            <color indexed="81"/>
            <rFont val="Tahoma"/>
            <family val="2"/>
          </rPr>
          <t>&lt;[[TCDeals] - [TC Property Current Stage (Seq: 1)] - [Buildings (Seq: 132)] Constr 8609 Basis - Send]&gt;</t>
        </r>
      </text>
    </comment>
    <comment ref="P144" authorId="1" shapeId="0" xr:uid="{C5B1E82C-490F-41FE-A911-91E0EA838819}">
      <text>
        <r>
          <rPr>
            <b/>
            <sz val="9"/>
            <color indexed="81"/>
            <rFont val="Tahoma"/>
            <family val="2"/>
          </rPr>
          <t>&lt;[[TCDeals] - [TC Property Current Stage (Seq: 1)] - [Buildings (Seq: 133)] PVC8609 Credit - Send]&gt;</t>
        </r>
      </text>
    </comment>
    <comment ref="Q144" authorId="1" shapeId="0" xr:uid="{D6ACD69F-BECA-4C84-B490-E3BFEB3E87D4}">
      <text>
        <r>
          <rPr>
            <b/>
            <sz val="9"/>
            <color indexed="81"/>
            <rFont val="Tahoma"/>
            <family val="2"/>
          </rPr>
          <t>&lt;[[TCDeals] - [TC Property Current Stage (Seq: 1)] - [Buildings (Seq: 133)] Constr 8609 Credit - Send]&gt;</t>
        </r>
      </text>
    </comment>
    <comment ref="R144" authorId="1" shapeId="0" xr:uid="{4765D17E-06DC-4AE6-A77C-1DE6E9097D95}">
      <text>
        <r>
          <rPr>
            <b/>
            <sz val="9"/>
            <color indexed="81"/>
            <rFont val="Tahoma"/>
            <family val="2"/>
          </rPr>
          <t>&lt;[[TCDeals] - [TC Property Current Stage (Seq: 1)] - [Buildings (Seq: 133)] PVC Applicable Percentage - Send]&gt;</t>
        </r>
      </text>
    </comment>
    <comment ref="S144" authorId="1" shapeId="0" xr:uid="{FB323355-38A7-4D6D-A14A-2712349DBF39}">
      <text>
        <r>
          <rPr>
            <b/>
            <sz val="9"/>
            <color indexed="81"/>
            <rFont val="Tahoma"/>
            <family val="2"/>
          </rPr>
          <t>&lt;[[TCDeals] - [TC Property Current Stage (Seq: 1)] - [Buildings (Seq: 133)] Constr Applicable Percentage - Send]&gt;</t>
        </r>
      </text>
    </comment>
    <comment ref="T144" authorId="1" shapeId="0" xr:uid="{79174E9C-E051-4D9B-802B-114F1EC8D719}">
      <text>
        <r>
          <rPr>
            <b/>
            <sz val="9"/>
            <color indexed="81"/>
            <rFont val="Tahoma"/>
            <family val="2"/>
          </rPr>
          <t>&lt;[[TCDeals] - [TC Property Current Stage (Seq: 1)] - [Buildings (Seq: 133)] PVC Credit Amount - Send]&gt;</t>
        </r>
      </text>
    </comment>
    <comment ref="U144" authorId="1" shapeId="0" xr:uid="{CF8C1BF2-7809-4257-B8B6-93AC046983C3}">
      <text>
        <r>
          <rPr>
            <b/>
            <sz val="9"/>
            <color indexed="81"/>
            <rFont val="Tahoma"/>
            <family val="2"/>
          </rPr>
          <t>&lt;[[TCDeals] - [TC Property Current Stage (Seq: 1)] - [Buildings (Seq: 133)] Constr Credit Amount - Send]&gt;</t>
        </r>
      </text>
    </comment>
    <comment ref="V144" authorId="1" shapeId="0" xr:uid="{FDC4F830-38D1-404A-84CB-724EFD28633C}">
      <text>
        <r>
          <rPr>
            <b/>
            <sz val="9"/>
            <color indexed="81"/>
            <rFont val="Tahoma"/>
            <family val="2"/>
          </rPr>
          <t>&lt;[[TCDeals] - [TC Property Current Stage (Seq: 1)] - [Buildings (Seq: 133)] PVC Est Qual Basis - Send]&gt;</t>
        </r>
      </text>
    </comment>
    <comment ref="W144" authorId="1" shapeId="0" xr:uid="{CA072D0C-9A7D-47F8-99EC-209D8ABC45C7}">
      <text>
        <r>
          <rPr>
            <b/>
            <sz val="9"/>
            <color indexed="81"/>
            <rFont val="Tahoma"/>
            <family val="2"/>
          </rPr>
          <t>&lt;[[TCDeals] - [TC Property Current Stage (Seq: 1)] - [Buildings (Seq: 133)] Constr Est Qual Basis - Send]&gt;</t>
        </r>
      </text>
    </comment>
    <comment ref="X144" authorId="1" shapeId="0" xr:uid="{80AD5657-F9D6-4DC2-AA3A-56180EBC10B8}">
      <text>
        <r>
          <rPr>
            <b/>
            <sz val="9"/>
            <color indexed="81"/>
            <rFont val="Tahoma"/>
            <family val="2"/>
          </rPr>
          <t>&lt;[[TCDeals] - [TC Property Current Stage (Seq: 1)] - [Buildings (Seq: 133)] PVC8609 Basis - Send]&gt;</t>
        </r>
      </text>
    </comment>
    <comment ref="Y144" authorId="1" shapeId="0" xr:uid="{CC80B511-664F-4A11-8D0A-F487840CA480}">
      <text>
        <r>
          <rPr>
            <b/>
            <sz val="9"/>
            <color indexed="81"/>
            <rFont val="Tahoma"/>
            <family val="2"/>
          </rPr>
          <t>&lt;[[TCDeals] - [TC Property Current Stage (Seq: 1)] - [Buildings (Seq: 133)] Constr 8609 Basis - Send]&gt;</t>
        </r>
      </text>
    </comment>
    <comment ref="P145" authorId="1" shapeId="0" xr:uid="{D65A7D88-05CD-4B80-9A29-75792F69EA2D}">
      <text>
        <r>
          <rPr>
            <b/>
            <sz val="9"/>
            <color indexed="81"/>
            <rFont val="Tahoma"/>
            <family val="2"/>
          </rPr>
          <t>&lt;[[TCDeals] - [TC Property Current Stage (Seq: 1)] - [Buildings (Seq: 134)] PVC8609 Credit - Send]&gt;</t>
        </r>
      </text>
    </comment>
    <comment ref="Q145" authorId="1" shapeId="0" xr:uid="{C8AA8E9E-7A2A-4F49-96E4-87ECDF693041}">
      <text>
        <r>
          <rPr>
            <b/>
            <sz val="9"/>
            <color indexed="81"/>
            <rFont val="Tahoma"/>
            <family val="2"/>
          </rPr>
          <t>&lt;[[TCDeals] - [TC Property Current Stage (Seq: 1)] - [Buildings (Seq: 134)] Constr 8609 Credit - Send]&gt;</t>
        </r>
      </text>
    </comment>
    <comment ref="R145" authorId="1" shapeId="0" xr:uid="{C518F59E-8565-4D7C-81FC-86131CD60E05}">
      <text>
        <r>
          <rPr>
            <b/>
            <sz val="9"/>
            <color indexed="81"/>
            <rFont val="Tahoma"/>
            <family val="2"/>
          </rPr>
          <t>&lt;[[TCDeals] - [TC Property Current Stage (Seq: 1)] - [Buildings (Seq: 134)] PVC Applicable Percentage - Send]&gt;</t>
        </r>
      </text>
    </comment>
    <comment ref="S145" authorId="1" shapeId="0" xr:uid="{96E5C444-662C-4B89-BA3F-E678354252EE}">
      <text>
        <r>
          <rPr>
            <b/>
            <sz val="9"/>
            <color indexed="81"/>
            <rFont val="Tahoma"/>
            <family val="2"/>
          </rPr>
          <t>&lt;[[TCDeals] - [TC Property Current Stage (Seq: 1)] - [Buildings (Seq: 134)] Constr Applicable Percentage - Send]&gt;</t>
        </r>
      </text>
    </comment>
    <comment ref="T145" authorId="1" shapeId="0" xr:uid="{C25C27DD-270F-4504-B968-21286ADA8800}">
      <text>
        <r>
          <rPr>
            <b/>
            <sz val="9"/>
            <color indexed="81"/>
            <rFont val="Tahoma"/>
            <family val="2"/>
          </rPr>
          <t>&lt;[[TCDeals] - [TC Property Current Stage (Seq: 1)] - [Buildings (Seq: 134)] PVC Credit Amount - Send]&gt;</t>
        </r>
      </text>
    </comment>
    <comment ref="U145" authorId="1" shapeId="0" xr:uid="{20E3055C-20B4-43FA-B4F2-5F77CE2572B3}">
      <text>
        <r>
          <rPr>
            <b/>
            <sz val="9"/>
            <color indexed="81"/>
            <rFont val="Tahoma"/>
            <family val="2"/>
          </rPr>
          <t>&lt;[[TCDeals] - [TC Property Current Stage (Seq: 1)] - [Buildings (Seq: 134)] Constr Credit Amount - Send]&gt;</t>
        </r>
      </text>
    </comment>
    <comment ref="V145" authorId="1" shapeId="0" xr:uid="{D03BCC41-C808-4376-801D-7EA35BCAC0A5}">
      <text>
        <r>
          <rPr>
            <b/>
            <sz val="9"/>
            <color indexed="81"/>
            <rFont val="Tahoma"/>
            <family val="2"/>
          </rPr>
          <t>&lt;[[TCDeals] - [TC Property Current Stage (Seq: 1)] - [Buildings (Seq: 134)] PVC Est Qual Basis - Send]&gt;</t>
        </r>
      </text>
    </comment>
    <comment ref="W145" authorId="1" shapeId="0" xr:uid="{7911E885-E74D-4295-984C-C0D32A91B264}">
      <text>
        <r>
          <rPr>
            <b/>
            <sz val="9"/>
            <color indexed="81"/>
            <rFont val="Tahoma"/>
            <family val="2"/>
          </rPr>
          <t>&lt;[[TCDeals] - [TC Property Current Stage (Seq: 1)] - [Buildings (Seq: 134)] Constr Est Qual Basis - Send]&gt;</t>
        </r>
      </text>
    </comment>
    <comment ref="X145" authorId="1" shapeId="0" xr:uid="{2D7F2BE9-4729-4324-A5D5-62776ECB2C4C}">
      <text>
        <r>
          <rPr>
            <b/>
            <sz val="9"/>
            <color indexed="81"/>
            <rFont val="Tahoma"/>
            <family val="2"/>
          </rPr>
          <t>&lt;[[TCDeals] - [TC Property Current Stage (Seq: 1)] - [Buildings (Seq: 134)] PVC8609 Basis - Send]&gt;</t>
        </r>
      </text>
    </comment>
    <comment ref="Y145" authorId="1" shapeId="0" xr:uid="{E4902AD4-8674-426A-A06D-19BDCC204598}">
      <text>
        <r>
          <rPr>
            <b/>
            <sz val="9"/>
            <color indexed="81"/>
            <rFont val="Tahoma"/>
            <family val="2"/>
          </rPr>
          <t>&lt;[[TCDeals] - [TC Property Current Stage (Seq: 1)] - [Buildings (Seq: 134)] Constr 8609 Basis - Send]&gt;</t>
        </r>
      </text>
    </comment>
    <comment ref="P146" authorId="1" shapeId="0" xr:uid="{F791F617-ABBF-48DF-B8A6-32A990FF58F0}">
      <text>
        <r>
          <rPr>
            <b/>
            <sz val="9"/>
            <color indexed="81"/>
            <rFont val="Tahoma"/>
            <family val="2"/>
          </rPr>
          <t>&lt;[[TCDeals] - [TC Property Current Stage (Seq: 1)] - [Buildings (Seq: 135)] PVC8609 Credit - Send]&gt;</t>
        </r>
      </text>
    </comment>
    <comment ref="Q146" authorId="1" shapeId="0" xr:uid="{1DFF8A1A-57A0-4B08-890D-BF7343DE76E2}">
      <text>
        <r>
          <rPr>
            <b/>
            <sz val="9"/>
            <color indexed="81"/>
            <rFont val="Tahoma"/>
            <family val="2"/>
          </rPr>
          <t>&lt;[[TCDeals] - [TC Property Current Stage (Seq: 1)] - [Buildings (Seq: 135)] Constr 8609 Credit - Send]&gt;</t>
        </r>
      </text>
    </comment>
    <comment ref="R146" authorId="1" shapeId="0" xr:uid="{F96B2D45-50F7-413C-8B24-04A4E79BD014}">
      <text>
        <r>
          <rPr>
            <b/>
            <sz val="9"/>
            <color indexed="81"/>
            <rFont val="Tahoma"/>
            <family val="2"/>
          </rPr>
          <t>&lt;[[TCDeals] - [TC Property Current Stage (Seq: 1)] - [Buildings (Seq: 135)] PVC Applicable Percentage - Send]&gt;</t>
        </r>
      </text>
    </comment>
    <comment ref="S146" authorId="1" shapeId="0" xr:uid="{AA808FFA-FCE2-47F2-801F-0041C7E4DE82}">
      <text>
        <r>
          <rPr>
            <b/>
            <sz val="9"/>
            <color indexed="81"/>
            <rFont val="Tahoma"/>
            <family val="2"/>
          </rPr>
          <t>&lt;[[TCDeals] - [TC Property Current Stage (Seq: 1)] - [Buildings (Seq: 135)] Constr Applicable Percentage - Send]&gt;</t>
        </r>
      </text>
    </comment>
    <comment ref="T146" authorId="1" shapeId="0" xr:uid="{31483D93-3A3D-4A39-AB85-BEC1F1C6D7C7}">
      <text>
        <r>
          <rPr>
            <b/>
            <sz val="9"/>
            <color indexed="81"/>
            <rFont val="Tahoma"/>
            <family val="2"/>
          </rPr>
          <t>&lt;[[TCDeals] - [TC Property Current Stage (Seq: 1)] - [Buildings (Seq: 135)] PVC Credit Amount - Send]&gt;</t>
        </r>
      </text>
    </comment>
    <comment ref="U146" authorId="1" shapeId="0" xr:uid="{36FE5789-77C3-4FDA-B79A-D5506E9009E0}">
      <text>
        <r>
          <rPr>
            <b/>
            <sz val="9"/>
            <color indexed="81"/>
            <rFont val="Tahoma"/>
            <family val="2"/>
          </rPr>
          <t>&lt;[[TCDeals] - [TC Property Current Stage (Seq: 1)] - [Buildings (Seq: 135)] Constr Credit Amount - Send]&gt;</t>
        </r>
      </text>
    </comment>
    <comment ref="V146" authorId="1" shapeId="0" xr:uid="{05B9E888-3797-452F-9E43-A5AB810E5548}">
      <text>
        <r>
          <rPr>
            <b/>
            <sz val="9"/>
            <color indexed="81"/>
            <rFont val="Tahoma"/>
            <family val="2"/>
          </rPr>
          <t>&lt;[[TCDeals] - [TC Property Current Stage (Seq: 1)] - [Buildings (Seq: 135)] PVC Est Qual Basis - Send]&gt;</t>
        </r>
      </text>
    </comment>
    <comment ref="W146" authorId="1" shapeId="0" xr:uid="{DA52FE0A-BCA5-41B8-853E-B40DD65E2787}">
      <text>
        <r>
          <rPr>
            <b/>
            <sz val="9"/>
            <color indexed="81"/>
            <rFont val="Tahoma"/>
            <family val="2"/>
          </rPr>
          <t>&lt;[[TCDeals] - [TC Property Current Stage (Seq: 1)] - [Buildings (Seq: 135)] Constr Est Qual Basis - Send]&gt;</t>
        </r>
      </text>
    </comment>
    <comment ref="X146" authorId="1" shapeId="0" xr:uid="{63F00F24-8631-467C-BC40-1DF5917EACB9}">
      <text>
        <r>
          <rPr>
            <b/>
            <sz val="9"/>
            <color indexed="81"/>
            <rFont val="Tahoma"/>
            <family val="2"/>
          </rPr>
          <t>&lt;[[TCDeals] - [TC Property Current Stage (Seq: 1)] - [Buildings (Seq: 135)] PVC8609 Basis - Send]&gt;</t>
        </r>
      </text>
    </comment>
    <comment ref="Y146" authorId="1" shapeId="0" xr:uid="{9BD60723-A01C-4F90-A63B-2DE39A3008F8}">
      <text>
        <r>
          <rPr>
            <b/>
            <sz val="9"/>
            <color indexed="81"/>
            <rFont val="Tahoma"/>
            <family val="2"/>
          </rPr>
          <t>&lt;[[TCDeals] - [TC Property Current Stage (Seq: 1)] - [Buildings (Seq: 135)] Constr 8609 Basis - Send]&gt;</t>
        </r>
      </text>
    </comment>
    <comment ref="P147" authorId="1" shapeId="0" xr:uid="{12BC2739-8F79-4917-A041-C184966DB1DD}">
      <text>
        <r>
          <rPr>
            <b/>
            <sz val="9"/>
            <color indexed="81"/>
            <rFont val="Tahoma"/>
            <family val="2"/>
          </rPr>
          <t>&lt;[[TCDeals] - [TC Property Current Stage (Seq: 1)] - [Buildings (Seq: 136)] PVC8609 Credit - Send]&gt;</t>
        </r>
      </text>
    </comment>
    <comment ref="Q147" authorId="1" shapeId="0" xr:uid="{431C4F92-6061-43C9-93E9-F1F3057C4860}">
      <text>
        <r>
          <rPr>
            <b/>
            <sz val="9"/>
            <color indexed="81"/>
            <rFont val="Tahoma"/>
            <family val="2"/>
          </rPr>
          <t>&lt;[[TCDeals] - [TC Property Current Stage (Seq: 1)] - [Buildings (Seq: 136)] Constr 8609 Credit - Send]&gt;</t>
        </r>
      </text>
    </comment>
    <comment ref="R147" authorId="1" shapeId="0" xr:uid="{330DC261-3681-480B-A690-962A46A751EA}">
      <text>
        <r>
          <rPr>
            <b/>
            <sz val="9"/>
            <color indexed="81"/>
            <rFont val="Tahoma"/>
            <family val="2"/>
          </rPr>
          <t>&lt;[[TCDeals] - [TC Property Current Stage (Seq: 1)] - [Buildings (Seq: 136)] PVC Applicable Percentage - Send]&gt;</t>
        </r>
      </text>
    </comment>
    <comment ref="S147" authorId="1" shapeId="0" xr:uid="{D4ED1C89-F288-41A9-9B78-FB4A0DBF4041}">
      <text>
        <r>
          <rPr>
            <b/>
            <sz val="9"/>
            <color indexed="81"/>
            <rFont val="Tahoma"/>
            <family val="2"/>
          </rPr>
          <t>&lt;[[TCDeals] - [TC Property Current Stage (Seq: 1)] - [Buildings (Seq: 136)] Constr Applicable Percentage - Send]&gt;</t>
        </r>
      </text>
    </comment>
    <comment ref="T147" authorId="1" shapeId="0" xr:uid="{7DBB5E1C-88F1-42FF-999A-7D5C221F4EF9}">
      <text>
        <r>
          <rPr>
            <b/>
            <sz val="9"/>
            <color indexed="81"/>
            <rFont val="Tahoma"/>
            <family val="2"/>
          </rPr>
          <t>&lt;[[TCDeals] - [TC Property Current Stage (Seq: 1)] - [Buildings (Seq: 136)] PVC Credit Amount - Send]&gt;</t>
        </r>
      </text>
    </comment>
    <comment ref="U147" authorId="1" shapeId="0" xr:uid="{7AB51542-E66F-4022-AFFC-D4DD58625D71}">
      <text>
        <r>
          <rPr>
            <b/>
            <sz val="9"/>
            <color indexed="81"/>
            <rFont val="Tahoma"/>
            <family val="2"/>
          </rPr>
          <t>&lt;[[TCDeals] - [TC Property Current Stage (Seq: 1)] - [Buildings (Seq: 136)] Constr Credit Amount - Send]&gt;</t>
        </r>
      </text>
    </comment>
    <comment ref="V147" authorId="1" shapeId="0" xr:uid="{7824B1F9-2369-4EBF-9532-D9416775F212}">
      <text>
        <r>
          <rPr>
            <b/>
            <sz val="9"/>
            <color indexed="81"/>
            <rFont val="Tahoma"/>
            <family val="2"/>
          </rPr>
          <t>&lt;[[TCDeals] - [TC Property Current Stage (Seq: 1)] - [Buildings (Seq: 136)] PVC Est Qual Basis - Send]&gt;</t>
        </r>
      </text>
    </comment>
    <comment ref="W147" authorId="1" shapeId="0" xr:uid="{A3C2C997-40E3-4BF6-ACF6-6924BAAFDF77}">
      <text>
        <r>
          <rPr>
            <b/>
            <sz val="9"/>
            <color indexed="81"/>
            <rFont val="Tahoma"/>
            <family val="2"/>
          </rPr>
          <t>&lt;[[TCDeals] - [TC Property Current Stage (Seq: 1)] - [Buildings (Seq: 136)] Constr Est Qual Basis - Send]&gt;</t>
        </r>
      </text>
    </comment>
    <comment ref="X147" authorId="1" shapeId="0" xr:uid="{9D2DDD9D-35BE-4E22-900A-C3ED635825DB}">
      <text>
        <r>
          <rPr>
            <b/>
            <sz val="9"/>
            <color indexed="81"/>
            <rFont val="Tahoma"/>
            <family val="2"/>
          </rPr>
          <t>&lt;[[TCDeals] - [TC Property Current Stage (Seq: 1)] - [Buildings (Seq: 136)] PVC8609 Basis - Send]&gt;</t>
        </r>
      </text>
    </comment>
    <comment ref="Y147" authorId="1" shapeId="0" xr:uid="{704B6634-7767-46B4-91B7-F8A45524F8BB}">
      <text>
        <r>
          <rPr>
            <b/>
            <sz val="9"/>
            <color indexed="81"/>
            <rFont val="Tahoma"/>
            <family val="2"/>
          </rPr>
          <t>&lt;[[TCDeals] - [TC Property Current Stage (Seq: 1)] - [Buildings (Seq: 136)] Constr 8609 Basis - Send]&gt;</t>
        </r>
      </text>
    </comment>
    <comment ref="P148" authorId="1" shapeId="0" xr:uid="{3A6C7BF1-3102-47C9-806F-3564F4774D3E}">
      <text>
        <r>
          <rPr>
            <b/>
            <sz val="9"/>
            <color indexed="81"/>
            <rFont val="Tahoma"/>
            <family val="2"/>
          </rPr>
          <t>&lt;[[TCDeals] - [TC Property Current Stage (Seq: 1)] - [Buildings (Seq: 137)] PVC8609 Credit - Send]&gt;</t>
        </r>
      </text>
    </comment>
    <comment ref="Q148" authorId="1" shapeId="0" xr:uid="{B0144B0A-0870-4B93-822B-53B91CB27BE5}">
      <text>
        <r>
          <rPr>
            <b/>
            <sz val="9"/>
            <color indexed="81"/>
            <rFont val="Tahoma"/>
            <family val="2"/>
          </rPr>
          <t>&lt;[[TCDeals] - [TC Property Current Stage (Seq: 1)] - [Buildings (Seq: 137)] Constr 8609 Credit - Send]&gt;</t>
        </r>
      </text>
    </comment>
    <comment ref="R148" authorId="1" shapeId="0" xr:uid="{652BC821-78DF-4073-AADC-EE2017BAD460}">
      <text>
        <r>
          <rPr>
            <b/>
            <sz val="9"/>
            <color indexed="81"/>
            <rFont val="Tahoma"/>
            <family val="2"/>
          </rPr>
          <t>&lt;[[TCDeals] - [TC Property Current Stage (Seq: 1)] - [Buildings (Seq: 137)] PVC Applicable Percentage - Send]&gt;</t>
        </r>
      </text>
    </comment>
    <comment ref="S148" authorId="1" shapeId="0" xr:uid="{AF53FF78-39DC-4C16-8AB3-93C6C660799B}">
      <text>
        <r>
          <rPr>
            <b/>
            <sz val="9"/>
            <color indexed="81"/>
            <rFont val="Tahoma"/>
            <family val="2"/>
          </rPr>
          <t>&lt;[[TCDeals] - [TC Property Current Stage (Seq: 1)] - [Buildings (Seq: 137)] Constr Applicable Percentage - Send]&gt;</t>
        </r>
      </text>
    </comment>
    <comment ref="T148" authorId="1" shapeId="0" xr:uid="{CA22FB3A-7B1E-4817-9E0B-34F17FA26F8E}">
      <text>
        <r>
          <rPr>
            <b/>
            <sz val="9"/>
            <color indexed="81"/>
            <rFont val="Tahoma"/>
            <family val="2"/>
          </rPr>
          <t>&lt;[[TCDeals] - [TC Property Current Stage (Seq: 1)] - [Buildings (Seq: 137)] PVC Credit Amount - Send]&gt;</t>
        </r>
      </text>
    </comment>
    <comment ref="U148" authorId="1" shapeId="0" xr:uid="{B103501B-3062-44F0-BA8E-184A201BF881}">
      <text>
        <r>
          <rPr>
            <b/>
            <sz val="9"/>
            <color indexed="81"/>
            <rFont val="Tahoma"/>
            <family val="2"/>
          </rPr>
          <t>&lt;[[TCDeals] - [TC Property Current Stage (Seq: 1)] - [Buildings (Seq: 137)] Constr Credit Amount - Send]&gt;</t>
        </r>
      </text>
    </comment>
    <comment ref="V148" authorId="1" shapeId="0" xr:uid="{491FF921-D2BE-4BF7-B078-7CD235BC4854}">
      <text>
        <r>
          <rPr>
            <b/>
            <sz val="9"/>
            <color indexed="81"/>
            <rFont val="Tahoma"/>
            <family val="2"/>
          </rPr>
          <t>&lt;[[TCDeals] - [TC Property Current Stage (Seq: 1)] - [Buildings (Seq: 137)] PVC Est Qual Basis - Send]&gt;</t>
        </r>
      </text>
    </comment>
    <comment ref="W148" authorId="1" shapeId="0" xr:uid="{5CC25BCB-615F-4B0F-8263-A67A5355CE3F}">
      <text>
        <r>
          <rPr>
            <b/>
            <sz val="9"/>
            <color indexed="81"/>
            <rFont val="Tahoma"/>
            <family val="2"/>
          </rPr>
          <t>&lt;[[TCDeals] - [TC Property Current Stage (Seq: 1)] - [Buildings (Seq: 137)] Constr Est Qual Basis - Send]&gt;</t>
        </r>
      </text>
    </comment>
    <comment ref="X148" authorId="1" shapeId="0" xr:uid="{57E6BCB3-F87A-4CD5-8F70-F2FED347EBF2}">
      <text>
        <r>
          <rPr>
            <b/>
            <sz val="9"/>
            <color indexed="81"/>
            <rFont val="Tahoma"/>
            <family val="2"/>
          </rPr>
          <t>&lt;[[TCDeals] - [TC Property Current Stage (Seq: 1)] - [Buildings (Seq: 137)] PVC8609 Basis - Send]&gt;</t>
        </r>
      </text>
    </comment>
    <comment ref="Y148" authorId="1" shapeId="0" xr:uid="{AEFFBABB-B8BC-45A5-82BD-EF5731D366E1}">
      <text>
        <r>
          <rPr>
            <b/>
            <sz val="9"/>
            <color indexed="81"/>
            <rFont val="Tahoma"/>
            <family val="2"/>
          </rPr>
          <t>&lt;[[TCDeals] - [TC Property Current Stage (Seq: 1)] - [Buildings (Seq: 137)] Constr 8609 Basis - Send]&gt;</t>
        </r>
      </text>
    </comment>
    <comment ref="P149" authorId="1" shapeId="0" xr:uid="{8DD11564-67EE-4F45-A039-60A719910103}">
      <text>
        <r>
          <rPr>
            <b/>
            <sz val="9"/>
            <color indexed="81"/>
            <rFont val="Tahoma"/>
            <family val="2"/>
          </rPr>
          <t>&lt;[[TCDeals] - [TC Property Current Stage (Seq: 1)] - [Buildings (Seq: 138)] PVC8609 Credit - Send]&gt;</t>
        </r>
      </text>
    </comment>
    <comment ref="Q149" authorId="1" shapeId="0" xr:uid="{271BAF84-0A85-478F-B882-904D4CB135D3}">
      <text>
        <r>
          <rPr>
            <b/>
            <sz val="9"/>
            <color indexed="81"/>
            <rFont val="Tahoma"/>
            <family val="2"/>
          </rPr>
          <t>&lt;[[TCDeals] - [TC Property Current Stage (Seq: 1)] - [Buildings (Seq: 138)] Constr 8609 Credit - Send]&gt;</t>
        </r>
      </text>
    </comment>
    <comment ref="R149" authorId="1" shapeId="0" xr:uid="{D264F35D-1BEF-46A8-9252-42D0D025C66E}">
      <text>
        <r>
          <rPr>
            <b/>
            <sz val="9"/>
            <color indexed="81"/>
            <rFont val="Tahoma"/>
            <family val="2"/>
          </rPr>
          <t>&lt;[[TCDeals] - [TC Property Current Stage (Seq: 1)] - [Buildings (Seq: 138)] PVC Applicable Percentage - Send]&gt;</t>
        </r>
      </text>
    </comment>
    <comment ref="S149" authorId="1" shapeId="0" xr:uid="{E26A4CC9-1D9A-4609-A4B8-B5138F4E0BC1}">
      <text>
        <r>
          <rPr>
            <b/>
            <sz val="9"/>
            <color indexed="81"/>
            <rFont val="Tahoma"/>
            <family val="2"/>
          </rPr>
          <t>&lt;[[TCDeals] - [TC Property Current Stage (Seq: 1)] - [Buildings (Seq: 138)] Constr Applicable Percentage - Send]&gt;</t>
        </r>
      </text>
    </comment>
    <comment ref="T149" authorId="1" shapeId="0" xr:uid="{69E7F050-E126-4DEC-9E7B-275E168BC31C}">
      <text>
        <r>
          <rPr>
            <b/>
            <sz val="9"/>
            <color indexed="81"/>
            <rFont val="Tahoma"/>
            <family val="2"/>
          </rPr>
          <t>&lt;[[TCDeals] - [TC Property Current Stage (Seq: 1)] - [Buildings (Seq: 138)] PVC Credit Amount - Send]&gt;</t>
        </r>
      </text>
    </comment>
    <comment ref="U149" authorId="1" shapeId="0" xr:uid="{AE007A04-17F6-4670-8046-AE7214BC665D}">
      <text>
        <r>
          <rPr>
            <b/>
            <sz val="9"/>
            <color indexed="81"/>
            <rFont val="Tahoma"/>
            <family val="2"/>
          </rPr>
          <t>&lt;[[TCDeals] - [TC Property Current Stage (Seq: 1)] - [Buildings (Seq: 138)] Constr Credit Amount - Send]&gt;</t>
        </r>
      </text>
    </comment>
    <comment ref="V149" authorId="1" shapeId="0" xr:uid="{CC8C9394-680A-4C1B-902A-DDC909E78FB8}">
      <text>
        <r>
          <rPr>
            <b/>
            <sz val="9"/>
            <color indexed="81"/>
            <rFont val="Tahoma"/>
            <family val="2"/>
          </rPr>
          <t>&lt;[[TCDeals] - [TC Property Current Stage (Seq: 1)] - [Buildings (Seq: 138)] PVC Est Qual Basis - Send]&gt;</t>
        </r>
      </text>
    </comment>
    <comment ref="W149" authorId="1" shapeId="0" xr:uid="{E18DCA4C-959A-4C4E-B8B6-91590881EEEA}">
      <text>
        <r>
          <rPr>
            <b/>
            <sz val="9"/>
            <color indexed="81"/>
            <rFont val="Tahoma"/>
            <family val="2"/>
          </rPr>
          <t>&lt;[[TCDeals] - [TC Property Current Stage (Seq: 1)] - [Buildings (Seq: 138)] Constr Est Qual Basis - Send]&gt;</t>
        </r>
      </text>
    </comment>
    <comment ref="X149" authorId="1" shapeId="0" xr:uid="{01242642-F02C-43A1-A1F1-95649509AC17}">
      <text>
        <r>
          <rPr>
            <b/>
            <sz val="9"/>
            <color indexed="81"/>
            <rFont val="Tahoma"/>
            <family val="2"/>
          </rPr>
          <t>&lt;[[TCDeals] - [TC Property Current Stage (Seq: 1)] - [Buildings (Seq: 138)] PVC8609 Basis - Send]&gt;</t>
        </r>
      </text>
    </comment>
    <comment ref="Y149" authorId="1" shapeId="0" xr:uid="{0EDB3E5E-8A40-4906-9FFB-ABA08D7549FD}">
      <text>
        <r>
          <rPr>
            <b/>
            <sz val="9"/>
            <color indexed="81"/>
            <rFont val="Tahoma"/>
            <family val="2"/>
          </rPr>
          <t>&lt;[[TCDeals] - [TC Property Current Stage (Seq: 1)] - [Buildings (Seq: 138)] Constr 8609 Basis - Send]&gt;</t>
        </r>
      </text>
    </comment>
    <comment ref="P150" authorId="1" shapeId="0" xr:uid="{0BD2807E-3542-4698-8287-49666045856B}">
      <text>
        <r>
          <rPr>
            <b/>
            <sz val="9"/>
            <color indexed="81"/>
            <rFont val="Tahoma"/>
            <family val="2"/>
          </rPr>
          <t>&lt;[[TCDeals] - [TC Property Current Stage (Seq: 1)] - [Buildings (Seq: 139)] PVC8609 Credit - Send]&gt;</t>
        </r>
      </text>
    </comment>
    <comment ref="Q150" authorId="1" shapeId="0" xr:uid="{A2BE5D0C-CC89-4002-BF78-B2C10E282C77}">
      <text>
        <r>
          <rPr>
            <b/>
            <sz val="9"/>
            <color indexed="81"/>
            <rFont val="Tahoma"/>
            <family val="2"/>
          </rPr>
          <t>&lt;[[TCDeals] - [TC Property Current Stage (Seq: 1)] - [Buildings (Seq: 139)] Constr 8609 Credit - Send]&gt;</t>
        </r>
      </text>
    </comment>
    <comment ref="R150" authorId="1" shapeId="0" xr:uid="{0F4C0162-D788-4AD3-AD73-090707F2242F}">
      <text>
        <r>
          <rPr>
            <b/>
            <sz val="9"/>
            <color indexed="81"/>
            <rFont val="Tahoma"/>
            <family val="2"/>
          </rPr>
          <t>&lt;[[TCDeals] - [TC Property Current Stage (Seq: 1)] - [Buildings (Seq: 139)] PVC Applicable Percentage - Send]&gt;</t>
        </r>
      </text>
    </comment>
    <comment ref="S150" authorId="1" shapeId="0" xr:uid="{45C7CBEB-2F23-4B6F-A8EB-C1707A8AD93B}">
      <text>
        <r>
          <rPr>
            <b/>
            <sz val="9"/>
            <color indexed="81"/>
            <rFont val="Tahoma"/>
            <family val="2"/>
          </rPr>
          <t>&lt;[[TCDeals] - [TC Property Current Stage (Seq: 1)] - [Buildings (Seq: 139)] Constr Applicable Percentage - Send]&gt;</t>
        </r>
      </text>
    </comment>
    <comment ref="T150" authorId="1" shapeId="0" xr:uid="{9C0D4F33-0011-444C-9570-7ED4D08C9D36}">
      <text>
        <r>
          <rPr>
            <b/>
            <sz val="9"/>
            <color indexed="81"/>
            <rFont val="Tahoma"/>
            <family val="2"/>
          </rPr>
          <t>&lt;[[TCDeals] - [TC Property Current Stage (Seq: 1)] - [Buildings (Seq: 139)] PVC Credit Amount - Send]&gt;</t>
        </r>
      </text>
    </comment>
    <comment ref="U150" authorId="1" shapeId="0" xr:uid="{712F896A-04D3-47D3-B894-010B7711F747}">
      <text>
        <r>
          <rPr>
            <b/>
            <sz val="9"/>
            <color indexed="81"/>
            <rFont val="Tahoma"/>
            <family val="2"/>
          </rPr>
          <t>&lt;[[TCDeals] - [TC Property Current Stage (Seq: 1)] - [Buildings (Seq: 139)] Constr Credit Amount - Send]&gt;</t>
        </r>
      </text>
    </comment>
    <comment ref="V150" authorId="1" shapeId="0" xr:uid="{66FF566E-1252-408F-A8DB-47CC96B66447}">
      <text>
        <r>
          <rPr>
            <b/>
            <sz val="9"/>
            <color indexed="81"/>
            <rFont val="Tahoma"/>
            <family val="2"/>
          </rPr>
          <t>&lt;[[TCDeals] - [TC Property Current Stage (Seq: 1)] - [Buildings (Seq: 139)] PVC Est Qual Basis - Send]&gt;</t>
        </r>
      </text>
    </comment>
    <comment ref="W150" authorId="1" shapeId="0" xr:uid="{C4967F4C-3074-4F9D-A2BA-410F13B3B070}">
      <text>
        <r>
          <rPr>
            <b/>
            <sz val="9"/>
            <color indexed="81"/>
            <rFont val="Tahoma"/>
            <family val="2"/>
          </rPr>
          <t>&lt;[[TCDeals] - [TC Property Current Stage (Seq: 1)] - [Buildings (Seq: 139)] Constr Est Qual Basis - Send]&gt;</t>
        </r>
      </text>
    </comment>
    <comment ref="X150" authorId="1" shapeId="0" xr:uid="{A1009FD0-B65F-456C-94E2-3713BC7B7894}">
      <text>
        <r>
          <rPr>
            <b/>
            <sz val="9"/>
            <color indexed="81"/>
            <rFont val="Tahoma"/>
            <family val="2"/>
          </rPr>
          <t>&lt;[[TCDeals] - [TC Property Current Stage (Seq: 1)] - [Buildings (Seq: 139)] PVC8609 Basis - Send]&gt;</t>
        </r>
      </text>
    </comment>
    <comment ref="Y150" authorId="1" shapeId="0" xr:uid="{39C58AED-C435-4498-BEF3-8609C218AD59}">
      <text>
        <r>
          <rPr>
            <b/>
            <sz val="9"/>
            <color indexed="81"/>
            <rFont val="Tahoma"/>
            <family val="2"/>
          </rPr>
          <t>&lt;[[TCDeals] - [TC Property Current Stage (Seq: 1)] - [Buildings (Seq: 139)] Constr 8609 Basis - Send]&gt;</t>
        </r>
      </text>
    </comment>
    <comment ref="P151" authorId="1" shapeId="0" xr:uid="{42370994-E82F-495C-9B86-B334E16173AC}">
      <text>
        <r>
          <rPr>
            <b/>
            <sz val="9"/>
            <color indexed="81"/>
            <rFont val="Tahoma"/>
            <family val="2"/>
          </rPr>
          <t>&lt;[[TCDeals] - [TC Property Current Stage (Seq: 1)] - [Buildings (Seq: 140)] PVC8609 Credit - Send]&gt;</t>
        </r>
      </text>
    </comment>
    <comment ref="Q151" authorId="1" shapeId="0" xr:uid="{3B7BF95F-C4BB-40CE-9172-A1EE4E1A0383}">
      <text>
        <r>
          <rPr>
            <b/>
            <sz val="9"/>
            <color indexed="81"/>
            <rFont val="Tahoma"/>
            <family val="2"/>
          </rPr>
          <t>&lt;[[TCDeals] - [TC Property Current Stage (Seq: 1)] - [Buildings (Seq: 140)] Constr 8609 Credit - Send]&gt;</t>
        </r>
      </text>
    </comment>
    <comment ref="R151" authorId="1" shapeId="0" xr:uid="{2883EF79-1EF4-4573-824C-B1E703AD0178}">
      <text>
        <r>
          <rPr>
            <b/>
            <sz val="9"/>
            <color indexed="81"/>
            <rFont val="Tahoma"/>
            <family val="2"/>
          </rPr>
          <t>&lt;[[TCDeals] - [TC Property Current Stage (Seq: 1)] - [Buildings (Seq: 140)] PVC Applicable Percentage - Send]&gt;</t>
        </r>
      </text>
    </comment>
    <comment ref="S151" authorId="1" shapeId="0" xr:uid="{B847DC1A-E80E-4702-90F5-6850F43DA95A}">
      <text>
        <r>
          <rPr>
            <b/>
            <sz val="9"/>
            <color indexed="81"/>
            <rFont val="Tahoma"/>
            <family val="2"/>
          </rPr>
          <t>&lt;[[TCDeals] - [TC Property Current Stage (Seq: 1)] - [Buildings (Seq: 140)] Constr Applicable Percentage - Send]&gt;</t>
        </r>
      </text>
    </comment>
    <comment ref="T151" authorId="1" shapeId="0" xr:uid="{08DEF298-1901-4B45-888A-B879F939316A}">
      <text>
        <r>
          <rPr>
            <b/>
            <sz val="9"/>
            <color indexed="81"/>
            <rFont val="Tahoma"/>
            <family val="2"/>
          </rPr>
          <t>&lt;[[TCDeals] - [TC Property Current Stage (Seq: 1)] - [Buildings (Seq: 140)] PVC Credit Amount - Send]&gt;</t>
        </r>
      </text>
    </comment>
    <comment ref="U151" authorId="1" shapeId="0" xr:uid="{34B65F4F-3C69-45D4-81E4-EF1419FF33A3}">
      <text>
        <r>
          <rPr>
            <b/>
            <sz val="9"/>
            <color indexed="81"/>
            <rFont val="Tahoma"/>
            <family val="2"/>
          </rPr>
          <t>&lt;[[TCDeals] - [TC Property Current Stage (Seq: 1)] - [Buildings (Seq: 140)] Constr Credit Amount - Send]&gt;</t>
        </r>
      </text>
    </comment>
    <comment ref="V151" authorId="1" shapeId="0" xr:uid="{2FE4DB7A-522B-44B8-BA97-3A332B1BA2F3}">
      <text>
        <r>
          <rPr>
            <b/>
            <sz val="9"/>
            <color indexed="81"/>
            <rFont val="Tahoma"/>
            <family val="2"/>
          </rPr>
          <t>&lt;[[TCDeals] - [TC Property Current Stage (Seq: 1)] - [Buildings (Seq: 140)] PVC Est Qual Basis - Send]&gt;</t>
        </r>
      </text>
    </comment>
    <comment ref="W151" authorId="1" shapeId="0" xr:uid="{32660893-C78C-4F0A-AC7A-3AB1D2FEE699}">
      <text>
        <r>
          <rPr>
            <b/>
            <sz val="9"/>
            <color indexed="81"/>
            <rFont val="Tahoma"/>
            <family val="2"/>
          </rPr>
          <t>&lt;[[TCDeals] - [TC Property Current Stage (Seq: 1)] - [Buildings (Seq: 140)] Constr Est Qual Basis - Send]&gt;</t>
        </r>
      </text>
    </comment>
    <comment ref="X151" authorId="1" shapeId="0" xr:uid="{54162C92-83AF-44B1-8AC8-47C9DACE283A}">
      <text>
        <r>
          <rPr>
            <b/>
            <sz val="9"/>
            <color indexed="81"/>
            <rFont val="Tahoma"/>
            <family val="2"/>
          </rPr>
          <t>&lt;[[TCDeals] - [TC Property Current Stage (Seq: 1)] - [Buildings (Seq: 140)] PVC8609 Basis - Send]&gt;</t>
        </r>
      </text>
    </comment>
    <comment ref="Y151" authorId="1" shapeId="0" xr:uid="{A7CE2F6A-B804-4E39-88A4-C3F0E9C5F212}">
      <text>
        <r>
          <rPr>
            <b/>
            <sz val="9"/>
            <color indexed="81"/>
            <rFont val="Tahoma"/>
            <family val="2"/>
          </rPr>
          <t>&lt;[[TCDeals] - [TC Property Current Stage (Seq: 1)] - [Buildings (Seq: 140)] Constr 8609 Basis - Send]&gt;</t>
        </r>
      </text>
    </comment>
    <comment ref="P152" authorId="1" shapeId="0" xr:uid="{4FA94169-324A-42A2-8A9D-BD7863EC318C}">
      <text>
        <r>
          <rPr>
            <b/>
            <sz val="9"/>
            <color indexed="81"/>
            <rFont val="Tahoma"/>
            <family val="2"/>
          </rPr>
          <t>&lt;[[TCDeals] - [TC Property Current Stage (Seq: 1)] - [Buildings (Seq: 141)] PVC8609 Credit - Send]&gt;</t>
        </r>
      </text>
    </comment>
    <comment ref="Q152" authorId="1" shapeId="0" xr:uid="{A361D2DD-3CC1-42BB-A8F7-CCF685EDB2D6}">
      <text>
        <r>
          <rPr>
            <b/>
            <sz val="9"/>
            <color indexed="81"/>
            <rFont val="Tahoma"/>
            <family val="2"/>
          </rPr>
          <t>&lt;[[TCDeals] - [TC Property Current Stage (Seq: 1)] - [Buildings (Seq: 141)] Constr 8609 Credit - Send]&gt;</t>
        </r>
      </text>
    </comment>
    <comment ref="R152" authorId="1" shapeId="0" xr:uid="{79E8F853-F52F-4D27-98CA-ECB77D38F6EA}">
      <text>
        <r>
          <rPr>
            <b/>
            <sz val="9"/>
            <color indexed="81"/>
            <rFont val="Tahoma"/>
            <family val="2"/>
          </rPr>
          <t>&lt;[[TCDeals] - [TC Property Current Stage (Seq: 1)] - [Buildings (Seq: 141)] PVC Applicable Percentage - Send]&gt;</t>
        </r>
      </text>
    </comment>
    <comment ref="S152" authorId="1" shapeId="0" xr:uid="{1E238983-9673-4027-946D-7F83F4822F56}">
      <text>
        <r>
          <rPr>
            <b/>
            <sz val="9"/>
            <color indexed="81"/>
            <rFont val="Tahoma"/>
            <family val="2"/>
          </rPr>
          <t>&lt;[[TCDeals] - [TC Property Current Stage (Seq: 1)] - [Buildings (Seq: 141)] Constr Applicable Percentage - Send]&gt;</t>
        </r>
      </text>
    </comment>
    <comment ref="T152" authorId="1" shapeId="0" xr:uid="{D470DF69-ABA3-4159-A879-8F0336B00B6F}">
      <text>
        <r>
          <rPr>
            <b/>
            <sz val="9"/>
            <color indexed="81"/>
            <rFont val="Tahoma"/>
            <family val="2"/>
          </rPr>
          <t>&lt;[[TCDeals] - [TC Property Current Stage (Seq: 1)] - [Buildings (Seq: 141)] PVC Credit Amount - Send]&gt;</t>
        </r>
      </text>
    </comment>
    <comment ref="U152" authorId="1" shapeId="0" xr:uid="{F5B5EFAB-BA84-4F68-9F05-C7FCBAC2AF99}">
      <text>
        <r>
          <rPr>
            <b/>
            <sz val="9"/>
            <color indexed="81"/>
            <rFont val="Tahoma"/>
            <family val="2"/>
          </rPr>
          <t>&lt;[[TCDeals] - [TC Property Current Stage (Seq: 1)] - [Buildings (Seq: 141)] Constr Credit Amount - Send]&gt;</t>
        </r>
      </text>
    </comment>
    <comment ref="V152" authorId="1" shapeId="0" xr:uid="{8549454C-3952-4CDE-A534-8BD7800BD9E4}">
      <text>
        <r>
          <rPr>
            <b/>
            <sz val="9"/>
            <color indexed="81"/>
            <rFont val="Tahoma"/>
            <family val="2"/>
          </rPr>
          <t>&lt;[[TCDeals] - [TC Property Current Stage (Seq: 1)] - [Buildings (Seq: 141)] PVC Est Qual Basis - Send]&gt;</t>
        </r>
      </text>
    </comment>
    <comment ref="W152" authorId="1" shapeId="0" xr:uid="{81733761-14C7-4966-854F-0B42A996C314}">
      <text>
        <r>
          <rPr>
            <b/>
            <sz val="9"/>
            <color indexed="81"/>
            <rFont val="Tahoma"/>
            <family val="2"/>
          </rPr>
          <t>&lt;[[TCDeals] - [TC Property Current Stage (Seq: 1)] - [Buildings (Seq: 141)] Constr Est Qual Basis - Send]&gt;</t>
        </r>
      </text>
    </comment>
    <comment ref="X152" authorId="1" shapeId="0" xr:uid="{170DE28E-8668-46ED-B965-3CF4A1350558}">
      <text>
        <r>
          <rPr>
            <b/>
            <sz val="9"/>
            <color indexed="81"/>
            <rFont val="Tahoma"/>
            <family val="2"/>
          </rPr>
          <t>&lt;[[TCDeals] - [TC Property Current Stage (Seq: 1)] - [Buildings (Seq: 141)] PVC8609 Basis - Send]&gt;</t>
        </r>
      </text>
    </comment>
    <comment ref="Y152" authorId="1" shapeId="0" xr:uid="{AA459D30-FD35-4075-8377-59100DB82E48}">
      <text>
        <r>
          <rPr>
            <b/>
            <sz val="9"/>
            <color indexed="81"/>
            <rFont val="Tahoma"/>
            <family val="2"/>
          </rPr>
          <t>&lt;[[TCDeals] - [TC Property Current Stage (Seq: 1)] - [Buildings (Seq: 141)] Constr 8609 Basis - Send]&gt;</t>
        </r>
      </text>
    </comment>
    <comment ref="P153" authorId="1" shapeId="0" xr:uid="{2EBEC5C4-CEFE-4CBC-87D2-90DEAFB479E1}">
      <text>
        <r>
          <rPr>
            <b/>
            <sz val="9"/>
            <color indexed="81"/>
            <rFont val="Tahoma"/>
            <family val="2"/>
          </rPr>
          <t>&lt;[[TCDeals] - [TC Property Current Stage (Seq: 1)] - [Buildings (Seq: 142)] PVC8609 Credit - Send]&gt;</t>
        </r>
      </text>
    </comment>
    <comment ref="Q153" authorId="1" shapeId="0" xr:uid="{73711AC0-7B7C-453D-A340-F89DE34BBA99}">
      <text>
        <r>
          <rPr>
            <b/>
            <sz val="9"/>
            <color indexed="81"/>
            <rFont val="Tahoma"/>
            <family val="2"/>
          </rPr>
          <t>&lt;[[TCDeals] - [TC Property Current Stage (Seq: 1)] - [Buildings (Seq: 142)] Constr 8609 Credit - Send]&gt;</t>
        </r>
      </text>
    </comment>
    <comment ref="R153" authorId="1" shapeId="0" xr:uid="{6CFF6767-8C1B-4643-8BDA-EC577B92C48E}">
      <text>
        <r>
          <rPr>
            <b/>
            <sz val="9"/>
            <color indexed="81"/>
            <rFont val="Tahoma"/>
            <family val="2"/>
          </rPr>
          <t>&lt;[[TCDeals] - [TC Property Current Stage (Seq: 1)] - [Buildings (Seq: 142)] PVC Applicable Percentage - Send]&gt;</t>
        </r>
      </text>
    </comment>
    <comment ref="S153" authorId="1" shapeId="0" xr:uid="{BA70417B-563F-415C-B6A2-8CF2F8EBF4C0}">
      <text>
        <r>
          <rPr>
            <b/>
            <sz val="9"/>
            <color indexed="81"/>
            <rFont val="Tahoma"/>
            <family val="2"/>
          </rPr>
          <t>&lt;[[TCDeals] - [TC Property Current Stage (Seq: 1)] - [Buildings (Seq: 142)] Constr Applicable Percentage - Send]&gt;</t>
        </r>
      </text>
    </comment>
    <comment ref="T153" authorId="1" shapeId="0" xr:uid="{D313EEE8-E588-4C2F-A75F-58ED0CE223EB}">
      <text>
        <r>
          <rPr>
            <b/>
            <sz val="9"/>
            <color indexed="81"/>
            <rFont val="Tahoma"/>
            <family val="2"/>
          </rPr>
          <t>&lt;[[TCDeals] - [TC Property Current Stage (Seq: 1)] - [Buildings (Seq: 142)] PVC Credit Amount - Send]&gt;</t>
        </r>
      </text>
    </comment>
    <comment ref="U153" authorId="1" shapeId="0" xr:uid="{74842032-3F55-43C1-8DD4-FE0CB59A8F2D}">
      <text>
        <r>
          <rPr>
            <b/>
            <sz val="9"/>
            <color indexed="81"/>
            <rFont val="Tahoma"/>
            <family val="2"/>
          </rPr>
          <t>&lt;[[TCDeals] - [TC Property Current Stage (Seq: 1)] - [Buildings (Seq: 142)] Constr Credit Amount - Send]&gt;</t>
        </r>
      </text>
    </comment>
    <comment ref="V153" authorId="1" shapeId="0" xr:uid="{7C437205-7BAB-4D87-9C07-37D0DE2071E6}">
      <text>
        <r>
          <rPr>
            <b/>
            <sz val="9"/>
            <color indexed="81"/>
            <rFont val="Tahoma"/>
            <family val="2"/>
          </rPr>
          <t>&lt;[[TCDeals] - [TC Property Current Stage (Seq: 1)] - [Buildings (Seq: 142)] PVC Est Qual Basis - Send]&gt;</t>
        </r>
      </text>
    </comment>
    <comment ref="W153" authorId="1" shapeId="0" xr:uid="{95511FB8-06BA-4CB8-863D-6DDF5B62AF3E}">
      <text>
        <r>
          <rPr>
            <b/>
            <sz val="9"/>
            <color indexed="81"/>
            <rFont val="Tahoma"/>
            <family val="2"/>
          </rPr>
          <t>&lt;[[TCDeals] - [TC Property Current Stage (Seq: 1)] - [Buildings (Seq: 142)] Constr Est Qual Basis - Send]&gt;</t>
        </r>
      </text>
    </comment>
    <comment ref="X153" authorId="1" shapeId="0" xr:uid="{8334C737-49E3-408D-8C19-34995E2E4DFD}">
      <text>
        <r>
          <rPr>
            <b/>
            <sz val="9"/>
            <color indexed="81"/>
            <rFont val="Tahoma"/>
            <family val="2"/>
          </rPr>
          <t>&lt;[[TCDeals] - [TC Property Current Stage (Seq: 1)] - [Buildings (Seq: 142)] PVC8609 Basis - Send]&gt;</t>
        </r>
      </text>
    </comment>
    <comment ref="Y153" authorId="1" shapeId="0" xr:uid="{F8BCD878-5162-4A84-82C5-E0F0EFC2D208}">
      <text>
        <r>
          <rPr>
            <b/>
            <sz val="9"/>
            <color indexed="81"/>
            <rFont val="Tahoma"/>
            <family val="2"/>
          </rPr>
          <t>&lt;[[TCDeals] - [TC Property Current Stage (Seq: 1)] - [Buildings (Seq: 142)] Constr 8609 Basis - Send]&gt;</t>
        </r>
      </text>
    </comment>
    <comment ref="P154" authorId="1" shapeId="0" xr:uid="{170BF03E-7D6D-4F9D-9D7D-5CDC2D6D27B8}">
      <text>
        <r>
          <rPr>
            <b/>
            <sz val="9"/>
            <color indexed="81"/>
            <rFont val="Tahoma"/>
            <family val="2"/>
          </rPr>
          <t>&lt;[[TCDeals] - [TC Property Current Stage (Seq: 1)] - [Buildings (Seq: 143)] PVC8609 Credit - Send]&gt;</t>
        </r>
      </text>
    </comment>
    <comment ref="Q154" authorId="1" shapeId="0" xr:uid="{1CD51B8C-F147-4BA2-8F9B-252663C650C9}">
      <text>
        <r>
          <rPr>
            <b/>
            <sz val="9"/>
            <color indexed="81"/>
            <rFont val="Tahoma"/>
            <family val="2"/>
          </rPr>
          <t>&lt;[[TCDeals] - [TC Property Current Stage (Seq: 1)] - [Buildings (Seq: 143)] Constr 8609 Credit - Send]&gt;</t>
        </r>
      </text>
    </comment>
    <comment ref="R154" authorId="1" shapeId="0" xr:uid="{A78E7CFA-02C4-4CB9-AFA9-DD3FE3F4053C}">
      <text>
        <r>
          <rPr>
            <b/>
            <sz val="9"/>
            <color indexed="81"/>
            <rFont val="Tahoma"/>
            <family val="2"/>
          </rPr>
          <t>&lt;[[TCDeals] - [TC Property Current Stage (Seq: 1)] - [Buildings (Seq: 143)] PVC Applicable Percentage - Send]&gt;</t>
        </r>
      </text>
    </comment>
    <comment ref="S154" authorId="1" shapeId="0" xr:uid="{CCD3A9D5-5385-44CB-A2C4-F91C492A5309}">
      <text>
        <r>
          <rPr>
            <b/>
            <sz val="9"/>
            <color indexed="81"/>
            <rFont val="Tahoma"/>
            <family val="2"/>
          </rPr>
          <t>&lt;[[TCDeals] - [TC Property Current Stage (Seq: 1)] - [Buildings (Seq: 143)] Constr Applicable Percentage - Send]&gt;</t>
        </r>
      </text>
    </comment>
    <comment ref="T154" authorId="1" shapeId="0" xr:uid="{3202A045-A4EC-4870-920E-15F92B785441}">
      <text>
        <r>
          <rPr>
            <b/>
            <sz val="9"/>
            <color indexed="81"/>
            <rFont val="Tahoma"/>
            <family val="2"/>
          </rPr>
          <t>&lt;[[TCDeals] - [TC Property Current Stage (Seq: 1)] - [Buildings (Seq: 143)] PVC Credit Amount - Send]&gt;</t>
        </r>
      </text>
    </comment>
    <comment ref="U154" authorId="1" shapeId="0" xr:uid="{63A517D0-A166-4174-B620-B11AD1663A44}">
      <text>
        <r>
          <rPr>
            <b/>
            <sz val="9"/>
            <color indexed="81"/>
            <rFont val="Tahoma"/>
            <family val="2"/>
          </rPr>
          <t>&lt;[[TCDeals] - [TC Property Current Stage (Seq: 1)] - [Buildings (Seq: 143)] Constr Credit Amount - Send]&gt;</t>
        </r>
      </text>
    </comment>
    <comment ref="V154" authorId="1" shapeId="0" xr:uid="{6BA1648E-9730-4C92-A0AA-C5C3F324AA0D}">
      <text>
        <r>
          <rPr>
            <b/>
            <sz val="9"/>
            <color indexed="81"/>
            <rFont val="Tahoma"/>
            <family val="2"/>
          </rPr>
          <t>&lt;[[TCDeals] - [TC Property Current Stage (Seq: 1)] - [Buildings (Seq: 143)] PVC Est Qual Basis - Send]&gt;</t>
        </r>
      </text>
    </comment>
    <comment ref="W154" authorId="1" shapeId="0" xr:uid="{2A1BA339-CB33-4AEC-8E07-55FA67772820}">
      <text>
        <r>
          <rPr>
            <b/>
            <sz val="9"/>
            <color indexed="81"/>
            <rFont val="Tahoma"/>
            <family val="2"/>
          </rPr>
          <t>&lt;[[TCDeals] - [TC Property Current Stage (Seq: 1)] - [Buildings (Seq: 143)] Constr Est Qual Basis - Send]&gt;</t>
        </r>
      </text>
    </comment>
    <comment ref="X154" authorId="1" shapeId="0" xr:uid="{9A1AB23C-3F5F-4137-88F5-02DC0CEC34F0}">
      <text>
        <r>
          <rPr>
            <b/>
            <sz val="9"/>
            <color indexed="81"/>
            <rFont val="Tahoma"/>
            <family val="2"/>
          </rPr>
          <t>&lt;[[TCDeals] - [TC Property Current Stage (Seq: 1)] - [Buildings (Seq: 143)] PVC8609 Basis - Send]&gt;</t>
        </r>
      </text>
    </comment>
    <comment ref="Y154" authorId="1" shapeId="0" xr:uid="{DC4BE05C-9A80-458E-90ED-18941ABD7687}">
      <text>
        <r>
          <rPr>
            <b/>
            <sz val="9"/>
            <color indexed="81"/>
            <rFont val="Tahoma"/>
            <family val="2"/>
          </rPr>
          <t>&lt;[[TCDeals] - [TC Property Current Stage (Seq: 1)] - [Buildings (Seq: 143)] Constr 8609 Basis - Send]&gt;</t>
        </r>
      </text>
    </comment>
    <comment ref="P155" authorId="1" shapeId="0" xr:uid="{C6F6228F-9856-4A1D-BB33-B078335A23DC}">
      <text>
        <r>
          <rPr>
            <b/>
            <sz val="9"/>
            <color indexed="81"/>
            <rFont val="Tahoma"/>
            <family val="2"/>
          </rPr>
          <t>&lt;[[TCDeals] - [TC Property Current Stage (Seq: 1)] - [Buildings (Seq: 144)] PVC8609 Credit - Send]&gt;</t>
        </r>
      </text>
    </comment>
    <comment ref="Q155" authorId="1" shapeId="0" xr:uid="{AB7246F5-2059-4D98-984C-78934F81321B}">
      <text>
        <r>
          <rPr>
            <b/>
            <sz val="9"/>
            <color indexed="81"/>
            <rFont val="Tahoma"/>
            <family val="2"/>
          </rPr>
          <t>&lt;[[TCDeals] - [TC Property Current Stage (Seq: 1)] - [Buildings (Seq: 144)] Constr 8609 Credit - Send]&gt;</t>
        </r>
      </text>
    </comment>
    <comment ref="R155" authorId="1" shapeId="0" xr:uid="{B0B7AF39-91BF-436E-9AF5-B65FA66D8B05}">
      <text>
        <r>
          <rPr>
            <b/>
            <sz val="9"/>
            <color indexed="81"/>
            <rFont val="Tahoma"/>
            <family val="2"/>
          </rPr>
          <t>&lt;[[TCDeals] - [TC Property Current Stage (Seq: 1)] - [Buildings (Seq: 144)] PVC Applicable Percentage - Send]&gt;</t>
        </r>
      </text>
    </comment>
    <comment ref="S155" authorId="1" shapeId="0" xr:uid="{E3F4DF71-BA49-4BB9-8D68-BF89D41BE967}">
      <text>
        <r>
          <rPr>
            <b/>
            <sz val="9"/>
            <color indexed="81"/>
            <rFont val="Tahoma"/>
            <family val="2"/>
          </rPr>
          <t>&lt;[[TCDeals] - [TC Property Current Stage (Seq: 1)] - [Buildings (Seq: 144)] Constr Applicable Percentage - Send]&gt;</t>
        </r>
      </text>
    </comment>
    <comment ref="T155" authorId="1" shapeId="0" xr:uid="{3C6F2E17-ECAA-4C19-AAE8-500F514A84BD}">
      <text>
        <r>
          <rPr>
            <b/>
            <sz val="9"/>
            <color indexed="81"/>
            <rFont val="Tahoma"/>
            <family val="2"/>
          </rPr>
          <t>&lt;[[TCDeals] - [TC Property Current Stage (Seq: 1)] - [Buildings (Seq: 144)] PVC Credit Amount - Send]&gt;</t>
        </r>
      </text>
    </comment>
    <comment ref="U155" authorId="1" shapeId="0" xr:uid="{7377A14F-FE92-4C42-80AB-50E00F7C1013}">
      <text>
        <r>
          <rPr>
            <b/>
            <sz val="9"/>
            <color indexed="81"/>
            <rFont val="Tahoma"/>
            <family val="2"/>
          </rPr>
          <t>&lt;[[TCDeals] - [TC Property Current Stage (Seq: 1)] - [Buildings (Seq: 144)] Constr Credit Amount - Send]&gt;</t>
        </r>
      </text>
    </comment>
    <comment ref="V155" authorId="1" shapeId="0" xr:uid="{3BDF7ECF-78F1-4890-9624-77FEEB931A20}">
      <text>
        <r>
          <rPr>
            <b/>
            <sz val="9"/>
            <color indexed="81"/>
            <rFont val="Tahoma"/>
            <family val="2"/>
          </rPr>
          <t>&lt;[[TCDeals] - [TC Property Current Stage (Seq: 1)] - [Buildings (Seq: 144)] PVC Est Qual Basis - Send]&gt;</t>
        </r>
      </text>
    </comment>
    <comment ref="W155" authorId="1" shapeId="0" xr:uid="{08F36078-15E7-49FC-8295-9EEF65A76F7A}">
      <text>
        <r>
          <rPr>
            <b/>
            <sz val="9"/>
            <color indexed="81"/>
            <rFont val="Tahoma"/>
            <family val="2"/>
          </rPr>
          <t>&lt;[[TCDeals] - [TC Property Current Stage (Seq: 1)] - [Buildings (Seq: 144)] Constr Est Qual Basis - Send]&gt;</t>
        </r>
      </text>
    </comment>
    <comment ref="X155" authorId="1" shapeId="0" xr:uid="{2A44049A-7F07-4D12-8737-6D9C68A450BC}">
      <text>
        <r>
          <rPr>
            <b/>
            <sz val="9"/>
            <color indexed="81"/>
            <rFont val="Tahoma"/>
            <family val="2"/>
          </rPr>
          <t>&lt;[[TCDeals] - [TC Property Current Stage (Seq: 1)] - [Buildings (Seq: 144)] PVC8609 Basis - Send]&gt;</t>
        </r>
      </text>
    </comment>
    <comment ref="Y155" authorId="1" shapeId="0" xr:uid="{88E3A8FC-7EEA-4CC0-B4F2-24B171A822FC}">
      <text>
        <r>
          <rPr>
            <b/>
            <sz val="9"/>
            <color indexed="81"/>
            <rFont val="Tahoma"/>
            <family val="2"/>
          </rPr>
          <t>&lt;[[TCDeals] - [TC Property Current Stage (Seq: 1)] - [Buildings (Seq: 144)] Constr 8609 Basis - Send]&gt;</t>
        </r>
      </text>
    </comment>
    <comment ref="P156" authorId="1" shapeId="0" xr:uid="{711A92F7-B2EF-44C9-91C0-5DCA00B284DC}">
      <text>
        <r>
          <rPr>
            <b/>
            <sz val="9"/>
            <color indexed="81"/>
            <rFont val="Tahoma"/>
            <family val="2"/>
          </rPr>
          <t>&lt;[[TCDeals] - [TC Property Current Stage (Seq: 1)] - [Buildings (Seq: 145)] PVC8609 Credit - Send]&gt;</t>
        </r>
      </text>
    </comment>
    <comment ref="Q156" authorId="1" shapeId="0" xr:uid="{A32F3A64-5730-44EA-92E4-A57BA17F9CEF}">
      <text>
        <r>
          <rPr>
            <b/>
            <sz val="9"/>
            <color indexed="81"/>
            <rFont val="Tahoma"/>
            <family val="2"/>
          </rPr>
          <t>&lt;[[TCDeals] - [TC Property Current Stage (Seq: 1)] - [Buildings (Seq: 145)] Constr 8609 Credit - Send]&gt;</t>
        </r>
      </text>
    </comment>
    <comment ref="R156" authorId="1" shapeId="0" xr:uid="{115613B9-2FAB-477B-8DA8-3891DDC81055}">
      <text>
        <r>
          <rPr>
            <b/>
            <sz val="9"/>
            <color indexed="81"/>
            <rFont val="Tahoma"/>
            <family val="2"/>
          </rPr>
          <t>&lt;[[TCDeals] - [TC Property Current Stage (Seq: 1)] - [Buildings (Seq: 145)] PVC Applicable Percentage - Send]&gt;</t>
        </r>
      </text>
    </comment>
    <comment ref="S156" authorId="1" shapeId="0" xr:uid="{4079ABB0-039B-4F3F-A43F-9FEA3F41485A}">
      <text>
        <r>
          <rPr>
            <b/>
            <sz val="9"/>
            <color indexed="81"/>
            <rFont val="Tahoma"/>
            <family val="2"/>
          </rPr>
          <t>&lt;[[TCDeals] - [TC Property Current Stage (Seq: 1)] - [Buildings (Seq: 145)] Constr Applicable Percentage - Send]&gt;</t>
        </r>
      </text>
    </comment>
    <comment ref="T156" authorId="1" shapeId="0" xr:uid="{F9A9448C-A0D9-4219-96E4-906FC6F67154}">
      <text>
        <r>
          <rPr>
            <b/>
            <sz val="9"/>
            <color indexed="81"/>
            <rFont val="Tahoma"/>
            <family val="2"/>
          </rPr>
          <t>&lt;[[TCDeals] - [TC Property Current Stage (Seq: 1)] - [Buildings (Seq: 145)] PVC Credit Amount - Send]&gt;</t>
        </r>
      </text>
    </comment>
    <comment ref="U156" authorId="1" shapeId="0" xr:uid="{91E433B4-3C98-4895-BF06-7535E0A661C0}">
      <text>
        <r>
          <rPr>
            <b/>
            <sz val="9"/>
            <color indexed="81"/>
            <rFont val="Tahoma"/>
            <family val="2"/>
          </rPr>
          <t>&lt;[[TCDeals] - [TC Property Current Stage (Seq: 1)] - [Buildings (Seq: 145)] Constr Credit Amount - Send]&gt;</t>
        </r>
      </text>
    </comment>
    <comment ref="V156" authorId="1" shapeId="0" xr:uid="{277C0D7C-0D0F-47CE-8432-3A747C6D2A11}">
      <text>
        <r>
          <rPr>
            <b/>
            <sz val="9"/>
            <color indexed="81"/>
            <rFont val="Tahoma"/>
            <family val="2"/>
          </rPr>
          <t>&lt;[[TCDeals] - [TC Property Current Stage (Seq: 1)] - [Buildings (Seq: 145)] PVC Est Qual Basis - Send]&gt;</t>
        </r>
      </text>
    </comment>
    <comment ref="W156" authorId="1" shapeId="0" xr:uid="{3DBCCE57-8E39-4CDF-8145-3F37C4656225}">
      <text>
        <r>
          <rPr>
            <b/>
            <sz val="9"/>
            <color indexed="81"/>
            <rFont val="Tahoma"/>
            <family val="2"/>
          </rPr>
          <t>&lt;[[TCDeals] - [TC Property Current Stage (Seq: 1)] - [Buildings (Seq: 145)] Constr Est Qual Basis - Send]&gt;</t>
        </r>
      </text>
    </comment>
    <comment ref="X156" authorId="1" shapeId="0" xr:uid="{9A54502C-BDE0-496C-8EAB-9605E6A87A51}">
      <text>
        <r>
          <rPr>
            <b/>
            <sz val="9"/>
            <color indexed="81"/>
            <rFont val="Tahoma"/>
            <family val="2"/>
          </rPr>
          <t>&lt;[[TCDeals] - [TC Property Current Stage (Seq: 1)] - [Buildings (Seq: 145)] PVC8609 Basis - Send]&gt;</t>
        </r>
      </text>
    </comment>
    <comment ref="Y156" authorId="1" shapeId="0" xr:uid="{36458755-5627-4117-BD17-A43849E410B8}">
      <text>
        <r>
          <rPr>
            <b/>
            <sz val="9"/>
            <color indexed="81"/>
            <rFont val="Tahoma"/>
            <family val="2"/>
          </rPr>
          <t>&lt;[[TCDeals] - [TC Property Current Stage (Seq: 1)] - [Buildings (Seq: 145)] Constr 8609 Basis - Send]&gt;</t>
        </r>
      </text>
    </comment>
    <comment ref="P157" authorId="1" shapeId="0" xr:uid="{64629AA2-6C96-4123-870A-3AC1D93E2038}">
      <text>
        <r>
          <rPr>
            <b/>
            <sz val="9"/>
            <color indexed="81"/>
            <rFont val="Tahoma"/>
            <family val="2"/>
          </rPr>
          <t>&lt;[[TCDeals] - [TC Property Current Stage (Seq: 1)] - [Buildings (Seq: 146)] PVC8609 Credit - Send]&gt;</t>
        </r>
      </text>
    </comment>
    <comment ref="Q157" authorId="1" shapeId="0" xr:uid="{71593F58-CB9D-46A5-AECF-DE42B0838112}">
      <text>
        <r>
          <rPr>
            <b/>
            <sz val="9"/>
            <color indexed="81"/>
            <rFont val="Tahoma"/>
            <family val="2"/>
          </rPr>
          <t>&lt;[[TCDeals] - [TC Property Current Stage (Seq: 1)] - [Buildings (Seq: 146)] Constr 8609 Credit - Send]&gt;</t>
        </r>
      </text>
    </comment>
    <comment ref="R157" authorId="1" shapeId="0" xr:uid="{5228A23D-809F-4BC5-9CFB-E97A56A0AC9A}">
      <text>
        <r>
          <rPr>
            <b/>
            <sz val="9"/>
            <color indexed="81"/>
            <rFont val="Tahoma"/>
            <family val="2"/>
          </rPr>
          <t>&lt;[[TCDeals] - [TC Property Current Stage (Seq: 1)] - [Buildings (Seq: 146)] PVC Applicable Percentage - Send]&gt;</t>
        </r>
      </text>
    </comment>
    <comment ref="S157" authorId="1" shapeId="0" xr:uid="{6C137DBF-C7A0-4011-871E-06C560854295}">
      <text>
        <r>
          <rPr>
            <b/>
            <sz val="9"/>
            <color indexed="81"/>
            <rFont val="Tahoma"/>
            <family val="2"/>
          </rPr>
          <t>&lt;[[TCDeals] - [TC Property Current Stage (Seq: 1)] - [Buildings (Seq: 146)] Constr Applicable Percentage - Send]&gt;</t>
        </r>
      </text>
    </comment>
    <comment ref="T157" authorId="1" shapeId="0" xr:uid="{065D63C6-9033-4BAC-801E-7D46B83052F1}">
      <text>
        <r>
          <rPr>
            <b/>
            <sz val="9"/>
            <color indexed="81"/>
            <rFont val="Tahoma"/>
            <family val="2"/>
          </rPr>
          <t>&lt;[[TCDeals] - [TC Property Current Stage (Seq: 1)] - [Buildings (Seq: 146)] PVC Credit Amount - Send]&gt;</t>
        </r>
      </text>
    </comment>
    <comment ref="U157" authorId="1" shapeId="0" xr:uid="{C3CCD7C0-20B9-4F8C-ADE4-099394F14DDA}">
      <text>
        <r>
          <rPr>
            <b/>
            <sz val="9"/>
            <color indexed="81"/>
            <rFont val="Tahoma"/>
            <family val="2"/>
          </rPr>
          <t>&lt;[[TCDeals] - [TC Property Current Stage (Seq: 1)] - [Buildings (Seq: 146)] Constr Credit Amount - Send]&gt;</t>
        </r>
      </text>
    </comment>
    <comment ref="V157" authorId="1" shapeId="0" xr:uid="{5146B2E3-FE35-478C-8C85-DFA828C256AA}">
      <text>
        <r>
          <rPr>
            <b/>
            <sz val="9"/>
            <color indexed="81"/>
            <rFont val="Tahoma"/>
            <family val="2"/>
          </rPr>
          <t>&lt;[[TCDeals] - [TC Property Current Stage (Seq: 1)] - [Buildings (Seq: 146)] PVC Est Qual Basis - Send]&gt;</t>
        </r>
      </text>
    </comment>
    <comment ref="W157" authorId="1" shapeId="0" xr:uid="{0A18B288-84BB-4F3C-9E27-F068711BA593}">
      <text>
        <r>
          <rPr>
            <b/>
            <sz val="9"/>
            <color indexed="81"/>
            <rFont val="Tahoma"/>
            <family val="2"/>
          </rPr>
          <t>&lt;[[TCDeals] - [TC Property Current Stage (Seq: 1)] - [Buildings (Seq: 146)] Constr Est Qual Basis - Send]&gt;</t>
        </r>
      </text>
    </comment>
    <comment ref="X157" authorId="1" shapeId="0" xr:uid="{D07708FB-E12F-4022-937A-AB074DE47ADE}">
      <text>
        <r>
          <rPr>
            <b/>
            <sz val="9"/>
            <color indexed="81"/>
            <rFont val="Tahoma"/>
            <family val="2"/>
          </rPr>
          <t>&lt;[[TCDeals] - [TC Property Current Stage (Seq: 1)] - [Buildings (Seq: 146)] PVC8609 Basis - Send]&gt;</t>
        </r>
      </text>
    </comment>
    <comment ref="Y157" authorId="1" shapeId="0" xr:uid="{B5D9CC92-2586-4E98-8CC8-8ACB276BF88B}">
      <text>
        <r>
          <rPr>
            <b/>
            <sz val="9"/>
            <color indexed="81"/>
            <rFont val="Tahoma"/>
            <family val="2"/>
          </rPr>
          <t>&lt;[[TCDeals] - [TC Property Current Stage (Seq: 1)] - [Buildings (Seq: 146)] Constr 8609 Basis - Send]&gt;</t>
        </r>
      </text>
    </comment>
    <comment ref="P158" authorId="1" shapeId="0" xr:uid="{A73BE66B-3562-4D84-B6FB-BBFFAD2210CC}">
      <text>
        <r>
          <rPr>
            <b/>
            <sz val="9"/>
            <color indexed="81"/>
            <rFont val="Tahoma"/>
            <family val="2"/>
          </rPr>
          <t>&lt;[[TCDeals] - [TC Property Current Stage (Seq: 1)] - [Buildings (Seq: 147)] PVC8609 Credit - Send]&gt;</t>
        </r>
      </text>
    </comment>
    <comment ref="Q158" authorId="1" shapeId="0" xr:uid="{37136B31-0020-43A3-AAD9-22933306BB5D}">
      <text>
        <r>
          <rPr>
            <b/>
            <sz val="9"/>
            <color indexed="81"/>
            <rFont val="Tahoma"/>
            <family val="2"/>
          </rPr>
          <t>&lt;[[TCDeals] - [TC Property Current Stage (Seq: 1)] - [Buildings (Seq: 147)] Constr 8609 Credit - Send]&gt;</t>
        </r>
      </text>
    </comment>
    <comment ref="R158" authorId="1" shapeId="0" xr:uid="{F7C29B8F-A8A1-45FD-8561-D1B31A567A7B}">
      <text>
        <r>
          <rPr>
            <b/>
            <sz val="9"/>
            <color indexed="81"/>
            <rFont val="Tahoma"/>
            <family val="2"/>
          </rPr>
          <t>&lt;[[TCDeals] - [TC Property Current Stage (Seq: 1)] - [Buildings (Seq: 147)] PVC Applicable Percentage - Send]&gt;</t>
        </r>
      </text>
    </comment>
    <comment ref="S158" authorId="1" shapeId="0" xr:uid="{46F5970F-1F4F-4960-B940-BD99FB9390E7}">
      <text>
        <r>
          <rPr>
            <b/>
            <sz val="9"/>
            <color indexed="81"/>
            <rFont val="Tahoma"/>
            <family val="2"/>
          </rPr>
          <t>&lt;[[TCDeals] - [TC Property Current Stage (Seq: 1)] - [Buildings (Seq: 147)] Constr Applicable Percentage - Send]&gt;</t>
        </r>
      </text>
    </comment>
    <comment ref="T158" authorId="1" shapeId="0" xr:uid="{282F0356-B364-4555-AEE4-BADEDADC3A4C}">
      <text>
        <r>
          <rPr>
            <b/>
            <sz val="9"/>
            <color indexed="81"/>
            <rFont val="Tahoma"/>
            <family val="2"/>
          </rPr>
          <t>&lt;[[TCDeals] - [TC Property Current Stage (Seq: 1)] - [Buildings (Seq: 147)] PVC Credit Amount - Send]&gt;</t>
        </r>
      </text>
    </comment>
    <comment ref="U158" authorId="1" shapeId="0" xr:uid="{EFE7C130-78BD-4D9F-BFF4-45FC1F0BC529}">
      <text>
        <r>
          <rPr>
            <b/>
            <sz val="9"/>
            <color indexed="81"/>
            <rFont val="Tahoma"/>
            <family val="2"/>
          </rPr>
          <t>&lt;[[TCDeals] - [TC Property Current Stage (Seq: 1)] - [Buildings (Seq: 147)] Constr Credit Amount - Send]&gt;</t>
        </r>
      </text>
    </comment>
    <comment ref="V158" authorId="1" shapeId="0" xr:uid="{95064254-949F-48A5-8E12-6E2432EC7871}">
      <text>
        <r>
          <rPr>
            <b/>
            <sz val="9"/>
            <color indexed="81"/>
            <rFont val="Tahoma"/>
            <family val="2"/>
          </rPr>
          <t>&lt;[[TCDeals] - [TC Property Current Stage (Seq: 1)] - [Buildings (Seq: 147)] PVC Est Qual Basis - Send]&gt;</t>
        </r>
      </text>
    </comment>
    <comment ref="W158" authorId="1" shapeId="0" xr:uid="{CB8E531F-B070-4612-9DEE-000F210A9168}">
      <text>
        <r>
          <rPr>
            <b/>
            <sz val="9"/>
            <color indexed="81"/>
            <rFont val="Tahoma"/>
            <family val="2"/>
          </rPr>
          <t>&lt;[[TCDeals] - [TC Property Current Stage (Seq: 1)] - [Buildings (Seq: 147)] Constr Est Qual Basis - Send]&gt;</t>
        </r>
      </text>
    </comment>
    <comment ref="X158" authorId="1" shapeId="0" xr:uid="{D542FCB3-A154-4EF4-A608-AA98C48C3FFB}">
      <text>
        <r>
          <rPr>
            <b/>
            <sz val="9"/>
            <color indexed="81"/>
            <rFont val="Tahoma"/>
            <family val="2"/>
          </rPr>
          <t>&lt;[[TCDeals] - [TC Property Current Stage (Seq: 1)] - [Buildings (Seq: 147)] PVC8609 Basis - Send]&gt;</t>
        </r>
      </text>
    </comment>
    <comment ref="Y158" authorId="1" shapeId="0" xr:uid="{F7F259D8-79A9-404C-9455-C1BB14886133}">
      <text>
        <r>
          <rPr>
            <b/>
            <sz val="9"/>
            <color indexed="81"/>
            <rFont val="Tahoma"/>
            <family val="2"/>
          </rPr>
          <t>&lt;[[TCDeals] - [TC Property Current Stage (Seq: 1)] - [Buildings (Seq: 147)] Constr 8609 Basis - Send]&gt;</t>
        </r>
      </text>
    </comment>
    <comment ref="P159" authorId="1" shapeId="0" xr:uid="{FCEBC731-60D4-4F5D-83FD-93262F52C6D4}">
      <text>
        <r>
          <rPr>
            <b/>
            <sz val="9"/>
            <color indexed="81"/>
            <rFont val="Tahoma"/>
            <family val="2"/>
          </rPr>
          <t>&lt;[[TCDeals] - [TC Property Current Stage (Seq: 1)] - [Buildings (Seq: 148)] PVC8609 Credit - Send]&gt;</t>
        </r>
      </text>
    </comment>
    <comment ref="Q159" authorId="1" shapeId="0" xr:uid="{90EAE7F3-33E4-43A5-805B-2AA7F37BB3D6}">
      <text>
        <r>
          <rPr>
            <b/>
            <sz val="9"/>
            <color indexed="81"/>
            <rFont val="Tahoma"/>
            <family val="2"/>
          </rPr>
          <t>&lt;[[TCDeals] - [TC Property Current Stage (Seq: 1)] - [Buildings (Seq: 148)] Constr 8609 Credit - Send]&gt;</t>
        </r>
      </text>
    </comment>
    <comment ref="R159" authorId="1" shapeId="0" xr:uid="{1700C45D-2DCC-4120-9F37-3658193A9FAB}">
      <text>
        <r>
          <rPr>
            <b/>
            <sz val="9"/>
            <color indexed="81"/>
            <rFont val="Tahoma"/>
            <family val="2"/>
          </rPr>
          <t>&lt;[[TCDeals] - [TC Property Current Stage (Seq: 1)] - [Buildings (Seq: 148)] PVC Applicable Percentage - Send]&gt;</t>
        </r>
      </text>
    </comment>
    <comment ref="S159" authorId="1" shapeId="0" xr:uid="{7F626869-07F3-468E-9EB8-E6EB2BDED97D}">
      <text>
        <r>
          <rPr>
            <b/>
            <sz val="9"/>
            <color indexed="81"/>
            <rFont val="Tahoma"/>
            <family val="2"/>
          </rPr>
          <t>&lt;[[TCDeals] - [TC Property Current Stage (Seq: 1)] - [Buildings (Seq: 148)] Constr Applicable Percentage - Send]&gt;</t>
        </r>
      </text>
    </comment>
    <comment ref="T159" authorId="1" shapeId="0" xr:uid="{0E613A03-FE70-42FA-98EA-0E8CBBB915DC}">
      <text>
        <r>
          <rPr>
            <b/>
            <sz val="9"/>
            <color indexed="81"/>
            <rFont val="Tahoma"/>
            <family val="2"/>
          </rPr>
          <t>&lt;[[TCDeals] - [TC Property Current Stage (Seq: 1)] - [Buildings (Seq: 148)] PVC Credit Amount - Send]&gt;</t>
        </r>
      </text>
    </comment>
    <comment ref="U159" authorId="1" shapeId="0" xr:uid="{B22C79E8-AC50-4E87-B2A3-ADFE3D3B5E86}">
      <text>
        <r>
          <rPr>
            <b/>
            <sz val="9"/>
            <color indexed="81"/>
            <rFont val="Tahoma"/>
            <family val="2"/>
          </rPr>
          <t>&lt;[[TCDeals] - [TC Property Current Stage (Seq: 1)] - [Buildings (Seq: 148)] Constr Credit Amount - Send]&gt;</t>
        </r>
      </text>
    </comment>
    <comment ref="V159" authorId="1" shapeId="0" xr:uid="{B4EE6711-8792-4A19-B26E-8BCF31B8F32B}">
      <text>
        <r>
          <rPr>
            <b/>
            <sz val="9"/>
            <color indexed="81"/>
            <rFont val="Tahoma"/>
            <family val="2"/>
          </rPr>
          <t>&lt;[[TCDeals] - [TC Property Current Stage (Seq: 1)] - [Buildings (Seq: 148)] PVC Est Qual Basis - Send]&gt;</t>
        </r>
      </text>
    </comment>
    <comment ref="W159" authorId="1" shapeId="0" xr:uid="{36BC3CBE-D776-4929-BD7E-5C09E2F71A39}">
      <text>
        <r>
          <rPr>
            <b/>
            <sz val="9"/>
            <color indexed="81"/>
            <rFont val="Tahoma"/>
            <family val="2"/>
          </rPr>
          <t>&lt;[[TCDeals] - [TC Property Current Stage (Seq: 1)] - [Buildings (Seq: 148)] Constr Est Qual Basis - Send]&gt;</t>
        </r>
      </text>
    </comment>
    <comment ref="X159" authorId="1" shapeId="0" xr:uid="{A87DE754-8D40-4388-A963-E0B312ED2D93}">
      <text>
        <r>
          <rPr>
            <b/>
            <sz val="9"/>
            <color indexed="81"/>
            <rFont val="Tahoma"/>
            <family val="2"/>
          </rPr>
          <t>&lt;[[TCDeals] - [TC Property Current Stage (Seq: 1)] - [Buildings (Seq: 148)] PVC8609 Basis - Send]&gt;</t>
        </r>
      </text>
    </comment>
    <comment ref="Y159" authorId="1" shapeId="0" xr:uid="{C886C141-54DA-4DEB-BE99-E01D1AB57BB8}">
      <text>
        <r>
          <rPr>
            <b/>
            <sz val="9"/>
            <color indexed="81"/>
            <rFont val="Tahoma"/>
            <family val="2"/>
          </rPr>
          <t>&lt;[[TCDeals] - [TC Property Current Stage (Seq: 1)] - [Buildings (Seq: 148)] Constr 8609 Basis - Send]&gt;</t>
        </r>
      </text>
    </comment>
    <comment ref="P160" authorId="1" shapeId="0" xr:uid="{4568BE1B-A896-47ED-9230-B1E041944AF4}">
      <text>
        <r>
          <rPr>
            <b/>
            <sz val="9"/>
            <color indexed="81"/>
            <rFont val="Tahoma"/>
            <family val="2"/>
          </rPr>
          <t>&lt;[[TCDeals] - [TC Property Current Stage (Seq: 1)] - [Buildings (Seq: 149)] PVC8609 Credit - Send]&gt;</t>
        </r>
      </text>
    </comment>
    <comment ref="Q160" authorId="1" shapeId="0" xr:uid="{E083D947-282F-42E7-B503-56F79C5AC7B9}">
      <text>
        <r>
          <rPr>
            <b/>
            <sz val="9"/>
            <color indexed="81"/>
            <rFont val="Tahoma"/>
            <family val="2"/>
          </rPr>
          <t>&lt;[[TCDeals] - [TC Property Current Stage (Seq: 1)] - [Buildings (Seq: 149)] Constr 8609 Credit - Send]&gt;</t>
        </r>
      </text>
    </comment>
    <comment ref="R160" authorId="1" shapeId="0" xr:uid="{7A0F6E2C-2A0A-4E48-87E3-7CDAAD9AF4D1}">
      <text>
        <r>
          <rPr>
            <b/>
            <sz val="9"/>
            <color indexed="81"/>
            <rFont val="Tahoma"/>
            <family val="2"/>
          </rPr>
          <t>&lt;[[TCDeals] - [TC Property Current Stage (Seq: 1)] - [Buildings (Seq: 149)] PVC Applicable Percentage - Send]&gt;</t>
        </r>
      </text>
    </comment>
    <comment ref="S160" authorId="1" shapeId="0" xr:uid="{0789842B-02AD-403D-8DF4-4277A07DF606}">
      <text>
        <r>
          <rPr>
            <b/>
            <sz val="9"/>
            <color indexed="81"/>
            <rFont val="Tahoma"/>
            <family val="2"/>
          </rPr>
          <t>&lt;[[TCDeals] - [TC Property Current Stage (Seq: 1)] - [Buildings (Seq: 149)] Constr Applicable Percentage - Send]&gt;</t>
        </r>
      </text>
    </comment>
    <comment ref="T160" authorId="1" shapeId="0" xr:uid="{71F2B784-A344-43A2-B8A8-9500860F8C4F}">
      <text>
        <r>
          <rPr>
            <b/>
            <sz val="9"/>
            <color indexed="81"/>
            <rFont val="Tahoma"/>
            <family val="2"/>
          </rPr>
          <t>&lt;[[TCDeals] - [TC Property Current Stage (Seq: 1)] - [Buildings (Seq: 149)] PVC Credit Amount - Send]&gt;</t>
        </r>
      </text>
    </comment>
    <comment ref="U160" authorId="1" shapeId="0" xr:uid="{07851CD2-B654-4C94-92E7-29580D1E3F6B}">
      <text>
        <r>
          <rPr>
            <b/>
            <sz val="9"/>
            <color indexed="81"/>
            <rFont val="Tahoma"/>
            <family val="2"/>
          </rPr>
          <t>&lt;[[TCDeals] - [TC Property Current Stage (Seq: 1)] - [Buildings (Seq: 149)] Constr Credit Amount - Send]&gt;</t>
        </r>
      </text>
    </comment>
    <comment ref="V160" authorId="1" shapeId="0" xr:uid="{A78C6B99-9B61-45A5-A9C5-8B09EF72E33B}">
      <text>
        <r>
          <rPr>
            <b/>
            <sz val="9"/>
            <color indexed="81"/>
            <rFont val="Tahoma"/>
            <family val="2"/>
          </rPr>
          <t>&lt;[[TCDeals] - [TC Property Current Stage (Seq: 1)] - [Buildings (Seq: 149)] PVC Est Qual Basis - Send]&gt;</t>
        </r>
      </text>
    </comment>
    <comment ref="W160" authorId="1" shapeId="0" xr:uid="{28F88F93-5CEF-472F-BFFB-8EF6CE8ED828}">
      <text>
        <r>
          <rPr>
            <b/>
            <sz val="9"/>
            <color indexed="81"/>
            <rFont val="Tahoma"/>
            <family val="2"/>
          </rPr>
          <t>&lt;[[TCDeals] - [TC Property Current Stage (Seq: 1)] - [Buildings (Seq: 149)] Constr Est Qual Basis - Send]&gt;</t>
        </r>
      </text>
    </comment>
    <comment ref="X160" authorId="1" shapeId="0" xr:uid="{7A634F96-5384-4CB5-A358-21D5F3E99210}">
      <text>
        <r>
          <rPr>
            <b/>
            <sz val="9"/>
            <color indexed="81"/>
            <rFont val="Tahoma"/>
            <family val="2"/>
          </rPr>
          <t>&lt;[[TCDeals] - [TC Property Current Stage (Seq: 1)] - [Buildings (Seq: 149)] PVC8609 Basis - Send]&gt;</t>
        </r>
      </text>
    </comment>
    <comment ref="Y160" authorId="1" shapeId="0" xr:uid="{DD9B07EA-EA22-4293-B9D7-DB906D45C3D5}">
      <text>
        <r>
          <rPr>
            <b/>
            <sz val="9"/>
            <color indexed="81"/>
            <rFont val="Tahoma"/>
            <family val="2"/>
          </rPr>
          <t>&lt;[[TCDeals] - [TC Property Current Stage (Seq: 1)] - [Buildings (Seq: 149)] Constr 8609 Basis - Send]&gt;</t>
        </r>
      </text>
    </comment>
    <comment ref="P161" authorId="1" shapeId="0" xr:uid="{46D7F1D9-6F2D-4793-B22C-5B018DE571DF}">
      <text>
        <r>
          <rPr>
            <b/>
            <sz val="9"/>
            <color indexed="81"/>
            <rFont val="Tahoma"/>
            <family val="2"/>
          </rPr>
          <t>&lt;[[TCDeals] - [TC Property Current Stage (Seq: 1)] - [Buildings (Seq: 150)] PVC8609 Credit - Send]&gt;</t>
        </r>
      </text>
    </comment>
    <comment ref="Q161" authorId="1" shapeId="0" xr:uid="{BE2C307D-A67D-4CEC-9016-3840B2F111F3}">
      <text>
        <r>
          <rPr>
            <b/>
            <sz val="9"/>
            <color indexed="81"/>
            <rFont val="Tahoma"/>
            <family val="2"/>
          </rPr>
          <t>&lt;[[TCDeals] - [TC Property Current Stage (Seq: 1)] - [Buildings (Seq: 150)] Constr 8609 Credit - Send]&gt;</t>
        </r>
      </text>
    </comment>
    <comment ref="R161" authorId="1" shapeId="0" xr:uid="{A488198D-BF44-4232-91C8-788C3AFBC5AF}">
      <text>
        <r>
          <rPr>
            <b/>
            <sz val="9"/>
            <color indexed="81"/>
            <rFont val="Tahoma"/>
            <family val="2"/>
          </rPr>
          <t>&lt;[[TCDeals] - [TC Property Current Stage (Seq: 1)] - [Buildings (Seq: 150)] PVC Applicable Percentage - Send]&gt;</t>
        </r>
      </text>
    </comment>
    <comment ref="S161" authorId="1" shapeId="0" xr:uid="{5A4512F1-5DE5-4517-A8B2-EFEFD99F2FFA}">
      <text>
        <r>
          <rPr>
            <b/>
            <sz val="9"/>
            <color indexed="81"/>
            <rFont val="Tahoma"/>
            <family val="2"/>
          </rPr>
          <t>&lt;[[TCDeals] - [TC Property Current Stage (Seq: 1)] - [Buildings (Seq: 150)] Constr Applicable Percentage - Send]&gt;</t>
        </r>
      </text>
    </comment>
    <comment ref="T161" authorId="1" shapeId="0" xr:uid="{9AEFDC31-7EEC-440F-B8BB-B73ADA3032DC}">
      <text>
        <r>
          <rPr>
            <b/>
            <sz val="9"/>
            <color indexed="81"/>
            <rFont val="Tahoma"/>
            <family val="2"/>
          </rPr>
          <t>&lt;[[TCDeals] - [TC Property Current Stage (Seq: 1)] - [Buildings (Seq: 150)] PVC Credit Amount - Send]&gt;</t>
        </r>
      </text>
    </comment>
    <comment ref="U161" authorId="1" shapeId="0" xr:uid="{6F6B1E0C-B0E1-4FC1-A6E6-B2058DE62E82}">
      <text>
        <r>
          <rPr>
            <b/>
            <sz val="9"/>
            <color indexed="81"/>
            <rFont val="Tahoma"/>
            <family val="2"/>
          </rPr>
          <t>&lt;[[TCDeals] - [TC Property Current Stage (Seq: 1)] - [Buildings (Seq: 150)] Constr Credit Amount - Send]&gt;</t>
        </r>
      </text>
    </comment>
    <comment ref="V161" authorId="1" shapeId="0" xr:uid="{47EC32E7-311D-4A26-A96F-F3AB90DCCD33}">
      <text>
        <r>
          <rPr>
            <b/>
            <sz val="9"/>
            <color indexed="81"/>
            <rFont val="Tahoma"/>
            <family val="2"/>
          </rPr>
          <t>&lt;[[TCDeals] - [TC Property Current Stage (Seq: 1)] - [Buildings (Seq: 150)] PVC Est Qual Basis - Send]&gt;</t>
        </r>
      </text>
    </comment>
    <comment ref="W161" authorId="1" shapeId="0" xr:uid="{94518D1A-167A-42BE-B0CD-E5979E87E86E}">
      <text>
        <r>
          <rPr>
            <b/>
            <sz val="9"/>
            <color indexed="81"/>
            <rFont val="Tahoma"/>
            <family val="2"/>
          </rPr>
          <t>&lt;[[TCDeals] - [TC Property Current Stage (Seq: 1)] - [Buildings (Seq: 150)] Constr Est Qual Basis - Send]&gt;</t>
        </r>
      </text>
    </comment>
    <comment ref="X161" authorId="1" shapeId="0" xr:uid="{840B7D37-D636-4FAA-AA3E-4AE5F948F06D}">
      <text>
        <r>
          <rPr>
            <b/>
            <sz val="9"/>
            <color indexed="81"/>
            <rFont val="Tahoma"/>
            <family val="2"/>
          </rPr>
          <t>&lt;[[TCDeals] - [TC Property Current Stage (Seq: 1)] - [Buildings (Seq: 150)] PVC8609 Basis - Send]&gt;</t>
        </r>
      </text>
    </comment>
    <comment ref="Y161" authorId="1" shapeId="0" xr:uid="{AF871DCA-7FE5-405F-A708-5B33361E8A93}">
      <text>
        <r>
          <rPr>
            <b/>
            <sz val="9"/>
            <color indexed="81"/>
            <rFont val="Tahoma"/>
            <family val="2"/>
          </rPr>
          <t>&lt;[[TCDeals] - [TC Property Current Stage (Seq: 1)] - [Buildings (Seq: 150)] Constr 8609 Basis - Send]&gt;</t>
        </r>
      </text>
    </comment>
    <comment ref="P162" authorId="1" shapeId="0" xr:uid="{BFA1CE74-A659-4030-819B-C9FD7B91A719}">
      <text>
        <r>
          <rPr>
            <b/>
            <sz val="9"/>
            <color indexed="81"/>
            <rFont val="Tahoma"/>
            <family val="2"/>
          </rPr>
          <t>&lt;[[TCDeals] - [TC Property Current Stage (Seq: 1)] - [Buildings (Seq: 151)] PVC8609 Credit - Send]&gt;</t>
        </r>
      </text>
    </comment>
    <comment ref="Q162" authorId="1" shapeId="0" xr:uid="{0800577D-133A-43F4-81FB-32811B81C998}">
      <text>
        <r>
          <rPr>
            <b/>
            <sz val="9"/>
            <color indexed="81"/>
            <rFont val="Tahoma"/>
            <family val="2"/>
          </rPr>
          <t>&lt;[[TCDeals] - [TC Property Current Stage (Seq: 1)] - [Buildings (Seq: 151)] Constr 8609 Credit - Send]&gt;</t>
        </r>
      </text>
    </comment>
    <comment ref="R162" authorId="1" shapeId="0" xr:uid="{03D0E61D-0CCB-4AD0-8481-09EE6AA0F2D6}">
      <text>
        <r>
          <rPr>
            <b/>
            <sz val="9"/>
            <color indexed="81"/>
            <rFont val="Tahoma"/>
            <family val="2"/>
          </rPr>
          <t>&lt;[[TCDeals] - [TC Property Current Stage (Seq: 1)] - [Buildings (Seq: 151)] PVC Applicable Percentage - Send]&gt;</t>
        </r>
      </text>
    </comment>
    <comment ref="S162" authorId="1" shapeId="0" xr:uid="{2E303D53-C26A-442E-89D6-67B9AB90E356}">
      <text>
        <r>
          <rPr>
            <b/>
            <sz val="9"/>
            <color indexed="81"/>
            <rFont val="Tahoma"/>
            <family val="2"/>
          </rPr>
          <t>&lt;[[TCDeals] - [TC Property Current Stage (Seq: 1)] - [Buildings (Seq: 151)] Constr Applicable Percentage - Send]&gt;</t>
        </r>
      </text>
    </comment>
    <comment ref="T162" authorId="1" shapeId="0" xr:uid="{27EBCCC7-77A5-4CAB-8C17-FFE6D92B6293}">
      <text>
        <r>
          <rPr>
            <b/>
            <sz val="9"/>
            <color indexed="81"/>
            <rFont val="Tahoma"/>
            <family val="2"/>
          </rPr>
          <t>&lt;[[TCDeals] - [TC Property Current Stage (Seq: 1)] - [Buildings (Seq: 151)] PVC Credit Amount - Send]&gt;</t>
        </r>
      </text>
    </comment>
    <comment ref="U162" authorId="1" shapeId="0" xr:uid="{7E78F4E1-4E23-49A6-85AD-2B2A11CF1222}">
      <text>
        <r>
          <rPr>
            <b/>
            <sz val="9"/>
            <color indexed="81"/>
            <rFont val="Tahoma"/>
            <family val="2"/>
          </rPr>
          <t>&lt;[[TCDeals] - [TC Property Current Stage (Seq: 1)] - [Buildings (Seq: 151)] Constr Credit Amount - Send]&gt;</t>
        </r>
      </text>
    </comment>
    <comment ref="V162" authorId="1" shapeId="0" xr:uid="{CDE6FF1F-8A97-460E-B3BE-2C7FB0D6E033}">
      <text>
        <r>
          <rPr>
            <b/>
            <sz val="9"/>
            <color indexed="81"/>
            <rFont val="Tahoma"/>
            <family val="2"/>
          </rPr>
          <t>&lt;[[TCDeals] - [TC Property Current Stage (Seq: 1)] - [Buildings (Seq: 151)] PVC Est Qual Basis - Send]&gt;</t>
        </r>
      </text>
    </comment>
    <comment ref="W162" authorId="1" shapeId="0" xr:uid="{9D1B6308-811F-4133-8D98-25E8D7FEE9CC}">
      <text>
        <r>
          <rPr>
            <b/>
            <sz val="9"/>
            <color indexed="81"/>
            <rFont val="Tahoma"/>
            <family val="2"/>
          </rPr>
          <t>&lt;[[TCDeals] - [TC Property Current Stage (Seq: 1)] - [Buildings (Seq: 151)] Constr Est Qual Basis - Send]&gt;</t>
        </r>
      </text>
    </comment>
    <comment ref="X162" authorId="1" shapeId="0" xr:uid="{B2BE013A-A63C-4ACC-86C9-FB2547303A8A}">
      <text>
        <r>
          <rPr>
            <b/>
            <sz val="9"/>
            <color indexed="81"/>
            <rFont val="Tahoma"/>
            <family val="2"/>
          </rPr>
          <t>&lt;[[TCDeals] - [TC Property Current Stage (Seq: 1)] - [Buildings (Seq: 151)] PVC8609 Basis - Send]&gt;</t>
        </r>
      </text>
    </comment>
    <comment ref="Y162" authorId="1" shapeId="0" xr:uid="{BEA95B8F-2E0C-4782-81F3-B03C436E0D6A}">
      <text>
        <r>
          <rPr>
            <b/>
            <sz val="9"/>
            <color indexed="81"/>
            <rFont val="Tahoma"/>
            <family val="2"/>
          </rPr>
          <t>&lt;[[TCDeals] - [TC Property Current Stage (Seq: 1)] - [Buildings (Seq: 151)] Constr 8609 Basis - Send]&gt;</t>
        </r>
      </text>
    </comment>
    <comment ref="P163" authorId="1" shapeId="0" xr:uid="{7AE297AF-6DF8-452B-BEA7-1F4710380C75}">
      <text>
        <r>
          <rPr>
            <b/>
            <sz val="9"/>
            <color indexed="81"/>
            <rFont val="Tahoma"/>
            <family val="2"/>
          </rPr>
          <t>&lt;[[TCDeals] - [TC Property Current Stage (Seq: 1)] - [Buildings (Seq: 152)] PVC8609 Credit - Send]&gt;</t>
        </r>
      </text>
    </comment>
    <comment ref="Q163" authorId="1" shapeId="0" xr:uid="{EDBE7133-D6E4-4CFB-894F-312184712E53}">
      <text>
        <r>
          <rPr>
            <b/>
            <sz val="9"/>
            <color indexed="81"/>
            <rFont val="Tahoma"/>
            <family val="2"/>
          </rPr>
          <t>&lt;[[TCDeals] - [TC Property Current Stage (Seq: 1)] - [Buildings (Seq: 152)] Constr 8609 Credit - Send]&gt;</t>
        </r>
      </text>
    </comment>
    <comment ref="R163" authorId="1" shapeId="0" xr:uid="{BA0539DF-F2E8-448C-BB09-94FF7F5CC5D8}">
      <text>
        <r>
          <rPr>
            <b/>
            <sz val="9"/>
            <color indexed="81"/>
            <rFont val="Tahoma"/>
            <family val="2"/>
          </rPr>
          <t>&lt;[[TCDeals] - [TC Property Current Stage (Seq: 1)] - [Buildings (Seq: 152)] PVC Applicable Percentage - Send]&gt;</t>
        </r>
      </text>
    </comment>
    <comment ref="S163" authorId="1" shapeId="0" xr:uid="{D3E963C9-06AD-4FC7-B1CD-82DFBA3EEE24}">
      <text>
        <r>
          <rPr>
            <b/>
            <sz val="9"/>
            <color indexed="81"/>
            <rFont val="Tahoma"/>
            <family val="2"/>
          </rPr>
          <t>&lt;[[TCDeals] - [TC Property Current Stage (Seq: 1)] - [Buildings (Seq: 152)] Constr Applicable Percentage - Send]&gt;</t>
        </r>
      </text>
    </comment>
    <comment ref="T163" authorId="1" shapeId="0" xr:uid="{7B2300E2-F895-454F-A6C8-9B82233EFC3C}">
      <text>
        <r>
          <rPr>
            <b/>
            <sz val="9"/>
            <color indexed="81"/>
            <rFont val="Tahoma"/>
            <family val="2"/>
          </rPr>
          <t>&lt;[[TCDeals] - [TC Property Current Stage (Seq: 1)] - [Buildings (Seq: 152)] PVC Credit Amount - Send]&gt;</t>
        </r>
      </text>
    </comment>
    <comment ref="U163" authorId="1" shapeId="0" xr:uid="{9D029463-74FF-484F-9222-654EB966C066}">
      <text>
        <r>
          <rPr>
            <b/>
            <sz val="9"/>
            <color indexed="81"/>
            <rFont val="Tahoma"/>
            <family val="2"/>
          </rPr>
          <t>&lt;[[TCDeals] - [TC Property Current Stage (Seq: 1)] - [Buildings (Seq: 152)] Constr Credit Amount - Send]&gt;</t>
        </r>
      </text>
    </comment>
    <comment ref="V163" authorId="1" shapeId="0" xr:uid="{BE474C7F-97EC-41A1-A230-E9BFBC71632A}">
      <text>
        <r>
          <rPr>
            <b/>
            <sz val="9"/>
            <color indexed="81"/>
            <rFont val="Tahoma"/>
            <family val="2"/>
          </rPr>
          <t>&lt;[[TCDeals] - [TC Property Current Stage (Seq: 1)] - [Buildings (Seq: 152)] PVC Est Qual Basis - Send]&gt;</t>
        </r>
      </text>
    </comment>
    <comment ref="W163" authorId="1" shapeId="0" xr:uid="{F8E96FFB-4258-48F4-97F8-59BC6CB6A4C4}">
      <text>
        <r>
          <rPr>
            <b/>
            <sz val="9"/>
            <color indexed="81"/>
            <rFont val="Tahoma"/>
            <family val="2"/>
          </rPr>
          <t>&lt;[[TCDeals] - [TC Property Current Stage (Seq: 1)] - [Buildings (Seq: 152)] Constr Est Qual Basis - Send]&gt;</t>
        </r>
      </text>
    </comment>
    <comment ref="X163" authorId="1" shapeId="0" xr:uid="{10F274A3-A53E-4B19-8D31-9B251AE84C92}">
      <text>
        <r>
          <rPr>
            <b/>
            <sz val="9"/>
            <color indexed="81"/>
            <rFont val="Tahoma"/>
            <family val="2"/>
          </rPr>
          <t>&lt;[[TCDeals] - [TC Property Current Stage (Seq: 1)] - [Buildings (Seq: 152)] PVC8609 Basis - Send]&gt;</t>
        </r>
      </text>
    </comment>
    <comment ref="Y163" authorId="1" shapeId="0" xr:uid="{FA55C84A-85F1-4C17-B2FA-D283E93E276F}">
      <text>
        <r>
          <rPr>
            <b/>
            <sz val="9"/>
            <color indexed="81"/>
            <rFont val="Tahoma"/>
            <family val="2"/>
          </rPr>
          <t>&lt;[[TCDeals] - [TC Property Current Stage (Seq: 1)] - [Buildings (Seq: 152)] Constr 8609 Basis - Send]&gt;</t>
        </r>
      </text>
    </comment>
    <comment ref="P164" authorId="1" shapeId="0" xr:uid="{B2071C7D-1FE9-4E51-B138-BD83D7BE2FE6}">
      <text>
        <r>
          <rPr>
            <b/>
            <sz val="9"/>
            <color indexed="81"/>
            <rFont val="Tahoma"/>
            <family val="2"/>
          </rPr>
          <t>&lt;[[TCDeals] - [TC Property Current Stage (Seq: 1)] - [Buildings (Seq: 153)] PVC8609 Credit - Send]&gt;</t>
        </r>
      </text>
    </comment>
    <comment ref="Q164" authorId="1" shapeId="0" xr:uid="{21305D47-3D10-41C8-9454-B94FE20FA23A}">
      <text>
        <r>
          <rPr>
            <b/>
            <sz val="9"/>
            <color indexed="81"/>
            <rFont val="Tahoma"/>
            <family val="2"/>
          </rPr>
          <t>&lt;[[TCDeals] - [TC Property Current Stage (Seq: 1)] - [Buildings (Seq: 153)] Constr 8609 Credit - Send]&gt;</t>
        </r>
      </text>
    </comment>
    <comment ref="R164" authorId="1" shapeId="0" xr:uid="{2BFE920D-8E1C-4599-A99C-A3BBD8DC87DC}">
      <text>
        <r>
          <rPr>
            <b/>
            <sz val="9"/>
            <color indexed="81"/>
            <rFont val="Tahoma"/>
            <family val="2"/>
          </rPr>
          <t>&lt;[[TCDeals] - [TC Property Current Stage (Seq: 1)] - [Buildings (Seq: 153)] PVC Applicable Percentage - Send]&gt;</t>
        </r>
      </text>
    </comment>
    <comment ref="S164" authorId="1" shapeId="0" xr:uid="{85EF3A61-CDE7-4DF6-BE6B-3DB82B43F1EA}">
      <text>
        <r>
          <rPr>
            <b/>
            <sz val="9"/>
            <color indexed="81"/>
            <rFont val="Tahoma"/>
            <family val="2"/>
          </rPr>
          <t>&lt;[[TCDeals] - [TC Property Current Stage (Seq: 1)] - [Buildings (Seq: 153)] Constr Applicable Percentage - Send]&gt;</t>
        </r>
      </text>
    </comment>
    <comment ref="T164" authorId="1" shapeId="0" xr:uid="{8EBD53E4-ADC9-4A6E-9ADB-6257FE63920F}">
      <text>
        <r>
          <rPr>
            <b/>
            <sz val="9"/>
            <color indexed="81"/>
            <rFont val="Tahoma"/>
            <family val="2"/>
          </rPr>
          <t>&lt;[[TCDeals] - [TC Property Current Stage (Seq: 1)] - [Buildings (Seq: 153)] PVC Credit Amount - Send]&gt;</t>
        </r>
      </text>
    </comment>
    <comment ref="U164" authorId="1" shapeId="0" xr:uid="{31EA16EB-A084-491B-9210-9D24F3663D63}">
      <text>
        <r>
          <rPr>
            <b/>
            <sz val="9"/>
            <color indexed="81"/>
            <rFont val="Tahoma"/>
            <family val="2"/>
          </rPr>
          <t>&lt;[[TCDeals] - [TC Property Current Stage (Seq: 1)] - [Buildings (Seq: 153)] Constr Credit Amount - Send]&gt;</t>
        </r>
      </text>
    </comment>
    <comment ref="V164" authorId="1" shapeId="0" xr:uid="{BC409854-E7A8-497D-9412-4E2B85F3E38F}">
      <text>
        <r>
          <rPr>
            <b/>
            <sz val="9"/>
            <color indexed="81"/>
            <rFont val="Tahoma"/>
            <family val="2"/>
          </rPr>
          <t>&lt;[[TCDeals] - [TC Property Current Stage (Seq: 1)] - [Buildings (Seq: 153)] PVC Est Qual Basis - Send]&gt;</t>
        </r>
      </text>
    </comment>
    <comment ref="W164" authorId="1" shapeId="0" xr:uid="{A9CAA080-8DC8-4532-B38A-27ACDA55FB84}">
      <text>
        <r>
          <rPr>
            <b/>
            <sz val="9"/>
            <color indexed="81"/>
            <rFont val="Tahoma"/>
            <family val="2"/>
          </rPr>
          <t>&lt;[[TCDeals] - [TC Property Current Stage (Seq: 1)] - [Buildings (Seq: 153)] Constr Est Qual Basis - Send]&gt;</t>
        </r>
      </text>
    </comment>
    <comment ref="X164" authorId="1" shapeId="0" xr:uid="{92950B7A-1866-4495-92EB-CDACB118E1D7}">
      <text>
        <r>
          <rPr>
            <b/>
            <sz val="9"/>
            <color indexed="81"/>
            <rFont val="Tahoma"/>
            <family val="2"/>
          </rPr>
          <t>&lt;[[TCDeals] - [TC Property Current Stage (Seq: 1)] - [Buildings (Seq: 153)] PVC8609 Basis - Send]&gt;</t>
        </r>
      </text>
    </comment>
    <comment ref="Y164" authorId="1" shapeId="0" xr:uid="{F9E7593A-2CAE-4AE2-BE40-34774BB1F6E7}">
      <text>
        <r>
          <rPr>
            <b/>
            <sz val="9"/>
            <color indexed="81"/>
            <rFont val="Tahoma"/>
            <family val="2"/>
          </rPr>
          <t>&lt;[[TCDeals] - [TC Property Current Stage (Seq: 1)] - [Buildings (Seq: 153)] Constr 8609 Basis - Send]&gt;</t>
        </r>
      </text>
    </comment>
    <comment ref="P165" authorId="1" shapeId="0" xr:uid="{032AF3F6-80CB-4FAB-AB02-B3C6C420F94B}">
      <text>
        <r>
          <rPr>
            <b/>
            <sz val="9"/>
            <color indexed="81"/>
            <rFont val="Tahoma"/>
            <family val="2"/>
          </rPr>
          <t>&lt;[[TCDeals] - [TC Property Current Stage (Seq: 1)] - [Buildings (Seq: 154)] PVC8609 Credit - Send]&gt;</t>
        </r>
      </text>
    </comment>
    <comment ref="Q165" authorId="1" shapeId="0" xr:uid="{6E7CFBD1-66BD-4182-AA4D-5E1A09259C79}">
      <text>
        <r>
          <rPr>
            <b/>
            <sz val="9"/>
            <color indexed="81"/>
            <rFont val="Tahoma"/>
            <family val="2"/>
          </rPr>
          <t>&lt;[[TCDeals] - [TC Property Current Stage (Seq: 1)] - [Buildings (Seq: 154)] Constr 8609 Credit - Send]&gt;</t>
        </r>
      </text>
    </comment>
    <comment ref="R165" authorId="1" shapeId="0" xr:uid="{90D13DFF-D175-408B-884D-427DC8C258FC}">
      <text>
        <r>
          <rPr>
            <b/>
            <sz val="9"/>
            <color indexed="81"/>
            <rFont val="Tahoma"/>
            <family val="2"/>
          </rPr>
          <t>&lt;[[TCDeals] - [TC Property Current Stage (Seq: 1)] - [Buildings (Seq: 154)] PVC Applicable Percentage - Send]&gt;</t>
        </r>
      </text>
    </comment>
    <comment ref="S165" authorId="1" shapeId="0" xr:uid="{76662B4B-6F51-484B-BA64-D3272A3CC7ED}">
      <text>
        <r>
          <rPr>
            <b/>
            <sz val="9"/>
            <color indexed="81"/>
            <rFont val="Tahoma"/>
            <family val="2"/>
          </rPr>
          <t>&lt;[[TCDeals] - [TC Property Current Stage (Seq: 1)] - [Buildings (Seq: 154)] Constr Applicable Percentage - Send]&gt;</t>
        </r>
      </text>
    </comment>
    <comment ref="T165" authorId="1" shapeId="0" xr:uid="{F7D8F6D5-6531-4178-BC7B-568B20A5FECF}">
      <text>
        <r>
          <rPr>
            <b/>
            <sz val="9"/>
            <color indexed="81"/>
            <rFont val="Tahoma"/>
            <family val="2"/>
          </rPr>
          <t>&lt;[[TCDeals] - [TC Property Current Stage (Seq: 1)] - [Buildings (Seq: 154)] PVC Credit Amount - Send]&gt;</t>
        </r>
      </text>
    </comment>
    <comment ref="U165" authorId="1" shapeId="0" xr:uid="{7C509622-6F1B-455B-BE76-46AA862E0AD8}">
      <text>
        <r>
          <rPr>
            <b/>
            <sz val="9"/>
            <color indexed="81"/>
            <rFont val="Tahoma"/>
            <family val="2"/>
          </rPr>
          <t>&lt;[[TCDeals] - [TC Property Current Stage (Seq: 1)] - [Buildings (Seq: 154)] Constr Credit Amount - Send]&gt;</t>
        </r>
      </text>
    </comment>
    <comment ref="V165" authorId="1" shapeId="0" xr:uid="{A3EBD2B0-592E-4E5C-81DC-2CC598D0DC40}">
      <text>
        <r>
          <rPr>
            <b/>
            <sz val="9"/>
            <color indexed="81"/>
            <rFont val="Tahoma"/>
            <family val="2"/>
          </rPr>
          <t>&lt;[[TCDeals] - [TC Property Current Stage (Seq: 1)] - [Buildings (Seq: 154)] PVC Est Qual Basis - Send]&gt;</t>
        </r>
      </text>
    </comment>
    <comment ref="W165" authorId="1" shapeId="0" xr:uid="{8720E03A-E0EE-4073-B4D2-36BCF2382316}">
      <text>
        <r>
          <rPr>
            <b/>
            <sz val="9"/>
            <color indexed="81"/>
            <rFont val="Tahoma"/>
            <family val="2"/>
          </rPr>
          <t>&lt;[[TCDeals] - [TC Property Current Stage (Seq: 1)] - [Buildings (Seq: 154)] Constr Est Qual Basis - Send]&gt;</t>
        </r>
      </text>
    </comment>
    <comment ref="X165" authorId="1" shapeId="0" xr:uid="{AB883C0B-E638-4652-A918-F2B8E214CC16}">
      <text>
        <r>
          <rPr>
            <b/>
            <sz val="9"/>
            <color indexed="81"/>
            <rFont val="Tahoma"/>
            <family val="2"/>
          </rPr>
          <t>&lt;[[TCDeals] - [TC Property Current Stage (Seq: 1)] - [Buildings (Seq: 154)] PVC8609 Basis - Send]&gt;</t>
        </r>
      </text>
    </comment>
    <comment ref="Y165" authorId="1" shapeId="0" xr:uid="{4D534D82-99D4-42AD-BFD5-F58A3E2A1E86}">
      <text>
        <r>
          <rPr>
            <b/>
            <sz val="9"/>
            <color indexed="81"/>
            <rFont val="Tahoma"/>
            <family val="2"/>
          </rPr>
          <t>&lt;[[TCDeals] - [TC Property Current Stage (Seq: 1)] - [Buildings (Seq: 154)] Constr 8609 Basis - Send]&gt;</t>
        </r>
      </text>
    </comment>
    <comment ref="P166" authorId="1" shapeId="0" xr:uid="{6426A555-92BE-42B8-840C-EE913D91B86F}">
      <text>
        <r>
          <rPr>
            <b/>
            <sz val="9"/>
            <color indexed="81"/>
            <rFont val="Tahoma"/>
            <family val="2"/>
          </rPr>
          <t>&lt;[[TCDeals] - [TC Property Current Stage (Seq: 1)] - [Buildings (Seq: 155)] PVC8609 Credit - Send]&gt;</t>
        </r>
      </text>
    </comment>
    <comment ref="Q166" authorId="1" shapeId="0" xr:uid="{8D574B9C-1854-4F06-8328-2A5C7A5AF425}">
      <text>
        <r>
          <rPr>
            <b/>
            <sz val="9"/>
            <color indexed="81"/>
            <rFont val="Tahoma"/>
            <family val="2"/>
          </rPr>
          <t>&lt;[[TCDeals] - [TC Property Current Stage (Seq: 1)] - [Buildings (Seq: 155)] Constr 8609 Credit - Send]&gt;</t>
        </r>
      </text>
    </comment>
    <comment ref="R166" authorId="1" shapeId="0" xr:uid="{56E6528F-17E6-4706-93FE-A195FEDAFD94}">
      <text>
        <r>
          <rPr>
            <b/>
            <sz val="9"/>
            <color indexed="81"/>
            <rFont val="Tahoma"/>
            <family val="2"/>
          </rPr>
          <t>&lt;[[TCDeals] - [TC Property Current Stage (Seq: 1)] - [Buildings (Seq: 155)] PVC Applicable Percentage - Send]&gt;</t>
        </r>
      </text>
    </comment>
    <comment ref="S166" authorId="1" shapeId="0" xr:uid="{113D6754-1241-47C1-A425-21801CA0630E}">
      <text>
        <r>
          <rPr>
            <b/>
            <sz val="9"/>
            <color indexed="81"/>
            <rFont val="Tahoma"/>
            <family val="2"/>
          </rPr>
          <t>&lt;[[TCDeals] - [TC Property Current Stage (Seq: 1)] - [Buildings (Seq: 155)] Constr Applicable Percentage - Send]&gt;</t>
        </r>
      </text>
    </comment>
    <comment ref="T166" authorId="1" shapeId="0" xr:uid="{8F545D75-F895-4907-B1CB-EBE7B3E9FFDD}">
      <text>
        <r>
          <rPr>
            <b/>
            <sz val="9"/>
            <color indexed="81"/>
            <rFont val="Tahoma"/>
            <family val="2"/>
          </rPr>
          <t>&lt;[[TCDeals] - [TC Property Current Stage (Seq: 1)] - [Buildings (Seq: 155)] PVC Credit Amount - Send]&gt;</t>
        </r>
      </text>
    </comment>
    <comment ref="U166" authorId="1" shapeId="0" xr:uid="{6ACFD8D3-E7AE-43BA-AF13-62CD2714D1C6}">
      <text>
        <r>
          <rPr>
            <b/>
            <sz val="9"/>
            <color indexed="81"/>
            <rFont val="Tahoma"/>
            <family val="2"/>
          </rPr>
          <t>&lt;[[TCDeals] - [TC Property Current Stage (Seq: 1)] - [Buildings (Seq: 155)] Constr Credit Amount - Send]&gt;</t>
        </r>
      </text>
    </comment>
    <comment ref="V166" authorId="1" shapeId="0" xr:uid="{63144F65-B3AB-47C5-B0C4-3F494D750316}">
      <text>
        <r>
          <rPr>
            <b/>
            <sz val="9"/>
            <color indexed="81"/>
            <rFont val="Tahoma"/>
            <family val="2"/>
          </rPr>
          <t>&lt;[[TCDeals] - [TC Property Current Stage (Seq: 1)] - [Buildings (Seq: 155)] PVC Est Qual Basis - Send]&gt;</t>
        </r>
      </text>
    </comment>
    <comment ref="W166" authorId="1" shapeId="0" xr:uid="{DC7DE07E-E348-4172-B1ED-7A74D298D1FC}">
      <text>
        <r>
          <rPr>
            <b/>
            <sz val="9"/>
            <color indexed="81"/>
            <rFont val="Tahoma"/>
            <family val="2"/>
          </rPr>
          <t>&lt;[[TCDeals] - [TC Property Current Stage (Seq: 1)] - [Buildings (Seq: 155)] Constr Est Qual Basis - Send]&gt;</t>
        </r>
      </text>
    </comment>
    <comment ref="X166" authorId="1" shapeId="0" xr:uid="{BB90D86F-B192-4280-8AA3-DB966CDA586B}">
      <text>
        <r>
          <rPr>
            <b/>
            <sz val="9"/>
            <color indexed="81"/>
            <rFont val="Tahoma"/>
            <family val="2"/>
          </rPr>
          <t>&lt;[[TCDeals] - [TC Property Current Stage (Seq: 1)] - [Buildings (Seq: 155)] PVC8609 Basis - Send]&gt;</t>
        </r>
      </text>
    </comment>
    <comment ref="Y166" authorId="1" shapeId="0" xr:uid="{711083C9-C6CB-4592-B7F4-FCF0071B162C}">
      <text>
        <r>
          <rPr>
            <b/>
            <sz val="9"/>
            <color indexed="81"/>
            <rFont val="Tahoma"/>
            <family val="2"/>
          </rPr>
          <t>&lt;[[TCDeals] - [TC Property Current Stage (Seq: 1)] - [Buildings (Seq: 155)] Constr 8609 Basis - Send]&gt;</t>
        </r>
      </text>
    </comment>
    <comment ref="P167" authorId="1" shapeId="0" xr:uid="{596394A8-8EEE-49B0-A59E-6AA6B86790C9}">
      <text>
        <r>
          <rPr>
            <b/>
            <sz val="9"/>
            <color indexed="81"/>
            <rFont val="Tahoma"/>
            <family val="2"/>
          </rPr>
          <t>&lt;[[TCDeals] - [TC Property Current Stage (Seq: 1)] - [Buildings (Seq: 156)] PVC8609 Credit - Send]&gt;</t>
        </r>
      </text>
    </comment>
    <comment ref="Q167" authorId="1" shapeId="0" xr:uid="{80AE000D-A172-4C67-B956-B698896A2A9F}">
      <text>
        <r>
          <rPr>
            <b/>
            <sz val="9"/>
            <color indexed="81"/>
            <rFont val="Tahoma"/>
            <family val="2"/>
          </rPr>
          <t>&lt;[[TCDeals] - [TC Property Current Stage (Seq: 1)] - [Buildings (Seq: 156)] Constr 8609 Credit - Send]&gt;</t>
        </r>
      </text>
    </comment>
    <comment ref="R167" authorId="1" shapeId="0" xr:uid="{47893EBC-CDC8-4202-8578-EBB11DD82C01}">
      <text>
        <r>
          <rPr>
            <b/>
            <sz val="9"/>
            <color indexed="81"/>
            <rFont val="Tahoma"/>
            <family val="2"/>
          </rPr>
          <t>&lt;[[TCDeals] - [TC Property Current Stage (Seq: 1)] - [Buildings (Seq: 156)] PVC Applicable Percentage - Send]&gt;</t>
        </r>
      </text>
    </comment>
    <comment ref="S167" authorId="1" shapeId="0" xr:uid="{6525733B-67FC-451D-AF6F-9EDC253F3364}">
      <text>
        <r>
          <rPr>
            <b/>
            <sz val="9"/>
            <color indexed="81"/>
            <rFont val="Tahoma"/>
            <family val="2"/>
          </rPr>
          <t>&lt;[[TCDeals] - [TC Property Current Stage (Seq: 1)] - [Buildings (Seq: 156)] Constr Applicable Percentage - Send]&gt;</t>
        </r>
      </text>
    </comment>
    <comment ref="T167" authorId="1" shapeId="0" xr:uid="{17E3EE23-DF2C-407A-AA9F-8BEAA784A5EE}">
      <text>
        <r>
          <rPr>
            <b/>
            <sz val="9"/>
            <color indexed="81"/>
            <rFont val="Tahoma"/>
            <family val="2"/>
          </rPr>
          <t>&lt;[[TCDeals] - [TC Property Current Stage (Seq: 1)] - [Buildings (Seq: 156)] PVC Credit Amount - Send]&gt;</t>
        </r>
      </text>
    </comment>
    <comment ref="U167" authorId="1" shapeId="0" xr:uid="{FABAE036-3D05-4EB3-AA80-225BF26FBC7B}">
      <text>
        <r>
          <rPr>
            <b/>
            <sz val="9"/>
            <color indexed="81"/>
            <rFont val="Tahoma"/>
            <family val="2"/>
          </rPr>
          <t>&lt;[[TCDeals] - [TC Property Current Stage (Seq: 1)] - [Buildings (Seq: 156)] Constr Credit Amount - Send]&gt;</t>
        </r>
      </text>
    </comment>
    <comment ref="V167" authorId="1" shapeId="0" xr:uid="{4FF78107-B35C-4D5F-8F03-56F4FB19C2C9}">
      <text>
        <r>
          <rPr>
            <b/>
            <sz val="9"/>
            <color indexed="81"/>
            <rFont val="Tahoma"/>
            <family val="2"/>
          </rPr>
          <t>&lt;[[TCDeals] - [TC Property Current Stage (Seq: 1)] - [Buildings (Seq: 156)] PVC Est Qual Basis - Send]&gt;</t>
        </r>
      </text>
    </comment>
    <comment ref="W167" authorId="1" shapeId="0" xr:uid="{4E4CB3CA-4DAF-487F-A848-C453AFC0D028}">
      <text>
        <r>
          <rPr>
            <b/>
            <sz val="9"/>
            <color indexed="81"/>
            <rFont val="Tahoma"/>
            <family val="2"/>
          </rPr>
          <t>&lt;[[TCDeals] - [TC Property Current Stage (Seq: 1)] - [Buildings (Seq: 156)] Constr Est Qual Basis - Send]&gt;</t>
        </r>
      </text>
    </comment>
    <comment ref="X167" authorId="1" shapeId="0" xr:uid="{5DBFF61B-1D12-4C3D-842F-6D73A698CD5E}">
      <text>
        <r>
          <rPr>
            <b/>
            <sz val="9"/>
            <color indexed="81"/>
            <rFont val="Tahoma"/>
            <family val="2"/>
          </rPr>
          <t>&lt;[[TCDeals] - [TC Property Current Stage (Seq: 1)] - [Buildings (Seq: 156)] PVC8609 Basis - Send]&gt;</t>
        </r>
      </text>
    </comment>
    <comment ref="Y167" authorId="1" shapeId="0" xr:uid="{242C5BE6-00CE-40A3-AB06-C026DAFC18EA}">
      <text>
        <r>
          <rPr>
            <b/>
            <sz val="9"/>
            <color indexed="81"/>
            <rFont val="Tahoma"/>
            <family val="2"/>
          </rPr>
          <t>&lt;[[TCDeals] - [TC Property Current Stage (Seq: 1)] - [Buildings (Seq: 156)] Constr 8609 Basis - Send]&gt;</t>
        </r>
      </text>
    </comment>
    <comment ref="P168" authorId="1" shapeId="0" xr:uid="{77C3EC79-E9C4-4C8F-9E88-D494AB5765E6}">
      <text>
        <r>
          <rPr>
            <b/>
            <sz val="9"/>
            <color indexed="81"/>
            <rFont val="Tahoma"/>
            <family val="2"/>
          </rPr>
          <t>&lt;[[TCDeals] - [TC Property Current Stage (Seq: 1)] - [Buildings (Seq: 157)] PVC8609 Credit - Send]&gt;</t>
        </r>
      </text>
    </comment>
    <comment ref="Q168" authorId="1" shapeId="0" xr:uid="{DC55FB20-2FA9-456B-ADF6-AD2598ECA502}">
      <text>
        <r>
          <rPr>
            <b/>
            <sz val="9"/>
            <color indexed="81"/>
            <rFont val="Tahoma"/>
            <family val="2"/>
          </rPr>
          <t>&lt;[[TCDeals] - [TC Property Current Stage (Seq: 1)] - [Buildings (Seq: 157)] Constr 8609 Credit - Send]&gt;</t>
        </r>
      </text>
    </comment>
    <comment ref="R168" authorId="1" shapeId="0" xr:uid="{029F79A8-9113-44EF-851B-608966A80549}">
      <text>
        <r>
          <rPr>
            <b/>
            <sz val="9"/>
            <color indexed="81"/>
            <rFont val="Tahoma"/>
            <family val="2"/>
          </rPr>
          <t>&lt;[[TCDeals] - [TC Property Current Stage (Seq: 1)] - [Buildings (Seq: 157)] PVC Applicable Percentage - Send]&gt;</t>
        </r>
      </text>
    </comment>
    <comment ref="S168" authorId="1" shapeId="0" xr:uid="{B6CE6526-B51B-4146-B108-ABF54A169FA7}">
      <text>
        <r>
          <rPr>
            <b/>
            <sz val="9"/>
            <color indexed="81"/>
            <rFont val="Tahoma"/>
            <family val="2"/>
          </rPr>
          <t>&lt;[[TCDeals] - [TC Property Current Stage (Seq: 1)] - [Buildings (Seq: 157)] Constr Applicable Percentage - Send]&gt;</t>
        </r>
      </text>
    </comment>
    <comment ref="T168" authorId="1" shapeId="0" xr:uid="{BB79D206-6452-4AB9-969E-9D0F1A583E7C}">
      <text>
        <r>
          <rPr>
            <b/>
            <sz val="9"/>
            <color indexed="81"/>
            <rFont val="Tahoma"/>
            <family val="2"/>
          </rPr>
          <t>&lt;[[TCDeals] - [TC Property Current Stage (Seq: 1)] - [Buildings (Seq: 157)] PVC Credit Amount - Send]&gt;</t>
        </r>
      </text>
    </comment>
    <comment ref="U168" authorId="1" shapeId="0" xr:uid="{96AC6E4F-83E8-4337-A3AE-6945FC9834B2}">
      <text>
        <r>
          <rPr>
            <b/>
            <sz val="9"/>
            <color indexed="81"/>
            <rFont val="Tahoma"/>
            <family val="2"/>
          </rPr>
          <t>&lt;[[TCDeals] - [TC Property Current Stage (Seq: 1)] - [Buildings (Seq: 157)] Constr Credit Amount - Send]&gt;</t>
        </r>
      </text>
    </comment>
    <comment ref="V168" authorId="1" shapeId="0" xr:uid="{07FCD609-E984-4E5C-8B93-08EC37AA6DE5}">
      <text>
        <r>
          <rPr>
            <b/>
            <sz val="9"/>
            <color indexed="81"/>
            <rFont val="Tahoma"/>
            <family val="2"/>
          </rPr>
          <t>&lt;[[TCDeals] - [TC Property Current Stage (Seq: 1)] - [Buildings (Seq: 157)] PVC Est Qual Basis - Send]&gt;</t>
        </r>
      </text>
    </comment>
    <comment ref="W168" authorId="1" shapeId="0" xr:uid="{1E5A84A0-B639-455E-8EC1-0FD5A2FB14F5}">
      <text>
        <r>
          <rPr>
            <b/>
            <sz val="9"/>
            <color indexed="81"/>
            <rFont val="Tahoma"/>
            <family val="2"/>
          </rPr>
          <t>&lt;[[TCDeals] - [TC Property Current Stage (Seq: 1)] - [Buildings (Seq: 157)] Constr Est Qual Basis - Send]&gt;</t>
        </r>
      </text>
    </comment>
    <comment ref="X168" authorId="1" shapeId="0" xr:uid="{19AE2642-A985-490A-8F38-ADE174DAD8BC}">
      <text>
        <r>
          <rPr>
            <b/>
            <sz val="9"/>
            <color indexed="81"/>
            <rFont val="Tahoma"/>
            <family val="2"/>
          </rPr>
          <t>&lt;[[TCDeals] - [TC Property Current Stage (Seq: 1)] - [Buildings (Seq: 157)] PVC8609 Basis - Send]&gt;</t>
        </r>
      </text>
    </comment>
    <comment ref="Y168" authorId="1" shapeId="0" xr:uid="{F30C3C74-261F-4A9D-B59E-37BF7F4A4693}">
      <text>
        <r>
          <rPr>
            <b/>
            <sz val="9"/>
            <color indexed="81"/>
            <rFont val="Tahoma"/>
            <family val="2"/>
          </rPr>
          <t>&lt;[[TCDeals] - [TC Property Current Stage (Seq: 1)] - [Buildings (Seq: 157)] Constr 8609 Basis - Send]&gt;</t>
        </r>
      </text>
    </comment>
    <comment ref="P169" authorId="1" shapeId="0" xr:uid="{F7B18EA7-CC18-4975-AC64-29931C29A1FB}">
      <text>
        <r>
          <rPr>
            <b/>
            <sz val="9"/>
            <color indexed="81"/>
            <rFont val="Tahoma"/>
            <family val="2"/>
          </rPr>
          <t>&lt;[[TCDeals] - [TC Property Current Stage (Seq: 1)] - [Buildings (Seq: 158)] PVC8609 Credit - Send]&gt;</t>
        </r>
      </text>
    </comment>
    <comment ref="Q169" authorId="1" shapeId="0" xr:uid="{52DA51F3-275D-4905-9324-2D8004047B0B}">
      <text>
        <r>
          <rPr>
            <b/>
            <sz val="9"/>
            <color indexed="81"/>
            <rFont val="Tahoma"/>
            <family val="2"/>
          </rPr>
          <t>&lt;[[TCDeals] - [TC Property Current Stage (Seq: 1)] - [Buildings (Seq: 158)] Constr 8609 Credit - Send]&gt;</t>
        </r>
      </text>
    </comment>
    <comment ref="R169" authorId="1" shapeId="0" xr:uid="{35CDC2B4-E64A-4E4D-805C-0B1F500E2565}">
      <text>
        <r>
          <rPr>
            <b/>
            <sz val="9"/>
            <color indexed="81"/>
            <rFont val="Tahoma"/>
            <family val="2"/>
          </rPr>
          <t>&lt;[[TCDeals] - [TC Property Current Stage (Seq: 1)] - [Buildings (Seq: 158)] PVC Applicable Percentage - Send]&gt;</t>
        </r>
      </text>
    </comment>
    <comment ref="S169" authorId="1" shapeId="0" xr:uid="{BBB66194-541D-4B62-9FD0-B55C456F253F}">
      <text>
        <r>
          <rPr>
            <b/>
            <sz val="9"/>
            <color indexed="81"/>
            <rFont val="Tahoma"/>
            <family val="2"/>
          </rPr>
          <t>&lt;[[TCDeals] - [TC Property Current Stage (Seq: 1)] - [Buildings (Seq: 158)] Constr Applicable Percentage - Send]&gt;</t>
        </r>
      </text>
    </comment>
    <comment ref="T169" authorId="1" shapeId="0" xr:uid="{497BEEE9-55FD-44BB-8C90-F6F0623F560D}">
      <text>
        <r>
          <rPr>
            <b/>
            <sz val="9"/>
            <color indexed="81"/>
            <rFont val="Tahoma"/>
            <family val="2"/>
          </rPr>
          <t>&lt;[[TCDeals] - [TC Property Current Stage (Seq: 1)] - [Buildings (Seq: 158)] PVC Credit Amount - Send]&gt;</t>
        </r>
      </text>
    </comment>
    <comment ref="U169" authorId="1" shapeId="0" xr:uid="{EB7C9543-56D3-4F2C-A786-A57CAA01A378}">
      <text>
        <r>
          <rPr>
            <b/>
            <sz val="9"/>
            <color indexed="81"/>
            <rFont val="Tahoma"/>
            <family val="2"/>
          </rPr>
          <t>&lt;[[TCDeals] - [TC Property Current Stage (Seq: 1)] - [Buildings (Seq: 158)] Constr Credit Amount - Send]&gt;</t>
        </r>
      </text>
    </comment>
    <comment ref="V169" authorId="1" shapeId="0" xr:uid="{B4551F9F-3452-4A5D-B34B-E1999423FC96}">
      <text>
        <r>
          <rPr>
            <b/>
            <sz val="9"/>
            <color indexed="81"/>
            <rFont val="Tahoma"/>
            <family val="2"/>
          </rPr>
          <t>&lt;[[TCDeals] - [TC Property Current Stage (Seq: 1)] - [Buildings (Seq: 158)] PVC Est Qual Basis - Send]&gt;</t>
        </r>
      </text>
    </comment>
    <comment ref="W169" authorId="1" shapeId="0" xr:uid="{F5E3469B-1596-44EE-AFD0-928FC403EA09}">
      <text>
        <r>
          <rPr>
            <b/>
            <sz val="9"/>
            <color indexed="81"/>
            <rFont val="Tahoma"/>
            <family val="2"/>
          </rPr>
          <t>&lt;[[TCDeals] - [TC Property Current Stage (Seq: 1)] - [Buildings (Seq: 158)] Constr Est Qual Basis - Send]&gt;</t>
        </r>
      </text>
    </comment>
    <comment ref="X169" authorId="1" shapeId="0" xr:uid="{3DFF5E7D-0092-43BB-8381-EF297ADEB8B7}">
      <text>
        <r>
          <rPr>
            <b/>
            <sz val="9"/>
            <color indexed="81"/>
            <rFont val="Tahoma"/>
            <family val="2"/>
          </rPr>
          <t>&lt;[[TCDeals] - [TC Property Current Stage (Seq: 1)] - [Buildings (Seq: 158)] PVC8609 Basis - Send]&gt;</t>
        </r>
      </text>
    </comment>
    <comment ref="Y169" authorId="1" shapeId="0" xr:uid="{958FDF22-DD59-4F68-8F93-6AB14BC1ACD3}">
      <text>
        <r>
          <rPr>
            <b/>
            <sz val="9"/>
            <color indexed="81"/>
            <rFont val="Tahoma"/>
            <family val="2"/>
          </rPr>
          <t>&lt;[[TCDeals] - [TC Property Current Stage (Seq: 1)] - [Buildings (Seq: 158)] Constr 8609 Basis - Send]&gt;</t>
        </r>
      </text>
    </comment>
    <comment ref="P170" authorId="1" shapeId="0" xr:uid="{5FB1E63E-4CDA-46C7-BF70-4023AA7A21B9}">
      <text>
        <r>
          <rPr>
            <b/>
            <sz val="9"/>
            <color indexed="81"/>
            <rFont val="Tahoma"/>
            <family val="2"/>
          </rPr>
          <t>&lt;[[TCDeals] - [TC Property Current Stage (Seq: 1)] - [Buildings (Seq: 159)] PVC8609 Credit - Send]&gt;</t>
        </r>
      </text>
    </comment>
    <comment ref="Q170" authorId="1" shapeId="0" xr:uid="{C5108D93-C3F4-443B-91BD-F67D63C318E4}">
      <text>
        <r>
          <rPr>
            <b/>
            <sz val="9"/>
            <color indexed="81"/>
            <rFont val="Tahoma"/>
            <family val="2"/>
          </rPr>
          <t>&lt;[[TCDeals] - [TC Property Current Stage (Seq: 1)] - [Buildings (Seq: 159)] Constr 8609 Credit - Send]&gt;</t>
        </r>
      </text>
    </comment>
    <comment ref="R170" authorId="1" shapeId="0" xr:uid="{73A1AD27-9A0F-4B9C-B36D-66852D12B592}">
      <text>
        <r>
          <rPr>
            <b/>
            <sz val="9"/>
            <color indexed="81"/>
            <rFont val="Tahoma"/>
            <family val="2"/>
          </rPr>
          <t>&lt;[[TCDeals] - [TC Property Current Stage (Seq: 1)] - [Buildings (Seq: 159)] PVC Applicable Percentage - Send]&gt;</t>
        </r>
      </text>
    </comment>
    <comment ref="S170" authorId="1" shapeId="0" xr:uid="{3C972261-E5AC-4F3B-ABC2-7C746A9953D6}">
      <text>
        <r>
          <rPr>
            <b/>
            <sz val="9"/>
            <color indexed="81"/>
            <rFont val="Tahoma"/>
            <family val="2"/>
          </rPr>
          <t>&lt;[[TCDeals] - [TC Property Current Stage (Seq: 1)] - [Buildings (Seq: 159)] Constr Applicable Percentage - Send]&gt;</t>
        </r>
      </text>
    </comment>
    <comment ref="T170" authorId="1" shapeId="0" xr:uid="{5C310329-EE89-41D4-A2CD-9F8008B7DDC9}">
      <text>
        <r>
          <rPr>
            <b/>
            <sz val="9"/>
            <color indexed="81"/>
            <rFont val="Tahoma"/>
            <family val="2"/>
          </rPr>
          <t>&lt;[[TCDeals] - [TC Property Current Stage (Seq: 1)] - [Buildings (Seq: 159)] PVC Credit Amount - Send]&gt;</t>
        </r>
      </text>
    </comment>
    <comment ref="U170" authorId="1" shapeId="0" xr:uid="{FA5F711A-C0C6-47C5-919C-02CB17C2521A}">
      <text>
        <r>
          <rPr>
            <b/>
            <sz val="9"/>
            <color indexed="81"/>
            <rFont val="Tahoma"/>
            <family val="2"/>
          </rPr>
          <t>&lt;[[TCDeals] - [TC Property Current Stage (Seq: 1)] - [Buildings (Seq: 159)] Constr Credit Amount - Send]&gt;</t>
        </r>
      </text>
    </comment>
    <comment ref="V170" authorId="1" shapeId="0" xr:uid="{FD1517BD-AF04-41B2-84B0-2EB410421B75}">
      <text>
        <r>
          <rPr>
            <b/>
            <sz val="9"/>
            <color indexed="81"/>
            <rFont val="Tahoma"/>
            <family val="2"/>
          </rPr>
          <t>&lt;[[TCDeals] - [TC Property Current Stage (Seq: 1)] - [Buildings (Seq: 159)] PVC Est Qual Basis - Send]&gt;</t>
        </r>
      </text>
    </comment>
    <comment ref="W170" authorId="1" shapeId="0" xr:uid="{6787AC00-7F2A-4DCA-94C6-E83C1D0F07C3}">
      <text>
        <r>
          <rPr>
            <b/>
            <sz val="9"/>
            <color indexed="81"/>
            <rFont val="Tahoma"/>
            <family val="2"/>
          </rPr>
          <t>&lt;[[TCDeals] - [TC Property Current Stage (Seq: 1)] - [Buildings (Seq: 159)] Constr Est Qual Basis - Send]&gt;</t>
        </r>
      </text>
    </comment>
    <comment ref="X170" authorId="1" shapeId="0" xr:uid="{0F9EF148-2DE2-4261-990B-6BBA8B48759A}">
      <text>
        <r>
          <rPr>
            <b/>
            <sz val="9"/>
            <color indexed="81"/>
            <rFont val="Tahoma"/>
            <family val="2"/>
          </rPr>
          <t>&lt;[[TCDeals] - [TC Property Current Stage (Seq: 1)] - [Buildings (Seq: 159)] PVC8609 Basis - Send]&gt;</t>
        </r>
      </text>
    </comment>
    <comment ref="Y170" authorId="1" shapeId="0" xr:uid="{EA925B1B-1C87-49C6-A864-C6E66099705F}">
      <text>
        <r>
          <rPr>
            <b/>
            <sz val="9"/>
            <color indexed="81"/>
            <rFont val="Tahoma"/>
            <family val="2"/>
          </rPr>
          <t>&lt;[[TCDeals] - [TC Property Current Stage (Seq: 1)] - [Buildings (Seq: 159)] Constr 8609 Basis - Send]&gt;</t>
        </r>
      </text>
    </comment>
    <comment ref="P171" authorId="1" shapeId="0" xr:uid="{50C9DB77-F0F9-45AC-AD5D-B8DE9C16F1BD}">
      <text>
        <r>
          <rPr>
            <b/>
            <sz val="9"/>
            <color indexed="81"/>
            <rFont val="Tahoma"/>
            <family val="2"/>
          </rPr>
          <t>&lt;[[TCDeals] - [TC Property Current Stage (Seq: 1)] - [Buildings (Seq: 160)] PVC8609 Credit - Send]&gt;</t>
        </r>
      </text>
    </comment>
    <comment ref="Q171" authorId="1" shapeId="0" xr:uid="{81777E22-851C-438C-BBF8-B524208F03A0}">
      <text>
        <r>
          <rPr>
            <b/>
            <sz val="9"/>
            <color indexed="81"/>
            <rFont val="Tahoma"/>
            <family val="2"/>
          </rPr>
          <t>&lt;[[TCDeals] - [TC Property Current Stage (Seq: 1)] - [Buildings (Seq: 160)] Constr 8609 Credit - Send]&gt;</t>
        </r>
      </text>
    </comment>
    <comment ref="R171" authorId="1" shapeId="0" xr:uid="{3E104D5F-B975-46B1-B2FF-5871B00CC4F5}">
      <text>
        <r>
          <rPr>
            <b/>
            <sz val="9"/>
            <color indexed="81"/>
            <rFont val="Tahoma"/>
            <family val="2"/>
          </rPr>
          <t>&lt;[[TCDeals] - [TC Property Current Stage (Seq: 1)] - [Buildings (Seq: 160)] PVC Applicable Percentage - Send]&gt;</t>
        </r>
      </text>
    </comment>
    <comment ref="S171" authorId="1" shapeId="0" xr:uid="{8C9646A7-513A-4D05-9854-E914727674D1}">
      <text>
        <r>
          <rPr>
            <b/>
            <sz val="9"/>
            <color indexed="81"/>
            <rFont val="Tahoma"/>
            <family val="2"/>
          </rPr>
          <t>&lt;[[TCDeals] - [TC Property Current Stage (Seq: 1)] - [Buildings (Seq: 160)] Constr Applicable Percentage - Send]&gt;</t>
        </r>
      </text>
    </comment>
    <comment ref="T171" authorId="1" shapeId="0" xr:uid="{5F6687EE-D479-41B7-8946-FE2C7D0D4A3B}">
      <text>
        <r>
          <rPr>
            <b/>
            <sz val="9"/>
            <color indexed="81"/>
            <rFont val="Tahoma"/>
            <family val="2"/>
          </rPr>
          <t>&lt;[[TCDeals] - [TC Property Current Stage (Seq: 1)] - [Buildings (Seq: 160)] PVC Credit Amount - Send]&gt;</t>
        </r>
      </text>
    </comment>
    <comment ref="U171" authorId="1" shapeId="0" xr:uid="{2E5F44BE-3A6F-446F-BF0C-574BA7082C6B}">
      <text>
        <r>
          <rPr>
            <b/>
            <sz val="9"/>
            <color indexed="81"/>
            <rFont val="Tahoma"/>
            <family val="2"/>
          </rPr>
          <t>&lt;[[TCDeals] - [TC Property Current Stage (Seq: 1)] - [Buildings (Seq: 160)] Constr Credit Amount - Send]&gt;</t>
        </r>
      </text>
    </comment>
    <comment ref="V171" authorId="1" shapeId="0" xr:uid="{B5BEC27B-2633-4EAE-9A06-FFE8C0B78F35}">
      <text>
        <r>
          <rPr>
            <b/>
            <sz val="9"/>
            <color indexed="81"/>
            <rFont val="Tahoma"/>
            <family val="2"/>
          </rPr>
          <t>&lt;[[TCDeals] - [TC Property Current Stage (Seq: 1)] - [Buildings (Seq: 160)] PVC Est Qual Basis - Send]&gt;</t>
        </r>
      </text>
    </comment>
    <comment ref="W171" authorId="1" shapeId="0" xr:uid="{9E113176-76FF-45C8-A99A-8C5D988FDB42}">
      <text>
        <r>
          <rPr>
            <b/>
            <sz val="9"/>
            <color indexed="81"/>
            <rFont val="Tahoma"/>
            <family val="2"/>
          </rPr>
          <t>&lt;[[TCDeals] - [TC Property Current Stage (Seq: 1)] - [Buildings (Seq: 160)] Constr Est Qual Basis - Send]&gt;</t>
        </r>
      </text>
    </comment>
    <comment ref="X171" authorId="1" shapeId="0" xr:uid="{FDD6C525-1EF9-4B51-967C-DF16FFB810AC}">
      <text>
        <r>
          <rPr>
            <b/>
            <sz val="9"/>
            <color indexed="81"/>
            <rFont val="Tahoma"/>
            <family val="2"/>
          </rPr>
          <t>&lt;[[TCDeals] - [TC Property Current Stage (Seq: 1)] - [Buildings (Seq: 160)] PVC8609 Basis - Send]&gt;</t>
        </r>
      </text>
    </comment>
    <comment ref="Y171" authorId="1" shapeId="0" xr:uid="{43E25C86-EB3E-421F-9EF6-F2E522724072}">
      <text>
        <r>
          <rPr>
            <b/>
            <sz val="9"/>
            <color indexed="81"/>
            <rFont val="Tahoma"/>
            <family val="2"/>
          </rPr>
          <t>&lt;[[TCDeals] - [TC Property Current Stage (Seq: 1)] - [Buildings (Seq: 160)] Constr 8609 Basis - Send]&gt;</t>
        </r>
      </text>
    </comment>
    <comment ref="P172" authorId="1" shapeId="0" xr:uid="{1D0BDA8F-CEE6-4544-AE55-262D70E41B3D}">
      <text>
        <r>
          <rPr>
            <b/>
            <sz val="9"/>
            <color indexed="81"/>
            <rFont val="Tahoma"/>
            <family val="2"/>
          </rPr>
          <t>&lt;[[TCDeals] - [TC Property Current Stage (Seq: 1)] - [Buildings (Seq: 161)] PVC8609 Credit - Send]&gt;</t>
        </r>
      </text>
    </comment>
    <comment ref="Q172" authorId="1" shapeId="0" xr:uid="{B5F1603F-0C1E-4D63-80B4-CF037E89A330}">
      <text>
        <r>
          <rPr>
            <b/>
            <sz val="9"/>
            <color indexed="81"/>
            <rFont val="Tahoma"/>
            <family val="2"/>
          </rPr>
          <t>&lt;[[TCDeals] - [TC Property Current Stage (Seq: 1)] - [Buildings (Seq: 161)] Constr 8609 Credit - Send]&gt;</t>
        </r>
      </text>
    </comment>
    <comment ref="R172" authorId="1" shapeId="0" xr:uid="{F4AB8EC6-8FE0-43F3-967E-74667BAC226A}">
      <text>
        <r>
          <rPr>
            <b/>
            <sz val="9"/>
            <color indexed="81"/>
            <rFont val="Tahoma"/>
            <family val="2"/>
          </rPr>
          <t>&lt;[[TCDeals] - [TC Property Current Stage (Seq: 1)] - [Buildings (Seq: 161)] PVC Applicable Percentage - Send]&gt;</t>
        </r>
      </text>
    </comment>
    <comment ref="S172" authorId="1" shapeId="0" xr:uid="{9BA64A38-6642-4D99-B787-39B2D94E4879}">
      <text>
        <r>
          <rPr>
            <b/>
            <sz val="9"/>
            <color indexed="81"/>
            <rFont val="Tahoma"/>
            <family val="2"/>
          </rPr>
          <t>&lt;[[TCDeals] - [TC Property Current Stage (Seq: 1)] - [Buildings (Seq: 161)] Constr Applicable Percentage - Send]&gt;</t>
        </r>
      </text>
    </comment>
    <comment ref="T172" authorId="1" shapeId="0" xr:uid="{F40BC31C-B896-4A76-B159-188216775219}">
      <text>
        <r>
          <rPr>
            <b/>
            <sz val="9"/>
            <color indexed="81"/>
            <rFont val="Tahoma"/>
            <family val="2"/>
          </rPr>
          <t>&lt;[[TCDeals] - [TC Property Current Stage (Seq: 1)] - [Buildings (Seq: 161)] PVC Credit Amount - Send]&gt;</t>
        </r>
      </text>
    </comment>
    <comment ref="U172" authorId="1" shapeId="0" xr:uid="{25E75C0B-4383-408B-9A20-67F1B2FE4109}">
      <text>
        <r>
          <rPr>
            <b/>
            <sz val="9"/>
            <color indexed="81"/>
            <rFont val="Tahoma"/>
            <family val="2"/>
          </rPr>
          <t>&lt;[[TCDeals] - [TC Property Current Stage (Seq: 1)] - [Buildings (Seq: 161)] Constr Credit Amount - Send]&gt;</t>
        </r>
      </text>
    </comment>
    <comment ref="V172" authorId="1" shapeId="0" xr:uid="{2AE2A205-E251-4857-8FD3-A4FF6DCF0673}">
      <text>
        <r>
          <rPr>
            <b/>
            <sz val="9"/>
            <color indexed="81"/>
            <rFont val="Tahoma"/>
            <family val="2"/>
          </rPr>
          <t>&lt;[[TCDeals] - [TC Property Current Stage (Seq: 1)] - [Buildings (Seq: 161)] PVC Est Qual Basis - Send]&gt;</t>
        </r>
      </text>
    </comment>
    <comment ref="W172" authorId="1" shapeId="0" xr:uid="{149B4115-F6BA-4602-907B-4C58BDC2776C}">
      <text>
        <r>
          <rPr>
            <b/>
            <sz val="9"/>
            <color indexed="81"/>
            <rFont val="Tahoma"/>
            <family val="2"/>
          </rPr>
          <t>&lt;[[TCDeals] - [TC Property Current Stage (Seq: 1)] - [Buildings (Seq: 161)] Constr Est Qual Basis - Send]&gt;</t>
        </r>
      </text>
    </comment>
    <comment ref="X172" authorId="1" shapeId="0" xr:uid="{1798107F-D373-445A-81B1-807818B510CA}">
      <text>
        <r>
          <rPr>
            <b/>
            <sz val="9"/>
            <color indexed="81"/>
            <rFont val="Tahoma"/>
            <family val="2"/>
          </rPr>
          <t>&lt;[[TCDeals] - [TC Property Current Stage (Seq: 1)] - [Buildings (Seq: 161)] PVC8609 Basis - Send]&gt;</t>
        </r>
      </text>
    </comment>
    <comment ref="Y172" authorId="1" shapeId="0" xr:uid="{C771473A-A082-45D1-9C74-6AF981B2C692}">
      <text>
        <r>
          <rPr>
            <b/>
            <sz val="9"/>
            <color indexed="81"/>
            <rFont val="Tahoma"/>
            <family val="2"/>
          </rPr>
          <t>&lt;[[TCDeals] - [TC Property Current Stage (Seq: 1)] - [Buildings (Seq: 161)] Constr 8609 Basis - Send]&gt;</t>
        </r>
      </text>
    </comment>
    <comment ref="P173" authorId="1" shapeId="0" xr:uid="{FD86576E-9A12-4A89-BEEC-8C750810EB14}">
      <text>
        <r>
          <rPr>
            <b/>
            <sz val="9"/>
            <color indexed="81"/>
            <rFont val="Tahoma"/>
            <family val="2"/>
          </rPr>
          <t>&lt;[[TCDeals] - [TC Property Current Stage (Seq: 1)] - [Buildings (Seq: 162)] PVC8609 Credit - Send]&gt;</t>
        </r>
      </text>
    </comment>
    <comment ref="Q173" authorId="1" shapeId="0" xr:uid="{700D2F06-8E05-456D-92DA-EB1341E29BE3}">
      <text>
        <r>
          <rPr>
            <b/>
            <sz val="9"/>
            <color indexed="81"/>
            <rFont val="Tahoma"/>
            <family val="2"/>
          </rPr>
          <t>&lt;[[TCDeals] - [TC Property Current Stage (Seq: 1)] - [Buildings (Seq: 162)] Constr 8609 Credit - Send]&gt;</t>
        </r>
      </text>
    </comment>
    <comment ref="R173" authorId="1" shapeId="0" xr:uid="{CF483584-D08A-4995-ABF3-E2012BF92768}">
      <text>
        <r>
          <rPr>
            <b/>
            <sz val="9"/>
            <color indexed="81"/>
            <rFont val="Tahoma"/>
            <family val="2"/>
          </rPr>
          <t>&lt;[[TCDeals] - [TC Property Current Stage (Seq: 1)] - [Buildings (Seq: 162)] PVC Applicable Percentage - Send]&gt;</t>
        </r>
      </text>
    </comment>
    <comment ref="S173" authorId="1" shapeId="0" xr:uid="{81CC7241-E1A8-4579-8FFA-08680A9EE2CF}">
      <text>
        <r>
          <rPr>
            <b/>
            <sz val="9"/>
            <color indexed="81"/>
            <rFont val="Tahoma"/>
            <family val="2"/>
          </rPr>
          <t>&lt;[[TCDeals] - [TC Property Current Stage (Seq: 1)] - [Buildings (Seq: 162)] Constr Applicable Percentage - Send]&gt;</t>
        </r>
      </text>
    </comment>
    <comment ref="T173" authorId="1" shapeId="0" xr:uid="{E98989FB-F672-4552-964C-41B9024F1261}">
      <text>
        <r>
          <rPr>
            <b/>
            <sz val="9"/>
            <color indexed="81"/>
            <rFont val="Tahoma"/>
            <family val="2"/>
          </rPr>
          <t>&lt;[[TCDeals] - [TC Property Current Stage (Seq: 1)] - [Buildings (Seq: 162)] PVC Credit Amount - Send]&gt;</t>
        </r>
      </text>
    </comment>
    <comment ref="U173" authorId="1" shapeId="0" xr:uid="{41E58A5A-023B-4B56-9429-8ED96BC49A4E}">
      <text>
        <r>
          <rPr>
            <b/>
            <sz val="9"/>
            <color indexed="81"/>
            <rFont val="Tahoma"/>
            <family val="2"/>
          </rPr>
          <t>&lt;[[TCDeals] - [TC Property Current Stage (Seq: 1)] - [Buildings (Seq: 162)] Constr Credit Amount - Send]&gt;</t>
        </r>
      </text>
    </comment>
    <comment ref="V173" authorId="1" shapeId="0" xr:uid="{283CF0BA-B895-4786-983E-3636C0F41FC8}">
      <text>
        <r>
          <rPr>
            <b/>
            <sz val="9"/>
            <color indexed="81"/>
            <rFont val="Tahoma"/>
            <family val="2"/>
          </rPr>
          <t>&lt;[[TCDeals] - [TC Property Current Stage (Seq: 1)] - [Buildings (Seq: 162)] PVC Est Qual Basis - Send]&gt;</t>
        </r>
      </text>
    </comment>
    <comment ref="W173" authorId="1" shapeId="0" xr:uid="{1C6AF75D-91BC-4444-A6B2-AD8E88609F7B}">
      <text>
        <r>
          <rPr>
            <b/>
            <sz val="9"/>
            <color indexed="81"/>
            <rFont val="Tahoma"/>
            <family val="2"/>
          </rPr>
          <t>&lt;[[TCDeals] - [TC Property Current Stage (Seq: 1)] - [Buildings (Seq: 162)] Constr Est Qual Basis - Send]&gt;</t>
        </r>
      </text>
    </comment>
    <comment ref="X173" authorId="1" shapeId="0" xr:uid="{88E7690E-1D67-4A06-B5B5-A580A8199C9B}">
      <text>
        <r>
          <rPr>
            <b/>
            <sz val="9"/>
            <color indexed="81"/>
            <rFont val="Tahoma"/>
            <family val="2"/>
          </rPr>
          <t>&lt;[[TCDeals] - [TC Property Current Stage (Seq: 1)] - [Buildings (Seq: 162)] PVC8609 Basis - Send]&gt;</t>
        </r>
      </text>
    </comment>
    <comment ref="Y173" authorId="1" shapeId="0" xr:uid="{56F1996B-1BA3-42B5-80FD-B647953CD08D}">
      <text>
        <r>
          <rPr>
            <b/>
            <sz val="9"/>
            <color indexed="81"/>
            <rFont val="Tahoma"/>
            <family val="2"/>
          </rPr>
          <t>&lt;[[TCDeals] - [TC Property Current Stage (Seq: 1)] - [Buildings (Seq: 162)] Constr 8609 Basis - Send]&gt;</t>
        </r>
      </text>
    </comment>
    <comment ref="P174" authorId="1" shapeId="0" xr:uid="{9081396C-BC43-4D8D-9223-794B11053BD5}">
      <text>
        <r>
          <rPr>
            <b/>
            <sz val="9"/>
            <color indexed="81"/>
            <rFont val="Tahoma"/>
            <family val="2"/>
          </rPr>
          <t>&lt;[[TCDeals] - [TC Property Current Stage (Seq: 1)] - [Buildings (Seq: 163)] PVC8609 Credit - Send]&gt;</t>
        </r>
      </text>
    </comment>
    <comment ref="Q174" authorId="1" shapeId="0" xr:uid="{CFDB38FC-1362-4148-988C-3A23DA1CB1AC}">
      <text>
        <r>
          <rPr>
            <b/>
            <sz val="9"/>
            <color indexed="81"/>
            <rFont val="Tahoma"/>
            <family val="2"/>
          </rPr>
          <t>&lt;[[TCDeals] - [TC Property Current Stage (Seq: 1)] - [Buildings (Seq: 163)] Constr 8609 Credit - Send]&gt;</t>
        </r>
      </text>
    </comment>
    <comment ref="R174" authorId="1" shapeId="0" xr:uid="{51C326BC-F5B6-4E5E-8210-C947224D1FCF}">
      <text>
        <r>
          <rPr>
            <b/>
            <sz val="9"/>
            <color indexed="81"/>
            <rFont val="Tahoma"/>
            <family val="2"/>
          </rPr>
          <t>&lt;[[TCDeals] - [TC Property Current Stage (Seq: 1)] - [Buildings (Seq: 163)] PVC Applicable Percentage - Send]&gt;</t>
        </r>
      </text>
    </comment>
    <comment ref="S174" authorId="1" shapeId="0" xr:uid="{06B30006-0807-40EA-9844-8912B6A2A6E6}">
      <text>
        <r>
          <rPr>
            <b/>
            <sz val="9"/>
            <color indexed="81"/>
            <rFont val="Tahoma"/>
            <family val="2"/>
          </rPr>
          <t>&lt;[[TCDeals] - [TC Property Current Stage (Seq: 1)] - [Buildings (Seq: 163)] Constr Applicable Percentage - Send]&gt;</t>
        </r>
      </text>
    </comment>
    <comment ref="T174" authorId="1" shapeId="0" xr:uid="{89DB5DF8-CE76-4D7B-8305-13654958438B}">
      <text>
        <r>
          <rPr>
            <b/>
            <sz val="9"/>
            <color indexed="81"/>
            <rFont val="Tahoma"/>
            <family val="2"/>
          </rPr>
          <t>&lt;[[TCDeals] - [TC Property Current Stage (Seq: 1)] - [Buildings (Seq: 163)] PVC Credit Amount - Send]&gt;</t>
        </r>
      </text>
    </comment>
    <comment ref="U174" authorId="1" shapeId="0" xr:uid="{A4467A79-B912-4381-B989-346CF7AF8EED}">
      <text>
        <r>
          <rPr>
            <b/>
            <sz val="9"/>
            <color indexed="81"/>
            <rFont val="Tahoma"/>
            <family val="2"/>
          </rPr>
          <t>&lt;[[TCDeals] - [TC Property Current Stage (Seq: 1)] - [Buildings (Seq: 163)] Constr Credit Amount - Send]&gt;</t>
        </r>
      </text>
    </comment>
    <comment ref="V174" authorId="1" shapeId="0" xr:uid="{FC0E9E1B-CF87-45DE-B027-FF27DCDCFD6E}">
      <text>
        <r>
          <rPr>
            <b/>
            <sz val="9"/>
            <color indexed="81"/>
            <rFont val="Tahoma"/>
            <family val="2"/>
          </rPr>
          <t>&lt;[[TCDeals] - [TC Property Current Stage (Seq: 1)] - [Buildings (Seq: 163)] PVC Est Qual Basis - Send]&gt;</t>
        </r>
      </text>
    </comment>
    <comment ref="W174" authorId="1" shapeId="0" xr:uid="{2ACADC1D-1288-470F-B0F6-01FF965BBBDC}">
      <text>
        <r>
          <rPr>
            <b/>
            <sz val="9"/>
            <color indexed="81"/>
            <rFont val="Tahoma"/>
            <family val="2"/>
          </rPr>
          <t>&lt;[[TCDeals] - [TC Property Current Stage (Seq: 1)] - [Buildings (Seq: 163)] Constr Est Qual Basis - Send]&gt;</t>
        </r>
      </text>
    </comment>
    <comment ref="X174" authorId="1" shapeId="0" xr:uid="{5F95F03A-8004-4EAF-87C7-E69FB5AF878A}">
      <text>
        <r>
          <rPr>
            <b/>
            <sz val="9"/>
            <color indexed="81"/>
            <rFont val="Tahoma"/>
            <family val="2"/>
          </rPr>
          <t>&lt;[[TCDeals] - [TC Property Current Stage (Seq: 1)] - [Buildings (Seq: 163)] PVC8609 Basis - Send]&gt;</t>
        </r>
      </text>
    </comment>
    <comment ref="Y174" authorId="1" shapeId="0" xr:uid="{5E2885BE-301D-4F4C-8675-13228DC2A7F0}">
      <text>
        <r>
          <rPr>
            <b/>
            <sz val="9"/>
            <color indexed="81"/>
            <rFont val="Tahoma"/>
            <family val="2"/>
          </rPr>
          <t>&lt;[[TCDeals] - [TC Property Current Stage (Seq: 1)] - [Buildings (Seq: 163)] Constr 8609 Basis - Send]&gt;</t>
        </r>
      </text>
    </comment>
    <comment ref="P175" authorId="1" shapeId="0" xr:uid="{61E9C707-BEDF-4869-A264-7737E7A29190}">
      <text>
        <r>
          <rPr>
            <b/>
            <sz val="9"/>
            <color indexed="81"/>
            <rFont val="Tahoma"/>
            <family val="2"/>
          </rPr>
          <t>&lt;[[TCDeals] - [TC Property Current Stage (Seq: 1)] - [Buildings (Seq: 164)] PVC8609 Credit - Send]&gt;</t>
        </r>
      </text>
    </comment>
    <comment ref="Q175" authorId="1" shapeId="0" xr:uid="{319C3F39-11E6-41E3-ABFA-6079AF9240D2}">
      <text>
        <r>
          <rPr>
            <b/>
            <sz val="9"/>
            <color indexed="81"/>
            <rFont val="Tahoma"/>
            <family val="2"/>
          </rPr>
          <t>&lt;[[TCDeals] - [TC Property Current Stage (Seq: 1)] - [Buildings (Seq: 164)] Constr 8609 Credit - Send]&gt;</t>
        </r>
      </text>
    </comment>
    <comment ref="R175" authorId="1" shapeId="0" xr:uid="{8556BA5E-E513-4377-9936-98B758D0F9CA}">
      <text>
        <r>
          <rPr>
            <b/>
            <sz val="9"/>
            <color indexed="81"/>
            <rFont val="Tahoma"/>
            <family val="2"/>
          </rPr>
          <t>&lt;[[TCDeals] - [TC Property Current Stage (Seq: 1)] - [Buildings (Seq: 164)] PVC Applicable Percentage - Send]&gt;</t>
        </r>
      </text>
    </comment>
    <comment ref="S175" authorId="1" shapeId="0" xr:uid="{A524647C-07C5-45A7-B624-9F33ACE0DEEC}">
      <text>
        <r>
          <rPr>
            <b/>
            <sz val="9"/>
            <color indexed="81"/>
            <rFont val="Tahoma"/>
            <family val="2"/>
          </rPr>
          <t>&lt;[[TCDeals] - [TC Property Current Stage (Seq: 1)] - [Buildings (Seq: 164)] Constr Applicable Percentage - Send]&gt;</t>
        </r>
      </text>
    </comment>
    <comment ref="T175" authorId="1" shapeId="0" xr:uid="{269BA50E-C0D2-45A4-9053-231A024E84E3}">
      <text>
        <r>
          <rPr>
            <b/>
            <sz val="9"/>
            <color indexed="81"/>
            <rFont val="Tahoma"/>
            <family val="2"/>
          </rPr>
          <t>&lt;[[TCDeals] - [TC Property Current Stage (Seq: 1)] - [Buildings (Seq: 164)] PVC Credit Amount - Send]&gt;</t>
        </r>
      </text>
    </comment>
    <comment ref="U175" authorId="1" shapeId="0" xr:uid="{B1004B83-2041-4A41-BE68-C671238DDBA4}">
      <text>
        <r>
          <rPr>
            <b/>
            <sz val="9"/>
            <color indexed="81"/>
            <rFont val="Tahoma"/>
            <family val="2"/>
          </rPr>
          <t>&lt;[[TCDeals] - [TC Property Current Stage (Seq: 1)] - [Buildings (Seq: 164)] Constr Credit Amount - Send]&gt;</t>
        </r>
      </text>
    </comment>
    <comment ref="V175" authorId="1" shapeId="0" xr:uid="{6F05BDCE-6030-42D7-B1DF-331B84C10555}">
      <text>
        <r>
          <rPr>
            <b/>
            <sz val="9"/>
            <color indexed="81"/>
            <rFont val="Tahoma"/>
            <family val="2"/>
          </rPr>
          <t>&lt;[[TCDeals] - [TC Property Current Stage (Seq: 1)] - [Buildings (Seq: 164)] PVC Est Qual Basis - Send]&gt;</t>
        </r>
      </text>
    </comment>
    <comment ref="W175" authorId="1" shapeId="0" xr:uid="{BFBFF6E2-E9B9-4BC1-9F8B-47720130BFA3}">
      <text>
        <r>
          <rPr>
            <b/>
            <sz val="9"/>
            <color indexed="81"/>
            <rFont val="Tahoma"/>
            <family val="2"/>
          </rPr>
          <t>&lt;[[TCDeals] - [TC Property Current Stage (Seq: 1)] - [Buildings (Seq: 164)] Constr Est Qual Basis - Send]&gt;</t>
        </r>
      </text>
    </comment>
    <comment ref="X175" authorId="1" shapeId="0" xr:uid="{E71C5EB7-5F03-4682-A871-7FFC7403552E}">
      <text>
        <r>
          <rPr>
            <b/>
            <sz val="9"/>
            <color indexed="81"/>
            <rFont val="Tahoma"/>
            <family val="2"/>
          </rPr>
          <t>&lt;[[TCDeals] - [TC Property Current Stage (Seq: 1)] - [Buildings (Seq: 164)] PVC8609 Basis - Send]&gt;</t>
        </r>
      </text>
    </comment>
    <comment ref="Y175" authorId="1" shapeId="0" xr:uid="{527E12B1-2BC6-4817-ACCB-20F0BF772FF6}">
      <text>
        <r>
          <rPr>
            <b/>
            <sz val="9"/>
            <color indexed="81"/>
            <rFont val="Tahoma"/>
            <family val="2"/>
          </rPr>
          <t>&lt;[[TCDeals] - [TC Property Current Stage (Seq: 1)] - [Buildings (Seq: 164)] Constr 8609 Basis - Send]&gt;</t>
        </r>
      </text>
    </comment>
    <comment ref="P176" authorId="1" shapeId="0" xr:uid="{94BCA5CB-A5A5-45C8-BF09-13EDD8189001}">
      <text>
        <r>
          <rPr>
            <b/>
            <sz val="9"/>
            <color indexed="81"/>
            <rFont val="Tahoma"/>
            <family val="2"/>
          </rPr>
          <t>&lt;[[TCDeals] - [TC Property Current Stage (Seq: 1)] - [Buildings (Seq: 165)] PVC8609 Credit - Send]&gt;</t>
        </r>
      </text>
    </comment>
    <comment ref="Q176" authorId="1" shapeId="0" xr:uid="{8BFD211F-9370-4CAD-99F1-93198144BFCC}">
      <text>
        <r>
          <rPr>
            <b/>
            <sz val="9"/>
            <color indexed="81"/>
            <rFont val="Tahoma"/>
            <family val="2"/>
          </rPr>
          <t>&lt;[[TCDeals] - [TC Property Current Stage (Seq: 1)] - [Buildings (Seq: 165)] Constr 8609 Credit - Send]&gt;</t>
        </r>
      </text>
    </comment>
    <comment ref="R176" authorId="1" shapeId="0" xr:uid="{40B9ACA3-B005-4697-BEBB-886AD604B832}">
      <text>
        <r>
          <rPr>
            <b/>
            <sz val="9"/>
            <color indexed="81"/>
            <rFont val="Tahoma"/>
            <family val="2"/>
          </rPr>
          <t>&lt;[[TCDeals] - [TC Property Current Stage (Seq: 1)] - [Buildings (Seq: 165)] PVC Applicable Percentage - Send]&gt;</t>
        </r>
      </text>
    </comment>
    <comment ref="S176" authorId="1" shapeId="0" xr:uid="{429AE082-7C36-4D5B-813F-19C1ADAA9E3E}">
      <text>
        <r>
          <rPr>
            <b/>
            <sz val="9"/>
            <color indexed="81"/>
            <rFont val="Tahoma"/>
            <family val="2"/>
          </rPr>
          <t>&lt;[[TCDeals] - [TC Property Current Stage (Seq: 1)] - [Buildings (Seq: 165)] Constr Applicable Percentage - Send]&gt;</t>
        </r>
      </text>
    </comment>
    <comment ref="T176" authorId="1" shapeId="0" xr:uid="{B94C3504-BC20-47E3-B572-CB9298215B04}">
      <text>
        <r>
          <rPr>
            <b/>
            <sz val="9"/>
            <color indexed="81"/>
            <rFont val="Tahoma"/>
            <family val="2"/>
          </rPr>
          <t>&lt;[[TCDeals] - [TC Property Current Stage (Seq: 1)] - [Buildings (Seq: 165)] PVC Credit Amount - Send]&gt;</t>
        </r>
      </text>
    </comment>
    <comment ref="U176" authorId="1" shapeId="0" xr:uid="{F410B716-F28E-4776-BFCB-1CCBDE3FED32}">
      <text>
        <r>
          <rPr>
            <b/>
            <sz val="9"/>
            <color indexed="81"/>
            <rFont val="Tahoma"/>
            <family val="2"/>
          </rPr>
          <t>&lt;[[TCDeals] - [TC Property Current Stage (Seq: 1)] - [Buildings (Seq: 165)] Constr Credit Amount - Send]&gt;</t>
        </r>
      </text>
    </comment>
    <comment ref="V176" authorId="1" shapeId="0" xr:uid="{9C15EB4F-038F-4DD5-8F09-27EA4320589D}">
      <text>
        <r>
          <rPr>
            <b/>
            <sz val="9"/>
            <color indexed="81"/>
            <rFont val="Tahoma"/>
            <family val="2"/>
          </rPr>
          <t>&lt;[[TCDeals] - [TC Property Current Stage (Seq: 1)] - [Buildings (Seq: 165)] PVC Est Qual Basis - Send]&gt;</t>
        </r>
      </text>
    </comment>
    <comment ref="W176" authorId="1" shapeId="0" xr:uid="{FCD6EF86-8A33-4EB3-8914-B8CFD4700619}">
      <text>
        <r>
          <rPr>
            <b/>
            <sz val="9"/>
            <color indexed="81"/>
            <rFont val="Tahoma"/>
            <family val="2"/>
          </rPr>
          <t>&lt;[[TCDeals] - [TC Property Current Stage (Seq: 1)] - [Buildings (Seq: 165)] Constr Est Qual Basis - Send]&gt;</t>
        </r>
      </text>
    </comment>
    <comment ref="X176" authorId="1" shapeId="0" xr:uid="{B11AF53E-6B3A-42AE-AB10-8581993445CF}">
      <text>
        <r>
          <rPr>
            <b/>
            <sz val="9"/>
            <color indexed="81"/>
            <rFont val="Tahoma"/>
            <family val="2"/>
          </rPr>
          <t>&lt;[[TCDeals] - [TC Property Current Stage (Seq: 1)] - [Buildings (Seq: 165)] PVC8609 Basis - Send]&gt;</t>
        </r>
      </text>
    </comment>
    <comment ref="Y176" authorId="1" shapeId="0" xr:uid="{8282D1A8-8DC8-4C32-BD13-3104C6BF0B9A}">
      <text>
        <r>
          <rPr>
            <b/>
            <sz val="9"/>
            <color indexed="81"/>
            <rFont val="Tahoma"/>
            <family val="2"/>
          </rPr>
          <t>&lt;[[TCDeals] - [TC Property Current Stage (Seq: 1)] - [Buildings (Seq: 165)] Constr 8609 Basis - Send]&gt;</t>
        </r>
      </text>
    </comment>
    <comment ref="P177" authorId="1" shapeId="0" xr:uid="{2569FEE8-A3A1-4B36-BC41-AD720303E924}">
      <text>
        <r>
          <rPr>
            <b/>
            <sz val="9"/>
            <color indexed="81"/>
            <rFont val="Tahoma"/>
            <family val="2"/>
          </rPr>
          <t>&lt;[[TCDeals] - [TC Property Current Stage (Seq: 1)] - [Buildings (Seq: 166)] PVC8609 Credit - Send]&gt;</t>
        </r>
      </text>
    </comment>
    <comment ref="Q177" authorId="1" shapeId="0" xr:uid="{C3D21807-B656-48ED-A7FC-C64463EE4E2C}">
      <text>
        <r>
          <rPr>
            <b/>
            <sz val="9"/>
            <color indexed="81"/>
            <rFont val="Tahoma"/>
            <family val="2"/>
          </rPr>
          <t>&lt;[[TCDeals] - [TC Property Current Stage (Seq: 1)] - [Buildings (Seq: 166)] Constr 8609 Credit - Send]&gt;</t>
        </r>
      </text>
    </comment>
    <comment ref="R177" authorId="1" shapeId="0" xr:uid="{5BEF12D9-E756-4873-B773-3F444F21C0B7}">
      <text>
        <r>
          <rPr>
            <b/>
            <sz val="9"/>
            <color indexed="81"/>
            <rFont val="Tahoma"/>
            <family val="2"/>
          </rPr>
          <t>&lt;[[TCDeals] - [TC Property Current Stage (Seq: 1)] - [Buildings (Seq: 166)] PVC Applicable Percentage - Send]&gt;</t>
        </r>
      </text>
    </comment>
    <comment ref="S177" authorId="1" shapeId="0" xr:uid="{402D330B-7876-4FBE-842F-44FC644D4168}">
      <text>
        <r>
          <rPr>
            <b/>
            <sz val="9"/>
            <color indexed="81"/>
            <rFont val="Tahoma"/>
            <family val="2"/>
          </rPr>
          <t>&lt;[[TCDeals] - [TC Property Current Stage (Seq: 1)] - [Buildings (Seq: 166)] Constr Applicable Percentage - Send]&gt;</t>
        </r>
      </text>
    </comment>
    <comment ref="T177" authorId="1" shapeId="0" xr:uid="{EF6F7205-A992-4334-90A7-5149F6B3924A}">
      <text>
        <r>
          <rPr>
            <b/>
            <sz val="9"/>
            <color indexed="81"/>
            <rFont val="Tahoma"/>
            <family val="2"/>
          </rPr>
          <t>&lt;[[TCDeals] - [TC Property Current Stage (Seq: 1)] - [Buildings (Seq: 166)] PVC Credit Amount - Send]&gt;</t>
        </r>
      </text>
    </comment>
    <comment ref="U177" authorId="1" shapeId="0" xr:uid="{F145B1A9-E399-4640-A6C3-A0B306546FC7}">
      <text>
        <r>
          <rPr>
            <b/>
            <sz val="9"/>
            <color indexed="81"/>
            <rFont val="Tahoma"/>
            <family val="2"/>
          </rPr>
          <t>&lt;[[TCDeals] - [TC Property Current Stage (Seq: 1)] - [Buildings (Seq: 166)] Constr Credit Amount - Send]&gt;</t>
        </r>
      </text>
    </comment>
    <comment ref="V177" authorId="1" shapeId="0" xr:uid="{7D8A1A99-12F9-4B02-89EE-259DA59D9F22}">
      <text>
        <r>
          <rPr>
            <b/>
            <sz val="9"/>
            <color indexed="81"/>
            <rFont val="Tahoma"/>
            <family val="2"/>
          </rPr>
          <t>&lt;[[TCDeals] - [TC Property Current Stage (Seq: 1)] - [Buildings (Seq: 166)] PVC Est Qual Basis - Send]&gt;</t>
        </r>
      </text>
    </comment>
    <comment ref="W177" authorId="1" shapeId="0" xr:uid="{7887BE5E-ACE9-4259-A200-2E1BBE55453A}">
      <text>
        <r>
          <rPr>
            <b/>
            <sz val="9"/>
            <color indexed="81"/>
            <rFont val="Tahoma"/>
            <family val="2"/>
          </rPr>
          <t>&lt;[[TCDeals] - [TC Property Current Stage (Seq: 1)] - [Buildings (Seq: 166)] Constr Est Qual Basis - Send]&gt;</t>
        </r>
      </text>
    </comment>
    <comment ref="X177" authorId="1" shapeId="0" xr:uid="{0D24B6AF-D91B-4797-A2FE-5FF016C45FB0}">
      <text>
        <r>
          <rPr>
            <b/>
            <sz val="9"/>
            <color indexed="81"/>
            <rFont val="Tahoma"/>
            <family val="2"/>
          </rPr>
          <t>&lt;[[TCDeals] - [TC Property Current Stage (Seq: 1)] - [Buildings (Seq: 166)] PVC8609 Basis - Send]&gt;</t>
        </r>
      </text>
    </comment>
    <comment ref="Y177" authorId="1" shapeId="0" xr:uid="{316D2C47-AE58-44DA-9598-387ACE82257D}">
      <text>
        <r>
          <rPr>
            <b/>
            <sz val="9"/>
            <color indexed="81"/>
            <rFont val="Tahoma"/>
            <family val="2"/>
          </rPr>
          <t>&lt;[[TCDeals] - [TC Property Current Stage (Seq: 1)] - [Buildings (Seq: 166)] Constr 8609 Basis - Send]&gt;</t>
        </r>
      </text>
    </comment>
    <comment ref="P178" authorId="1" shapeId="0" xr:uid="{FE460B0C-C647-46AD-B193-3935EC4A99CB}">
      <text>
        <r>
          <rPr>
            <b/>
            <sz val="9"/>
            <color indexed="81"/>
            <rFont val="Tahoma"/>
            <family val="2"/>
          </rPr>
          <t>&lt;[[TCDeals] - [TC Property Current Stage (Seq: 1)] - [Buildings (Seq: 167)] PVC8609 Credit - Send]&gt;</t>
        </r>
      </text>
    </comment>
    <comment ref="Q178" authorId="1" shapeId="0" xr:uid="{C7F0837B-27FA-402B-B7D5-C1856C690EFA}">
      <text>
        <r>
          <rPr>
            <b/>
            <sz val="9"/>
            <color indexed="81"/>
            <rFont val="Tahoma"/>
            <family val="2"/>
          </rPr>
          <t>&lt;[[TCDeals] - [TC Property Current Stage (Seq: 1)] - [Buildings (Seq: 167)] Constr 8609 Credit - Send]&gt;</t>
        </r>
      </text>
    </comment>
    <comment ref="R178" authorId="1" shapeId="0" xr:uid="{9FDC1700-0C07-4459-BCCE-5FF1CD6B8519}">
      <text>
        <r>
          <rPr>
            <b/>
            <sz val="9"/>
            <color indexed="81"/>
            <rFont val="Tahoma"/>
            <family val="2"/>
          </rPr>
          <t>&lt;[[TCDeals] - [TC Property Current Stage (Seq: 1)] - [Buildings (Seq: 167)] PVC Applicable Percentage - Send]&gt;</t>
        </r>
      </text>
    </comment>
    <comment ref="S178" authorId="1" shapeId="0" xr:uid="{4041583D-C8AE-43E6-B6B9-4BC924468AEE}">
      <text>
        <r>
          <rPr>
            <b/>
            <sz val="9"/>
            <color indexed="81"/>
            <rFont val="Tahoma"/>
            <family val="2"/>
          </rPr>
          <t>&lt;[[TCDeals] - [TC Property Current Stage (Seq: 1)] - [Buildings (Seq: 167)] Constr Applicable Percentage - Send]&gt;</t>
        </r>
      </text>
    </comment>
    <comment ref="T178" authorId="1" shapeId="0" xr:uid="{E41B5593-457C-496F-BD68-25DDAE27D85F}">
      <text>
        <r>
          <rPr>
            <b/>
            <sz val="9"/>
            <color indexed="81"/>
            <rFont val="Tahoma"/>
            <family val="2"/>
          </rPr>
          <t>&lt;[[TCDeals] - [TC Property Current Stage (Seq: 1)] - [Buildings (Seq: 167)] PVC Credit Amount - Send]&gt;</t>
        </r>
      </text>
    </comment>
    <comment ref="U178" authorId="1" shapeId="0" xr:uid="{2F887938-B5A0-4E89-AAC7-349EB3447064}">
      <text>
        <r>
          <rPr>
            <b/>
            <sz val="9"/>
            <color indexed="81"/>
            <rFont val="Tahoma"/>
            <family val="2"/>
          </rPr>
          <t>&lt;[[TCDeals] - [TC Property Current Stage (Seq: 1)] - [Buildings (Seq: 167)] Constr Credit Amount - Send]&gt;</t>
        </r>
      </text>
    </comment>
    <comment ref="V178" authorId="1" shapeId="0" xr:uid="{BA1BA381-1932-45C0-AAD7-DB8B6304072F}">
      <text>
        <r>
          <rPr>
            <b/>
            <sz val="9"/>
            <color indexed="81"/>
            <rFont val="Tahoma"/>
            <family val="2"/>
          </rPr>
          <t>&lt;[[TCDeals] - [TC Property Current Stage (Seq: 1)] - [Buildings (Seq: 167)] PVC Est Qual Basis - Send]&gt;</t>
        </r>
      </text>
    </comment>
    <comment ref="W178" authorId="1" shapeId="0" xr:uid="{13E2ED85-3D54-4A95-9912-5B89C5D56FFA}">
      <text>
        <r>
          <rPr>
            <b/>
            <sz val="9"/>
            <color indexed="81"/>
            <rFont val="Tahoma"/>
            <family val="2"/>
          </rPr>
          <t>&lt;[[TCDeals] - [TC Property Current Stage (Seq: 1)] - [Buildings (Seq: 167)] Constr Est Qual Basis - Send]&gt;</t>
        </r>
      </text>
    </comment>
    <comment ref="X178" authorId="1" shapeId="0" xr:uid="{D9961912-99FA-4461-8D37-D39729EF7660}">
      <text>
        <r>
          <rPr>
            <b/>
            <sz val="9"/>
            <color indexed="81"/>
            <rFont val="Tahoma"/>
            <family val="2"/>
          </rPr>
          <t>&lt;[[TCDeals] - [TC Property Current Stage (Seq: 1)] - [Buildings (Seq: 167)] PVC8609 Basis - Send]&gt;</t>
        </r>
      </text>
    </comment>
    <comment ref="Y178" authorId="1" shapeId="0" xr:uid="{2718EE2E-7CF0-4738-9832-CC9915321553}">
      <text>
        <r>
          <rPr>
            <b/>
            <sz val="9"/>
            <color indexed="81"/>
            <rFont val="Tahoma"/>
            <family val="2"/>
          </rPr>
          <t>&lt;[[TCDeals] - [TC Property Current Stage (Seq: 1)] - [Buildings (Seq: 167)] Constr 8609 Basis - Send]&gt;</t>
        </r>
      </text>
    </comment>
    <comment ref="P179" authorId="1" shapeId="0" xr:uid="{148F8398-F238-4FC2-B854-710EE244382C}">
      <text>
        <r>
          <rPr>
            <b/>
            <sz val="9"/>
            <color indexed="81"/>
            <rFont val="Tahoma"/>
            <family val="2"/>
          </rPr>
          <t>&lt;[[TCDeals] - [TC Property Current Stage (Seq: 1)] - [Buildings (Seq: 168)] PVC8609 Credit - Send]&gt;</t>
        </r>
      </text>
    </comment>
    <comment ref="Q179" authorId="1" shapeId="0" xr:uid="{EF59BAFD-3B79-4C4C-AB1A-26DE1AB0D610}">
      <text>
        <r>
          <rPr>
            <b/>
            <sz val="9"/>
            <color indexed="81"/>
            <rFont val="Tahoma"/>
            <family val="2"/>
          </rPr>
          <t>&lt;[[TCDeals] - [TC Property Current Stage (Seq: 1)] - [Buildings (Seq: 168)] Constr 8609 Credit - Send]&gt;</t>
        </r>
      </text>
    </comment>
    <comment ref="R179" authorId="1" shapeId="0" xr:uid="{51227C08-361E-4865-BF21-394E3E2A0B06}">
      <text>
        <r>
          <rPr>
            <b/>
            <sz val="9"/>
            <color indexed="81"/>
            <rFont val="Tahoma"/>
            <family val="2"/>
          </rPr>
          <t>&lt;[[TCDeals] - [TC Property Current Stage (Seq: 1)] - [Buildings (Seq: 168)] PVC Applicable Percentage - Send]&gt;</t>
        </r>
      </text>
    </comment>
    <comment ref="S179" authorId="1" shapeId="0" xr:uid="{8046583B-7E95-4834-812C-CD8040182142}">
      <text>
        <r>
          <rPr>
            <b/>
            <sz val="9"/>
            <color indexed="81"/>
            <rFont val="Tahoma"/>
            <family val="2"/>
          </rPr>
          <t>&lt;[[TCDeals] - [TC Property Current Stage (Seq: 1)] - [Buildings (Seq: 168)] Constr Applicable Percentage - Send]&gt;</t>
        </r>
      </text>
    </comment>
    <comment ref="T179" authorId="1" shapeId="0" xr:uid="{9337BA21-2191-410A-86AB-C5AA9082F8F7}">
      <text>
        <r>
          <rPr>
            <b/>
            <sz val="9"/>
            <color indexed="81"/>
            <rFont val="Tahoma"/>
            <family val="2"/>
          </rPr>
          <t>&lt;[[TCDeals] - [TC Property Current Stage (Seq: 1)] - [Buildings (Seq: 168)] PVC Credit Amount - Send]&gt;</t>
        </r>
      </text>
    </comment>
    <comment ref="U179" authorId="1" shapeId="0" xr:uid="{13E561B5-0A90-41DE-8A1E-0B291EBEA781}">
      <text>
        <r>
          <rPr>
            <b/>
            <sz val="9"/>
            <color indexed="81"/>
            <rFont val="Tahoma"/>
            <family val="2"/>
          </rPr>
          <t>&lt;[[TCDeals] - [TC Property Current Stage (Seq: 1)] - [Buildings (Seq: 168)] Constr Credit Amount - Send]&gt;</t>
        </r>
      </text>
    </comment>
    <comment ref="V179" authorId="1" shapeId="0" xr:uid="{63840062-8BA9-45B7-983B-B9DD83D9E543}">
      <text>
        <r>
          <rPr>
            <b/>
            <sz val="9"/>
            <color indexed="81"/>
            <rFont val="Tahoma"/>
            <family val="2"/>
          </rPr>
          <t>&lt;[[TCDeals] - [TC Property Current Stage (Seq: 1)] - [Buildings (Seq: 168)] PVC Est Qual Basis - Send]&gt;</t>
        </r>
      </text>
    </comment>
    <comment ref="W179" authorId="1" shapeId="0" xr:uid="{08558010-B490-4014-8216-99630CC5D161}">
      <text>
        <r>
          <rPr>
            <b/>
            <sz val="9"/>
            <color indexed="81"/>
            <rFont val="Tahoma"/>
            <family val="2"/>
          </rPr>
          <t>&lt;[[TCDeals] - [TC Property Current Stage (Seq: 1)] - [Buildings (Seq: 168)] Constr Est Qual Basis - Send]&gt;</t>
        </r>
      </text>
    </comment>
    <comment ref="X179" authorId="1" shapeId="0" xr:uid="{F784D947-5A3A-41A7-81E9-75FDD6C28DEE}">
      <text>
        <r>
          <rPr>
            <b/>
            <sz val="9"/>
            <color indexed="81"/>
            <rFont val="Tahoma"/>
            <family val="2"/>
          </rPr>
          <t>&lt;[[TCDeals] - [TC Property Current Stage (Seq: 1)] - [Buildings (Seq: 168)] PVC8609 Basis - Send]&gt;</t>
        </r>
      </text>
    </comment>
    <comment ref="Y179" authorId="1" shapeId="0" xr:uid="{70C8024F-2FCC-4816-9FBD-B90DED6E51B0}">
      <text>
        <r>
          <rPr>
            <b/>
            <sz val="9"/>
            <color indexed="81"/>
            <rFont val="Tahoma"/>
            <family val="2"/>
          </rPr>
          <t>&lt;[[TCDeals] - [TC Property Current Stage (Seq: 1)] - [Buildings (Seq: 168)] Constr 8609 Basis - Send]&gt;</t>
        </r>
      </text>
    </comment>
    <comment ref="P180" authorId="1" shapeId="0" xr:uid="{5C2EF583-9E5C-423B-B6C2-E259EB2E9F36}">
      <text>
        <r>
          <rPr>
            <b/>
            <sz val="9"/>
            <color indexed="81"/>
            <rFont val="Tahoma"/>
            <family val="2"/>
          </rPr>
          <t>&lt;[[TCDeals] - [TC Property Current Stage (Seq: 1)] - [Buildings (Seq: 169)] PVC8609 Credit - Send]&gt;</t>
        </r>
      </text>
    </comment>
    <comment ref="Q180" authorId="1" shapeId="0" xr:uid="{E4A1FA8E-2641-4F6B-A8C3-32CC82B6A119}">
      <text>
        <r>
          <rPr>
            <b/>
            <sz val="9"/>
            <color indexed="81"/>
            <rFont val="Tahoma"/>
            <family val="2"/>
          </rPr>
          <t>&lt;[[TCDeals] - [TC Property Current Stage (Seq: 1)] - [Buildings (Seq: 169)] Constr 8609 Credit - Send]&gt;</t>
        </r>
      </text>
    </comment>
    <comment ref="R180" authorId="1" shapeId="0" xr:uid="{76B6D454-A995-4ACA-AFB3-06A4E852CFBC}">
      <text>
        <r>
          <rPr>
            <b/>
            <sz val="9"/>
            <color indexed="81"/>
            <rFont val="Tahoma"/>
            <family val="2"/>
          </rPr>
          <t>&lt;[[TCDeals] - [TC Property Current Stage (Seq: 1)] - [Buildings (Seq: 169)] PVC Applicable Percentage - Send]&gt;</t>
        </r>
      </text>
    </comment>
    <comment ref="S180" authorId="1" shapeId="0" xr:uid="{46DD86CE-6F5D-4312-B82B-3E85620BC115}">
      <text>
        <r>
          <rPr>
            <b/>
            <sz val="9"/>
            <color indexed="81"/>
            <rFont val="Tahoma"/>
            <family val="2"/>
          </rPr>
          <t>&lt;[[TCDeals] - [TC Property Current Stage (Seq: 1)] - [Buildings (Seq: 169)] Constr Applicable Percentage - Send]&gt;</t>
        </r>
      </text>
    </comment>
    <comment ref="T180" authorId="1" shapeId="0" xr:uid="{DD811C57-2D39-409C-AC59-9CA18EF5771A}">
      <text>
        <r>
          <rPr>
            <b/>
            <sz val="9"/>
            <color indexed="81"/>
            <rFont val="Tahoma"/>
            <family val="2"/>
          </rPr>
          <t>&lt;[[TCDeals] - [TC Property Current Stage (Seq: 1)] - [Buildings (Seq: 169)] PVC Credit Amount - Send]&gt;</t>
        </r>
      </text>
    </comment>
    <comment ref="U180" authorId="1" shapeId="0" xr:uid="{B6FB24B3-1F20-4429-935A-20B6FF6E440D}">
      <text>
        <r>
          <rPr>
            <b/>
            <sz val="9"/>
            <color indexed="81"/>
            <rFont val="Tahoma"/>
            <family val="2"/>
          </rPr>
          <t>&lt;[[TCDeals] - [TC Property Current Stage (Seq: 1)] - [Buildings (Seq: 169)] Constr Credit Amount - Send]&gt;</t>
        </r>
      </text>
    </comment>
    <comment ref="V180" authorId="1" shapeId="0" xr:uid="{684D7B69-D417-4FB6-BB0A-84143575343B}">
      <text>
        <r>
          <rPr>
            <b/>
            <sz val="9"/>
            <color indexed="81"/>
            <rFont val="Tahoma"/>
            <family val="2"/>
          </rPr>
          <t>&lt;[[TCDeals] - [TC Property Current Stage (Seq: 1)] - [Buildings (Seq: 169)] PVC Est Qual Basis - Send]&gt;</t>
        </r>
      </text>
    </comment>
    <comment ref="W180" authorId="1" shapeId="0" xr:uid="{98A32CDA-64F1-4F06-B258-637DE0268E4F}">
      <text>
        <r>
          <rPr>
            <b/>
            <sz val="9"/>
            <color indexed="81"/>
            <rFont val="Tahoma"/>
            <family val="2"/>
          </rPr>
          <t>&lt;[[TCDeals] - [TC Property Current Stage (Seq: 1)] - [Buildings (Seq: 169)] Constr Est Qual Basis - Send]&gt;</t>
        </r>
      </text>
    </comment>
    <comment ref="X180" authorId="1" shapeId="0" xr:uid="{CE77AD72-6FDF-4BE4-9ED1-D838F7183E09}">
      <text>
        <r>
          <rPr>
            <b/>
            <sz val="9"/>
            <color indexed="81"/>
            <rFont val="Tahoma"/>
            <family val="2"/>
          </rPr>
          <t>&lt;[[TCDeals] - [TC Property Current Stage (Seq: 1)] - [Buildings (Seq: 169)] PVC8609 Basis - Send]&gt;</t>
        </r>
      </text>
    </comment>
    <comment ref="Y180" authorId="1" shapeId="0" xr:uid="{3F6D448B-07F4-4EAD-B55A-E7EA7129E3F8}">
      <text>
        <r>
          <rPr>
            <b/>
            <sz val="9"/>
            <color indexed="81"/>
            <rFont val="Tahoma"/>
            <family val="2"/>
          </rPr>
          <t>&lt;[[TCDeals] - [TC Property Current Stage (Seq: 1)] - [Buildings (Seq: 169)] Constr 8609 Basis - Send]&gt;</t>
        </r>
      </text>
    </comment>
    <comment ref="P181" authorId="1" shapeId="0" xr:uid="{4894902E-DE1E-4024-B83F-BF9EC3203EA8}">
      <text>
        <r>
          <rPr>
            <b/>
            <sz val="9"/>
            <color indexed="81"/>
            <rFont val="Tahoma"/>
            <family val="2"/>
          </rPr>
          <t>&lt;[[TCDeals] - [TC Property Current Stage (Seq: 1)] - [Buildings (Seq: 170)] PVC8609 Credit - Send]&gt;</t>
        </r>
      </text>
    </comment>
    <comment ref="Q181" authorId="1" shapeId="0" xr:uid="{14399ADD-24C2-4820-8977-5D931C75FA4D}">
      <text>
        <r>
          <rPr>
            <b/>
            <sz val="9"/>
            <color indexed="81"/>
            <rFont val="Tahoma"/>
            <family val="2"/>
          </rPr>
          <t>&lt;[[TCDeals] - [TC Property Current Stage (Seq: 1)] - [Buildings (Seq: 170)] Constr 8609 Credit - Send]&gt;</t>
        </r>
      </text>
    </comment>
    <comment ref="R181" authorId="1" shapeId="0" xr:uid="{88E5F742-70E2-495C-8D2D-EDF4BFE9C713}">
      <text>
        <r>
          <rPr>
            <b/>
            <sz val="9"/>
            <color indexed="81"/>
            <rFont val="Tahoma"/>
            <family val="2"/>
          </rPr>
          <t>&lt;[[TCDeals] - [TC Property Current Stage (Seq: 1)] - [Buildings (Seq: 170)] PVC Applicable Percentage - Send]&gt;</t>
        </r>
      </text>
    </comment>
    <comment ref="S181" authorId="1" shapeId="0" xr:uid="{D781AA99-3BE4-4CDE-BA1E-1B2C4978E525}">
      <text>
        <r>
          <rPr>
            <b/>
            <sz val="9"/>
            <color indexed="81"/>
            <rFont val="Tahoma"/>
            <family val="2"/>
          </rPr>
          <t>&lt;[[TCDeals] - [TC Property Current Stage (Seq: 1)] - [Buildings (Seq: 170)] Constr Applicable Percentage - Send]&gt;</t>
        </r>
      </text>
    </comment>
    <comment ref="T181" authorId="1" shapeId="0" xr:uid="{4446CAB9-7AEB-422D-985B-C8F39EAC9935}">
      <text>
        <r>
          <rPr>
            <b/>
            <sz val="9"/>
            <color indexed="81"/>
            <rFont val="Tahoma"/>
            <family val="2"/>
          </rPr>
          <t>&lt;[[TCDeals] - [TC Property Current Stage (Seq: 1)] - [Buildings (Seq: 170)] PVC Credit Amount - Send]&gt;</t>
        </r>
      </text>
    </comment>
    <comment ref="U181" authorId="1" shapeId="0" xr:uid="{C410F4E9-6908-47F4-978A-266BFD57B77F}">
      <text>
        <r>
          <rPr>
            <b/>
            <sz val="9"/>
            <color indexed="81"/>
            <rFont val="Tahoma"/>
            <family val="2"/>
          </rPr>
          <t>&lt;[[TCDeals] - [TC Property Current Stage (Seq: 1)] - [Buildings (Seq: 170)] Constr Credit Amount - Send]&gt;</t>
        </r>
      </text>
    </comment>
    <comment ref="V181" authorId="1" shapeId="0" xr:uid="{65B801FD-C2AA-4CE6-AA94-B954B170F11F}">
      <text>
        <r>
          <rPr>
            <b/>
            <sz val="9"/>
            <color indexed="81"/>
            <rFont val="Tahoma"/>
            <family val="2"/>
          </rPr>
          <t>&lt;[[TCDeals] - [TC Property Current Stage (Seq: 1)] - [Buildings (Seq: 170)] PVC Est Qual Basis - Send]&gt;</t>
        </r>
      </text>
    </comment>
    <comment ref="W181" authorId="1" shapeId="0" xr:uid="{651951AD-09A5-442A-BA8F-78284A20737E}">
      <text>
        <r>
          <rPr>
            <b/>
            <sz val="9"/>
            <color indexed="81"/>
            <rFont val="Tahoma"/>
            <family val="2"/>
          </rPr>
          <t>&lt;[[TCDeals] - [TC Property Current Stage (Seq: 1)] - [Buildings (Seq: 170)] Constr Est Qual Basis - Send]&gt;</t>
        </r>
      </text>
    </comment>
    <comment ref="X181" authorId="1" shapeId="0" xr:uid="{F3719D76-02C3-4A23-AC49-B2A219441640}">
      <text>
        <r>
          <rPr>
            <b/>
            <sz val="9"/>
            <color indexed="81"/>
            <rFont val="Tahoma"/>
            <family val="2"/>
          </rPr>
          <t>&lt;[[TCDeals] - [TC Property Current Stage (Seq: 1)] - [Buildings (Seq: 170)] PVC8609 Basis - Send]&gt;</t>
        </r>
      </text>
    </comment>
    <comment ref="Y181" authorId="1" shapeId="0" xr:uid="{DEB12874-9BCB-4121-B104-BFE1E9E4FA51}">
      <text>
        <r>
          <rPr>
            <b/>
            <sz val="9"/>
            <color indexed="81"/>
            <rFont val="Tahoma"/>
            <family val="2"/>
          </rPr>
          <t>&lt;[[TCDeals] - [TC Property Current Stage (Seq: 1)] - [Buildings (Seq: 170)] Constr 8609 Basis - Send]&gt;</t>
        </r>
      </text>
    </comment>
    <comment ref="P182" authorId="1" shapeId="0" xr:uid="{488045B0-E976-4CA8-B892-B597E7AAE180}">
      <text>
        <r>
          <rPr>
            <b/>
            <sz val="9"/>
            <color indexed="81"/>
            <rFont val="Tahoma"/>
            <family val="2"/>
          </rPr>
          <t>&lt;[[TCDeals] - [TC Property Current Stage (Seq: 1)] - [Buildings (Seq: 171)] PVC8609 Credit - Send]&gt;</t>
        </r>
      </text>
    </comment>
    <comment ref="Q182" authorId="1" shapeId="0" xr:uid="{EE10BA2E-930D-4717-A6AD-7964822C7B72}">
      <text>
        <r>
          <rPr>
            <b/>
            <sz val="9"/>
            <color indexed="81"/>
            <rFont val="Tahoma"/>
            <family val="2"/>
          </rPr>
          <t>&lt;[[TCDeals] - [TC Property Current Stage (Seq: 1)] - [Buildings (Seq: 171)] Constr 8609 Credit - Send]&gt;</t>
        </r>
      </text>
    </comment>
    <comment ref="R182" authorId="1" shapeId="0" xr:uid="{188F49BF-719B-43A3-8060-2B1842F0222C}">
      <text>
        <r>
          <rPr>
            <b/>
            <sz val="9"/>
            <color indexed="81"/>
            <rFont val="Tahoma"/>
            <family val="2"/>
          </rPr>
          <t>&lt;[[TCDeals] - [TC Property Current Stage (Seq: 1)] - [Buildings (Seq: 171)] PVC Applicable Percentage - Send]&gt;</t>
        </r>
      </text>
    </comment>
    <comment ref="S182" authorId="1" shapeId="0" xr:uid="{C37DA361-6F0A-4B71-8916-B28E04F39CCF}">
      <text>
        <r>
          <rPr>
            <b/>
            <sz val="9"/>
            <color indexed="81"/>
            <rFont val="Tahoma"/>
            <family val="2"/>
          </rPr>
          <t>&lt;[[TCDeals] - [TC Property Current Stage (Seq: 1)] - [Buildings (Seq: 171)] Constr Applicable Percentage - Send]&gt;</t>
        </r>
      </text>
    </comment>
    <comment ref="T182" authorId="1" shapeId="0" xr:uid="{FDC12CE0-4F28-466C-893A-30F0AEF0AE94}">
      <text>
        <r>
          <rPr>
            <b/>
            <sz val="9"/>
            <color indexed="81"/>
            <rFont val="Tahoma"/>
            <family val="2"/>
          </rPr>
          <t>&lt;[[TCDeals] - [TC Property Current Stage (Seq: 1)] - [Buildings (Seq: 171)] PVC Credit Amount - Send]&gt;</t>
        </r>
      </text>
    </comment>
    <comment ref="U182" authorId="1" shapeId="0" xr:uid="{BDF4CA02-2D7C-4374-BB76-63F130CCB8D2}">
      <text>
        <r>
          <rPr>
            <b/>
            <sz val="9"/>
            <color indexed="81"/>
            <rFont val="Tahoma"/>
            <family val="2"/>
          </rPr>
          <t>&lt;[[TCDeals] - [TC Property Current Stage (Seq: 1)] - [Buildings (Seq: 171)] Constr Credit Amount - Send]&gt;</t>
        </r>
      </text>
    </comment>
    <comment ref="V182" authorId="1" shapeId="0" xr:uid="{A7196CC5-3057-4480-B29D-5001D642311B}">
      <text>
        <r>
          <rPr>
            <b/>
            <sz val="9"/>
            <color indexed="81"/>
            <rFont val="Tahoma"/>
            <family val="2"/>
          </rPr>
          <t>&lt;[[TCDeals] - [TC Property Current Stage (Seq: 1)] - [Buildings (Seq: 171)] PVC Est Qual Basis - Send]&gt;</t>
        </r>
      </text>
    </comment>
    <comment ref="W182" authorId="1" shapeId="0" xr:uid="{5E4918B1-3D9D-4833-9333-1A4B1D71AC76}">
      <text>
        <r>
          <rPr>
            <b/>
            <sz val="9"/>
            <color indexed="81"/>
            <rFont val="Tahoma"/>
            <family val="2"/>
          </rPr>
          <t>&lt;[[TCDeals] - [TC Property Current Stage (Seq: 1)] - [Buildings (Seq: 171)] Constr Est Qual Basis - Send]&gt;</t>
        </r>
      </text>
    </comment>
    <comment ref="X182" authorId="1" shapeId="0" xr:uid="{C3B68E86-315F-48B0-991F-650BB003CC08}">
      <text>
        <r>
          <rPr>
            <b/>
            <sz val="9"/>
            <color indexed="81"/>
            <rFont val="Tahoma"/>
            <family val="2"/>
          </rPr>
          <t>&lt;[[TCDeals] - [TC Property Current Stage (Seq: 1)] - [Buildings (Seq: 171)] PVC8609 Basis - Send]&gt;</t>
        </r>
      </text>
    </comment>
    <comment ref="Y182" authorId="1" shapeId="0" xr:uid="{49280EDF-B843-4843-9E21-D68A29B63D40}">
      <text>
        <r>
          <rPr>
            <b/>
            <sz val="9"/>
            <color indexed="81"/>
            <rFont val="Tahoma"/>
            <family val="2"/>
          </rPr>
          <t>&lt;[[TCDeals] - [TC Property Current Stage (Seq: 1)] - [Buildings (Seq: 171)] Constr 8609 Basis - Send]&gt;</t>
        </r>
      </text>
    </comment>
    <comment ref="P183" authorId="1" shapeId="0" xr:uid="{407ED0C1-12AA-4F30-8016-21DB674ED1D6}">
      <text>
        <r>
          <rPr>
            <b/>
            <sz val="9"/>
            <color indexed="81"/>
            <rFont val="Tahoma"/>
            <family val="2"/>
          </rPr>
          <t>&lt;[[TCDeals] - [TC Property Current Stage (Seq: 1)] - [Buildings (Seq: 172)] PVC8609 Credit - Send]&gt;</t>
        </r>
      </text>
    </comment>
    <comment ref="Q183" authorId="1" shapeId="0" xr:uid="{69BDB6D6-E1F5-49C4-B133-0A36789B7895}">
      <text>
        <r>
          <rPr>
            <b/>
            <sz val="9"/>
            <color indexed="81"/>
            <rFont val="Tahoma"/>
            <family val="2"/>
          </rPr>
          <t>&lt;[[TCDeals] - [TC Property Current Stage (Seq: 1)] - [Buildings (Seq: 172)] Constr 8609 Credit - Send]&gt;</t>
        </r>
      </text>
    </comment>
    <comment ref="R183" authorId="1" shapeId="0" xr:uid="{9EB5A85B-D8B3-41F6-9C73-6E4D67295260}">
      <text>
        <r>
          <rPr>
            <b/>
            <sz val="9"/>
            <color indexed="81"/>
            <rFont val="Tahoma"/>
            <family val="2"/>
          </rPr>
          <t>&lt;[[TCDeals] - [TC Property Current Stage (Seq: 1)] - [Buildings (Seq: 172)] PVC Applicable Percentage - Send]&gt;</t>
        </r>
      </text>
    </comment>
    <comment ref="S183" authorId="1" shapeId="0" xr:uid="{067F791A-8DD5-45BC-90E3-9510CF017D6B}">
      <text>
        <r>
          <rPr>
            <b/>
            <sz val="9"/>
            <color indexed="81"/>
            <rFont val="Tahoma"/>
            <family val="2"/>
          </rPr>
          <t>&lt;[[TCDeals] - [TC Property Current Stage (Seq: 1)] - [Buildings (Seq: 172)] Constr Applicable Percentage - Send]&gt;</t>
        </r>
      </text>
    </comment>
    <comment ref="T183" authorId="1" shapeId="0" xr:uid="{FC53B00C-CE59-47F8-AA2E-ED0C9CFB782B}">
      <text>
        <r>
          <rPr>
            <b/>
            <sz val="9"/>
            <color indexed="81"/>
            <rFont val="Tahoma"/>
            <family val="2"/>
          </rPr>
          <t>&lt;[[TCDeals] - [TC Property Current Stage (Seq: 1)] - [Buildings (Seq: 172)] PVC Credit Amount - Send]&gt;</t>
        </r>
      </text>
    </comment>
    <comment ref="U183" authorId="1" shapeId="0" xr:uid="{107EAA94-3B27-491E-AB89-8BF4B48AB37E}">
      <text>
        <r>
          <rPr>
            <b/>
            <sz val="9"/>
            <color indexed="81"/>
            <rFont val="Tahoma"/>
            <family val="2"/>
          </rPr>
          <t>&lt;[[TCDeals] - [TC Property Current Stage (Seq: 1)] - [Buildings (Seq: 172)] Constr Credit Amount - Send]&gt;</t>
        </r>
      </text>
    </comment>
    <comment ref="V183" authorId="1" shapeId="0" xr:uid="{28C8BDBB-AA46-4848-8501-92B2DF00B306}">
      <text>
        <r>
          <rPr>
            <b/>
            <sz val="9"/>
            <color indexed="81"/>
            <rFont val="Tahoma"/>
            <family val="2"/>
          </rPr>
          <t>&lt;[[TCDeals] - [TC Property Current Stage (Seq: 1)] - [Buildings (Seq: 172)] PVC Est Qual Basis - Send]&gt;</t>
        </r>
      </text>
    </comment>
    <comment ref="W183" authorId="1" shapeId="0" xr:uid="{A66A2977-D04F-4063-BE91-C46D6B150534}">
      <text>
        <r>
          <rPr>
            <b/>
            <sz val="9"/>
            <color indexed="81"/>
            <rFont val="Tahoma"/>
            <family val="2"/>
          </rPr>
          <t>&lt;[[TCDeals] - [TC Property Current Stage (Seq: 1)] - [Buildings (Seq: 172)] Constr Est Qual Basis - Send]&gt;</t>
        </r>
      </text>
    </comment>
    <comment ref="X183" authorId="1" shapeId="0" xr:uid="{AF367867-9B1A-4E10-AE7D-7DB62CD9BCBC}">
      <text>
        <r>
          <rPr>
            <b/>
            <sz val="9"/>
            <color indexed="81"/>
            <rFont val="Tahoma"/>
            <family val="2"/>
          </rPr>
          <t>&lt;[[TCDeals] - [TC Property Current Stage (Seq: 1)] - [Buildings (Seq: 172)] PVC8609 Basis - Send]&gt;</t>
        </r>
      </text>
    </comment>
    <comment ref="Y183" authorId="1" shapeId="0" xr:uid="{9345486C-C7B2-40FD-867A-2DE4A04FE44D}">
      <text>
        <r>
          <rPr>
            <b/>
            <sz val="9"/>
            <color indexed="81"/>
            <rFont val="Tahoma"/>
            <family val="2"/>
          </rPr>
          <t>&lt;[[TCDeals] - [TC Property Current Stage (Seq: 1)] - [Buildings (Seq: 172)] Constr 8609 Basis - Send]&gt;</t>
        </r>
      </text>
    </comment>
    <comment ref="P184" authorId="1" shapeId="0" xr:uid="{19FF9627-2B1F-4F13-B688-3A2351917760}">
      <text>
        <r>
          <rPr>
            <b/>
            <sz val="9"/>
            <color indexed="81"/>
            <rFont val="Tahoma"/>
            <family val="2"/>
          </rPr>
          <t>&lt;[[TCDeals] - [TC Property Current Stage (Seq: 1)] - [Buildings (Seq: 173)] PVC8609 Credit - Send]&gt;</t>
        </r>
      </text>
    </comment>
    <comment ref="Q184" authorId="1" shapeId="0" xr:uid="{2B88A92B-BD7D-4751-AB7B-8A6F78555EC7}">
      <text>
        <r>
          <rPr>
            <b/>
            <sz val="9"/>
            <color indexed="81"/>
            <rFont val="Tahoma"/>
            <family val="2"/>
          </rPr>
          <t>&lt;[[TCDeals] - [TC Property Current Stage (Seq: 1)] - [Buildings (Seq: 173)] Constr 8609 Credit - Send]&gt;</t>
        </r>
      </text>
    </comment>
    <comment ref="R184" authorId="1" shapeId="0" xr:uid="{E163CE57-3328-4900-A94D-01EB6DAA772B}">
      <text>
        <r>
          <rPr>
            <b/>
            <sz val="9"/>
            <color indexed="81"/>
            <rFont val="Tahoma"/>
            <family val="2"/>
          </rPr>
          <t>&lt;[[TCDeals] - [TC Property Current Stage (Seq: 1)] - [Buildings (Seq: 173)] PVC Applicable Percentage - Send]&gt;</t>
        </r>
      </text>
    </comment>
    <comment ref="S184" authorId="1" shapeId="0" xr:uid="{D6BD0DA5-DBB9-48E0-B7BF-452C39C7B43C}">
      <text>
        <r>
          <rPr>
            <b/>
            <sz val="9"/>
            <color indexed="81"/>
            <rFont val="Tahoma"/>
            <family val="2"/>
          </rPr>
          <t>&lt;[[TCDeals] - [TC Property Current Stage (Seq: 1)] - [Buildings (Seq: 173)] Constr Applicable Percentage - Send]&gt;</t>
        </r>
      </text>
    </comment>
    <comment ref="T184" authorId="1" shapeId="0" xr:uid="{7EBCA4AF-3497-45CE-8D33-94637E52F040}">
      <text>
        <r>
          <rPr>
            <b/>
            <sz val="9"/>
            <color indexed="81"/>
            <rFont val="Tahoma"/>
            <family val="2"/>
          </rPr>
          <t>&lt;[[TCDeals] - [TC Property Current Stage (Seq: 1)] - [Buildings (Seq: 173)] PVC Credit Amount - Send]&gt;</t>
        </r>
      </text>
    </comment>
    <comment ref="U184" authorId="1" shapeId="0" xr:uid="{305A4B83-768C-494E-B0B9-8CE0D4EED7C2}">
      <text>
        <r>
          <rPr>
            <b/>
            <sz val="9"/>
            <color indexed="81"/>
            <rFont val="Tahoma"/>
            <family val="2"/>
          </rPr>
          <t>&lt;[[TCDeals] - [TC Property Current Stage (Seq: 1)] - [Buildings (Seq: 173)] Constr Credit Amount - Send]&gt;</t>
        </r>
      </text>
    </comment>
    <comment ref="V184" authorId="1" shapeId="0" xr:uid="{F0DD471A-8A5F-4C00-B3C7-FE56ACFAED3A}">
      <text>
        <r>
          <rPr>
            <b/>
            <sz val="9"/>
            <color indexed="81"/>
            <rFont val="Tahoma"/>
            <family val="2"/>
          </rPr>
          <t>&lt;[[TCDeals] - [TC Property Current Stage (Seq: 1)] - [Buildings (Seq: 173)] PVC Est Qual Basis - Send]&gt;</t>
        </r>
      </text>
    </comment>
    <comment ref="W184" authorId="1" shapeId="0" xr:uid="{37CEB41B-8A54-48C0-8DEE-314CB916A887}">
      <text>
        <r>
          <rPr>
            <b/>
            <sz val="9"/>
            <color indexed="81"/>
            <rFont val="Tahoma"/>
            <family val="2"/>
          </rPr>
          <t>&lt;[[TCDeals] - [TC Property Current Stage (Seq: 1)] - [Buildings (Seq: 173)] Constr Est Qual Basis - Send]&gt;</t>
        </r>
      </text>
    </comment>
    <comment ref="X184" authorId="1" shapeId="0" xr:uid="{8C72E236-3FF5-4B97-8CCA-2F83D14130F7}">
      <text>
        <r>
          <rPr>
            <b/>
            <sz val="9"/>
            <color indexed="81"/>
            <rFont val="Tahoma"/>
            <family val="2"/>
          </rPr>
          <t>&lt;[[TCDeals] - [TC Property Current Stage (Seq: 1)] - [Buildings (Seq: 173)] PVC8609 Basis - Send]&gt;</t>
        </r>
      </text>
    </comment>
    <comment ref="Y184" authorId="1" shapeId="0" xr:uid="{7BD3E4DF-88D5-4737-AECD-225FDD0A630E}">
      <text>
        <r>
          <rPr>
            <b/>
            <sz val="9"/>
            <color indexed="81"/>
            <rFont val="Tahoma"/>
            <family val="2"/>
          </rPr>
          <t>&lt;[[TCDeals] - [TC Property Current Stage (Seq: 1)] - [Buildings (Seq: 173)] Constr 8609 Basis - Send]&gt;</t>
        </r>
      </text>
    </comment>
    <comment ref="P185" authorId="1" shapeId="0" xr:uid="{27CCDE05-C478-4523-BC1C-DAD293A7C41D}">
      <text>
        <r>
          <rPr>
            <b/>
            <sz val="9"/>
            <color indexed="81"/>
            <rFont val="Tahoma"/>
            <family val="2"/>
          </rPr>
          <t>&lt;[[TCDeals] - [TC Property Current Stage (Seq: 1)] - [Buildings (Seq: 174)] PVC8609 Credit - Send]&gt;</t>
        </r>
      </text>
    </comment>
    <comment ref="Q185" authorId="1" shapeId="0" xr:uid="{AB7010D2-D154-4FF5-9EBA-D02B832C12A2}">
      <text>
        <r>
          <rPr>
            <b/>
            <sz val="9"/>
            <color indexed="81"/>
            <rFont val="Tahoma"/>
            <family val="2"/>
          </rPr>
          <t>&lt;[[TCDeals] - [TC Property Current Stage (Seq: 1)] - [Buildings (Seq: 174)] Constr 8609 Credit - Send]&gt;</t>
        </r>
      </text>
    </comment>
    <comment ref="R185" authorId="1" shapeId="0" xr:uid="{06EACE33-2CA1-4D86-BC64-F27D0DDC4CC4}">
      <text>
        <r>
          <rPr>
            <b/>
            <sz val="9"/>
            <color indexed="81"/>
            <rFont val="Tahoma"/>
            <family val="2"/>
          </rPr>
          <t>&lt;[[TCDeals] - [TC Property Current Stage (Seq: 1)] - [Buildings (Seq: 174)] PVC Applicable Percentage - Send]&gt;</t>
        </r>
      </text>
    </comment>
    <comment ref="S185" authorId="1" shapeId="0" xr:uid="{F3FB3229-2918-478B-936D-D85F21698FBF}">
      <text>
        <r>
          <rPr>
            <b/>
            <sz val="9"/>
            <color indexed="81"/>
            <rFont val="Tahoma"/>
            <family val="2"/>
          </rPr>
          <t>&lt;[[TCDeals] - [TC Property Current Stage (Seq: 1)] - [Buildings (Seq: 174)] Constr Applicable Percentage - Send]&gt;</t>
        </r>
      </text>
    </comment>
    <comment ref="T185" authorId="1" shapeId="0" xr:uid="{78B73F3D-DA03-40FB-A272-425D9EE7D4C8}">
      <text>
        <r>
          <rPr>
            <b/>
            <sz val="9"/>
            <color indexed="81"/>
            <rFont val="Tahoma"/>
            <family val="2"/>
          </rPr>
          <t>&lt;[[TCDeals] - [TC Property Current Stage (Seq: 1)] - [Buildings (Seq: 174)] PVC Credit Amount - Send]&gt;</t>
        </r>
      </text>
    </comment>
    <comment ref="U185" authorId="1" shapeId="0" xr:uid="{799B6A27-7218-47EA-9B12-DFB7B96AA07D}">
      <text>
        <r>
          <rPr>
            <b/>
            <sz val="9"/>
            <color indexed="81"/>
            <rFont val="Tahoma"/>
            <family val="2"/>
          </rPr>
          <t>&lt;[[TCDeals] - [TC Property Current Stage (Seq: 1)] - [Buildings (Seq: 174)] Constr Credit Amount - Send]&gt;</t>
        </r>
      </text>
    </comment>
    <comment ref="V185" authorId="1" shapeId="0" xr:uid="{62671903-7A8A-4C74-B5BC-E377D4009636}">
      <text>
        <r>
          <rPr>
            <b/>
            <sz val="9"/>
            <color indexed="81"/>
            <rFont val="Tahoma"/>
            <family val="2"/>
          </rPr>
          <t>&lt;[[TCDeals] - [TC Property Current Stage (Seq: 1)] - [Buildings (Seq: 174)] PVC Est Qual Basis - Send]&gt;</t>
        </r>
      </text>
    </comment>
    <comment ref="W185" authorId="1" shapeId="0" xr:uid="{6547D8E1-7345-43B0-A5DD-E2A1C8D5C43C}">
      <text>
        <r>
          <rPr>
            <b/>
            <sz val="9"/>
            <color indexed="81"/>
            <rFont val="Tahoma"/>
            <family val="2"/>
          </rPr>
          <t>&lt;[[TCDeals] - [TC Property Current Stage (Seq: 1)] - [Buildings (Seq: 174)] Constr Est Qual Basis - Send]&gt;</t>
        </r>
      </text>
    </comment>
    <comment ref="X185" authorId="1" shapeId="0" xr:uid="{389F6430-5C0A-4358-9F3B-04D72D4439A4}">
      <text>
        <r>
          <rPr>
            <b/>
            <sz val="9"/>
            <color indexed="81"/>
            <rFont val="Tahoma"/>
            <family val="2"/>
          </rPr>
          <t>&lt;[[TCDeals] - [TC Property Current Stage (Seq: 1)] - [Buildings (Seq: 174)] PVC8609 Basis - Send]&gt;</t>
        </r>
      </text>
    </comment>
    <comment ref="Y185" authorId="1" shapeId="0" xr:uid="{86D8D467-2618-4263-9BE2-DC6580FB3407}">
      <text>
        <r>
          <rPr>
            <b/>
            <sz val="9"/>
            <color indexed="81"/>
            <rFont val="Tahoma"/>
            <family val="2"/>
          </rPr>
          <t>&lt;[[TCDeals] - [TC Property Current Stage (Seq: 1)] - [Buildings (Seq: 174)] Constr 8609 Basis - Send]&gt;</t>
        </r>
      </text>
    </comment>
    <comment ref="P186" authorId="1" shapeId="0" xr:uid="{644E8A30-F77C-48C6-94CE-3A5607E52CDA}">
      <text>
        <r>
          <rPr>
            <b/>
            <sz val="9"/>
            <color indexed="81"/>
            <rFont val="Tahoma"/>
            <family val="2"/>
          </rPr>
          <t>&lt;[[TCDeals] - [TC Property Current Stage (Seq: 1)] - [Buildings (Seq: 175)] PVC8609 Credit - Send]&gt;</t>
        </r>
      </text>
    </comment>
    <comment ref="Q186" authorId="1" shapeId="0" xr:uid="{C2FE8CA3-D99C-41E4-9B7C-2B88D4FA3E4B}">
      <text>
        <r>
          <rPr>
            <b/>
            <sz val="9"/>
            <color indexed="81"/>
            <rFont val="Tahoma"/>
            <family val="2"/>
          </rPr>
          <t>&lt;[[TCDeals] - [TC Property Current Stage (Seq: 1)] - [Buildings (Seq: 175)] Constr 8609 Credit - Send]&gt;</t>
        </r>
      </text>
    </comment>
    <comment ref="R186" authorId="1" shapeId="0" xr:uid="{6D0A013A-EFD9-4F55-B8F1-DB5C02A6CB78}">
      <text>
        <r>
          <rPr>
            <b/>
            <sz val="9"/>
            <color indexed="81"/>
            <rFont val="Tahoma"/>
            <family val="2"/>
          </rPr>
          <t>&lt;[[TCDeals] - [TC Property Current Stage (Seq: 1)] - [Buildings (Seq: 175)] PVC Applicable Percentage - Send]&gt;</t>
        </r>
      </text>
    </comment>
    <comment ref="S186" authorId="1" shapeId="0" xr:uid="{F671C275-82AD-42AD-A142-A573C767C329}">
      <text>
        <r>
          <rPr>
            <b/>
            <sz val="9"/>
            <color indexed="81"/>
            <rFont val="Tahoma"/>
            <family val="2"/>
          </rPr>
          <t>&lt;[[TCDeals] - [TC Property Current Stage (Seq: 1)] - [Buildings (Seq: 175)] Constr Applicable Percentage - Send]&gt;</t>
        </r>
      </text>
    </comment>
    <comment ref="T186" authorId="1" shapeId="0" xr:uid="{E07C1E53-D0EE-4C11-9422-9531CA22EE25}">
      <text>
        <r>
          <rPr>
            <b/>
            <sz val="9"/>
            <color indexed="81"/>
            <rFont val="Tahoma"/>
            <family val="2"/>
          </rPr>
          <t>&lt;[[TCDeals] - [TC Property Current Stage (Seq: 1)] - [Buildings (Seq: 175)] PVC Credit Amount - Send]&gt;</t>
        </r>
      </text>
    </comment>
    <comment ref="U186" authorId="1" shapeId="0" xr:uid="{7FA545A3-EB59-494D-B286-E200A7529971}">
      <text>
        <r>
          <rPr>
            <b/>
            <sz val="9"/>
            <color indexed="81"/>
            <rFont val="Tahoma"/>
            <family val="2"/>
          </rPr>
          <t>&lt;[[TCDeals] - [TC Property Current Stage (Seq: 1)] - [Buildings (Seq: 175)] Constr Credit Amount - Send]&gt;</t>
        </r>
      </text>
    </comment>
    <comment ref="V186" authorId="1" shapeId="0" xr:uid="{3C279243-8E82-4EDE-B134-23E6304137D2}">
      <text>
        <r>
          <rPr>
            <b/>
            <sz val="9"/>
            <color indexed="81"/>
            <rFont val="Tahoma"/>
            <family val="2"/>
          </rPr>
          <t>&lt;[[TCDeals] - [TC Property Current Stage (Seq: 1)] - [Buildings (Seq: 175)] PVC Est Qual Basis - Send]&gt;</t>
        </r>
      </text>
    </comment>
    <comment ref="W186" authorId="1" shapeId="0" xr:uid="{4C03D90F-1431-4973-8A6A-333482D7B781}">
      <text>
        <r>
          <rPr>
            <b/>
            <sz val="9"/>
            <color indexed="81"/>
            <rFont val="Tahoma"/>
            <family val="2"/>
          </rPr>
          <t>&lt;[[TCDeals] - [TC Property Current Stage (Seq: 1)] - [Buildings (Seq: 175)] Constr Est Qual Basis - Send]&gt;</t>
        </r>
      </text>
    </comment>
    <comment ref="X186" authorId="1" shapeId="0" xr:uid="{CB0C4B46-8507-450D-83A0-5900849D1048}">
      <text>
        <r>
          <rPr>
            <b/>
            <sz val="9"/>
            <color indexed="81"/>
            <rFont val="Tahoma"/>
            <family val="2"/>
          </rPr>
          <t>&lt;[[TCDeals] - [TC Property Current Stage (Seq: 1)] - [Buildings (Seq: 175)] PVC8609 Basis - Send]&gt;</t>
        </r>
      </text>
    </comment>
    <comment ref="Y186" authorId="1" shapeId="0" xr:uid="{6ED2F636-4D2E-477B-BEC1-A165B52BD2AF}">
      <text>
        <r>
          <rPr>
            <b/>
            <sz val="9"/>
            <color indexed="81"/>
            <rFont val="Tahoma"/>
            <family val="2"/>
          </rPr>
          <t>&lt;[[TCDeals] - [TC Property Current Stage (Seq: 1)] - [Buildings (Seq: 175)] Constr 8609 Basis - Send]&gt;</t>
        </r>
      </text>
    </comment>
    <comment ref="P187" authorId="1" shapeId="0" xr:uid="{28D5BD01-5702-43C8-A4EF-16117329AA06}">
      <text>
        <r>
          <rPr>
            <b/>
            <sz val="9"/>
            <color indexed="81"/>
            <rFont val="Tahoma"/>
            <family val="2"/>
          </rPr>
          <t>&lt;[[TCDeals] - [TC Property Current Stage (Seq: 1)] - [Buildings (Seq: 176)] PVC8609 Credit - Send]&gt;</t>
        </r>
      </text>
    </comment>
    <comment ref="Q187" authorId="1" shapeId="0" xr:uid="{2E4216FA-B67C-4A60-B2FD-46DCEB38EC30}">
      <text>
        <r>
          <rPr>
            <b/>
            <sz val="9"/>
            <color indexed="81"/>
            <rFont val="Tahoma"/>
            <family val="2"/>
          </rPr>
          <t>&lt;[[TCDeals] - [TC Property Current Stage (Seq: 1)] - [Buildings (Seq: 176)] Constr 8609 Credit - Send]&gt;</t>
        </r>
      </text>
    </comment>
    <comment ref="R187" authorId="1" shapeId="0" xr:uid="{912E201A-D614-4A14-BD89-CCBF7C6CC9E1}">
      <text>
        <r>
          <rPr>
            <b/>
            <sz val="9"/>
            <color indexed="81"/>
            <rFont val="Tahoma"/>
            <family val="2"/>
          </rPr>
          <t>&lt;[[TCDeals] - [TC Property Current Stage (Seq: 1)] - [Buildings (Seq: 176)] PVC Applicable Percentage - Send]&gt;</t>
        </r>
      </text>
    </comment>
    <comment ref="S187" authorId="1" shapeId="0" xr:uid="{9B12F425-7823-4580-8C2B-8FCA92D661F9}">
      <text>
        <r>
          <rPr>
            <b/>
            <sz val="9"/>
            <color indexed="81"/>
            <rFont val="Tahoma"/>
            <family val="2"/>
          </rPr>
          <t>&lt;[[TCDeals] - [TC Property Current Stage (Seq: 1)] - [Buildings (Seq: 176)] Constr Applicable Percentage - Send]&gt;</t>
        </r>
      </text>
    </comment>
    <comment ref="T187" authorId="1" shapeId="0" xr:uid="{043C08BC-5E34-4624-A9D7-BA15FFE3631D}">
      <text>
        <r>
          <rPr>
            <b/>
            <sz val="9"/>
            <color indexed="81"/>
            <rFont val="Tahoma"/>
            <family val="2"/>
          </rPr>
          <t>&lt;[[TCDeals] - [TC Property Current Stage (Seq: 1)] - [Buildings (Seq: 176)] PVC Credit Amount - Send]&gt;</t>
        </r>
      </text>
    </comment>
    <comment ref="U187" authorId="1" shapeId="0" xr:uid="{DE74A7CE-F2D4-4C63-B51A-A9ED9F5CE9EE}">
      <text>
        <r>
          <rPr>
            <b/>
            <sz val="9"/>
            <color indexed="81"/>
            <rFont val="Tahoma"/>
            <family val="2"/>
          </rPr>
          <t>&lt;[[TCDeals] - [TC Property Current Stage (Seq: 1)] - [Buildings (Seq: 176)] Constr Credit Amount - Send]&gt;</t>
        </r>
      </text>
    </comment>
    <comment ref="V187" authorId="1" shapeId="0" xr:uid="{1F47E13C-98ED-4BCF-889A-4B8A70D14EEC}">
      <text>
        <r>
          <rPr>
            <b/>
            <sz val="9"/>
            <color indexed="81"/>
            <rFont val="Tahoma"/>
            <family val="2"/>
          </rPr>
          <t>&lt;[[TCDeals] - [TC Property Current Stage (Seq: 1)] - [Buildings (Seq: 176)] PVC Est Qual Basis - Send]&gt;</t>
        </r>
      </text>
    </comment>
    <comment ref="W187" authorId="1" shapeId="0" xr:uid="{528B1134-6CC7-4BAB-A675-AB6649B2140F}">
      <text>
        <r>
          <rPr>
            <b/>
            <sz val="9"/>
            <color indexed="81"/>
            <rFont val="Tahoma"/>
            <family val="2"/>
          </rPr>
          <t>&lt;[[TCDeals] - [TC Property Current Stage (Seq: 1)] - [Buildings (Seq: 176)] Constr Est Qual Basis - Send]&gt;</t>
        </r>
      </text>
    </comment>
    <comment ref="X187" authorId="1" shapeId="0" xr:uid="{878148A0-CECA-4D26-8299-ECE878DD853D}">
      <text>
        <r>
          <rPr>
            <b/>
            <sz val="9"/>
            <color indexed="81"/>
            <rFont val="Tahoma"/>
            <family val="2"/>
          </rPr>
          <t>&lt;[[TCDeals] - [TC Property Current Stage (Seq: 1)] - [Buildings (Seq: 176)] PVC8609 Basis - Send]&gt;</t>
        </r>
      </text>
    </comment>
    <comment ref="Y187" authorId="1" shapeId="0" xr:uid="{B481D3BB-553D-4FE4-B7C4-88039E170DB9}">
      <text>
        <r>
          <rPr>
            <b/>
            <sz val="9"/>
            <color indexed="81"/>
            <rFont val="Tahoma"/>
            <family val="2"/>
          </rPr>
          <t>&lt;[[TCDeals] - [TC Property Current Stage (Seq: 1)] - [Buildings (Seq: 176)] Constr 8609 Basis - Send]&gt;</t>
        </r>
      </text>
    </comment>
    <comment ref="P188" authorId="1" shapeId="0" xr:uid="{E85C2E5D-62D4-4674-812D-4C4A35C138D4}">
      <text>
        <r>
          <rPr>
            <b/>
            <sz val="9"/>
            <color indexed="81"/>
            <rFont val="Tahoma"/>
            <family val="2"/>
          </rPr>
          <t>&lt;[[TCDeals] - [TC Property Current Stage (Seq: 1)] - [Buildings (Seq: 177)] PVC8609 Credit - Send]&gt;</t>
        </r>
      </text>
    </comment>
    <comment ref="Q188" authorId="1" shapeId="0" xr:uid="{07C71039-727A-4814-8D36-1C5E9F3F0718}">
      <text>
        <r>
          <rPr>
            <b/>
            <sz val="9"/>
            <color indexed="81"/>
            <rFont val="Tahoma"/>
            <family val="2"/>
          </rPr>
          <t>&lt;[[TCDeals] - [TC Property Current Stage (Seq: 1)] - [Buildings (Seq: 177)] Constr 8609 Credit - Send]&gt;</t>
        </r>
      </text>
    </comment>
    <comment ref="R188" authorId="1" shapeId="0" xr:uid="{158A8364-0F42-4970-A2E5-116534B4F8B9}">
      <text>
        <r>
          <rPr>
            <b/>
            <sz val="9"/>
            <color indexed="81"/>
            <rFont val="Tahoma"/>
            <family val="2"/>
          </rPr>
          <t>&lt;[[TCDeals] - [TC Property Current Stage (Seq: 1)] - [Buildings (Seq: 177)] PVC Applicable Percentage - Send]&gt;</t>
        </r>
      </text>
    </comment>
    <comment ref="S188" authorId="1" shapeId="0" xr:uid="{F29EE55B-4BC5-430F-96F7-B1D7BC8B0222}">
      <text>
        <r>
          <rPr>
            <b/>
            <sz val="9"/>
            <color indexed="81"/>
            <rFont val="Tahoma"/>
            <family val="2"/>
          </rPr>
          <t>&lt;[[TCDeals] - [TC Property Current Stage (Seq: 1)] - [Buildings (Seq: 177)] Constr Applicable Percentage - Send]&gt;</t>
        </r>
      </text>
    </comment>
    <comment ref="T188" authorId="1" shapeId="0" xr:uid="{C9E4CB75-FF81-4FE3-80AE-4F2AA2DDBFC7}">
      <text>
        <r>
          <rPr>
            <b/>
            <sz val="9"/>
            <color indexed="81"/>
            <rFont val="Tahoma"/>
            <family val="2"/>
          </rPr>
          <t>&lt;[[TCDeals] - [TC Property Current Stage (Seq: 1)] - [Buildings (Seq: 177)] PVC Credit Amount - Send]&gt;</t>
        </r>
      </text>
    </comment>
    <comment ref="U188" authorId="1" shapeId="0" xr:uid="{7164F940-55F4-4763-BD30-7487789EBB51}">
      <text>
        <r>
          <rPr>
            <b/>
            <sz val="9"/>
            <color indexed="81"/>
            <rFont val="Tahoma"/>
            <family val="2"/>
          </rPr>
          <t>&lt;[[TCDeals] - [TC Property Current Stage (Seq: 1)] - [Buildings (Seq: 177)] Constr Credit Amount - Send]&gt;</t>
        </r>
      </text>
    </comment>
    <comment ref="V188" authorId="1" shapeId="0" xr:uid="{A0022CFB-C969-4AA7-B256-5F5DD134E13B}">
      <text>
        <r>
          <rPr>
            <b/>
            <sz val="9"/>
            <color indexed="81"/>
            <rFont val="Tahoma"/>
            <family val="2"/>
          </rPr>
          <t>&lt;[[TCDeals] - [TC Property Current Stage (Seq: 1)] - [Buildings (Seq: 177)] PVC Est Qual Basis - Send]&gt;</t>
        </r>
      </text>
    </comment>
    <comment ref="W188" authorId="1" shapeId="0" xr:uid="{09EBE27E-BB0C-4C07-B056-845C5C03E2A2}">
      <text>
        <r>
          <rPr>
            <b/>
            <sz val="9"/>
            <color indexed="81"/>
            <rFont val="Tahoma"/>
            <family val="2"/>
          </rPr>
          <t>&lt;[[TCDeals] - [TC Property Current Stage (Seq: 1)] - [Buildings (Seq: 177)] Constr Est Qual Basis - Send]&gt;</t>
        </r>
      </text>
    </comment>
    <comment ref="X188" authorId="1" shapeId="0" xr:uid="{3B617ECC-89CE-4CF4-BC98-45D78C5A1A3E}">
      <text>
        <r>
          <rPr>
            <b/>
            <sz val="9"/>
            <color indexed="81"/>
            <rFont val="Tahoma"/>
            <family val="2"/>
          </rPr>
          <t>&lt;[[TCDeals] - [TC Property Current Stage (Seq: 1)] - [Buildings (Seq: 177)] PVC8609 Basis - Send]&gt;</t>
        </r>
      </text>
    </comment>
    <comment ref="Y188" authorId="1" shapeId="0" xr:uid="{5ADCB911-A621-42CD-851F-43F38EEB945E}">
      <text>
        <r>
          <rPr>
            <b/>
            <sz val="9"/>
            <color indexed="81"/>
            <rFont val="Tahoma"/>
            <family val="2"/>
          </rPr>
          <t>&lt;[[TCDeals] - [TC Property Current Stage (Seq: 1)] - [Buildings (Seq: 177)] Constr 8609 Basis - Send]&gt;</t>
        </r>
      </text>
    </comment>
    <comment ref="P189" authorId="1" shapeId="0" xr:uid="{70327CFA-FD1E-4C5E-BFFE-B99617374DB8}">
      <text>
        <r>
          <rPr>
            <b/>
            <sz val="9"/>
            <color indexed="81"/>
            <rFont val="Tahoma"/>
            <family val="2"/>
          </rPr>
          <t>&lt;[[TCDeals] - [TC Property Current Stage (Seq: 1)] - [Buildings (Seq: 178)] PVC8609 Credit - Send]&gt;</t>
        </r>
      </text>
    </comment>
    <comment ref="Q189" authorId="1" shapeId="0" xr:uid="{EB7EA777-71AC-4515-AE79-E842E0997EBE}">
      <text>
        <r>
          <rPr>
            <b/>
            <sz val="9"/>
            <color indexed="81"/>
            <rFont val="Tahoma"/>
            <family val="2"/>
          </rPr>
          <t>&lt;[[TCDeals] - [TC Property Current Stage (Seq: 1)] - [Buildings (Seq: 178)] Constr 8609 Credit - Send]&gt;</t>
        </r>
      </text>
    </comment>
    <comment ref="R189" authorId="1" shapeId="0" xr:uid="{3E2D0187-A5D1-4D10-93F1-E4153C29FB18}">
      <text>
        <r>
          <rPr>
            <b/>
            <sz val="9"/>
            <color indexed="81"/>
            <rFont val="Tahoma"/>
            <family val="2"/>
          </rPr>
          <t>&lt;[[TCDeals] - [TC Property Current Stage (Seq: 1)] - [Buildings (Seq: 178)] PVC Applicable Percentage - Send]&gt;</t>
        </r>
      </text>
    </comment>
    <comment ref="S189" authorId="1" shapeId="0" xr:uid="{C42FE71F-9663-4C71-878B-9A04D33AD7FD}">
      <text>
        <r>
          <rPr>
            <b/>
            <sz val="9"/>
            <color indexed="81"/>
            <rFont val="Tahoma"/>
            <family val="2"/>
          </rPr>
          <t>&lt;[[TCDeals] - [TC Property Current Stage (Seq: 1)] - [Buildings (Seq: 178)] Constr Applicable Percentage - Send]&gt;</t>
        </r>
      </text>
    </comment>
    <comment ref="T189" authorId="1" shapeId="0" xr:uid="{993688F5-78F2-4AC4-A0EA-F17244FA42D3}">
      <text>
        <r>
          <rPr>
            <b/>
            <sz val="9"/>
            <color indexed="81"/>
            <rFont val="Tahoma"/>
            <family val="2"/>
          </rPr>
          <t>&lt;[[TCDeals] - [TC Property Current Stage (Seq: 1)] - [Buildings (Seq: 178)] PVC Credit Amount - Send]&gt;</t>
        </r>
      </text>
    </comment>
    <comment ref="U189" authorId="1" shapeId="0" xr:uid="{7A2D9EBE-3D4C-498E-87B5-04DE5F5AB032}">
      <text>
        <r>
          <rPr>
            <b/>
            <sz val="9"/>
            <color indexed="81"/>
            <rFont val="Tahoma"/>
            <family val="2"/>
          </rPr>
          <t>&lt;[[TCDeals] - [TC Property Current Stage (Seq: 1)] - [Buildings (Seq: 178)] Constr Credit Amount - Send]&gt;</t>
        </r>
      </text>
    </comment>
    <comment ref="V189" authorId="1" shapeId="0" xr:uid="{09534F8F-2E0D-42FD-B1FA-F00E804EB7AF}">
      <text>
        <r>
          <rPr>
            <b/>
            <sz val="9"/>
            <color indexed="81"/>
            <rFont val="Tahoma"/>
            <family val="2"/>
          </rPr>
          <t>&lt;[[TCDeals] - [TC Property Current Stage (Seq: 1)] - [Buildings (Seq: 178)] PVC Est Qual Basis - Send]&gt;</t>
        </r>
      </text>
    </comment>
    <comment ref="W189" authorId="1" shapeId="0" xr:uid="{8C008188-E19C-4660-87DC-B16E72E9381E}">
      <text>
        <r>
          <rPr>
            <b/>
            <sz val="9"/>
            <color indexed="81"/>
            <rFont val="Tahoma"/>
            <family val="2"/>
          </rPr>
          <t>&lt;[[TCDeals] - [TC Property Current Stage (Seq: 1)] - [Buildings (Seq: 178)] Constr Est Qual Basis - Send]&gt;</t>
        </r>
      </text>
    </comment>
    <comment ref="X189" authorId="1" shapeId="0" xr:uid="{59C3E9F1-12DF-476F-9804-94674A2A294F}">
      <text>
        <r>
          <rPr>
            <b/>
            <sz val="9"/>
            <color indexed="81"/>
            <rFont val="Tahoma"/>
            <family val="2"/>
          </rPr>
          <t>&lt;[[TCDeals] - [TC Property Current Stage (Seq: 1)] - [Buildings (Seq: 178)] PVC8609 Basis - Send]&gt;</t>
        </r>
      </text>
    </comment>
    <comment ref="Y189" authorId="1" shapeId="0" xr:uid="{146DDFE2-2FCE-4DC3-B985-96F71C564047}">
      <text>
        <r>
          <rPr>
            <b/>
            <sz val="9"/>
            <color indexed="81"/>
            <rFont val="Tahoma"/>
            <family val="2"/>
          </rPr>
          <t>&lt;[[TCDeals] - [TC Property Current Stage (Seq: 1)] - [Buildings (Seq: 178)] Constr 8609 Basis - Send]&gt;</t>
        </r>
      </text>
    </comment>
    <comment ref="P190" authorId="1" shapeId="0" xr:uid="{02AC7B7D-7D0E-47D2-AA8E-8E309DCC40C6}">
      <text>
        <r>
          <rPr>
            <b/>
            <sz val="9"/>
            <color indexed="81"/>
            <rFont val="Tahoma"/>
            <family val="2"/>
          </rPr>
          <t>&lt;[[TCDeals] - [TC Property Current Stage (Seq: 1)] - [Buildings (Seq: 179)] PVC8609 Credit - Send]&gt;</t>
        </r>
      </text>
    </comment>
    <comment ref="Q190" authorId="1" shapeId="0" xr:uid="{6069BDEE-D2E0-45CE-A29B-6E8095C9AB07}">
      <text>
        <r>
          <rPr>
            <b/>
            <sz val="9"/>
            <color indexed="81"/>
            <rFont val="Tahoma"/>
            <family val="2"/>
          </rPr>
          <t>&lt;[[TCDeals] - [TC Property Current Stage (Seq: 1)] - [Buildings (Seq: 179)] Constr 8609 Credit - Send]&gt;</t>
        </r>
      </text>
    </comment>
    <comment ref="R190" authorId="1" shapeId="0" xr:uid="{209374F8-FB64-4A5A-801A-5A02B8E8CC52}">
      <text>
        <r>
          <rPr>
            <b/>
            <sz val="9"/>
            <color indexed="81"/>
            <rFont val="Tahoma"/>
            <family val="2"/>
          </rPr>
          <t>&lt;[[TCDeals] - [TC Property Current Stage (Seq: 1)] - [Buildings (Seq: 179)] PVC Applicable Percentage - Send]&gt;</t>
        </r>
      </text>
    </comment>
    <comment ref="S190" authorId="1" shapeId="0" xr:uid="{11084B63-A78D-4A4D-ADFD-537396ABCD80}">
      <text>
        <r>
          <rPr>
            <b/>
            <sz val="9"/>
            <color indexed="81"/>
            <rFont val="Tahoma"/>
            <family val="2"/>
          </rPr>
          <t>&lt;[[TCDeals] - [TC Property Current Stage (Seq: 1)] - [Buildings (Seq: 179)] Constr Applicable Percentage - Send]&gt;</t>
        </r>
      </text>
    </comment>
    <comment ref="T190" authorId="1" shapeId="0" xr:uid="{D6294C1B-B9D8-4D45-A49A-364C27B2A712}">
      <text>
        <r>
          <rPr>
            <b/>
            <sz val="9"/>
            <color indexed="81"/>
            <rFont val="Tahoma"/>
            <family val="2"/>
          </rPr>
          <t>&lt;[[TCDeals] - [TC Property Current Stage (Seq: 1)] - [Buildings (Seq: 179)] PVC Credit Amount - Send]&gt;</t>
        </r>
      </text>
    </comment>
    <comment ref="U190" authorId="1" shapeId="0" xr:uid="{ABD312CB-2BDD-425E-8CA6-19BAD7EE4ACB}">
      <text>
        <r>
          <rPr>
            <b/>
            <sz val="9"/>
            <color indexed="81"/>
            <rFont val="Tahoma"/>
            <family val="2"/>
          </rPr>
          <t>&lt;[[TCDeals] - [TC Property Current Stage (Seq: 1)] - [Buildings (Seq: 179)] Constr Credit Amount - Send]&gt;</t>
        </r>
      </text>
    </comment>
    <comment ref="V190" authorId="1" shapeId="0" xr:uid="{FD1A3477-88B7-4F34-90EB-3AE289DEEEB8}">
      <text>
        <r>
          <rPr>
            <b/>
            <sz val="9"/>
            <color indexed="81"/>
            <rFont val="Tahoma"/>
            <family val="2"/>
          </rPr>
          <t>&lt;[[TCDeals] - [TC Property Current Stage (Seq: 1)] - [Buildings (Seq: 179)] PVC Est Qual Basis - Send]&gt;</t>
        </r>
      </text>
    </comment>
    <comment ref="W190" authorId="1" shapeId="0" xr:uid="{C1D9F440-FF6B-4BEA-80C7-B953C86A1CFB}">
      <text>
        <r>
          <rPr>
            <b/>
            <sz val="9"/>
            <color indexed="81"/>
            <rFont val="Tahoma"/>
            <family val="2"/>
          </rPr>
          <t>&lt;[[TCDeals] - [TC Property Current Stage (Seq: 1)] - [Buildings (Seq: 179)] Constr Est Qual Basis - Send]&gt;</t>
        </r>
      </text>
    </comment>
    <comment ref="X190" authorId="1" shapeId="0" xr:uid="{759A75D5-214F-45C5-A1A6-F460AE5F6CA4}">
      <text>
        <r>
          <rPr>
            <b/>
            <sz val="9"/>
            <color indexed="81"/>
            <rFont val="Tahoma"/>
            <family val="2"/>
          </rPr>
          <t>&lt;[[TCDeals] - [TC Property Current Stage (Seq: 1)] - [Buildings (Seq: 179)] PVC8609 Basis - Send]&gt;</t>
        </r>
      </text>
    </comment>
    <comment ref="Y190" authorId="1" shapeId="0" xr:uid="{DDB392E5-3242-43DA-BAC4-E9E907BA4A67}">
      <text>
        <r>
          <rPr>
            <b/>
            <sz val="9"/>
            <color indexed="81"/>
            <rFont val="Tahoma"/>
            <family val="2"/>
          </rPr>
          <t>&lt;[[TCDeals] - [TC Property Current Stage (Seq: 1)] - [Buildings (Seq: 179)] Constr 8609 Basis - Send]&gt;</t>
        </r>
      </text>
    </comment>
    <comment ref="P191" authorId="1" shapeId="0" xr:uid="{E7EB7E2D-FCE1-4718-A92C-5C17D0F3B249}">
      <text>
        <r>
          <rPr>
            <b/>
            <sz val="9"/>
            <color indexed="81"/>
            <rFont val="Tahoma"/>
            <family val="2"/>
          </rPr>
          <t>&lt;[[TCDeals] - [TC Property Current Stage (Seq: 1)] - [Buildings (Seq: 180)] PVC8609 Credit - Send]&gt;</t>
        </r>
      </text>
    </comment>
    <comment ref="Q191" authorId="1" shapeId="0" xr:uid="{52CA55FC-5181-47BA-AF58-7EE2CDEA90C4}">
      <text>
        <r>
          <rPr>
            <b/>
            <sz val="9"/>
            <color indexed="81"/>
            <rFont val="Tahoma"/>
            <family val="2"/>
          </rPr>
          <t>&lt;[[TCDeals] - [TC Property Current Stage (Seq: 1)] - [Buildings (Seq: 180)] Constr 8609 Credit - Send]&gt;</t>
        </r>
      </text>
    </comment>
    <comment ref="R191" authorId="1" shapeId="0" xr:uid="{04DC0490-A304-4A4C-A04C-CA6044D80334}">
      <text>
        <r>
          <rPr>
            <b/>
            <sz val="9"/>
            <color indexed="81"/>
            <rFont val="Tahoma"/>
            <family val="2"/>
          </rPr>
          <t>&lt;[[TCDeals] - [TC Property Current Stage (Seq: 1)] - [Buildings (Seq: 180)] PVC Applicable Percentage - Send]&gt;</t>
        </r>
      </text>
    </comment>
    <comment ref="S191" authorId="1" shapeId="0" xr:uid="{18DFDA16-A4CD-4525-82A6-B60FECA5ECDC}">
      <text>
        <r>
          <rPr>
            <b/>
            <sz val="9"/>
            <color indexed="81"/>
            <rFont val="Tahoma"/>
            <family val="2"/>
          </rPr>
          <t>&lt;[[TCDeals] - [TC Property Current Stage (Seq: 1)] - [Buildings (Seq: 180)] Constr Applicable Percentage - Send]&gt;</t>
        </r>
      </text>
    </comment>
    <comment ref="T191" authorId="1" shapeId="0" xr:uid="{112AF282-8357-4F08-A52A-93E006E93BE3}">
      <text>
        <r>
          <rPr>
            <b/>
            <sz val="9"/>
            <color indexed="81"/>
            <rFont val="Tahoma"/>
            <family val="2"/>
          </rPr>
          <t>&lt;[[TCDeals] - [TC Property Current Stage (Seq: 1)] - [Buildings (Seq: 180)] PVC Credit Amount - Send]&gt;</t>
        </r>
      </text>
    </comment>
    <comment ref="U191" authorId="1" shapeId="0" xr:uid="{8668D264-0B5A-45BF-A20C-9039E230E633}">
      <text>
        <r>
          <rPr>
            <b/>
            <sz val="9"/>
            <color indexed="81"/>
            <rFont val="Tahoma"/>
            <family val="2"/>
          </rPr>
          <t>&lt;[[TCDeals] - [TC Property Current Stage (Seq: 1)] - [Buildings (Seq: 180)] Constr Credit Amount - Send]&gt;</t>
        </r>
      </text>
    </comment>
    <comment ref="V191" authorId="1" shapeId="0" xr:uid="{23F7A4B4-6476-4028-9105-EAF81A7240FE}">
      <text>
        <r>
          <rPr>
            <b/>
            <sz val="9"/>
            <color indexed="81"/>
            <rFont val="Tahoma"/>
            <family val="2"/>
          </rPr>
          <t>&lt;[[TCDeals] - [TC Property Current Stage (Seq: 1)] - [Buildings (Seq: 180)] PVC Est Qual Basis - Send]&gt;</t>
        </r>
      </text>
    </comment>
    <comment ref="W191" authorId="1" shapeId="0" xr:uid="{C505A5AA-72FE-4595-8B6C-636C878723D3}">
      <text>
        <r>
          <rPr>
            <b/>
            <sz val="9"/>
            <color indexed="81"/>
            <rFont val="Tahoma"/>
            <family val="2"/>
          </rPr>
          <t>&lt;[[TCDeals] - [TC Property Current Stage (Seq: 1)] - [Buildings (Seq: 180)] Constr Est Qual Basis - Send]&gt;</t>
        </r>
      </text>
    </comment>
    <comment ref="X191" authorId="1" shapeId="0" xr:uid="{9294013E-BF4C-4515-9E68-05C69C98F2E3}">
      <text>
        <r>
          <rPr>
            <b/>
            <sz val="9"/>
            <color indexed="81"/>
            <rFont val="Tahoma"/>
            <family val="2"/>
          </rPr>
          <t>&lt;[[TCDeals] - [TC Property Current Stage (Seq: 1)] - [Buildings (Seq: 180)] PVC8609 Basis - Send]&gt;</t>
        </r>
      </text>
    </comment>
    <comment ref="Y191" authorId="1" shapeId="0" xr:uid="{84F98896-2C17-4E23-AF44-25A5858EC001}">
      <text>
        <r>
          <rPr>
            <b/>
            <sz val="9"/>
            <color indexed="81"/>
            <rFont val="Tahoma"/>
            <family val="2"/>
          </rPr>
          <t>&lt;[[TCDeals] - [TC Property Current Stage (Seq: 1)] - [Buildings (Seq: 180)] Constr 8609 Basis - Send]&gt;</t>
        </r>
      </text>
    </comment>
    <comment ref="P192" authorId="1" shapeId="0" xr:uid="{92F2C49B-F04B-4FF8-B8E6-0B561B78B5DD}">
      <text>
        <r>
          <rPr>
            <b/>
            <sz val="9"/>
            <color indexed="81"/>
            <rFont val="Tahoma"/>
            <family val="2"/>
          </rPr>
          <t>&lt;[[TCDeals] - [TC Property Current Stage (Seq: 1)] - [Buildings (Seq: 181)] PVC8609 Credit - Send]&gt;</t>
        </r>
      </text>
    </comment>
    <comment ref="Q192" authorId="1" shapeId="0" xr:uid="{FC6A3B5D-84B3-4E63-ABE6-7495E2E03CAE}">
      <text>
        <r>
          <rPr>
            <b/>
            <sz val="9"/>
            <color indexed="81"/>
            <rFont val="Tahoma"/>
            <family val="2"/>
          </rPr>
          <t>&lt;[[TCDeals] - [TC Property Current Stage (Seq: 1)] - [Buildings (Seq: 181)] Constr 8609 Credit - Send]&gt;</t>
        </r>
      </text>
    </comment>
    <comment ref="R192" authorId="1" shapeId="0" xr:uid="{38EC9B28-1CF2-4FF9-8212-42B4B934F77B}">
      <text>
        <r>
          <rPr>
            <b/>
            <sz val="9"/>
            <color indexed="81"/>
            <rFont val="Tahoma"/>
            <family val="2"/>
          </rPr>
          <t>&lt;[[TCDeals] - [TC Property Current Stage (Seq: 1)] - [Buildings (Seq: 181)] PVC Applicable Percentage - Send]&gt;</t>
        </r>
      </text>
    </comment>
    <comment ref="S192" authorId="1" shapeId="0" xr:uid="{D2DAA420-7854-4D6D-968D-BBD2BF067F78}">
      <text>
        <r>
          <rPr>
            <b/>
            <sz val="9"/>
            <color indexed="81"/>
            <rFont val="Tahoma"/>
            <family val="2"/>
          </rPr>
          <t>&lt;[[TCDeals] - [TC Property Current Stage (Seq: 1)] - [Buildings (Seq: 181)] Constr Applicable Percentage - Send]&gt;</t>
        </r>
      </text>
    </comment>
    <comment ref="T192" authorId="1" shapeId="0" xr:uid="{4FF5F7DE-A6A1-47EE-AE78-7FEB66916F0E}">
      <text>
        <r>
          <rPr>
            <b/>
            <sz val="9"/>
            <color indexed="81"/>
            <rFont val="Tahoma"/>
            <family val="2"/>
          </rPr>
          <t>&lt;[[TCDeals] - [TC Property Current Stage (Seq: 1)] - [Buildings (Seq: 181)] PVC Credit Amount - Send]&gt;</t>
        </r>
      </text>
    </comment>
    <comment ref="U192" authorId="1" shapeId="0" xr:uid="{27E99310-1281-422A-9585-FDE24E1125E6}">
      <text>
        <r>
          <rPr>
            <b/>
            <sz val="9"/>
            <color indexed="81"/>
            <rFont val="Tahoma"/>
            <family val="2"/>
          </rPr>
          <t>&lt;[[TCDeals] - [TC Property Current Stage (Seq: 1)] - [Buildings (Seq: 181)] Constr Credit Amount - Send]&gt;</t>
        </r>
      </text>
    </comment>
    <comment ref="V192" authorId="1" shapeId="0" xr:uid="{A472F62D-68B9-4A25-8354-A6325EAA2688}">
      <text>
        <r>
          <rPr>
            <b/>
            <sz val="9"/>
            <color indexed="81"/>
            <rFont val="Tahoma"/>
            <family val="2"/>
          </rPr>
          <t>&lt;[[TCDeals] - [TC Property Current Stage (Seq: 1)] - [Buildings (Seq: 181)] PVC Est Qual Basis - Send]&gt;</t>
        </r>
      </text>
    </comment>
    <comment ref="W192" authorId="1" shapeId="0" xr:uid="{9CA236EF-07D2-4F2F-A16A-33F519F9740C}">
      <text>
        <r>
          <rPr>
            <b/>
            <sz val="9"/>
            <color indexed="81"/>
            <rFont val="Tahoma"/>
            <family val="2"/>
          </rPr>
          <t>&lt;[[TCDeals] - [TC Property Current Stage (Seq: 1)] - [Buildings (Seq: 181)] Constr Est Qual Basis - Send]&gt;</t>
        </r>
      </text>
    </comment>
    <comment ref="X192" authorId="1" shapeId="0" xr:uid="{62393324-8BA5-4BD9-969F-F3CD1ACD05BA}">
      <text>
        <r>
          <rPr>
            <b/>
            <sz val="9"/>
            <color indexed="81"/>
            <rFont val="Tahoma"/>
            <family val="2"/>
          </rPr>
          <t>&lt;[[TCDeals] - [TC Property Current Stage (Seq: 1)] - [Buildings (Seq: 181)] PVC8609 Basis - Send]&gt;</t>
        </r>
      </text>
    </comment>
    <comment ref="Y192" authorId="1" shapeId="0" xr:uid="{DB1DA5C2-2EEF-4AAD-B589-1B8844973F34}">
      <text>
        <r>
          <rPr>
            <b/>
            <sz val="9"/>
            <color indexed="81"/>
            <rFont val="Tahoma"/>
            <family val="2"/>
          </rPr>
          <t>&lt;[[TCDeals] - [TC Property Current Stage (Seq: 1)] - [Buildings (Seq: 181)] Constr 8609 Basis - Send]&gt;</t>
        </r>
      </text>
    </comment>
    <comment ref="P193" authorId="1" shapeId="0" xr:uid="{BFA5BE0B-A738-4C75-ABA4-2F837973751B}">
      <text>
        <r>
          <rPr>
            <b/>
            <sz val="9"/>
            <color indexed="81"/>
            <rFont val="Tahoma"/>
            <family val="2"/>
          </rPr>
          <t>&lt;[[TCDeals] - [TC Property Current Stage (Seq: 1)] - [Buildings (Seq: 182)] PVC8609 Credit - Send]&gt;</t>
        </r>
      </text>
    </comment>
    <comment ref="Q193" authorId="1" shapeId="0" xr:uid="{300C1003-900F-4470-95F2-9BA548D6508E}">
      <text>
        <r>
          <rPr>
            <b/>
            <sz val="9"/>
            <color indexed="81"/>
            <rFont val="Tahoma"/>
            <family val="2"/>
          </rPr>
          <t>&lt;[[TCDeals] - [TC Property Current Stage (Seq: 1)] - [Buildings (Seq: 182)] Constr 8609 Credit - Send]&gt;</t>
        </r>
      </text>
    </comment>
    <comment ref="R193" authorId="1" shapeId="0" xr:uid="{A1D2EFA3-F349-44CF-9E1B-FBC1B8DB423C}">
      <text>
        <r>
          <rPr>
            <b/>
            <sz val="9"/>
            <color indexed="81"/>
            <rFont val="Tahoma"/>
            <family val="2"/>
          </rPr>
          <t>&lt;[[TCDeals] - [TC Property Current Stage (Seq: 1)] - [Buildings (Seq: 182)] PVC Applicable Percentage - Send]&gt;</t>
        </r>
      </text>
    </comment>
    <comment ref="S193" authorId="1" shapeId="0" xr:uid="{8BD811C2-E28A-41BA-81CA-92265983B47E}">
      <text>
        <r>
          <rPr>
            <b/>
            <sz val="9"/>
            <color indexed="81"/>
            <rFont val="Tahoma"/>
            <family val="2"/>
          </rPr>
          <t>&lt;[[TCDeals] - [TC Property Current Stage (Seq: 1)] - [Buildings (Seq: 182)] Constr Applicable Percentage - Send]&gt;</t>
        </r>
      </text>
    </comment>
    <comment ref="T193" authorId="1" shapeId="0" xr:uid="{54BFFB99-F690-49D9-BDAB-8FBCDE44BC64}">
      <text>
        <r>
          <rPr>
            <b/>
            <sz val="9"/>
            <color indexed="81"/>
            <rFont val="Tahoma"/>
            <family val="2"/>
          </rPr>
          <t>&lt;[[TCDeals] - [TC Property Current Stage (Seq: 1)] - [Buildings (Seq: 182)] PVC Credit Amount - Send]&gt;</t>
        </r>
      </text>
    </comment>
    <comment ref="U193" authorId="1" shapeId="0" xr:uid="{DB507561-3F14-480B-88CC-41A53B711F53}">
      <text>
        <r>
          <rPr>
            <b/>
            <sz val="9"/>
            <color indexed="81"/>
            <rFont val="Tahoma"/>
            <family val="2"/>
          </rPr>
          <t>&lt;[[TCDeals] - [TC Property Current Stage (Seq: 1)] - [Buildings (Seq: 182)] Constr Credit Amount - Send]&gt;</t>
        </r>
      </text>
    </comment>
    <comment ref="V193" authorId="1" shapeId="0" xr:uid="{1DE05C2D-97FD-495B-AD89-7EF8BCF24C35}">
      <text>
        <r>
          <rPr>
            <b/>
            <sz val="9"/>
            <color indexed="81"/>
            <rFont val="Tahoma"/>
            <family val="2"/>
          </rPr>
          <t>&lt;[[TCDeals] - [TC Property Current Stage (Seq: 1)] - [Buildings (Seq: 182)] PVC Est Qual Basis - Send]&gt;</t>
        </r>
      </text>
    </comment>
    <comment ref="W193" authorId="1" shapeId="0" xr:uid="{1CC26835-444B-4764-8E50-CBB20C698A83}">
      <text>
        <r>
          <rPr>
            <b/>
            <sz val="9"/>
            <color indexed="81"/>
            <rFont val="Tahoma"/>
            <family val="2"/>
          </rPr>
          <t>&lt;[[TCDeals] - [TC Property Current Stage (Seq: 1)] - [Buildings (Seq: 182)] Constr Est Qual Basis - Send]&gt;</t>
        </r>
      </text>
    </comment>
    <comment ref="X193" authorId="1" shapeId="0" xr:uid="{E0FC4B61-49DD-4D2B-9039-0E091BB80CB2}">
      <text>
        <r>
          <rPr>
            <b/>
            <sz val="9"/>
            <color indexed="81"/>
            <rFont val="Tahoma"/>
            <family val="2"/>
          </rPr>
          <t>&lt;[[TCDeals] - [TC Property Current Stage (Seq: 1)] - [Buildings (Seq: 182)] PVC8609 Basis - Send]&gt;</t>
        </r>
      </text>
    </comment>
    <comment ref="Y193" authorId="1" shapeId="0" xr:uid="{E596B799-DED3-423F-BE3C-CEA1A9D79A7A}">
      <text>
        <r>
          <rPr>
            <b/>
            <sz val="9"/>
            <color indexed="81"/>
            <rFont val="Tahoma"/>
            <family val="2"/>
          </rPr>
          <t>&lt;[[TCDeals] - [TC Property Current Stage (Seq: 1)] - [Buildings (Seq: 182)] Constr 8609 Basis - Send]&gt;</t>
        </r>
      </text>
    </comment>
    <comment ref="P194" authorId="1" shapeId="0" xr:uid="{19BE4610-D820-47CD-B51D-3A8C6E99CF12}">
      <text>
        <r>
          <rPr>
            <b/>
            <sz val="9"/>
            <color indexed="81"/>
            <rFont val="Tahoma"/>
            <family val="2"/>
          </rPr>
          <t>&lt;[[TCDeals] - [TC Property Current Stage (Seq: 1)] - [Buildings (Seq: 183)] PVC8609 Credit - Send]&gt;</t>
        </r>
      </text>
    </comment>
    <comment ref="Q194" authorId="1" shapeId="0" xr:uid="{0A1D445A-A503-4098-8CCE-5F7849202D54}">
      <text>
        <r>
          <rPr>
            <b/>
            <sz val="9"/>
            <color indexed="81"/>
            <rFont val="Tahoma"/>
            <family val="2"/>
          </rPr>
          <t>&lt;[[TCDeals] - [TC Property Current Stage (Seq: 1)] - [Buildings (Seq: 183)] Constr 8609 Credit - Send]&gt;</t>
        </r>
      </text>
    </comment>
    <comment ref="R194" authorId="1" shapeId="0" xr:uid="{FCF2E63B-F781-48DD-8D8C-A4FDE24F3963}">
      <text>
        <r>
          <rPr>
            <b/>
            <sz val="9"/>
            <color indexed="81"/>
            <rFont val="Tahoma"/>
            <family val="2"/>
          </rPr>
          <t>&lt;[[TCDeals] - [TC Property Current Stage (Seq: 1)] - [Buildings (Seq: 183)] PVC Applicable Percentage - Send]&gt;</t>
        </r>
      </text>
    </comment>
    <comment ref="S194" authorId="1" shapeId="0" xr:uid="{04DA569E-A0FF-42CD-9231-6AEB4DDC3828}">
      <text>
        <r>
          <rPr>
            <b/>
            <sz val="9"/>
            <color indexed="81"/>
            <rFont val="Tahoma"/>
            <family val="2"/>
          </rPr>
          <t>&lt;[[TCDeals] - [TC Property Current Stage (Seq: 1)] - [Buildings (Seq: 183)] Constr Applicable Percentage - Send]&gt;</t>
        </r>
      </text>
    </comment>
    <comment ref="T194" authorId="1" shapeId="0" xr:uid="{F79112E7-5ADC-425C-8673-3C7A9DD42EBB}">
      <text>
        <r>
          <rPr>
            <b/>
            <sz val="9"/>
            <color indexed="81"/>
            <rFont val="Tahoma"/>
            <family val="2"/>
          </rPr>
          <t>&lt;[[TCDeals] - [TC Property Current Stage (Seq: 1)] - [Buildings (Seq: 183)] PVC Credit Amount - Send]&gt;</t>
        </r>
      </text>
    </comment>
    <comment ref="U194" authorId="1" shapeId="0" xr:uid="{02A0F174-D178-44F0-B7E5-69DC87000578}">
      <text>
        <r>
          <rPr>
            <b/>
            <sz val="9"/>
            <color indexed="81"/>
            <rFont val="Tahoma"/>
            <family val="2"/>
          </rPr>
          <t>&lt;[[TCDeals] - [TC Property Current Stage (Seq: 1)] - [Buildings (Seq: 183)] Constr Credit Amount - Send]&gt;</t>
        </r>
      </text>
    </comment>
    <comment ref="V194" authorId="1" shapeId="0" xr:uid="{D06013C4-FC70-4FF1-802E-1DA8D00D88ED}">
      <text>
        <r>
          <rPr>
            <b/>
            <sz val="9"/>
            <color indexed="81"/>
            <rFont val="Tahoma"/>
            <family val="2"/>
          </rPr>
          <t>&lt;[[TCDeals] - [TC Property Current Stage (Seq: 1)] - [Buildings (Seq: 183)] PVC Est Qual Basis - Send]&gt;</t>
        </r>
      </text>
    </comment>
    <comment ref="W194" authorId="1" shapeId="0" xr:uid="{F558C234-23CA-4188-9D3D-49E47E005E03}">
      <text>
        <r>
          <rPr>
            <b/>
            <sz val="9"/>
            <color indexed="81"/>
            <rFont val="Tahoma"/>
            <family val="2"/>
          </rPr>
          <t>&lt;[[TCDeals] - [TC Property Current Stage (Seq: 1)] - [Buildings (Seq: 183)] Constr Est Qual Basis - Send]&gt;</t>
        </r>
      </text>
    </comment>
    <comment ref="X194" authorId="1" shapeId="0" xr:uid="{A507669D-7628-4C6C-8156-59DD05470395}">
      <text>
        <r>
          <rPr>
            <b/>
            <sz val="9"/>
            <color indexed="81"/>
            <rFont val="Tahoma"/>
            <family val="2"/>
          </rPr>
          <t>&lt;[[TCDeals] - [TC Property Current Stage (Seq: 1)] - [Buildings (Seq: 183)] PVC8609 Basis - Send]&gt;</t>
        </r>
      </text>
    </comment>
    <comment ref="Y194" authorId="1" shapeId="0" xr:uid="{4424A352-5B02-497F-97CB-CC2BCC83364F}">
      <text>
        <r>
          <rPr>
            <b/>
            <sz val="9"/>
            <color indexed="81"/>
            <rFont val="Tahoma"/>
            <family val="2"/>
          </rPr>
          <t>&lt;[[TCDeals] - [TC Property Current Stage (Seq: 1)] - [Buildings (Seq: 183)] Constr 8609 Basis - Send]&gt;</t>
        </r>
      </text>
    </comment>
    <comment ref="P195" authorId="1" shapeId="0" xr:uid="{CEAAD896-7F27-4DF8-AC8F-53D6E8BDF446}">
      <text>
        <r>
          <rPr>
            <b/>
            <sz val="9"/>
            <color indexed="81"/>
            <rFont val="Tahoma"/>
            <family val="2"/>
          </rPr>
          <t>&lt;[[TCDeals] - [TC Property Current Stage (Seq: 1)] - [Buildings (Seq: 184)] PVC8609 Credit - Send]&gt;</t>
        </r>
      </text>
    </comment>
    <comment ref="Q195" authorId="1" shapeId="0" xr:uid="{F0F7BA8C-8A3D-4AD5-BA70-37FE8900840A}">
      <text>
        <r>
          <rPr>
            <b/>
            <sz val="9"/>
            <color indexed="81"/>
            <rFont val="Tahoma"/>
            <family val="2"/>
          </rPr>
          <t>&lt;[[TCDeals] - [TC Property Current Stage (Seq: 1)] - [Buildings (Seq: 184)] Constr 8609 Credit - Send]&gt;</t>
        </r>
      </text>
    </comment>
    <comment ref="R195" authorId="1" shapeId="0" xr:uid="{511B7D6D-9034-486B-A499-2EAC940666E0}">
      <text>
        <r>
          <rPr>
            <b/>
            <sz val="9"/>
            <color indexed="81"/>
            <rFont val="Tahoma"/>
            <family val="2"/>
          </rPr>
          <t>&lt;[[TCDeals] - [TC Property Current Stage (Seq: 1)] - [Buildings (Seq: 184)] PVC Applicable Percentage - Send]&gt;</t>
        </r>
      </text>
    </comment>
    <comment ref="S195" authorId="1" shapeId="0" xr:uid="{EAA2F318-6958-4F57-8907-407230DE5822}">
      <text>
        <r>
          <rPr>
            <b/>
            <sz val="9"/>
            <color indexed="81"/>
            <rFont val="Tahoma"/>
            <family val="2"/>
          </rPr>
          <t>&lt;[[TCDeals] - [TC Property Current Stage (Seq: 1)] - [Buildings (Seq: 184)] Constr Applicable Percentage - Send]&gt;</t>
        </r>
      </text>
    </comment>
    <comment ref="T195" authorId="1" shapeId="0" xr:uid="{4EEBEEA3-0582-4ADC-B4E8-DAEF608A8A5F}">
      <text>
        <r>
          <rPr>
            <b/>
            <sz val="9"/>
            <color indexed="81"/>
            <rFont val="Tahoma"/>
            <family val="2"/>
          </rPr>
          <t>&lt;[[TCDeals] - [TC Property Current Stage (Seq: 1)] - [Buildings (Seq: 184)] PVC Credit Amount - Send]&gt;</t>
        </r>
      </text>
    </comment>
    <comment ref="U195" authorId="1" shapeId="0" xr:uid="{0C76F2DE-E6FD-4F08-9CF1-CF5F9870F9B6}">
      <text>
        <r>
          <rPr>
            <b/>
            <sz val="9"/>
            <color indexed="81"/>
            <rFont val="Tahoma"/>
            <family val="2"/>
          </rPr>
          <t>&lt;[[TCDeals] - [TC Property Current Stage (Seq: 1)] - [Buildings (Seq: 184)] Constr Credit Amount - Send]&gt;</t>
        </r>
      </text>
    </comment>
    <comment ref="V195" authorId="1" shapeId="0" xr:uid="{EEEFD7B1-3E85-4C89-B8E2-FEA74DBC13A8}">
      <text>
        <r>
          <rPr>
            <b/>
            <sz val="9"/>
            <color indexed="81"/>
            <rFont val="Tahoma"/>
            <family val="2"/>
          </rPr>
          <t>&lt;[[TCDeals] - [TC Property Current Stage (Seq: 1)] - [Buildings (Seq: 184)] PVC Est Qual Basis - Send]&gt;</t>
        </r>
      </text>
    </comment>
    <comment ref="W195" authorId="1" shapeId="0" xr:uid="{2251A5E7-2639-404E-8D70-1A7FF9161E7B}">
      <text>
        <r>
          <rPr>
            <b/>
            <sz val="9"/>
            <color indexed="81"/>
            <rFont val="Tahoma"/>
            <family val="2"/>
          </rPr>
          <t>&lt;[[TCDeals] - [TC Property Current Stage (Seq: 1)] - [Buildings (Seq: 184)] Constr Est Qual Basis - Send]&gt;</t>
        </r>
      </text>
    </comment>
    <comment ref="X195" authorId="1" shapeId="0" xr:uid="{FA8FEAFE-5DB4-4991-A3B6-872D4DBB0694}">
      <text>
        <r>
          <rPr>
            <b/>
            <sz val="9"/>
            <color indexed="81"/>
            <rFont val="Tahoma"/>
            <family val="2"/>
          </rPr>
          <t>&lt;[[TCDeals] - [TC Property Current Stage (Seq: 1)] - [Buildings (Seq: 184)] PVC8609 Basis - Send]&gt;</t>
        </r>
      </text>
    </comment>
    <comment ref="Y195" authorId="1" shapeId="0" xr:uid="{903B666C-65CC-49CD-AE27-CD72CECD7FFB}">
      <text>
        <r>
          <rPr>
            <b/>
            <sz val="9"/>
            <color indexed="81"/>
            <rFont val="Tahoma"/>
            <family val="2"/>
          </rPr>
          <t>&lt;[[TCDeals] - [TC Property Current Stage (Seq: 1)] - [Buildings (Seq: 184)] Constr 8609 Basis - Send]&gt;</t>
        </r>
      </text>
    </comment>
    <comment ref="P196" authorId="1" shapeId="0" xr:uid="{705B37AE-E3ED-4E52-B6B1-B65F9FCA8E97}">
      <text>
        <r>
          <rPr>
            <b/>
            <sz val="9"/>
            <color indexed="81"/>
            <rFont val="Tahoma"/>
            <family val="2"/>
          </rPr>
          <t>&lt;[[TCDeals] - [TC Property Current Stage (Seq: 1)] - [Buildings (Seq: 185)] PVC8609 Credit - Send]&gt;</t>
        </r>
      </text>
    </comment>
    <comment ref="Q196" authorId="1" shapeId="0" xr:uid="{C2E5A156-2CE8-45DF-83A4-BDA9040AABF3}">
      <text>
        <r>
          <rPr>
            <b/>
            <sz val="9"/>
            <color indexed="81"/>
            <rFont val="Tahoma"/>
            <family val="2"/>
          </rPr>
          <t>&lt;[[TCDeals] - [TC Property Current Stage (Seq: 1)] - [Buildings (Seq: 185)] Constr 8609 Credit - Send]&gt;</t>
        </r>
      </text>
    </comment>
    <comment ref="R196" authorId="1" shapeId="0" xr:uid="{44B161C6-51C4-4053-9070-7C19C1E0C3A8}">
      <text>
        <r>
          <rPr>
            <b/>
            <sz val="9"/>
            <color indexed="81"/>
            <rFont val="Tahoma"/>
            <family val="2"/>
          </rPr>
          <t>&lt;[[TCDeals] - [TC Property Current Stage (Seq: 1)] - [Buildings (Seq: 185)] PVC Applicable Percentage - Send]&gt;</t>
        </r>
      </text>
    </comment>
    <comment ref="S196" authorId="1" shapeId="0" xr:uid="{117E61EF-CFA5-49DC-992F-3CEE94A8524D}">
      <text>
        <r>
          <rPr>
            <b/>
            <sz val="9"/>
            <color indexed="81"/>
            <rFont val="Tahoma"/>
            <family val="2"/>
          </rPr>
          <t>&lt;[[TCDeals] - [TC Property Current Stage (Seq: 1)] - [Buildings (Seq: 185)] Constr Applicable Percentage - Send]&gt;</t>
        </r>
      </text>
    </comment>
    <comment ref="T196" authorId="1" shapeId="0" xr:uid="{20095CDA-8ADC-46B7-9813-04CBEC02AA11}">
      <text>
        <r>
          <rPr>
            <b/>
            <sz val="9"/>
            <color indexed="81"/>
            <rFont val="Tahoma"/>
            <family val="2"/>
          </rPr>
          <t>&lt;[[TCDeals] - [TC Property Current Stage (Seq: 1)] - [Buildings (Seq: 185)] PVC Credit Amount - Send]&gt;</t>
        </r>
      </text>
    </comment>
    <comment ref="U196" authorId="1" shapeId="0" xr:uid="{9FFC168A-BD18-41D2-B773-DDE72C538A29}">
      <text>
        <r>
          <rPr>
            <b/>
            <sz val="9"/>
            <color indexed="81"/>
            <rFont val="Tahoma"/>
            <family val="2"/>
          </rPr>
          <t>&lt;[[TCDeals] - [TC Property Current Stage (Seq: 1)] - [Buildings (Seq: 185)] Constr Credit Amount - Send]&gt;</t>
        </r>
      </text>
    </comment>
    <comment ref="V196" authorId="1" shapeId="0" xr:uid="{CD9AFBD0-920A-4193-BC55-7148A87D2A29}">
      <text>
        <r>
          <rPr>
            <b/>
            <sz val="9"/>
            <color indexed="81"/>
            <rFont val="Tahoma"/>
            <family val="2"/>
          </rPr>
          <t>&lt;[[TCDeals] - [TC Property Current Stage (Seq: 1)] - [Buildings (Seq: 185)] PVC Est Qual Basis - Send]&gt;</t>
        </r>
      </text>
    </comment>
    <comment ref="W196" authorId="1" shapeId="0" xr:uid="{6C9D5752-508B-465E-AD34-317795855989}">
      <text>
        <r>
          <rPr>
            <b/>
            <sz val="9"/>
            <color indexed="81"/>
            <rFont val="Tahoma"/>
            <family val="2"/>
          </rPr>
          <t>&lt;[[TCDeals] - [TC Property Current Stage (Seq: 1)] - [Buildings (Seq: 185)] Constr Est Qual Basis - Send]&gt;</t>
        </r>
      </text>
    </comment>
    <comment ref="X196" authorId="1" shapeId="0" xr:uid="{C575A519-4CAF-4168-8DE1-24BDF4D14965}">
      <text>
        <r>
          <rPr>
            <b/>
            <sz val="9"/>
            <color indexed="81"/>
            <rFont val="Tahoma"/>
            <family val="2"/>
          </rPr>
          <t>&lt;[[TCDeals] - [TC Property Current Stage (Seq: 1)] - [Buildings (Seq: 185)] PVC8609 Basis - Send]&gt;</t>
        </r>
      </text>
    </comment>
    <comment ref="Y196" authorId="1" shapeId="0" xr:uid="{A388CCE7-B89E-438B-8E08-BB3D9F1EF5DE}">
      <text>
        <r>
          <rPr>
            <b/>
            <sz val="9"/>
            <color indexed="81"/>
            <rFont val="Tahoma"/>
            <family val="2"/>
          </rPr>
          <t>&lt;[[TCDeals] - [TC Property Current Stage (Seq: 1)] - [Buildings (Seq: 185)] Constr 8609 Basis - Send]&gt;</t>
        </r>
      </text>
    </comment>
    <comment ref="P197" authorId="1" shapeId="0" xr:uid="{B3ADF1BC-6D62-4B89-9D58-EA194B6D3D9F}">
      <text>
        <r>
          <rPr>
            <b/>
            <sz val="9"/>
            <color indexed="81"/>
            <rFont val="Tahoma"/>
            <family val="2"/>
          </rPr>
          <t>&lt;[[TCDeals] - [TC Property Current Stage (Seq: 1)] - [Buildings (Seq: 186)] PVC8609 Credit - Send]&gt;</t>
        </r>
      </text>
    </comment>
    <comment ref="Q197" authorId="1" shapeId="0" xr:uid="{672592E7-CAFC-4D76-8763-C54789250519}">
      <text>
        <r>
          <rPr>
            <b/>
            <sz val="9"/>
            <color indexed="81"/>
            <rFont val="Tahoma"/>
            <family val="2"/>
          </rPr>
          <t>&lt;[[TCDeals] - [TC Property Current Stage (Seq: 1)] - [Buildings (Seq: 186)] Constr 8609 Credit - Send]&gt;</t>
        </r>
      </text>
    </comment>
    <comment ref="R197" authorId="1" shapeId="0" xr:uid="{DBDA77E0-0CC1-4558-9CA7-B7E13A40CE50}">
      <text>
        <r>
          <rPr>
            <b/>
            <sz val="9"/>
            <color indexed="81"/>
            <rFont val="Tahoma"/>
            <family val="2"/>
          </rPr>
          <t>&lt;[[TCDeals] - [TC Property Current Stage (Seq: 1)] - [Buildings (Seq: 186)] PVC Applicable Percentage - Send]&gt;</t>
        </r>
      </text>
    </comment>
    <comment ref="S197" authorId="1" shapeId="0" xr:uid="{9128B5BF-2C3F-419D-B805-56821EFCC408}">
      <text>
        <r>
          <rPr>
            <b/>
            <sz val="9"/>
            <color indexed="81"/>
            <rFont val="Tahoma"/>
            <family val="2"/>
          </rPr>
          <t>&lt;[[TCDeals] - [TC Property Current Stage (Seq: 1)] - [Buildings (Seq: 186)] Constr Applicable Percentage - Send]&gt;</t>
        </r>
      </text>
    </comment>
    <comment ref="T197" authorId="1" shapeId="0" xr:uid="{894178B8-22F5-45F8-9795-8846118176EC}">
      <text>
        <r>
          <rPr>
            <b/>
            <sz val="9"/>
            <color indexed="81"/>
            <rFont val="Tahoma"/>
            <family val="2"/>
          </rPr>
          <t>&lt;[[TCDeals] - [TC Property Current Stage (Seq: 1)] - [Buildings (Seq: 186)] PVC Credit Amount - Send]&gt;</t>
        </r>
      </text>
    </comment>
    <comment ref="U197" authorId="1" shapeId="0" xr:uid="{12BAA34B-C7CA-4540-8667-CAA5983E7A51}">
      <text>
        <r>
          <rPr>
            <b/>
            <sz val="9"/>
            <color indexed="81"/>
            <rFont val="Tahoma"/>
            <family val="2"/>
          </rPr>
          <t>&lt;[[TCDeals] - [TC Property Current Stage (Seq: 1)] - [Buildings (Seq: 186)] Constr Credit Amount - Send]&gt;</t>
        </r>
      </text>
    </comment>
    <comment ref="V197" authorId="1" shapeId="0" xr:uid="{B05650F1-A37A-4D32-A0EE-407027AB4F03}">
      <text>
        <r>
          <rPr>
            <b/>
            <sz val="9"/>
            <color indexed="81"/>
            <rFont val="Tahoma"/>
            <family val="2"/>
          </rPr>
          <t>&lt;[[TCDeals] - [TC Property Current Stage (Seq: 1)] - [Buildings (Seq: 186)] PVC Est Qual Basis - Send]&gt;</t>
        </r>
      </text>
    </comment>
    <comment ref="W197" authorId="1" shapeId="0" xr:uid="{4A185E9D-631E-4EBD-8D0B-E0F164F283C7}">
      <text>
        <r>
          <rPr>
            <b/>
            <sz val="9"/>
            <color indexed="81"/>
            <rFont val="Tahoma"/>
            <family val="2"/>
          </rPr>
          <t>&lt;[[TCDeals] - [TC Property Current Stage (Seq: 1)] - [Buildings (Seq: 186)] Constr Est Qual Basis - Send]&gt;</t>
        </r>
      </text>
    </comment>
    <comment ref="X197" authorId="1" shapeId="0" xr:uid="{C522CE03-7D4B-4907-90B7-2CFFFD349183}">
      <text>
        <r>
          <rPr>
            <b/>
            <sz val="9"/>
            <color indexed="81"/>
            <rFont val="Tahoma"/>
            <family val="2"/>
          </rPr>
          <t>&lt;[[TCDeals] - [TC Property Current Stage (Seq: 1)] - [Buildings (Seq: 186)] PVC8609 Basis - Send]&gt;</t>
        </r>
      </text>
    </comment>
    <comment ref="Y197" authorId="1" shapeId="0" xr:uid="{D0EF511B-8A69-4131-9A4C-92538D3AC51D}">
      <text>
        <r>
          <rPr>
            <b/>
            <sz val="9"/>
            <color indexed="81"/>
            <rFont val="Tahoma"/>
            <family val="2"/>
          </rPr>
          <t>&lt;[[TCDeals] - [TC Property Current Stage (Seq: 1)] - [Buildings (Seq: 186)] Constr 8609 Basis - Send]&gt;</t>
        </r>
      </text>
    </comment>
    <comment ref="P198" authorId="1" shapeId="0" xr:uid="{6CC62F26-60B0-4422-AAB4-E4C8A3DF7E64}">
      <text>
        <r>
          <rPr>
            <b/>
            <sz val="9"/>
            <color indexed="81"/>
            <rFont val="Tahoma"/>
            <family val="2"/>
          </rPr>
          <t>&lt;[[TCDeals] - [TC Property Current Stage (Seq: 1)] - [Buildings (Seq: 187)] PVC8609 Credit - Send]&gt;</t>
        </r>
      </text>
    </comment>
    <comment ref="Q198" authorId="1" shapeId="0" xr:uid="{B4003C8E-0763-4A16-A71F-D218AE6E3045}">
      <text>
        <r>
          <rPr>
            <b/>
            <sz val="9"/>
            <color indexed="81"/>
            <rFont val="Tahoma"/>
            <family val="2"/>
          </rPr>
          <t>&lt;[[TCDeals] - [TC Property Current Stage (Seq: 1)] - [Buildings (Seq: 187)] Constr 8609 Credit - Send]&gt;</t>
        </r>
      </text>
    </comment>
    <comment ref="R198" authorId="1" shapeId="0" xr:uid="{AB075F78-311C-402C-B435-02F26704DDA0}">
      <text>
        <r>
          <rPr>
            <b/>
            <sz val="9"/>
            <color indexed="81"/>
            <rFont val="Tahoma"/>
            <family val="2"/>
          </rPr>
          <t>&lt;[[TCDeals] - [TC Property Current Stage (Seq: 1)] - [Buildings (Seq: 187)] PVC Applicable Percentage - Send]&gt;</t>
        </r>
      </text>
    </comment>
    <comment ref="S198" authorId="1" shapeId="0" xr:uid="{956F35A7-5A50-4D37-ABEB-35A7B0C9F397}">
      <text>
        <r>
          <rPr>
            <b/>
            <sz val="9"/>
            <color indexed="81"/>
            <rFont val="Tahoma"/>
            <family val="2"/>
          </rPr>
          <t>&lt;[[TCDeals] - [TC Property Current Stage (Seq: 1)] - [Buildings (Seq: 187)] Constr Applicable Percentage - Send]&gt;</t>
        </r>
      </text>
    </comment>
    <comment ref="T198" authorId="1" shapeId="0" xr:uid="{9D96D65D-B521-4F89-9381-54E40AEB8A16}">
      <text>
        <r>
          <rPr>
            <b/>
            <sz val="9"/>
            <color indexed="81"/>
            <rFont val="Tahoma"/>
            <family val="2"/>
          </rPr>
          <t>&lt;[[TCDeals] - [TC Property Current Stage (Seq: 1)] - [Buildings (Seq: 187)] PVC Credit Amount - Send]&gt;</t>
        </r>
      </text>
    </comment>
    <comment ref="U198" authorId="1" shapeId="0" xr:uid="{FBDFAF50-6238-418E-BA40-AE998A1D77F7}">
      <text>
        <r>
          <rPr>
            <b/>
            <sz val="9"/>
            <color indexed="81"/>
            <rFont val="Tahoma"/>
            <family val="2"/>
          </rPr>
          <t>&lt;[[TCDeals] - [TC Property Current Stage (Seq: 1)] - [Buildings (Seq: 187)] Constr Credit Amount - Send]&gt;</t>
        </r>
      </text>
    </comment>
    <comment ref="V198" authorId="1" shapeId="0" xr:uid="{8A20BBFE-2994-4474-BB5E-AE0139B92FE6}">
      <text>
        <r>
          <rPr>
            <b/>
            <sz val="9"/>
            <color indexed="81"/>
            <rFont val="Tahoma"/>
            <family val="2"/>
          </rPr>
          <t>&lt;[[TCDeals] - [TC Property Current Stage (Seq: 1)] - [Buildings (Seq: 187)] PVC Est Qual Basis - Send]&gt;</t>
        </r>
      </text>
    </comment>
    <comment ref="W198" authorId="1" shapeId="0" xr:uid="{D16A6DF6-2F51-4070-A8FC-F9687BCDDC16}">
      <text>
        <r>
          <rPr>
            <b/>
            <sz val="9"/>
            <color indexed="81"/>
            <rFont val="Tahoma"/>
            <family val="2"/>
          </rPr>
          <t>&lt;[[TCDeals] - [TC Property Current Stage (Seq: 1)] - [Buildings (Seq: 187)] Constr Est Qual Basis - Send]&gt;</t>
        </r>
      </text>
    </comment>
    <comment ref="X198" authorId="1" shapeId="0" xr:uid="{2975CE46-DF22-4A87-9325-547E66DB9512}">
      <text>
        <r>
          <rPr>
            <b/>
            <sz val="9"/>
            <color indexed="81"/>
            <rFont val="Tahoma"/>
            <family val="2"/>
          </rPr>
          <t>&lt;[[TCDeals] - [TC Property Current Stage (Seq: 1)] - [Buildings (Seq: 187)] PVC8609 Basis - Send]&gt;</t>
        </r>
      </text>
    </comment>
    <comment ref="Y198" authorId="1" shapeId="0" xr:uid="{69902C0F-AF44-4947-B8EC-28DFF1C8A461}">
      <text>
        <r>
          <rPr>
            <b/>
            <sz val="9"/>
            <color indexed="81"/>
            <rFont val="Tahoma"/>
            <family val="2"/>
          </rPr>
          <t>&lt;[[TCDeals] - [TC Property Current Stage (Seq: 1)] - [Buildings (Seq: 187)] Constr 8609 Basis - Send]&gt;</t>
        </r>
      </text>
    </comment>
    <comment ref="P199" authorId="1" shapeId="0" xr:uid="{3606D6D4-144B-46B9-B340-EB0C4F077F3F}">
      <text>
        <r>
          <rPr>
            <b/>
            <sz val="9"/>
            <color indexed="81"/>
            <rFont val="Tahoma"/>
            <family val="2"/>
          </rPr>
          <t>&lt;[[TCDeals] - [TC Property Current Stage (Seq: 1)] - [Buildings (Seq: 188)] PVC8609 Credit - Send]&gt;</t>
        </r>
      </text>
    </comment>
    <comment ref="Q199" authorId="1" shapeId="0" xr:uid="{5234A586-B0CA-4756-91D6-4AA929B19C5C}">
      <text>
        <r>
          <rPr>
            <b/>
            <sz val="9"/>
            <color indexed="81"/>
            <rFont val="Tahoma"/>
            <family val="2"/>
          </rPr>
          <t>&lt;[[TCDeals] - [TC Property Current Stage (Seq: 1)] - [Buildings (Seq: 188)] Constr 8609 Credit - Send]&gt;</t>
        </r>
      </text>
    </comment>
    <comment ref="R199" authorId="1" shapeId="0" xr:uid="{51327AC2-3F5C-4C23-B532-DCCA2A67B1CA}">
      <text>
        <r>
          <rPr>
            <b/>
            <sz val="9"/>
            <color indexed="81"/>
            <rFont val="Tahoma"/>
            <family val="2"/>
          </rPr>
          <t>&lt;[[TCDeals] - [TC Property Current Stage (Seq: 1)] - [Buildings (Seq: 188)] PVC Applicable Percentage - Send]&gt;</t>
        </r>
      </text>
    </comment>
    <comment ref="S199" authorId="1" shapeId="0" xr:uid="{5760B0C4-0458-46A5-B09D-410A7BD4D443}">
      <text>
        <r>
          <rPr>
            <b/>
            <sz val="9"/>
            <color indexed="81"/>
            <rFont val="Tahoma"/>
            <family val="2"/>
          </rPr>
          <t>&lt;[[TCDeals] - [TC Property Current Stage (Seq: 1)] - [Buildings (Seq: 188)] Constr Applicable Percentage - Send]&gt;</t>
        </r>
      </text>
    </comment>
    <comment ref="T199" authorId="1" shapeId="0" xr:uid="{B9D1A6BE-161F-4B00-9827-DD62EF31A272}">
      <text>
        <r>
          <rPr>
            <b/>
            <sz val="9"/>
            <color indexed="81"/>
            <rFont val="Tahoma"/>
            <family val="2"/>
          </rPr>
          <t>&lt;[[TCDeals] - [TC Property Current Stage (Seq: 1)] - [Buildings (Seq: 188)] PVC Credit Amount - Send]&gt;</t>
        </r>
      </text>
    </comment>
    <comment ref="U199" authorId="1" shapeId="0" xr:uid="{2DBF3E36-DE7F-48EB-9062-E6AEF5B2B90D}">
      <text>
        <r>
          <rPr>
            <b/>
            <sz val="9"/>
            <color indexed="81"/>
            <rFont val="Tahoma"/>
            <family val="2"/>
          </rPr>
          <t>&lt;[[TCDeals] - [TC Property Current Stage (Seq: 1)] - [Buildings (Seq: 188)] Constr Credit Amount - Send]&gt;</t>
        </r>
      </text>
    </comment>
    <comment ref="V199" authorId="1" shapeId="0" xr:uid="{74DF1249-3741-4C9B-A551-45A58F95CCA3}">
      <text>
        <r>
          <rPr>
            <b/>
            <sz val="9"/>
            <color indexed="81"/>
            <rFont val="Tahoma"/>
            <family val="2"/>
          </rPr>
          <t>&lt;[[TCDeals] - [TC Property Current Stage (Seq: 1)] - [Buildings (Seq: 188)] PVC Est Qual Basis - Send]&gt;</t>
        </r>
      </text>
    </comment>
    <comment ref="W199" authorId="1" shapeId="0" xr:uid="{F24A0CBF-C559-458E-A2B6-A5BB163952DD}">
      <text>
        <r>
          <rPr>
            <b/>
            <sz val="9"/>
            <color indexed="81"/>
            <rFont val="Tahoma"/>
            <family val="2"/>
          </rPr>
          <t>&lt;[[TCDeals] - [TC Property Current Stage (Seq: 1)] - [Buildings (Seq: 188)] Constr Est Qual Basis - Send]&gt;</t>
        </r>
      </text>
    </comment>
    <comment ref="X199" authorId="1" shapeId="0" xr:uid="{892D25B3-4B39-4D6C-B6BB-99593BB4B3DF}">
      <text>
        <r>
          <rPr>
            <b/>
            <sz val="9"/>
            <color indexed="81"/>
            <rFont val="Tahoma"/>
            <family val="2"/>
          </rPr>
          <t>&lt;[[TCDeals] - [TC Property Current Stage (Seq: 1)] - [Buildings (Seq: 188)] PVC8609 Basis - Send]&gt;</t>
        </r>
      </text>
    </comment>
    <comment ref="Y199" authorId="1" shapeId="0" xr:uid="{EE9A14A3-9E9D-4A80-BC4F-15D0B0D33607}">
      <text>
        <r>
          <rPr>
            <b/>
            <sz val="9"/>
            <color indexed="81"/>
            <rFont val="Tahoma"/>
            <family val="2"/>
          </rPr>
          <t>&lt;[[TCDeals] - [TC Property Current Stage (Seq: 1)] - [Buildings (Seq: 188)] Constr 8609 Basis - Send]&gt;</t>
        </r>
      </text>
    </comment>
    <comment ref="P200" authorId="1" shapeId="0" xr:uid="{2991C32F-40F6-46A7-9343-9F6012DA314E}">
      <text>
        <r>
          <rPr>
            <b/>
            <sz val="9"/>
            <color indexed="81"/>
            <rFont val="Tahoma"/>
            <family val="2"/>
          </rPr>
          <t>&lt;[[TCDeals] - [TC Property Current Stage (Seq: 1)] - [Buildings (Seq: 189)] PVC8609 Credit - Send]&gt;</t>
        </r>
      </text>
    </comment>
    <comment ref="Q200" authorId="1" shapeId="0" xr:uid="{7AF1B58F-01AF-411E-B242-A0152B2BC1BC}">
      <text>
        <r>
          <rPr>
            <b/>
            <sz val="9"/>
            <color indexed="81"/>
            <rFont val="Tahoma"/>
            <family val="2"/>
          </rPr>
          <t>&lt;[[TCDeals] - [TC Property Current Stage (Seq: 1)] - [Buildings (Seq: 189)] Constr 8609 Credit - Send]&gt;</t>
        </r>
      </text>
    </comment>
    <comment ref="R200" authorId="1" shapeId="0" xr:uid="{EFDF1841-D491-442D-884F-2AA2BF39FF83}">
      <text>
        <r>
          <rPr>
            <b/>
            <sz val="9"/>
            <color indexed="81"/>
            <rFont val="Tahoma"/>
            <family val="2"/>
          </rPr>
          <t>&lt;[[TCDeals] - [TC Property Current Stage (Seq: 1)] - [Buildings (Seq: 189)] PVC Applicable Percentage - Send]&gt;</t>
        </r>
      </text>
    </comment>
    <comment ref="S200" authorId="1" shapeId="0" xr:uid="{5BB24579-B639-4E0F-8135-E3A4B4094D4D}">
      <text>
        <r>
          <rPr>
            <b/>
            <sz val="9"/>
            <color indexed="81"/>
            <rFont val="Tahoma"/>
            <family val="2"/>
          </rPr>
          <t>&lt;[[TCDeals] - [TC Property Current Stage (Seq: 1)] - [Buildings (Seq: 189)] Constr Applicable Percentage - Send]&gt;</t>
        </r>
      </text>
    </comment>
    <comment ref="T200" authorId="1" shapeId="0" xr:uid="{28EF7D8D-8CE2-4BE8-A56C-2C1B2C44E2D3}">
      <text>
        <r>
          <rPr>
            <b/>
            <sz val="9"/>
            <color indexed="81"/>
            <rFont val="Tahoma"/>
            <family val="2"/>
          </rPr>
          <t>&lt;[[TCDeals] - [TC Property Current Stage (Seq: 1)] - [Buildings (Seq: 189)] PVC Credit Amount - Send]&gt;</t>
        </r>
      </text>
    </comment>
    <comment ref="U200" authorId="1" shapeId="0" xr:uid="{B2A5AAB2-D5BD-49D9-89C1-5F938C3A955E}">
      <text>
        <r>
          <rPr>
            <b/>
            <sz val="9"/>
            <color indexed="81"/>
            <rFont val="Tahoma"/>
            <family val="2"/>
          </rPr>
          <t>&lt;[[TCDeals] - [TC Property Current Stage (Seq: 1)] - [Buildings (Seq: 189)] Constr Credit Amount - Send]&gt;</t>
        </r>
      </text>
    </comment>
    <comment ref="V200" authorId="1" shapeId="0" xr:uid="{E11BC280-8AB5-4699-9A46-47A96E2EE218}">
      <text>
        <r>
          <rPr>
            <b/>
            <sz val="9"/>
            <color indexed="81"/>
            <rFont val="Tahoma"/>
            <family val="2"/>
          </rPr>
          <t>&lt;[[TCDeals] - [TC Property Current Stage (Seq: 1)] - [Buildings (Seq: 189)] PVC Est Qual Basis - Send]&gt;</t>
        </r>
      </text>
    </comment>
    <comment ref="W200" authorId="1" shapeId="0" xr:uid="{C7559362-4EB4-4460-A7A7-2790ED6522FC}">
      <text>
        <r>
          <rPr>
            <b/>
            <sz val="9"/>
            <color indexed="81"/>
            <rFont val="Tahoma"/>
            <family val="2"/>
          </rPr>
          <t>&lt;[[TCDeals] - [TC Property Current Stage (Seq: 1)] - [Buildings (Seq: 189)] Constr Est Qual Basis - Send]&gt;</t>
        </r>
      </text>
    </comment>
    <comment ref="X200" authorId="1" shapeId="0" xr:uid="{8943E727-E7C9-496A-B1DA-1B92F8E03183}">
      <text>
        <r>
          <rPr>
            <b/>
            <sz val="9"/>
            <color indexed="81"/>
            <rFont val="Tahoma"/>
            <family val="2"/>
          </rPr>
          <t>&lt;[[TCDeals] - [TC Property Current Stage (Seq: 1)] - [Buildings (Seq: 189)] PVC8609 Basis - Send]&gt;</t>
        </r>
      </text>
    </comment>
    <comment ref="Y200" authorId="1" shapeId="0" xr:uid="{5B44A2CE-C9C2-442E-8D2C-E854468F58DF}">
      <text>
        <r>
          <rPr>
            <b/>
            <sz val="9"/>
            <color indexed="81"/>
            <rFont val="Tahoma"/>
            <family val="2"/>
          </rPr>
          <t>&lt;[[TCDeals] - [TC Property Current Stage (Seq: 1)] - [Buildings (Seq: 189)] Constr 8609 Basis - Send]&gt;</t>
        </r>
      </text>
    </comment>
    <comment ref="P201" authorId="1" shapeId="0" xr:uid="{87E89F7E-8824-4EDF-BC90-83CDFCF62AB4}">
      <text>
        <r>
          <rPr>
            <b/>
            <sz val="9"/>
            <color indexed="81"/>
            <rFont val="Tahoma"/>
            <family val="2"/>
          </rPr>
          <t>&lt;[[TCDeals] - [TC Property Current Stage (Seq: 1)] - [Buildings (Seq: 190)] PVC8609 Credit - Send]&gt;</t>
        </r>
      </text>
    </comment>
    <comment ref="Q201" authorId="1" shapeId="0" xr:uid="{8F234834-BB51-4B4F-B1D5-445314AE088C}">
      <text>
        <r>
          <rPr>
            <b/>
            <sz val="9"/>
            <color indexed="81"/>
            <rFont val="Tahoma"/>
            <family val="2"/>
          </rPr>
          <t>&lt;[[TCDeals] - [TC Property Current Stage (Seq: 1)] - [Buildings (Seq: 190)] Constr 8609 Credit - Send]&gt;</t>
        </r>
      </text>
    </comment>
    <comment ref="R201" authorId="1" shapeId="0" xr:uid="{D884D064-AE2C-430D-97CF-364AA151A517}">
      <text>
        <r>
          <rPr>
            <b/>
            <sz val="9"/>
            <color indexed="81"/>
            <rFont val="Tahoma"/>
            <family val="2"/>
          </rPr>
          <t>&lt;[[TCDeals] - [TC Property Current Stage (Seq: 1)] - [Buildings (Seq: 190)] PVC Applicable Percentage - Send]&gt;</t>
        </r>
      </text>
    </comment>
    <comment ref="S201" authorId="1" shapeId="0" xr:uid="{3D28B3AF-C6F3-47BA-B069-4A29D3044283}">
      <text>
        <r>
          <rPr>
            <b/>
            <sz val="9"/>
            <color indexed="81"/>
            <rFont val="Tahoma"/>
            <family val="2"/>
          </rPr>
          <t>&lt;[[TCDeals] - [TC Property Current Stage (Seq: 1)] - [Buildings (Seq: 190)] Constr Applicable Percentage - Send]&gt;</t>
        </r>
      </text>
    </comment>
    <comment ref="T201" authorId="1" shapeId="0" xr:uid="{22B8AF81-504B-4556-A177-76FF5F1B0A68}">
      <text>
        <r>
          <rPr>
            <b/>
            <sz val="9"/>
            <color indexed="81"/>
            <rFont val="Tahoma"/>
            <family val="2"/>
          </rPr>
          <t>&lt;[[TCDeals] - [TC Property Current Stage (Seq: 1)] - [Buildings (Seq: 190)] PVC Credit Amount - Send]&gt;</t>
        </r>
      </text>
    </comment>
    <comment ref="U201" authorId="1" shapeId="0" xr:uid="{F6F3CCEF-74B0-415F-8470-12B0D65A8D11}">
      <text>
        <r>
          <rPr>
            <b/>
            <sz val="9"/>
            <color indexed="81"/>
            <rFont val="Tahoma"/>
            <family val="2"/>
          </rPr>
          <t>&lt;[[TCDeals] - [TC Property Current Stage (Seq: 1)] - [Buildings (Seq: 190)] Constr Credit Amount - Send]&gt;</t>
        </r>
      </text>
    </comment>
    <comment ref="V201" authorId="1" shapeId="0" xr:uid="{870778C8-17DD-4BB1-AB44-57C843F863A9}">
      <text>
        <r>
          <rPr>
            <b/>
            <sz val="9"/>
            <color indexed="81"/>
            <rFont val="Tahoma"/>
            <family val="2"/>
          </rPr>
          <t>&lt;[[TCDeals] - [TC Property Current Stage (Seq: 1)] - [Buildings (Seq: 190)] PVC Est Qual Basis - Send]&gt;</t>
        </r>
      </text>
    </comment>
    <comment ref="W201" authorId="1" shapeId="0" xr:uid="{96AB7C75-790A-4778-A377-C3E997EA02CE}">
      <text>
        <r>
          <rPr>
            <b/>
            <sz val="9"/>
            <color indexed="81"/>
            <rFont val="Tahoma"/>
            <family val="2"/>
          </rPr>
          <t>&lt;[[TCDeals] - [TC Property Current Stage (Seq: 1)] - [Buildings (Seq: 190)] Constr Est Qual Basis - Send]&gt;</t>
        </r>
      </text>
    </comment>
    <comment ref="X201" authorId="1" shapeId="0" xr:uid="{DD008747-88AA-4041-8E32-D865F6C08796}">
      <text>
        <r>
          <rPr>
            <b/>
            <sz val="9"/>
            <color indexed="81"/>
            <rFont val="Tahoma"/>
            <family val="2"/>
          </rPr>
          <t>&lt;[[TCDeals] - [TC Property Current Stage (Seq: 1)] - [Buildings (Seq: 190)] PVC8609 Basis - Send]&gt;</t>
        </r>
      </text>
    </comment>
    <comment ref="Y201" authorId="1" shapeId="0" xr:uid="{B6964E6D-870A-4E47-B06F-1859F18D7248}">
      <text>
        <r>
          <rPr>
            <b/>
            <sz val="9"/>
            <color indexed="81"/>
            <rFont val="Tahoma"/>
            <family val="2"/>
          </rPr>
          <t>&lt;[[TCDeals] - [TC Property Current Stage (Seq: 1)] - [Buildings (Seq: 190)] Constr 8609 Basis - Send]&gt;</t>
        </r>
      </text>
    </comment>
    <comment ref="P202" authorId="1" shapeId="0" xr:uid="{5D3EC1F3-360A-4A2B-B6FE-1A3979AB1D4B}">
      <text>
        <r>
          <rPr>
            <b/>
            <sz val="9"/>
            <color indexed="81"/>
            <rFont val="Tahoma"/>
            <family val="2"/>
          </rPr>
          <t>&lt;[[TCDeals] - [TC Property Current Stage (Seq: 1)] - [Buildings (Seq: 191)] PVC8609 Credit - Send]&gt;</t>
        </r>
      </text>
    </comment>
    <comment ref="Q202" authorId="1" shapeId="0" xr:uid="{AE945741-1E21-4D66-99FB-CFFB3353473A}">
      <text>
        <r>
          <rPr>
            <b/>
            <sz val="9"/>
            <color indexed="81"/>
            <rFont val="Tahoma"/>
            <family val="2"/>
          </rPr>
          <t>&lt;[[TCDeals] - [TC Property Current Stage (Seq: 1)] - [Buildings (Seq: 191)] Constr 8609 Credit - Send]&gt;</t>
        </r>
      </text>
    </comment>
    <comment ref="R202" authorId="1" shapeId="0" xr:uid="{0DA70079-8CC8-4DA6-9DC7-C0B56537ABE2}">
      <text>
        <r>
          <rPr>
            <b/>
            <sz val="9"/>
            <color indexed="81"/>
            <rFont val="Tahoma"/>
            <family val="2"/>
          </rPr>
          <t>&lt;[[TCDeals] - [TC Property Current Stage (Seq: 1)] - [Buildings (Seq: 191)] PVC Applicable Percentage - Send]&gt;</t>
        </r>
      </text>
    </comment>
    <comment ref="S202" authorId="1" shapeId="0" xr:uid="{DBE21A19-FD1C-44E2-9F8A-FF78B2099604}">
      <text>
        <r>
          <rPr>
            <b/>
            <sz val="9"/>
            <color indexed="81"/>
            <rFont val="Tahoma"/>
            <family val="2"/>
          </rPr>
          <t>&lt;[[TCDeals] - [TC Property Current Stage (Seq: 1)] - [Buildings (Seq: 191)] Constr Applicable Percentage - Send]&gt;</t>
        </r>
      </text>
    </comment>
    <comment ref="T202" authorId="1" shapeId="0" xr:uid="{9ED5A848-8FC6-4745-8A1D-775DE6F06530}">
      <text>
        <r>
          <rPr>
            <b/>
            <sz val="9"/>
            <color indexed="81"/>
            <rFont val="Tahoma"/>
            <family val="2"/>
          </rPr>
          <t>&lt;[[TCDeals] - [TC Property Current Stage (Seq: 1)] - [Buildings (Seq: 191)] PVC Credit Amount - Send]&gt;</t>
        </r>
      </text>
    </comment>
    <comment ref="U202" authorId="1" shapeId="0" xr:uid="{2287C0E8-766E-40B6-BA7A-80EB2503777C}">
      <text>
        <r>
          <rPr>
            <b/>
            <sz val="9"/>
            <color indexed="81"/>
            <rFont val="Tahoma"/>
            <family val="2"/>
          </rPr>
          <t>&lt;[[TCDeals] - [TC Property Current Stage (Seq: 1)] - [Buildings (Seq: 191)] Constr Credit Amount - Send]&gt;</t>
        </r>
      </text>
    </comment>
    <comment ref="V202" authorId="1" shapeId="0" xr:uid="{2E9C7290-01D1-4CB9-99C9-F03829A9D67A}">
      <text>
        <r>
          <rPr>
            <b/>
            <sz val="9"/>
            <color indexed="81"/>
            <rFont val="Tahoma"/>
            <family val="2"/>
          </rPr>
          <t>&lt;[[TCDeals] - [TC Property Current Stage (Seq: 1)] - [Buildings (Seq: 191)] PVC Est Qual Basis - Send]&gt;</t>
        </r>
      </text>
    </comment>
    <comment ref="W202" authorId="1" shapeId="0" xr:uid="{4FEA18D5-3D6B-46AE-B80F-793F59B66632}">
      <text>
        <r>
          <rPr>
            <b/>
            <sz val="9"/>
            <color indexed="81"/>
            <rFont val="Tahoma"/>
            <family val="2"/>
          </rPr>
          <t>&lt;[[TCDeals] - [TC Property Current Stage (Seq: 1)] - [Buildings (Seq: 191)] Constr Est Qual Basis - Send]&gt;</t>
        </r>
      </text>
    </comment>
    <comment ref="X202" authorId="1" shapeId="0" xr:uid="{77272DDB-E379-44E7-A28C-59146D0367D6}">
      <text>
        <r>
          <rPr>
            <b/>
            <sz val="9"/>
            <color indexed="81"/>
            <rFont val="Tahoma"/>
            <family val="2"/>
          </rPr>
          <t>&lt;[[TCDeals] - [TC Property Current Stage (Seq: 1)] - [Buildings (Seq: 191)] PVC8609 Basis - Send]&gt;</t>
        </r>
      </text>
    </comment>
    <comment ref="Y202" authorId="1" shapeId="0" xr:uid="{2DDE5231-603B-473B-AB6F-EB42C40B4080}">
      <text>
        <r>
          <rPr>
            <b/>
            <sz val="9"/>
            <color indexed="81"/>
            <rFont val="Tahoma"/>
            <family val="2"/>
          </rPr>
          <t>&lt;[[TCDeals] - [TC Property Current Stage (Seq: 1)] - [Buildings (Seq: 191)] Constr 8609 Basis - Send]&gt;</t>
        </r>
      </text>
    </comment>
    <comment ref="P203" authorId="1" shapeId="0" xr:uid="{56684ADC-7E74-4CE0-A3D3-31E20E64FE99}">
      <text>
        <r>
          <rPr>
            <b/>
            <sz val="9"/>
            <color indexed="81"/>
            <rFont val="Tahoma"/>
            <family val="2"/>
          </rPr>
          <t>&lt;[[TCDeals] - [TC Property Current Stage (Seq: 1)] - [Buildings (Seq: 192)] PVC8609 Credit - Send]&gt;</t>
        </r>
      </text>
    </comment>
    <comment ref="Q203" authorId="1" shapeId="0" xr:uid="{B441D7E5-31B3-44F9-B237-4082C9A4E885}">
      <text>
        <r>
          <rPr>
            <b/>
            <sz val="9"/>
            <color indexed="81"/>
            <rFont val="Tahoma"/>
            <family val="2"/>
          </rPr>
          <t>&lt;[[TCDeals] - [TC Property Current Stage (Seq: 1)] - [Buildings (Seq: 192)] Constr 8609 Credit - Send]&gt;</t>
        </r>
      </text>
    </comment>
    <comment ref="R203" authorId="1" shapeId="0" xr:uid="{5CFBFC4C-0B4D-47BB-86A5-1A8D35C9B2DC}">
      <text>
        <r>
          <rPr>
            <b/>
            <sz val="9"/>
            <color indexed="81"/>
            <rFont val="Tahoma"/>
            <family val="2"/>
          </rPr>
          <t>&lt;[[TCDeals] - [TC Property Current Stage (Seq: 1)] - [Buildings (Seq: 192)] PVC Applicable Percentage - Send]&gt;</t>
        </r>
      </text>
    </comment>
    <comment ref="S203" authorId="1" shapeId="0" xr:uid="{D4A1F0A8-F346-4FB9-BFE8-068F3069E79F}">
      <text>
        <r>
          <rPr>
            <b/>
            <sz val="9"/>
            <color indexed="81"/>
            <rFont val="Tahoma"/>
            <family val="2"/>
          </rPr>
          <t>&lt;[[TCDeals] - [TC Property Current Stage (Seq: 1)] - [Buildings (Seq: 192)] Constr Applicable Percentage - Send]&gt;</t>
        </r>
      </text>
    </comment>
    <comment ref="T203" authorId="1" shapeId="0" xr:uid="{E5D8A2DB-3C1B-4719-AB9D-9C4F7C52ABE6}">
      <text>
        <r>
          <rPr>
            <b/>
            <sz val="9"/>
            <color indexed="81"/>
            <rFont val="Tahoma"/>
            <family val="2"/>
          </rPr>
          <t>&lt;[[TCDeals] - [TC Property Current Stage (Seq: 1)] - [Buildings (Seq: 192)] PVC Credit Amount - Send]&gt;</t>
        </r>
      </text>
    </comment>
    <comment ref="U203" authorId="1" shapeId="0" xr:uid="{BBD7D706-D0BB-4068-AC70-47D1930271AA}">
      <text>
        <r>
          <rPr>
            <b/>
            <sz val="9"/>
            <color indexed="81"/>
            <rFont val="Tahoma"/>
            <family val="2"/>
          </rPr>
          <t>&lt;[[TCDeals] - [TC Property Current Stage (Seq: 1)] - [Buildings (Seq: 192)] Constr Credit Amount - Send]&gt;</t>
        </r>
      </text>
    </comment>
    <comment ref="V203" authorId="1" shapeId="0" xr:uid="{D2BFF792-19B7-4049-A6FC-F58B4FDFF490}">
      <text>
        <r>
          <rPr>
            <b/>
            <sz val="9"/>
            <color indexed="81"/>
            <rFont val="Tahoma"/>
            <family val="2"/>
          </rPr>
          <t>&lt;[[TCDeals] - [TC Property Current Stage (Seq: 1)] - [Buildings (Seq: 192)] PVC Est Qual Basis - Send]&gt;</t>
        </r>
      </text>
    </comment>
    <comment ref="W203" authorId="1" shapeId="0" xr:uid="{5AF0C886-93FE-4D6A-B566-06908934800B}">
      <text>
        <r>
          <rPr>
            <b/>
            <sz val="9"/>
            <color indexed="81"/>
            <rFont val="Tahoma"/>
            <family val="2"/>
          </rPr>
          <t>&lt;[[TCDeals] - [TC Property Current Stage (Seq: 1)] - [Buildings (Seq: 192)] Constr Est Qual Basis - Send]&gt;</t>
        </r>
      </text>
    </comment>
    <comment ref="X203" authorId="1" shapeId="0" xr:uid="{B8BAA975-0310-4195-9E2F-3E131763C9AE}">
      <text>
        <r>
          <rPr>
            <b/>
            <sz val="9"/>
            <color indexed="81"/>
            <rFont val="Tahoma"/>
            <family val="2"/>
          </rPr>
          <t>&lt;[[TCDeals] - [TC Property Current Stage (Seq: 1)] - [Buildings (Seq: 192)] PVC8609 Basis - Send]&gt;</t>
        </r>
      </text>
    </comment>
    <comment ref="Y203" authorId="1" shapeId="0" xr:uid="{05D7D059-28B6-426E-8F63-11A4D304EF23}">
      <text>
        <r>
          <rPr>
            <b/>
            <sz val="9"/>
            <color indexed="81"/>
            <rFont val="Tahoma"/>
            <family val="2"/>
          </rPr>
          <t>&lt;[[TCDeals] - [TC Property Current Stage (Seq: 1)] - [Buildings (Seq: 192)] Constr 8609 Basis - Send]&gt;</t>
        </r>
      </text>
    </comment>
    <comment ref="P204" authorId="1" shapeId="0" xr:uid="{AF0231FD-F7E6-4452-8AC0-73FC4DB6080A}">
      <text>
        <r>
          <rPr>
            <b/>
            <sz val="9"/>
            <color indexed="81"/>
            <rFont val="Tahoma"/>
            <family val="2"/>
          </rPr>
          <t>&lt;[[TCDeals] - [TC Property Current Stage (Seq: 1)] - [Buildings (Seq: 193)] PVC8609 Credit - Send]&gt;</t>
        </r>
      </text>
    </comment>
    <comment ref="Q204" authorId="1" shapeId="0" xr:uid="{493CDFCA-4F96-4D63-8897-465FD5A11CC2}">
      <text>
        <r>
          <rPr>
            <b/>
            <sz val="9"/>
            <color indexed="81"/>
            <rFont val="Tahoma"/>
            <family val="2"/>
          </rPr>
          <t>&lt;[[TCDeals] - [TC Property Current Stage (Seq: 1)] - [Buildings (Seq: 193)] Constr 8609 Credit - Send]&gt;</t>
        </r>
      </text>
    </comment>
    <comment ref="R204" authorId="1" shapeId="0" xr:uid="{58DCA3EC-BECB-4320-8393-79A41BAA0324}">
      <text>
        <r>
          <rPr>
            <b/>
            <sz val="9"/>
            <color indexed="81"/>
            <rFont val="Tahoma"/>
            <family val="2"/>
          </rPr>
          <t>&lt;[[TCDeals] - [TC Property Current Stage (Seq: 1)] - [Buildings (Seq: 193)] PVC Applicable Percentage - Send]&gt;</t>
        </r>
      </text>
    </comment>
    <comment ref="S204" authorId="1" shapeId="0" xr:uid="{0D692CE3-C773-4EF4-AF39-430F5F91AA09}">
      <text>
        <r>
          <rPr>
            <b/>
            <sz val="9"/>
            <color indexed="81"/>
            <rFont val="Tahoma"/>
            <family val="2"/>
          </rPr>
          <t>&lt;[[TCDeals] - [TC Property Current Stage (Seq: 1)] - [Buildings (Seq: 193)] Constr Applicable Percentage - Send]&gt;</t>
        </r>
      </text>
    </comment>
    <comment ref="T204" authorId="1" shapeId="0" xr:uid="{C7F76EB2-132D-408D-ACA2-11FA7CF14240}">
      <text>
        <r>
          <rPr>
            <b/>
            <sz val="9"/>
            <color indexed="81"/>
            <rFont val="Tahoma"/>
            <family val="2"/>
          </rPr>
          <t>&lt;[[TCDeals] - [TC Property Current Stage (Seq: 1)] - [Buildings (Seq: 193)] PVC Credit Amount - Send]&gt;</t>
        </r>
      </text>
    </comment>
    <comment ref="U204" authorId="1" shapeId="0" xr:uid="{0AEB8059-80A6-4373-81F0-A2CB4822CF80}">
      <text>
        <r>
          <rPr>
            <b/>
            <sz val="9"/>
            <color indexed="81"/>
            <rFont val="Tahoma"/>
            <family val="2"/>
          </rPr>
          <t>&lt;[[TCDeals] - [TC Property Current Stage (Seq: 1)] - [Buildings (Seq: 193)] Constr Credit Amount - Send]&gt;</t>
        </r>
      </text>
    </comment>
    <comment ref="V204" authorId="1" shapeId="0" xr:uid="{60B08CB4-0B79-4A96-9E4A-40ED4918BC9D}">
      <text>
        <r>
          <rPr>
            <b/>
            <sz val="9"/>
            <color indexed="81"/>
            <rFont val="Tahoma"/>
            <family val="2"/>
          </rPr>
          <t>&lt;[[TCDeals] - [TC Property Current Stage (Seq: 1)] - [Buildings (Seq: 193)] PVC Est Qual Basis - Send]&gt;</t>
        </r>
      </text>
    </comment>
    <comment ref="W204" authorId="1" shapeId="0" xr:uid="{8FE375C5-692B-445B-B526-FDAEB195E019}">
      <text>
        <r>
          <rPr>
            <b/>
            <sz val="9"/>
            <color indexed="81"/>
            <rFont val="Tahoma"/>
            <family val="2"/>
          </rPr>
          <t>&lt;[[TCDeals] - [TC Property Current Stage (Seq: 1)] - [Buildings (Seq: 193)] Constr Est Qual Basis - Send]&gt;</t>
        </r>
      </text>
    </comment>
    <comment ref="X204" authorId="1" shapeId="0" xr:uid="{4B126702-ACBE-42B8-B3AA-CC26B54E0DD3}">
      <text>
        <r>
          <rPr>
            <b/>
            <sz val="9"/>
            <color indexed="81"/>
            <rFont val="Tahoma"/>
            <family val="2"/>
          </rPr>
          <t>&lt;[[TCDeals] - [TC Property Current Stage (Seq: 1)] - [Buildings (Seq: 193)] PVC8609 Basis - Send]&gt;</t>
        </r>
      </text>
    </comment>
    <comment ref="Y204" authorId="1" shapeId="0" xr:uid="{66763244-89A7-4196-9CB7-2E383333E673}">
      <text>
        <r>
          <rPr>
            <b/>
            <sz val="9"/>
            <color indexed="81"/>
            <rFont val="Tahoma"/>
            <family val="2"/>
          </rPr>
          <t>&lt;[[TCDeals] - [TC Property Current Stage (Seq: 1)] - [Buildings (Seq: 193)] Constr 8609 Basis - Send]&gt;</t>
        </r>
      </text>
    </comment>
    <comment ref="P205" authorId="1" shapeId="0" xr:uid="{D738699F-0DE1-446A-8E3E-5EF8120628CA}">
      <text>
        <r>
          <rPr>
            <b/>
            <sz val="9"/>
            <color indexed="81"/>
            <rFont val="Tahoma"/>
            <family val="2"/>
          </rPr>
          <t>&lt;[[TCDeals] - [TC Property Current Stage (Seq: 1)] - [Buildings (Seq: 194)] PVC8609 Credit - Send]&gt;</t>
        </r>
      </text>
    </comment>
    <comment ref="Q205" authorId="1" shapeId="0" xr:uid="{0F875BBC-BA60-4D58-8209-8BE3A1D1E09C}">
      <text>
        <r>
          <rPr>
            <b/>
            <sz val="9"/>
            <color indexed="81"/>
            <rFont val="Tahoma"/>
            <family val="2"/>
          </rPr>
          <t>&lt;[[TCDeals] - [TC Property Current Stage (Seq: 1)] - [Buildings (Seq: 194)] Constr 8609 Credit - Send]&gt;</t>
        </r>
      </text>
    </comment>
    <comment ref="R205" authorId="1" shapeId="0" xr:uid="{D6C53FFA-BBB5-4E86-A9BE-D5354F1DD209}">
      <text>
        <r>
          <rPr>
            <b/>
            <sz val="9"/>
            <color indexed="81"/>
            <rFont val="Tahoma"/>
            <family val="2"/>
          </rPr>
          <t>&lt;[[TCDeals] - [TC Property Current Stage (Seq: 1)] - [Buildings (Seq: 194)] PVC Applicable Percentage - Send]&gt;</t>
        </r>
      </text>
    </comment>
    <comment ref="S205" authorId="1" shapeId="0" xr:uid="{315A5460-8B91-489D-9219-66DEB2D6E032}">
      <text>
        <r>
          <rPr>
            <b/>
            <sz val="9"/>
            <color indexed="81"/>
            <rFont val="Tahoma"/>
            <family val="2"/>
          </rPr>
          <t>&lt;[[TCDeals] - [TC Property Current Stage (Seq: 1)] - [Buildings (Seq: 194)] Constr Applicable Percentage - Send]&gt;</t>
        </r>
      </text>
    </comment>
    <comment ref="T205" authorId="1" shapeId="0" xr:uid="{6FE65539-4999-4836-977B-48EAD80DD2A6}">
      <text>
        <r>
          <rPr>
            <b/>
            <sz val="9"/>
            <color indexed="81"/>
            <rFont val="Tahoma"/>
            <family val="2"/>
          </rPr>
          <t>&lt;[[TCDeals] - [TC Property Current Stage (Seq: 1)] - [Buildings (Seq: 194)] PVC Credit Amount - Send]&gt;</t>
        </r>
      </text>
    </comment>
    <comment ref="U205" authorId="1" shapeId="0" xr:uid="{23C09ED3-8141-48B0-BCFD-A226C96E14F6}">
      <text>
        <r>
          <rPr>
            <b/>
            <sz val="9"/>
            <color indexed="81"/>
            <rFont val="Tahoma"/>
            <family val="2"/>
          </rPr>
          <t>&lt;[[TCDeals] - [TC Property Current Stage (Seq: 1)] - [Buildings (Seq: 194)] Constr Credit Amount - Send]&gt;</t>
        </r>
      </text>
    </comment>
    <comment ref="V205" authorId="1" shapeId="0" xr:uid="{3DCCCA48-4DF2-4168-AFFA-31CB65DED9FF}">
      <text>
        <r>
          <rPr>
            <b/>
            <sz val="9"/>
            <color indexed="81"/>
            <rFont val="Tahoma"/>
            <family val="2"/>
          </rPr>
          <t>&lt;[[TCDeals] - [TC Property Current Stage (Seq: 1)] - [Buildings (Seq: 194)] PVC Est Qual Basis - Send]&gt;</t>
        </r>
      </text>
    </comment>
    <comment ref="W205" authorId="1" shapeId="0" xr:uid="{7AE2CA06-1D57-43CB-8B60-B597010890AF}">
      <text>
        <r>
          <rPr>
            <b/>
            <sz val="9"/>
            <color indexed="81"/>
            <rFont val="Tahoma"/>
            <family val="2"/>
          </rPr>
          <t>&lt;[[TCDeals] - [TC Property Current Stage (Seq: 1)] - [Buildings (Seq: 194)] Constr Est Qual Basis - Send]&gt;</t>
        </r>
      </text>
    </comment>
    <comment ref="X205" authorId="1" shapeId="0" xr:uid="{246073B1-9053-4F4A-94D5-008E209A510F}">
      <text>
        <r>
          <rPr>
            <b/>
            <sz val="9"/>
            <color indexed="81"/>
            <rFont val="Tahoma"/>
            <family val="2"/>
          </rPr>
          <t>&lt;[[TCDeals] - [TC Property Current Stage (Seq: 1)] - [Buildings (Seq: 194)] PVC8609 Basis - Send]&gt;</t>
        </r>
      </text>
    </comment>
    <comment ref="Y205" authorId="1" shapeId="0" xr:uid="{BE27A215-6E5E-4A22-8EFD-41266CFAB5BF}">
      <text>
        <r>
          <rPr>
            <b/>
            <sz val="9"/>
            <color indexed="81"/>
            <rFont val="Tahoma"/>
            <family val="2"/>
          </rPr>
          <t>&lt;[[TCDeals] - [TC Property Current Stage (Seq: 1)] - [Buildings (Seq: 194)] Constr 8609 Basis - Send]&gt;</t>
        </r>
      </text>
    </comment>
    <comment ref="P206" authorId="1" shapeId="0" xr:uid="{62FDEA8B-50EF-402B-AAB5-0985802017EF}">
      <text>
        <r>
          <rPr>
            <b/>
            <sz val="9"/>
            <color indexed="81"/>
            <rFont val="Tahoma"/>
            <family val="2"/>
          </rPr>
          <t>&lt;[[TCDeals] - [TC Property Current Stage (Seq: 1)] - [Buildings (Seq: 195)] PVC8609 Credit - Send]&gt;</t>
        </r>
      </text>
    </comment>
    <comment ref="Q206" authorId="1" shapeId="0" xr:uid="{CD5A51F4-122F-4166-B66C-8E8ACEB26508}">
      <text>
        <r>
          <rPr>
            <b/>
            <sz val="9"/>
            <color indexed="81"/>
            <rFont val="Tahoma"/>
            <family val="2"/>
          </rPr>
          <t>&lt;[[TCDeals] - [TC Property Current Stage (Seq: 1)] - [Buildings (Seq: 195)] Constr 8609 Credit - Send]&gt;</t>
        </r>
      </text>
    </comment>
    <comment ref="R206" authorId="1" shapeId="0" xr:uid="{0148E997-ACB2-425B-8FA8-5941E26E388C}">
      <text>
        <r>
          <rPr>
            <b/>
            <sz val="9"/>
            <color indexed="81"/>
            <rFont val="Tahoma"/>
            <family val="2"/>
          </rPr>
          <t>&lt;[[TCDeals] - [TC Property Current Stage (Seq: 1)] - [Buildings (Seq: 195)] PVC Applicable Percentage - Send]&gt;</t>
        </r>
      </text>
    </comment>
    <comment ref="S206" authorId="1" shapeId="0" xr:uid="{22980DAA-8B0A-4D77-944F-728F0FFEBB50}">
      <text>
        <r>
          <rPr>
            <b/>
            <sz val="9"/>
            <color indexed="81"/>
            <rFont val="Tahoma"/>
            <family val="2"/>
          </rPr>
          <t>&lt;[[TCDeals] - [TC Property Current Stage (Seq: 1)] - [Buildings (Seq: 195)] Constr Applicable Percentage - Send]&gt;</t>
        </r>
      </text>
    </comment>
    <comment ref="T206" authorId="1" shapeId="0" xr:uid="{96C29F3F-5E73-4728-ABCC-EB7619E8B25E}">
      <text>
        <r>
          <rPr>
            <b/>
            <sz val="9"/>
            <color indexed="81"/>
            <rFont val="Tahoma"/>
            <family val="2"/>
          </rPr>
          <t>&lt;[[TCDeals] - [TC Property Current Stage (Seq: 1)] - [Buildings (Seq: 195)] PVC Credit Amount - Send]&gt;</t>
        </r>
      </text>
    </comment>
    <comment ref="U206" authorId="1" shapeId="0" xr:uid="{A257CB12-4C75-4AC2-8BD9-73F8FC1C7EC9}">
      <text>
        <r>
          <rPr>
            <b/>
            <sz val="9"/>
            <color indexed="81"/>
            <rFont val="Tahoma"/>
            <family val="2"/>
          </rPr>
          <t>&lt;[[TCDeals] - [TC Property Current Stage (Seq: 1)] - [Buildings (Seq: 195)] Constr Credit Amount - Send]&gt;</t>
        </r>
      </text>
    </comment>
    <comment ref="V206" authorId="1" shapeId="0" xr:uid="{A3609CCB-0485-4341-9425-B9282E7CA392}">
      <text>
        <r>
          <rPr>
            <b/>
            <sz val="9"/>
            <color indexed="81"/>
            <rFont val="Tahoma"/>
            <family val="2"/>
          </rPr>
          <t>&lt;[[TCDeals] - [TC Property Current Stage (Seq: 1)] - [Buildings (Seq: 195)] PVC Est Qual Basis - Send]&gt;</t>
        </r>
      </text>
    </comment>
    <comment ref="W206" authorId="1" shapeId="0" xr:uid="{855187D1-E1E2-4E05-9AA9-51DB2CF2F9A1}">
      <text>
        <r>
          <rPr>
            <b/>
            <sz val="9"/>
            <color indexed="81"/>
            <rFont val="Tahoma"/>
            <family val="2"/>
          </rPr>
          <t>&lt;[[TCDeals] - [TC Property Current Stage (Seq: 1)] - [Buildings (Seq: 195)] Constr Est Qual Basis - Send]&gt;</t>
        </r>
      </text>
    </comment>
    <comment ref="X206" authorId="1" shapeId="0" xr:uid="{BE5C3056-5001-4BCE-9D42-040FDA26766C}">
      <text>
        <r>
          <rPr>
            <b/>
            <sz val="9"/>
            <color indexed="81"/>
            <rFont val="Tahoma"/>
            <family val="2"/>
          </rPr>
          <t>&lt;[[TCDeals] - [TC Property Current Stage (Seq: 1)] - [Buildings (Seq: 195)] PVC8609 Basis - Send]&gt;</t>
        </r>
      </text>
    </comment>
    <comment ref="Y206" authorId="1" shapeId="0" xr:uid="{B40B23D1-73E1-4098-B958-924F38444713}">
      <text>
        <r>
          <rPr>
            <b/>
            <sz val="9"/>
            <color indexed="81"/>
            <rFont val="Tahoma"/>
            <family val="2"/>
          </rPr>
          <t>&lt;[[TCDeals] - [TC Property Current Stage (Seq: 1)] - [Buildings (Seq: 195)] Constr 8609 Basis - Send]&gt;</t>
        </r>
      </text>
    </comment>
    <comment ref="P207" authorId="1" shapeId="0" xr:uid="{B6262302-0737-40CE-BE9C-BD6B7EA2FF62}">
      <text>
        <r>
          <rPr>
            <b/>
            <sz val="9"/>
            <color indexed="81"/>
            <rFont val="Tahoma"/>
            <family val="2"/>
          </rPr>
          <t>&lt;[[TCDeals] - [TC Property Current Stage (Seq: 1)] - [Buildings (Seq: 196)] PVC8609 Credit - Send]&gt;</t>
        </r>
      </text>
    </comment>
    <comment ref="Q207" authorId="1" shapeId="0" xr:uid="{F0AE7CA0-AB25-4067-B13C-F5C40D01BFE6}">
      <text>
        <r>
          <rPr>
            <b/>
            <sz val="9"/>
            <color indexed="81"/>
            <rFont val="Tahoma"/>
            <family val="2"/>
          </rPr>
          <t>&lt;[[TCDeals] - [TC Property Current Stage (Seq: 1)] - [Buildings (Seq: 196)] Constr 8609 Credit - Send]&gt;</t>
        </r>
      </text>
    </comment>
    <comment ref="R207" authorId="1" shapeId="0" xr:uid="{CDE0981C-CEEF-4DB7-81D0-6FF7A00CF4CC}">
      <text>
        <r>
          <rPr>
            <b/>
            <sz val="9"/>
            <color indexed="81"/>
            <rFont val="Tahoma"/>
            <family val="2"/>
          </rPr>
          <t>&lt;[[TCDeals] - [TC Property Current Stage (Seq: 1)] - [Buildings (Seq: 196)] PVC Applicable Percentage - Send]&gt;</t>
        </r>
      </text>
    </comment>
    <comment ref="S207" authorId="1" shapeId="0" xr:uid="{CAD2D33A-76A3-4B8C-BCE8-1A2052A79984}">
      <text>
        <r>
          <rPr>
            <b/>
            <sz val="9"/>
            <color indexed="81"/>
            <rFont val="Tahoma"/>
            <family val="2"/>
          </rPr>
          <t>&lt;[[TCDeals] - [TC Property Current Stage (Seq: 1)] - [Buildings (Seq: 196)] Constr Applicable Percentage - Send]&gt;</t>
        </r>
      </text>
    </comment>
    <comment ref="T207" authorId="1" shapeId="0" xr:uid="{384D138B-FA2A-4666-B4F3-30E5314FC885}">
      <text>
        <r>
          <rPr>
            <b/>
            <sz val="9"/>
            <color indexed="81"/>
            <rFont val="Tahoma"/>
            <family val="2"/>
          </rPr>
          <t>&lt;[[TCDeals] - [TC Property Current Stage (Seq: 1)] - [Buildings (Seq: 196)] PVC Credit Amount - Send]&gt;</t>
        </r>
      </text>
    </comment>
    <comment ref="U207" authorId="1" shapeId="0" xr:uid="{49E77B70-AADE-41AD-9A5B-E9C8D4343C64}">
      <text>
        <r>
          <rPr>
            <b/>
            <sz val="9"/>
            <color indexed="81"/>
            <rFont val="Tahoma"/>
            <family val="2"/>
          </rPr>
          <t>&lt;[[TCDeals] - [TC Property Current Stage (Seq: 1)] - [Buildings (Seq: 196)] Constr Credit Amount - Send]&gt;</t>
        </r>
      </text>
    </comment>
    <comment ref="V207" authorId="1" shapeId="0" xr:uid="{8F211635-CCBE-4DF0-BB1A-38CA7481853F}">
      <text>
        <r>
          <rPr>
            <b/>
            <sz val="9"/>
            <color indexed="81"/>
            <rFont val="Tahoma"/>
            <family val="2"/>
          </rPr>
          <t>&lt;[[TCDeals] - [TC Property Current Stage (Seq: 1)] - [Buildings (Seq: 196)] PVC Est Qual Basis - Send]&gt;</t>
        </r>
      </text>
    </comment>
    <comment ref="W207" authorId="1" shapeId="0" xr:uid="{57B96197-54BE-4052-8238-71A632E08DE7}">
      <text>
        <r>
          <rPr>
            <b/>
            <sz val="9"/>
            <color indexed="81"/>
            <rFont val="Tahoma"/>
            <family val="2"/>
          </rPr>
          <t>&lt;[[TCDeals] - [TC Property Current Stage (Seq: 1)] - [Buildings (Seq: 196)] Constr Est Qual Basis - Send]&gt;</t>
        </r>
      </text>
    </comment>
    <comment ref="X207" authorId="1" shapeId="0" xr:uid="{F4068B4C-C661-4F25-9775-751800D88B64}">
      <text>
        <r>
          <rPr>
            <b/>
            <sz val="9"/>
            <color indexed="81"/>
            <rFont val="Tahoma"/>
            <family val="2"/>
          </rPr>
          <t>&lt;[[TCDeals] - [TC Property Current Stage (Seq: 1)] - [Buildings (Seq: 196)] PVC8609 Basis - Send]&gt;</t>
        </r>
      </text>
    </comment>
    <comment ref="Y207" authorId="1" shapeId="0" xr:uid="{21A55F40-7A97-4AA6-B802-FF30570DC46B}">
      <text>
        <r>
          <rPr>
            <b/>
            <sz val="9"/>
            <color indexed="81"/>
            <rFont val="Tahoma"/>
            <family val="2"/>
          </rPr>
          <t>&lt;[[TCDeals] - [TC Property Current Stage (Seq: 1)] - [Buildings (Seq: 196)] Constr 8609 Basis - Send]&gt;</t>
        </r>
      </text>
    </comment>
    <comment ref="P208" authorId="1" shapeId="0" xr:uid="{0D79BEBD-4B15-4A3A-85E1-8EE836BC6B0D}">
      <text>
        <r>
          <rPr>
            <b/>
            <sz val="9"/>
            <color indexed="81"/>
            <rFont val="Tahoma"/>
            <family val="2"/>
          </rPr>
          <t>&lt;[[TCDeals] - [TC Property Current Stage (Seq: 1)] - [Buildings (Seq: 197)] PVC8609 Credit - Send]&gt;</t>
        </r>
      </text>
    </comment>
    <comment ref="Q208" authorId="1" shapeId="0" xr:uid="{060908BB-E047-49AE-ACF0-D1FF6A06EE23}">
      <text>
        <r>
          <rPr>
            <b/>
            <sz val="9"/>
            <color indexed="81"/>
            <rFont val="Tahoma"/>
            <family val="2"/>
          </rPr>
          <t>&lt;[[TCDeals] - [TC Property Current Stage (Seq: 1)] - [Buildings (Seq: 197)] Constr 8609 Credit - Send]&gt;</t>
        </r>
      </text>
    </comment>
    <comment ref="R208" authorId="1" shapeId="0" xr:uid="{024C52A2-6029-4590-A721-34DE551F469F}">
      <text>
        <r>
          <rPr>
            <b/>
            <sz val="9"/>
            <color indexed="81"/>
            <rFont val="Tahoma"/>
            <family val="2"/>
          </rPr>
          <t>&lt;[[TCDeals] - [TC Property Current Stage (Seq: 1)] - [Buildings (Seq: 197)] PVC Applicable Percentage - Send]&gt;</t>
        </r>
      </text>
    </comment>
    <comment ref="S208" authorId="1" shapeId="0" xr:uid="{0CA1EA49-BDDF-4CBF-9946-823A9AB852C4}">
      <text>
        <r>
          <rPr>
            <b/>
            <sz val="9"/>
            <color indexed="81"/>
            <rFont val="Tahoma"/>
            <family val="2"/>
          </rPr>
          <t>&lt;[[TCDeals] - [TC Property Current Stage (Seq: 1)] - [Buildings (Seq: 197)] Constr Applicable Percentage - Send]&gt;</t>
        </r>
      </text>
    </comment>
    <comment ref="T208" authorId="1" shapeId="0" xr:uid="{16A5ACE1-79D4-42DA-9EA2-E2173498EC9A}">
      <text>
        <r>
          <rPr>
            <b/>
            <sz val="9"/>
            <color indexed="81"/>
            <rFont val="Tahoma"/>
            <family val="2"/>
          </rPr>
          <t>&lt;[[TCDeals] - [TC Property Current Stage (Seq: 1)] - [Buildings (Seq: 197)] PVC Credit Amount - Send]&gt;</t>
        </r>
      </text>
    </comment>
    <comment ref="U208" authorId="1" shapeId="0" xr:uid="{9682E59E-C2C1-415D-BB9F-F298162A504E}">
      <text>
        <r>
          <rPr>
            <b/>
            <sz val="9"/>
            <color indexed="81"/>
            <rFont val="Tahoma"/>
            <family val="2"/>
          </rPr>
          <t>&lt;[[TCDeals] - [TC Property Current Stage (Seq: 1)] - [Buildings (Seq: 197)] Constr Credit Amount - Send]&gt;</t>
        </r>
      </text>
    </comment>
    <comment ref="V208" authorId="1" shapeId="0" xr:uid="{4A2EEC68-576E-44C9-93D3-7D67C391E9C2}">
      <text>
        <r>
          <rPr>
            <b/>
            <sz val="9"/>
            <color indexed="81"/>
            <rFont val="Tahoma"/>
            <family val="2"/>
          </rPr>
          <t>&lt;[[TCDeals] - [TC Property Current Stage (Seq: 1)] - [Buildings (Seq: 197)] PVC Est Qual Basis - Send]&gt;</t>
        </r>
      </text>
    </comment>
    <comment ref="W208" authorId="1" shapeId="0" xr:uid="{6409CAE7-3882-4657-8E80-CD819CA63E5D}">
      <text>
        <r>
          <rPr>
            <b/>
            <sz val="9"/>
            <color indexed="81"/>
            <rFont val="Tahoma"/>
            <family val="2"/>
          </rPr>
          <t>&lt;[[TCDeals] - [TC Property Current Stage (Seq: 1)] - [Buildings (Seq: 197)] Constr Est Qual Basis - Send]&gt;</t>
        </r>
      </text>
    </comment>
    <comment ref="X208" authorId="1" shapeId="0" xr:uid="{E0192D01-2007-4AE2-A91D-3129315A4C23}">
      <text>
        <r>
          <rPr>
            <b/>
            <sz val="9"/>
            <color indexed="81"/>
            <rFont val="Tahoma"/>
            <family val="2"/>
          </rPr>
          <t>&lt;[[TCDeals] - [TC Property Current Stage (Seq: 1)] - [Buildings (Seq: 197)] PVC8609 Basis - Send]&gt;</t>
        </r>
      </text>
    </comment>
    <comment ref="Y208" authorId="1" shapeId="0" xr:uid="{EC3326EC-CBB9-401A-8591-C816344A49FF}">
      <text>
        <r>
          <rPr>
            <b/>
            <sz val="9"/>
            <color indexed="81"/>
            <rFont val="Tahoma"/>
            <family val="2"/>
          </rPr>
          <t>&lt;[[TCDeals] - [TC Property Current Stage (Seq: 1)] - [Buildings (Seq: 197)] Constr 8609 Basis - Send]&gt;</t>
        </r>
      </text>
    </comment>
    <comment ref="P209" authorId="1" shapeId="0" xr:uid="{10888478-5C04-4BE4-BB40-8972653CA048}">
      <text>
        <r>
          <rPr>
            <b/>
            <sz val="9"/>
            <color indexed="81"/>
            <rFont val="Tahoma"/>
            <family val="2"/>
          </rPr>
          <t>&lt;[[TCDeals] - [TC Property Current Stage (Seq: 1)] - [Buildings (Seq: 198)] PVC8609 Credit - Send]&gt;</t>
        </r>
      </text>
    </comment>
    <comment ref="Q209" authorId="1" shapeId="0" xr:uid="{B1467803-A108-4595-B4A2-66069A0C46ED}">
      <text>
        <r>
          <rPr>
            <b/>
            <sz val="9"/>
            <color indexed="81"/>
            <rFont val="Tahoma"/>
            <family val="2"/>
          </rPr>
          <t>&lt;[[TCDeals] - [TC Property Current Stage (Seq: 1)] - [Buildings (Seq: 198)] Constr 8609 Credit - Send]&gt;</t>
        </r>
      </text>
    </comment>
    <comment ref="R209" authorId="1" shapeId="0" xr:uid="{C1017314-19F5-4617-ABE3-BED039A9C643}">
      <text>
        <r>
          <rPr>
            <b/>
            <sz val="9"/>
            <color indexed="81"/>
            <rFont val="Tahoma"/>
            <family val="2"/>
          </rPr>
          <t>&lt;[[TCDeals] - [TC Property Current Stage (Seq: 1)] - [Buildings (Seq: 198)] PVC Applicable Percentage - Send]&gt;</t>
        </r>
      </text>
    </comment>
    <comment ref="S209" authorId="1" shapeId="0" xr:uid="{7A5B6852-A3CD-4D55-819F-8DD599E9F250}">
      <text>
        <r>
          <rPr>
            <b/>
            <sz val="9"/>
            <color indexed="81"/>
            <rFont val="Tahoma"/>
            <family val="2"/>
          </rPr>
          <t>&lt;[[TCDeals] - [TC Property Current Stage (Seq: 1)] - [Buildings (Seq: 198)] Constr Applicable Percentage - Send]&gt;</t>
        </r>
      </text>
    </comment>
    <comment ref="T209" authorId="1" shapeId="0" xr:uid="{5FD33C07-5CDA-406E-A32D-C4FEEA99F41D}">
      <text>
        <r>
          <rPr>
            <b/>
            <sz val="9"/>
            <color indexed="81"/>
            <rFont val="Tahoma"/>
            <family val="2"/>
          </rPr>
          <t>&lt;[[TCDeals] - [TC Property Current Stage (Seq: 1)] - [Buildings (Seq: 198)] PVC Credit Amount - Send]&gt;</t>
        </r>
      </text>
    </comment>
    <comment ref="U209" authorId="1" shapeId="0" xr:uid="{EDF7CBC5-3727-4563-A5B4-81C43850E4E1}">
      <text>
        <r>
          <rPr>
            <b/>
            <sz val="9"/>
            <color indexed="81"/>
            <rFont val="Tahoma"/>
            <family val="2"/>
          </rPr>
          <t>&lt;[[TCDeals] - [TC Property Current Stage (Seq: 1)] - [Buildings (Seq: 198)] Constr Credit Amount - Send]&gt;</t>
        </r>
      </text>
    </comment>
    <comment ref="V209" authorId="1" shapeId="0" xr:uid="{40AC8D54-354C-45D5-A2C1-7B89B7E2C135}">
      <text>
        <r>
          <rPr>
            <b/>
            <sz val="9"/>
            <color indexed="81"/>
            <rFont val="Tahoma"/>
            <family val="2"/>
          </rPr>
          <t>&lt;[[TCDeals] - [TC Property Current Stage (Seq: 1)] - [Buildings (Seq: 198)] PVC Est Qual Basis - Send]&gt;</t>
        </r>
      </text>
    </comment>
    <comment ref="W209" authorId="1" shapeId="0" xr:uid="{783E5978-26C3-41A2-AC53-BFC68151D6A1}">
      <text>
        <r>
          <rPr>
            <b/>
            <sz val="9"/>
            <color indexed="81"/>
            <rFont val="Tahoma"/>
            <family val="2"/>
          </rPr>
          <t>&lt;[[TCDeals] - [TC Property Current Stage (Seq: 1)] - [Buildings (Seq: 198)] Constr Est Qual Basis - Send]&gt;</t>
        </r>
      </text>
    </comment>
    <comment ref="X209" authorId="1" shapeId="0" xr:uid="{78AA61A7-DC4A-497B-AD3E-C7A168AF4549}">
      <text>
        <r>
          <rPr>
            <b/>
            <sz val="9"/>
            <color indexed="81"/>
            <rFont val="Tahoma"/>
            <family val="2"/>
          </rPr>
          <t>&lt;[[TCDeals] - [TC Property Current Stage (Seq: 1)] - [Buildings (Seq: 198)] PVC8609 Basis - Send]&gt;</t>
        </r>
      </text>
    </comment>
    <comment ref="Y209" authorId="1" shapeId="0" xr:uid="{492F947D-2806-41E0-9B5B-00822A36AA33}">
      <text>
        <r>
          <rPr>
            <b/>
            <sz val="9"/>
            <color indexed="81"/>
            <rFont val="Tahoma"/>
            <family val="2"/>
          </rPr>
          <t>&lt;[[TCDeals] - [TC Property Current Stage (Seq: 1)] - [Buildings (Seq: 198)] Constr 8609 Basis - Send]&gt;</t>
        </r>
      </text>
    </comment>
    <comment ref="P210" authorId="1" shapeId="0" xr:uid="{0E2A5DE8-7E4F-4C87-8433-232B1A1E3B91}">
      <text>
        <r>
          <rPr>
            <b/>
            <sz val="9"/>
            <color indexed="81"/>
            <rFont val="Tahoma"/>
            <family val="2"/>
          </rPr>
          <t>&lt;[[TCDeals] - [TC Property Current Stage (Seq: 1)] - [Buildings (Seq: 199)] PVC8609 Credit - Send]&gt;</t>
        </r>
      </text>
    </comment>
    <comment ref="Q210" authorId="1" shapeId="0" xr:uid="{B0061C2F-F940-451B-B3C4-7E7585784101}">
      <text>
        <r>
          <rPr>
            <b/>
            <sz val="9"/>
            <color indexed="81"/>
            <rFont val="Tahoma"/>
            <family val="2"/>
          </rPr>
          <t>&lt;[[TCDeals] - [TC Property Current Stage (Seq: 1)] - [Buildings (Seq: 199)] Constr 8609 Credit - Send]&gt;</t>
        </r>
      </text>
    </comment>
    <comment ref="R210" authorId="1" shapeId="0" xr:uid="{02E8B5D3-C134-45D2-8B81-16A88C4DA2B1}">
      <text>
        <r>
          <rPr>
            <b/>
            <sz val="9"/>
            <color indexed="81"/>
            <rFont val="Tahoma"/>
            <family val="2"/>
          </rPr>
          <t>&lt;[[TCDeals] - [TC Property Current Stage (Seq: 1)] - [Buildings (Seq: 199)] PVC Applicable Percentage - Send]&gt;</t>
        </r>
      </text>
    </comment>
    <comment ref="S210" authorId="1" shapeId="0" xr:uid="{2BF85161-93E8-4635-9F47-17ECC5F760F8}">
      <text>
        <r>
          <rPr>
            <b/>
            <sz val="9"/>
            <color indexed="81"/>
            <rFont val="Tahoma"/>
            <family val="2"/>
          </rPr>
          <t>&lt;[[TCDeals] - [TC Property Current Stage (Seq: 1)] - [Buildings (Seq: 199)] Constr Applicable Percentage - Send]&gt;</t>
        </r>
      </text>
    </comment>
    <comment ref="T210" authorId="1" shapeId="0" xr:uid="{C221741C-D217-478C-A67D-18F6CCBD4E8E}">
      <text>
        <r>
          <rPr>
            <b/>
            <sz val="9"/>
            <color indexed="81"/>
            <rFont val="Tahoma"/>
            <family val="2"/>
          </rPr>
          <t>&lt;[[TCDeals] - [TC Property Current Stage (Seq: 1)] - [Buildings (Seq: 199)] PVC Credit Amount - Send]&gt;</t>
        </r>
      </text>
    </comment>
    <comment ref="U210" authorId="1" shapeId="0" xr:uid="{7C98FE21-0F07-49F7-9523-56EAFD80D7A8}">
      <text>
        <r>
          <rPr>
            <b/>
            <sz val="9"/>
            <color indexed="81"/>
            <rFont val="Tahoma"/>
            <family val="2"/>
          </rPr>
          <t>&lt;[[TCDeals] - [TC Property Current Stage (Seq: 1)] - [Buildings (Seq: 199)] Constr Credit Amount - Send]&gt;</t>
        </r>
      </text>
    </comment>
    <comment ref="V210" authorId="1" shapeId="0" xr:uid="{FEEDF973-F939-47B9-86D1-4C7E5118FA69}">
      <text>
        <r>
          <rPr>
            <b/>
            <sz val="9"/>
            <color indexed="81"/>
            <rFont val="Tahoma"/>
            <family val="2"/>
          </rPr>
          <t>&lt;[[TCDeals] - [TC Property Current Stage (Seq: 1)] - [Buildings (Seq: 199)] PVC Est Qual Basis - Send]&gt;</t>
        </r>
      </text>
    </comment>
    <comment ref="W210" authorId="1" shapeId="0" xr:uid="{481A5D6F-D9D1-4A2A-B8CE-21F33701C391}">
      <text>
        <r>
          <rPr>
            <b/>
            <sz val="9"/>
            <color indexed="81"/>
            <rFont val="Tahoma"/>
            <family val="2"/>
          </rPr>
          <t>&lt;[[TCDeals] - [TC Property Current Stage (Seq: 1)] - [Buildings (Seq: 199)] Constr Est Qual Basis - Send]&gt;</t>
        </r>
      </text>
    </comment>
    <comment ref="X210" authorId="1" shapeId="0" xr:uid="{A00F0F06-61EC-4F6B-858B-A278871F2062}">
      <text>
        <r>
          <rPr>
            <b/>
            <sz val="9"/>
            <color indexed="81"/>
            <rFont val="Tahoma"/>
            <family val="2"/>
          </rPr>
          <t>&lt;[[TCDeals] - [TC Property Current Stage (Seq: 1)] - [Buildings (Seq: 199)] PVC8609 Basis - Send]&gt;</t>
        </r>
      </text>
    </comment>
    <comment ref="Y210" authorId="1" shapeId="0" xr:uid="{15F0EB82-69A1-403B-A035-4A4F2EDD97A5}">
      <text>
        <r>
          <rPr>
            <b/>
            <sz val="9"/>
            <color indexed="81"/>
            <rFont val="Tahoma"/>
            <family val="2"/>
          </rPr>
          <t>&lt;[[TCDeals] - [TC Property Current Stage (Seq: 1)] - [Buildings (Seq: 199)] Constr 8609 Basis - Send]&gt;</t>
        </r>
      </text>
    </comment>
    <comment ref="P211" authorId="1" shapeId="0" xr:uid="{4E39586C-E474-4D16-B508-51A1B2421B31}">
      <text>
        <r>
          <rPr>
            <b/>
            <sz val="9"/>
            <color indexed="81"/>
            <rFont val="Tahoma"/>
            <family val="2"/>
          </rPr>
          <t>&lt;[[TCDeals] - [TC Property Current Stage (Seq: 1)] - [Buildings (Seq: 200)] PVC8609 Credit - Send]&gt;</t>
        </r>
      </text>
    </comment>
    <comment ref="Q211" authorId="1" shapeId="0" xr:uid="{5C181B35-F795-4D0E-8C61-6DE2C8FC307B}">
      <text>
        <r>
          <rPr>
            <b/>
            <sz val="9"/>
            <color indexed="81"/>
            <rFont val="Tahoma"/>
            <family val="2"/>
          </rPr>
          <t>&lt;[[TCDeals] - [TC Property Current Stage (Seq: 1)] - [Buildings (Seq: 200)] Constr 8609 Credit - Send]&gt;</t>
        </r>
      </text>
    </comment>
    <comment ref="R211" authorId="1" shapeId="0" xr:uid="{261ED684-2B56-4AB3-9408-A95CA9691C3F}">
      <text>
        <r>
          <rPr>
            <b/>
            <sz val="9"/>
            <color indexed="81"/>
            <rFont val="Tahoma"/>
            <family val="2"/>
          </rPr>
          <t>&lt;[[TCDeals] - [TC Property Current Stage (Seq: 1)] - [Buildings (Seq: 200)] PVC Applicable Percentage - Send]&gt;</t>
        </r>
      </text>
    </comment>
    <comment ref="S211" authorId="1" shapeId="0" xr:uid="{8D6FAAD4-3800-482F-9566-B87F56C05B40}">
      <text>
        <r>
          <rPr>
            <b/>
            <sz val="9"/>
            <color indexed="81"/>
            <rFont val="Tahoma"/>
            <family val="2"/>
          </rPr>
          <t>&lt;[[TCDeals] - [TC Property Current Stage (Seq: 1)] - [Buildings (Seq: 200)] Constr Applicable Percentage - Send]&gt;</t>
        </r>
      </text>
    </comment>
    <comment ref="T211" authorId="1" shapeId="0" xr:uid="{99DDD550-FC17-4B86-B935-B60147E5C44E}">
      <text>
        <r>
          <rPr>
            <b/>
            <sz val="9"/>
            <color indexed="81"/>
            <rFont val="Tahoma"/>
            <family val="2"/>
          </rPr>
          <t>&lt;[[TCDeals] - [TC Property Current Stage (Seq: 1)] - [Buildings (Seq: 200)] PVC Credit Amount - Send]&gt;</t>
        </r>
      </text>
    </comment>
    <comment ref="U211" authorId="1" shapeId="0" xr:uid="{1D1400A4-7F86-43A7-94D1-7DCBE6C9224A}">
      <text>
        <r>
          <rPr>
            <b/>
            <sz val="9"/>
            <color indexed="81"/>
            <rFont val="Tahoma"/>
            <family val="2"/>
          </rPr>
          <t>&lt;[[TCDeals] - [TC Property Current Stage (Seq: 1)] - [Buildings (Seq: 200)] Constr Credit Amount - Send]&gt;</t>
        </r>
      </text>
    </comment>
    <comment ref="V211" authorId="1" shapeId="0" xr:uid="{42DB3526-ECF6-4F3B-A369-09616918E5A2}">
      <text>
        <r>
          <rPr>
            <b/>
            <sz val="9"/>
            <color indexed="81"/>
            <rFont val="Tahoma"/>
            <family val="2"/>
          </rPr>
          <t>&lt;[[TCDeals] - [TC Property Current Stage (Seq: 1)] - [Buildings (Seq: 200)] PVC Est Qual Basis - Send]&gt;</t>
        </r>
      </text>
    </comment>
    <comment ref="W211" authorId="1" shapeId="0" xr:uid="{69A243AE-C09F-4F40-BF9C-0E69F327756E}">
      <text>
        <r>
          <rPr>
            <b/>
            <sz val="9"/>
            <color indexed="81"/>
            <rFont val="Tahoma"/>
            <family val="2"/>
          </rPr>
          <t>&lt;[[TCDeals] - [TC Property Current Stage (Seq: 1)] - [Buildings (Seq: 200)] Constr Est Qual Basis - Send]&gt;</t>
        </r>
      </text>
    </comment>
    <comment ref="X211" authorId="1" shapeId="0" xr:uid="{9720C016-FCFB-42E1-8B05-74FED869572C}">
      <text>
        <r>
          <rPr>
            <b/>
            <sz val="9"/>
            <color indexed="81"/>
            <rFont val="Tahoma"/>
            <family val="2"/>
          </rPr>
          <t>&lt;[[TCDeals] - [TC Property Current Stage (Seq: 1)] - [Buildings (Seq: 200)] PVC8609 Basis - Send]&gt;</t>
        </r>
      </text>
    </comment>
    <comment ref="Y211" authorId="1" shapeId="0" xr:uid="{CFF13BA9-646D-416F-92B6-C093068ACE37}">
      <text>
        <r>
          <rPr>
            <b/>
            <sz val="9"/>
            <color indexed="81"/>
            <rFont val="Tahoma"/>
            <family val="2"/>
          </rPr>
          <t>&lt;[[TCDeals] - [TC Property Current Stage (Seq: 1)] - [Buildings (Seq: 200)] Constr 8609 Basis - Send]&gt;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R1" authorId="0" shapeId="0" xr:uid="{C8150620-2FC0-4480-B512-31ED09FA1EB0}">
      <text>
        <r>
          <rPr>
            <b/>
            <sz val="12"/>
            <color indexed="81"/>
            <rFont val="Arial MT"/>
          </rPr>
          <t>Kevin Tatreau:</t>
        </r>
        <r>
          <rPr>
            <b/>
            <sz val="9"/>
            <color indexed="81"/>
            <rFont val="Arial MT"/>
          </rPr>
          <t xml:space="preserve">
</t>
        </r>
        <r>
          <rPr>
            <sz val="12"/>
            <color indexed="81"/>
            <rFont val="Arial MT"/>
          </rPr>
          <t>It's best to adjust the building(s) with the smallest suggested recommendation to change the Credit Amount and then spread that edit in an offsetting manner across the other buidling(s).</t>
        </r>
      </text>
    </comment>
  </commentList>
</comments>
</file>

<file path=xl/sharedStrings.xml><?xml version="1.0" encoding="utf-8"?>
<sst xmlns="http://schemas.openxmlformats.org/spreadsheetml/2006/main" count="940" uniqueCount="457">
  <si>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</si>
  <si>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</si>
  <si>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</si>
  <si>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</si>
  <si>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</si>
  <si>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</si>
  <si>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</si>
  <si>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</si>
  <si>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</si>
  <si>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</si>
  <si>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</si>
  <si>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</si>
  <si>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</si>
  <si>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</si>
  <si>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</si>
  <si>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</si>
  <si>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</si>
  <si>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</si>
  <si>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</si>
  <si>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</si>
  <si>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</si>
  <si>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</si>
  <si>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</si>
  <si>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</si>
  <si>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</si>
  <si>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</si>
  <si>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</si>
  <si>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</si>
  <si>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</si>
  <si>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</si>
  <si>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</si>
  <si>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GENERAL DEVELOPMENT COSTS</t>
  </si>
  <si>
    <t>(a)  Accounting Fees</t>
  </si>
  <si>
    <t>(b)  Appraisal</t>
  </si>
  <si>
    <t>(c)  Architect's Fee - Design</t>
  </si>
  <si>
    <t>(d)  Architect's Fee - Supervision</t>
  </si>
  <si>
    <t>(e)  Builder's Risk Insurance</t>
  </si>
  <si>
    <t>(f)  Building Permit</t>
  </si>
  <si>
    <t>(g)  Brokerage Fees</t>
  </si>
  <si>
    <t>XXXXXXX</t>
  </si>
  <si>
    <t>(q)  Inspection Fees</t>
  </si>
  <si>
    <t>(r)  Insurance</t>
  </si>
  <si>
    <t>(s)  Legal Fees</t>
  </si>
  <si>
    <t>(t)  Market Study</t>
  </si>
  <si>
    <t>(u)  Marketing/Advertising</t>
  </si>
  <si>
    <t>(v)  Property Taxes</t>
  </si>
  <si>
    <t>(w)  Soil Test Report</t>
  </si>
  <si>
    <t>(x)  Survey</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</si>
  <si>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</si>
  <si>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</si>
  <si>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</si>
  <si>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</si>
  <si>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</si>
  <si>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</si>
  <si>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</si>
  <si>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</si>
  <si>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</si>
  <si>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</si>
  <si>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</si>
  <si>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</si>
  <si>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</si>
  <si>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</si>
  <si>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</si>
  <si>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</si>
  <si>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</si>
  <si>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</si>
  <si>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</si>
  <si>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</si>
  <si>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</si>
  <si>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</si>
  <si>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</si>
  <si>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</si>
  <si>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</si>
  <si>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</si>
  <si>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</si>
  <si>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</si>
  <si>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</si>
  <si>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</si>
  <si>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</si>
  <si>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</si>
  <si>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</si>
  <si>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</si>
  <si>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</si>
  <si>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</si>
  <si>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</si>
  <si>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</si>
  <si>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</si>
  <si>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</si>
  <si>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</si>
  <si>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</si>
  <si>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</si>
  <si>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</si>
  <si>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</si>
  <si>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</si>
  <si>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</si>
  <si>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</si>
  <si>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</si>
  <si>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</si>
  <si>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</si>
  <si>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</si>
  <si>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</si>
  <si>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</si>
  <si>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</si>
  <si>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</si>
  <si>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</si>
  <si>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</si>
  <si>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</si>
  <si>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</si>
  <si>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</si>
  <si>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</si>
  <si>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</si>
  <si>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</si>
  <si>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</si>
  <si>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</si>
  <si>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</si>
  <si>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</si>
  <si>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</si>
  <si>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</si>
  <si>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</si>
  <si>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</si>
  <si>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</si>
  <si>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</si>
  <si>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</si>
  <si>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</si>
  <si>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</si>
  <si>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</si>
  <si>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</si>
  <si>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</si>
  <si>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</si>
  <si>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</si>
  <si>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</si>
  <si>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</si>
  <si>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</si>
  <si>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</si>
  <si>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</si>
  <si>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</si>
  <si>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</si>
  <si>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</si>
  <si>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</si>
  <si>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</si>
  <si>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</si>
  <si>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</si>
  <si>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</si>
  <si>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</si>
  <si>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</si>
  <si>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</si>
  <si>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</si>
  <si>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</si>
  <si>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</si>
  <si>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</si>
  <si>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</si>
  <si>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</si>
  <si>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</si>
  <si>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</si>
  <si>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</si>
  <si>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</si>
  <si>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</si>
  <si>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</si>
  <si>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</si>
  <si>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</si>
  <si>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</si>
  <si>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</si>
  <si>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</si>
  <si>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</si>
  <si>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</si>
  <si>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</si>
  <si>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</si>
  <si>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</si>
  <si>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</si>
  <si>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</si>
  <si>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</si>
  <si>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</si>
  <si>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</si>
  <si>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</si>
  <si>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</si>
  <si>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</si>
  <si>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</si>
  <si>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</si>
  <si>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</si>
  <si>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</si>
  <si>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</si>
  <si>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</si>
  <si>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</si>
  <si>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</si>
  <si>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</si>
  <si>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</si>
  <si>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</si>
  <si>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</si>
  <si>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</si>
  <si>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</si>
  <si>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</si>
  <si>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</si>
  <si>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</si>
  <si>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</si>
  <si>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</si>
  <si>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</si>
  <si>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</si>
  <si>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</si>
  <si>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</si>
  <si>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</si>
  <si>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</si>
  <si>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</si>
  <si>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</si>
  <si>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</si>
  <si>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</si>
  <si>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</si>
  <si>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</si>
  <si>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</si>
  <si>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</si>
  <si>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</si>
  <si>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</si>
  <si>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</si>
  <si>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</si>
  <si>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</si>
  <si>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</si>
  <si>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</si>
  <si>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</si>
  <si>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</si>
  <si>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</si>
  <si>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</si>
  <si>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</si>
  <si>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</si>
  <si>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</si>
  <si>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</si>
  <si>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</si>
  <si>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</si>
  <si>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</si>
  <si>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</si>
  <si>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</si>
  <si>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</si>
  <si>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</si>
  <si>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</si>
  <si>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</si>
  <si>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</si>
  <si>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</si>
  <si>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</si>
  <si>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</si>
  <si>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</si>
  <si>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</si>
  <si>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</si>
  <si>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</si>
  <si>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</si>
  <si>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</si>
  <si>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</si>
  <si>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</si>
  <si>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(i)  Engineering Fee</t>
  </si>
  <si>
    <t>(j)  Environmental Report</t>
  </si>
  <si>
    <t>(k)  FHFC Administrative Fee</t>
  </si>
  <si>
    <t>(l)  FHFC Application Fee</t>
  </si>
  <si>
    <t>(m)  FHFC Compliance Fee</t>
  </si>
  <si>
    <t>(o)  Green Building Cert./Inspections</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</si>
  <si>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</si>
  <si>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</si>
  <si>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</si>
  <si>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</si>
  <si>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</si>
  <si>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</si>
  <si>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</si>
  <si>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</si>
  <si>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</si>
  <si>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</si>
  <si>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(9)  Other (Explain in detail)</t>
  </si>
  <si>
    <t>(10)  Total</t>
  </si>
  <si>
    <t>% Enter for example 99 for 99%, not 0.99</t>
  </si>
  <si>
    <t>ACQUISITION COST OF EXISTING BUILDING(S) EXCLUDING LAND</t>
  </si>
  <si>
    <t>DEVELOPER FEES</t>
  </si>
  <si>
    <t>to the syndicator, normally 99.99% which is 0.9999)</t>
  </si>
  <si>
    <t>ACQUISITION COST OF LAND</t>
  </si>
  <si>
    <t>(h) Capital Needs Assessment</t>
  </si>
  <si>
    <t xml:space="preserve">**  </t>
  </si>
  <si>
    <t xml:space="preserve">B.8  </t>
  </si>
  <si>
    <t>Acquisition of Land Costs</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</si>
  <si>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</si>
  <si>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</si>
  <si>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</si>
  <si>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</si>
  <si>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</si>
  <si>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</si>
  <si>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</si>
  <si>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</si>
  <si>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</si>
  <si>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</si>
  <si>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</si>
  <si>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</si>
  <si>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</si>
  <si>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</si>
  <si>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</si>
  <si>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</si>
  <si>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</si>
  <si>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</si>
  <si>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</si>
  <si>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</si>
  <si>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</si>
  <si>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</si>
  <si>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</si>
  <si>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</si>
  <si>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</si>
  <si>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</si>
  <si>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</si>
  <si>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</si>
  <si>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</si>
  <si>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</si>
  <si>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</si>
  <si>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</si>
  <si>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</si>
  <si>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</si>
  <si>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</si>
  <si>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</si>
  <si>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</si>
  <si>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</si>
  <si>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</si>
  <si>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</si>
  <si>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</si>
  <si>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</si>
  <si>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</si>
  <si>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</si>
  <si>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</si>
  <si>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</si>
  <si>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</si>
  <si>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</si>
  <si>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</si>
  <si>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</si>
  <si>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</si>
  <si>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</si>
  <si>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</si>
  <si>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</si>
  <si>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</si>
  <si>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</si>
  <si>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</si>
  <si>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</si>
  <si>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</si>
  <si>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</si>
  <si>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</si>
  <si>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</si>
  <si>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</si>
  <si>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(p)  Impact Fees (net) (List in detail)</t>
  </si>
  <si>
    <t xml:space="preserve">      Land.</t>
  </si>
  <si>
    <t xml:space="preserve">B.7  </t>
  </si>
  <si>
    <t>Contingency Reserves</t>
  </si>
  <si>
    <t xml:space="preserve">5.  If the amount entered in the 'DEV. DATA' worksheet tab for "What percentage of the housing credits </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</si>
  <si>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</si>
  <si>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</si>
  <si>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</si>
  <si>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</si>
  <si>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</si>
  <si>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</si>
  <si>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</si>
  <si>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</si>
  <si>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</si>
  <si>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Additional 1st Mortgage*</t>
  </si>
  <si>
    <t xml:space="preserve">Florida Housing reserves the right to determine appropriateness of all cost items, the reasonableness of all cost amounts and their </t>
  </si>
  <si>
    <t>qualification as being eligible or not.</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</si>
  <si>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</si>
  <si>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</si>
  <si>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</si>
  <si>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</si>
  <si>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</si>
  <si>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</si>
  <si>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</si>
  <si>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</si>
  <si>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</si>
  <si>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</si>
  <si>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t>(n)  FHFC PRL/Underwriting Fee</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</si>
  <si>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</si>
  <si>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</si>
  <si>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</si>
  <si>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</si>
  <si>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</si>
  <si>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</si>
  <si>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</si>
  <si>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</si>
  <si>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</si>
  <si>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</si>
  <si>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</si>
  <si>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</si>
  <si>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</si>
  <si>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</si>
  <si>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</si>
  <si>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</si>
  <si>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</si>
  <si>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</si>
  <si>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</si>
  <si>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</si>
  <si>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</si>
  <si>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</si>
  <si>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</si>
  <si>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</si>
  <si>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</si>
  <si>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</si>
  <si>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Totals</t>
  </si>
  <si>
    <t>The average of the absolute deviations of data points from the mean:</t>
  </si>
  <si>
    <t>This amount should be as minimal as reasonably possible.</t>
  </si>
  <si>
    <t>(y)  Tenant Relocation Costs</t>
  </si>
  <si>
    <t>(z)  Title Insurance</t>
  </si>
  <si>
    <t>(aa)  Utility Connection Fees</t>
  </si>
  <si>
    <t>(ab)  Other (Explain in detail)</t>
  </si>
  <si>
    <t>(ac)  Total General Development Costs</t>
  </si>
  <si>
    <t>(j)  Other (Explain in detail)</t>
  </si>
  <si>
    <t>(k)  Total Financial Costs</t>
  </si>
  <si>
    <t>B.1.(c) + B.2.(ac) + B.3.(k)</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</si>
  <si>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</si>
  <si>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</si>
  <si>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</si>
  <si>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</si>
  <si>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</si>
  <si>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</si>
  <si>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</si>
  <si>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</si>
  <si>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</si>
  <si>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</si>
  <si>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</si>
  <si>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</si>
  <si>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</si>
  <si>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</si>
  <si>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</si>
  <si>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Source Section</t>
  </si>
  <si>
    <t>&lt;select&gt;</t>
  </si>
  <si>
    <t>Eligible Costs</t>
  </si>
  <si>
    <t>Ineligible Costs</t>
  </si>
  <si>
    <t>Brief Explanation</t>
  </si>
  <si>
    <t>Syndication Rate per LPA:</t>
  </si>
  <si>
    <t>Enter cents per dollar*</t>
  </si>
  <si>
    <r>
      <t xml:space="preserve">*(for example for 80 cents per dollar enter "80" not 0.80. </t>
    </r>
    <r>
      <rPr>
        <u/>
        <sz val="16"/>
        <rFont val="Arial MT"/>
      </rPr>
      <t>Do not round</t>
    </r>
    <r>
      <rPr>
        <sz val="16"/>
        <rFont val="Arial MT"/>
      </rPr>
      <t xml:space="preserve"> to the nearest penny)</t>
    </r>
  </si>
  <si>
    <t>B.1 Off-Site</t>
  </si>
  <si>
    <t>B.1 Other</t>
  </si>
  <si>
    <t>B.2 Impact Fees</t>
  </si>
  <si>
    <t>(c)  Total Actual General Contractor Cost</t>
  </si>
  <si>
    <t>(d)  Construction Costs Outside of GC Contract:</t>
  </si>
  <si>
    <t>(c)  Total Actual Contruction Cost</t>
  </si>
  <si>
    <t>(8)  Site Work</t>
  </si>
  <si>
    <t>(1)  Miscellaneous (Explain in detail)</t>
  </si>
  <si>
    <t>B.1 Miscellaneous</t>
  </si>
  <si>
    <t>B.2 Other</t>
  </si>
  <si>
    <t>B.3 Other</t>
  </si>
  <si>
    <t>B.5 Other</t>
  </si>
  <si>
    <t>B.6 Other</t>
  </si>
  <si>
    <t>B.7 Other</t>
  </si>
  <si>
    <t>B.8 Other</t>
  </si>
  <si>
    <t>(e)  Total Building Acquisition Cost excluding</t>
  </si>
  <si>
    <t xml:space="preserve">(d)  Developer fee associated with Acquisition </t>
  </si>
  <si>
    <t>Costs in excess of appraised value</t>
  </si>
  <si>
    <t xml:space="preserve">limit of non-acquisition development costs.  If the Development received a Competitive Housing Credit (9%) allocation, Rule </t>
  </si>
  <si>
    <t xml:space="preserve">Chapter 67-48.0072, F.A.C., controls the maximum fee limit (of either 16% or 21%), but it may be further limited in the competitive </t>
  </si>
  <si>
    <t>Only input actual costs, inclusive of extension fees, up to appraised value (as stated in the Credit Underwriting Report).  Any costs in excess of appraised value shall first be listed as a sub-set line item under Developer Fee (B.6.(c) until that line reaches its limit and then any additional excess costs not yet recognized will then be listed on B.5.(d), if building acquisition costs are applicable).</t>
  </si>
  <si>
    <t>When the background/font displayed in the "Totals" row for each building match this background/font, the amount in that cell does not match the corresponding entry amount in the 'APPLIC. FRACT.' worksheet tab for the same building.</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</si>
  <si>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Adjustment to see corrections to Credit Amount. Total Eligible Basis adjustments should be zero.</t>
  </si>
  <si>
    <t>If there are multiple buildings and Total Credit Amount does not meet the CREDIT CALC. tab limitation, then at least two buildings will need to have their Eligible Basis adjusted. Total Eligible Basis adjustments must equal zero (total increases must be offset with total decreases). To keep the integrity of the process, attempt to use the smallest dollar amount of adjustments. Offsetting adjustments can be made in multiple buildings to spread them out (and to avoid altering the Credit Amount unnecessarily).</t>
  </si>
  <si>
    <t>70% (9%)</t>
  </si>
  <si>
    <t>Construction (4%)</t>
  </si>
  <si>
    <t>Const (4%)</t>
  </si>
  <si>
    <t>70%  (9%)</t>
  </si>
  <si>
    <t>Recommended Edit to Change Credit Amount by $1</t>
  </si>
  <si>
    <t>Increase $1</t>
  </si>
  <si>
    <t>Decrease $1</t>
  </si>
  <si>
    <t xml:space="preserve">The Applicant's total housing credit allocation used to establish the housing credit equity indicated in the </t>
  </si>
  <si>
    <t>Sources section of the 'COSTS' worksheet tab.</t>
  </si>
  <si>
    <t xml:space="preserve">1.a.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</si>
</sst>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 numFmtId="170" formatCode="mm/dd/yyyy;@"/>
    <numFmt numFmtId="171" formatCode="&quot;$&quot;#,##0.0000_);[Red]\(&quot;$&quot;#,##0.0000\)"/>
    <numFmt numFmtId="172" formatCode="&quot;$&quot;#,##0.0000_);\(&quot;$&quot;#,##0.0000\)"/>
    <numFmt numFmtId="173" formatCode="0.0000000%"/>
  </numFmts>
  <fonts count="107">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Univers"/>
      <family val="2"/>
    </font>
    <font>
      <sz val="22"/>
      <name val="Arial MT"/>
      <family val="2"/>
    </font>
    <font>
      <sz val="22"/>
      <name val="Arial MT"/>
    </font>
    <font>
      <b/>
      <sz val="22"/>
      <name val="Arial MT"/>
      <family val="2"/>
    </font>
    <font>
      <b/>
      <u/>
      <sz val="22"/>
      <name val="Arial MT"/>
      <family val="2"/>
    </font>
    <font>
      <u/>
      <sz val="22"/>
      <name val="Arial MT"/>
      <family val="2"/>
    </font>
    <font>
      <b/>
      <sz val="22"/>
      <color indexed="10"/>
      <name val="Arial MT"/>
    </font>
    <font>
      <b/>
      <sz val="22"/>
      <name val="Arial"/>
      <family val="2"/>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
      <sz val="18"/>
      <color theme="1"/>
      <name val="Arial MT"/>
    </font>
    <font>
      <u/>
      <sz val="22"/>
      <name val="Arial MT"/>
    </font>
    <font>
      <sz val="22"/>
      <color rgb="FF800000"/>
      <name val="Arial MT"/>
    </font>
    <font>
      <sz val="22"/>
      <color theme="1"/>
      <name val="Arial MT"/>
    </font>
    <font>
      <sz val="22"/>
      <color indexed="16"/>
      <name val="Arial MT"/>
    </font>
    <font>
      <b/>
      <sz val="22"/>
      <color rgb="FF800000"/>
      <name val="Arial MT"/>
    </font>
    <font>
      <u/>
      <sz val="16"/>
      <name val="Arial MT"/>
    </font>
    <font>
      <b/>
      <sz val="9"/>
      <color indexed="81"/>
      <name val="Tahoma"/>
      <family val="2"/>
    </font>
    <font>
      <b/>
      <sz val="12"/>
      <color indexed="81"/>
      <name val="Arial MT"/>
    </font>
    <font>
      <b/>
      <sz val="9"/>
      <color indexed="81"/>
      <name val="Arial MT"/>
    </font>
    <font>
      <sz val="12"/>
      <color indexed="81"/>
      <name val="Arial MT"/>
    </font>
    <font>
      <b/>
      <sz val="18"/>
      <color rgb="FF000080"/>
      <name val="Arial MT"/>
      <family val="2"/>
    </font>
    <font>
      <b/>
      <sz val="16"/>
      <color indexed="18"/>
      <name val="Arial"/>
      <family val="2"/>
    </font>
    <font>
      <sz val="18"/>
      <color rgb="FF000080"/>
      <name val="Arial MT"/>
    </font>
  </fonts>
  <fills count="13">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8" tint="0.79998168889431442"/>
        <bgColor indexed="64"/>
      </patternFill>
    </fill>
    <fill>
      <patternFill patternType="solid">
        <fgColor theme="9" tint="0.79998168889431442"/>
        <bgColor indexed="64"/>
      </patternFill>
    </fill>
  </fills>
  <borders count="100">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bottom style="medium">
        <color rgb="FF8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medium">
        <color theme="1"/>
      </top>
      <bottom style="medium">
        <color theme="1"/>
      </bottom>
      <diagonal/>
    </border>
    <border>
      <left style="thin">
        <color theme="1"/>
      </left>
      <right style="thin">
        <color theme="1"/>
      </right>
      <top/>
      <bottom style="thin">
        <color theme="1"/>
      </bottom>
      <diagonal/>
    </border>
    <border>
      <left style="thin">
        <color indexed="8"/>
      </left>
      <right style="thin">
        <color indexed="8"/>
      </right>
      <top/>
      <bottom style="thin">
        <color indexed="8"/>
      </bottom>
      <diagonal/>
    </border>
    <border>
      <left style="thin">
        <color indexed="64"/>
      </left>
      <right style="thin">
        <color indexed="64"/>
      </right>
      <top style="hair">
        <color rgb="FF800000"/>
      </top>
      <bottom style="hair">
        <color rgb="FF800000"/>
      </bottom>
      <diagonal/>
    </border>
    <border>
      <left style="thin">
        <color indexed="64"/>
      </left>
      <right style="thin">
        <color theme="1"/>
      </right>
      <top style="hair">
        <color rgb="FF800000"/>
      </top>
      <bottom style="hair">
        <color rgb="FF800000"/>
      </bottom>
      <diagonal/>
    </border>
    <border>
      <left style="thin">
        <color theme="1"/>
      </left>
      <right style="thin">
        <color theme="1"/>
      </right>
      <top style="thin">
        <color theme="1"/>
      </top>
      <bottom style="thin">
        <color theme="1"/>
      </bottom>
      <diagonal/>
    </border>
    <border>
      <left style="thin">
        <color indexed="64"/>
      </left>
      <right style="thin">
        <color indexed="64"/>
      </right>
      <top style="hair">
        <color rgb="FF800000"/>
      </top>
      <bottom/>
      <diagonal/>
    </border>
    <border>
      <left style="thin">
        <color indexed="64"/>
      </left>
      <right style="thin">
        <color theme="1"/>
      </right>
      <top style="hair">
        <color rgb="FF800000"/>
      </top>
      <bottom/>
      <diagonal/>
    </border>
    <border>
      <left style="medium">
        <color indexed="8"/>
      </left>
      <right style="medium">
        <color indexed="8"/>
      </right>
      <top style="double">
        <color indexed="8"/>
      </top>
      <bottom style="medium">
        <color indexed="8"/>
      </bottom>
      <diagonal/>
    </border>
    <border>
      <left/>
      <right style="medium">
        <color indexed="8"/>
      </right>
      <top style="double">
        <color indexed="8"/>
      </top>
      <bottom style="medium">
        <color indexed="8"/>
      </bottom>
      <diagonal/>
    </border>
    <border>
      <left style="thin">
        <color theme="1"/>
      </left>
      <right style="thin">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style="thin">
        <color indexed="64"/>
      </right>
      <top style="hair">
        <color theme="1"/>
      </top>
      <bottom style="double">
        <color indexed="8"/>
      </bottom>
      <diagonal/>
    </border>
    <border>
      <left style="thin">
        <color indexed="64"/>
      </left>
      <right style="thin">
        <color theme="1"/>
      </right>
      <top style="hair">
        <color theme="1"/>
      </top>
      <bottom style="double">
        <color indexed="8"/>
      </bottom>
      <diagonal/>
    </border>
    <border>
      <left/>
      <right style="medium">
        <color indexed="8"/>
      </right>
      <top style="thin">
        <color indexed="64"/>
      </top>
      <bottom/>
      <diagonal/>
    </border>
    <border>
      <left style="thin">
        <color indexed="64"/>
      </left>
      <right style="thin">
        <color indexed="64"/>
      </right>
      <top style="hair">
        <color theme="1"/>
      </top>
      <bottom style="hair">
        <color theme="1"/>
      </bottom>
      <diagonal/>
    </border>
    <border>
      <left style="thin">
        <color indexed="8"/>
      </left>
      <right style="thin">
        <color indexed="8"/>
      </right>
      <top style="medium">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medium">
        <color indexed="8"/>
      </bottom>
      <diagonal/>
    </border>
    <border>
      <left style="thin">
        <color theme="1"/>
      </left>
      <right style="thin">
        <color indexed="8"/>
      </right>
      <top style="thin">
        <color theme="1"/>
      </top>
      <bottom style="thin">
        <color theme="1"/>
      </bottom>
      <diagonal/>
    </border>
    <border>
      <left style="thin">
        <color theme="1"/>
      </left>
      <right style="thin">
        <color indexed="8"/>
      </right>
      <top style="thin">
        <color theme="1"/>
      </top>
      <bottom style="thin">
        <color indexed="8"/>
      </bottom>
      <diagonal/>
    </border>
    <border>
      <left style="thin">
        <color indexed="8"/>
      </left>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thin">
        <color indexed="8"/>
      </left>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8"/>
      </left>
      <right/>
      <top style="hair">
        <color indexed="8"/>
      </top>
      <bottom style="thin">
        <color indexed="8"/>
      </bottom>
      <diagonal/>
    </border>
    <border>
      <left style="medium">
        <color indexed="8"/>
      </left>
      <right style="medium">
        <color indexed="8"/>
      </right>
      <top style="hair">
        <color indexed="8"/>
      </top>
      <bottom style="medium">
        <color indexed="8"/>
      </bottom>
      <diagonal/>
    </border>
    <border>
      <left style="thin">
        <color theme="1"/>
      </left>
      <right/>
      <top/>
      <bottom style="medium">
        <color theme="1"/>
      </bottom>
      <diagonal/>
    </border>
    <border>
      <left/>
      <right style="thin">
        <color theme="1"/>
      </right>
      <top/>
      <bottom style="medium">
        <color theme="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thin">
        <color theme="1"/>
      </right>
      <top/>
      <bottom/>
      <diagonal/>
    </border>
    <border>
      <left style="thin">
        <color theme="1"/>
      </left>
      <right style="medium">
        <color theme="1"/>
      </right>
      <top/>
      <bottom/>
      <diagonal/>
    </border>
    <border>
      <left style="thin">
        <color indexed="8"/>
      </left>
      <right style="thin">
        <color indexed="8"/>
      </right>
      <top style="hair">
        <color rgb="FF800000"/>
      </top>
      <bottom style="hair">
        <color rgb="FF800000"/>
      </bottom>
      <diagonal/>
    </border>
    <border>
      <left style="thin">
        <color indexed="8"/>
      </left>
      <right style="thin">
        <color indexed="8"/>
      </right>
      <top style="hair">
        <color rgb="FF800000"/>
      </top>
      <bottom style="double">
        <color indexed="8"/>
      </bottom>
      <diagonal/>
    </border>
    <border>
      <left style="thin">
        <color indexed="8"/>
      </left>
      <right style="thin">
        <color indexed="8"/>
      </right>
      <top style="hair">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cellStyleXfs>
  <cellXfs count="579">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0" fillId="0" borderId="0" xfId="0" applyFont="1"/>
    <xf numFmtId="0" fontId="21" fillId="0" borderId="0" xfId="0" applyFont="1"/>
    <xf numFmtId="0" fontId="21" fillId="0" borderId="0" xfId="0" applyFont="1" applyAlignment="1">
      <alignment horizontal="centerContinuous"/>
    </xf>
    <xf numFmtId="0" fontId="9" fillId="2" borderId="0" xfId="0" applyFont="1" applyFill="1" applyProtection="1"/>
    <xf numFmtId="0" fontId="25" fillId="2" borderId="5" xfId="0" applyFont="1" applyFill="1" applyBorder="1" applyProtection="1"/>
    <xf numFmtId="10" fontId="9" fillId="2" borderId="0" xfId="0" applyNumberFormat="1" applyFont="1" applyFill="1" applyProtection="1"/>
    <xf numFmtId="0" fontId="26"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5" fillId="2" borderId="0" xfId="0" applyFont="1" applyFill="1" applyProtection="1"/>
    <xf numFmtId="0" fontId="29" fillId="0" borderId="0" xfId="0" applyFont="1" applyProtection="1"/>
    <xf numFmtId="0" fontId="27" fillId="0" borderId="0" xfId="0" applyFont="1"/>
    <xf numFmtId="0" fontId="24" fillId="2" borderId="0" xfId="0" applyFont="1" applyFill="1" applyAlignment="1">
      <alignment horizontal="centerContinuous"/>
    </xf>
    <xf numFmtId="0" fontId="24" fillId="2" borderId="0" xfId="0" applyFont="1" applyFill="1"/>
    <xf numFmtId="0" fontId="31"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4" fillId="2" borderId="0" xfId="0" applyFont="1" applyFill="1" applyProtection="1"/>
    <xf numFmtId="0" fontId="24" fillId="2" borderId="0" xfId="0" applyFont="1" applyFill="1" applyAlignment="1" applyProtection="1">
      <alignment horizontal="right"/>
    </xf>
    <xf numFmtId="0" fontId="26"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4" fillId="3" borderId="0" xfId="0" applyFont="1" applyFill="1"/>
    <xf numFmtId="0" fontId="9" fillId="3" borderId="0" xfId="0" applyFont="1" applyFill="1"/>
    <xf numFmtId="0" fontId="0" fillId="3" borderId="0" xfId="0" applyFill="1" applyAlignment="1">
      <alignment horizontal="centerContinuous"/>
    </xf>
    <xf numFmtId="0" fontId="12" fillId="0" borderId="0" xfId="0" applyFont="1" applyProtection="1"/>
    <xf numFmtId="0" fontId="12" fillId="0" borderId="0" xfId="0" applyFont="1"/>
    <xf numFmtId="0" fontId="22" fillId="3" borderId="0" xfId="0" applyFont="1" applyFill="1"/>
    <xf numFmtId="0" fontId="22" fillId="3" borderId="0" xfId="0" applyFont="1" applyFill="1" applyBorder="1"/>
    <xf numFmtId="0" fontId="22" fillId="3" borderId="0" xfId="0" quotePrefix="1" applyFont="1" applyFill="1"/>
    <xf numFmtId="0" fontId="22"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28" fillId="3" borderId="0" xfId="0" applyFont="1" applyFill="1" applyProtection="1"/>
    <xf numFmtId="0" fontId="0" fillId="3" borderId="0" xfId="0" applyFill="1" applyAlignment="1">
      <alignment horizontal="right"/>
    </xf>
    <xf numFmtId="0" fontId="29" fillId="2" borderId="0" xfId="0" applyFont="1" applyFill="1" applyProtection="1"/>
    <xf numFmtId="0" fontId="28" fillId="2" borderId="0" xfId="0" applyFont="1" applyFill="1"/>
    <xf numFmtId="0" fontId="35" fillId="3" borderId="0" xfId="0" applyFont="1" applyFill="1"/>
    <xf numFmtId="0" fontId="50" fillId="3" borderId="1" xfId="0" applyFont="1" applyFill="1" applyBorder="1" applyProtection="1">
      <protection locked="0"/>
    </xf>
    <xf numFmtId="0" fontId="49" fillId="3" borderId="1" xfId="0" applyFont="1" applyFill="1" applyBorder="1" applyAlignment="1" applyProtection="1">
      <alignment horizontal="center"/>
      <protection locked="0"/>
    </xf>
    <xf numFmtId="2" fontId="49" fillId="3" borderId="0" xfId="0" applyNumberFormat="1" applyFont="1" applyFill="1" applyBorder="1" applyProtection="1">
      <protection locked="0"/>
    </xf>
    <xf numFmtId="2" fontId="49" fillId="3" borderId="15" xfId="0" applyNumberFormat="1" applyFont="1" applyFill="1" applyBorder="1" applyProtection="1">
      <protection locked="0"/>
    </xf>
    <xf numFmtId="0" fontId="51" fillId="3" borderId="1" xfId="0" applyFont="1" applyFill="1" applyBorder="1"/>
    <xf numFmtId="3" fontId="49" fillId="3" borderId="1" xfId="0" applyNumberFormat="1" applyFont="1" applyFill="1" applyBorder="1" applyAlignment="1" applyProtection="1">
      <alignment wrapText="1"/>
      <protection locked="0"/>
    </xf>
    <xf numFmtId="0" fontId="49" fillId="3" borderId="1" xfId="0" applyFont="1" applyFill="1" applyBorder="1" applyAlignment="1" applyProtection="1">
      <alignment wrapText="1"/>
      <protection locked="0"/>
    </xf>
    <xf numFmtId="0" fontId="49" fillId="3" borderId="15" xfId="0" applyFont="1" applyFill="1" applyBorder="1" applyAlignment="1" applyProtection="1">
      <alignment wrapText="1"/>
      <protection locked="0"/>
    </xf>
    <xf numFmtId="3" fontId="40" fillId="3" borderId="16" xfId="0" applyNumberFormat="1" applyFont="1" applyFill="1" applyBorder="1" applyAlignment="1" applyProtection="1">
      <alignment wrapText="1"/>
    </xf>
    <xf numFmtId="4" fontId="49" fillId="3" borderId="1" xfId="0" applyNumberFormat="1" applyFont="1" applyFill="1" applyBorder="1" applyAlignment="1" applyProtection="1">
      <alignment horizontal="center"/>
      <protection locked="0"/>
    </xf>
    <xf numFmtId="0" fontId="52" fillId="3" borderId="1" xfId="0" applyFont="1" applyFill="1" applyBorder="1" applyAlignment="1" applyProtection="1">
      <alignment horizontal="center"/>
      <protection locked="0"/>
    </xf>
    <xf numFmtId="0" fontId="54" fillId="2" borderId="13" xfId="0" applyFont="1" applyFill="1" applyBorder="1" applyProtection="1"/>
    <xf numFmtId="10" fontId="54" fillId="2" borderId="13" xfId="0" applyNumberFormat="1" applyFont="1" applyFill="1" applyBorder="1" applyProtection="1"/>
    <xf numFmtId="5" fontId="54" fillId="2" borderId="13" xfId="0" applyNumberFormat="1" applyFont="1" applyFill="1" applyBorder="1" applyProtection="1"/>
    <xf numFmtId="0" fontId="54" fillId="2" borderId="5" xfId="0" applyFont="1" applyFill="1" applyBorder="1" applyProtection="1"/>
    <xf numFmtId="5" fontId="54" fillId="2" borderId="5" xfId="0" applyNumberFormat="1" applyFont="1" applyFill="1" applyBorder="1" applyProtection="1"/>
    <xf numFmtId="0" fontId="55" fillId="2" borderId="4" xfId="0" applyFont="1" applyFill="1" applyBorder="1" applyProtection="1"/>
    <xf numFmtId="0" fontId="57" fillId="2" borderId="13" xfId="0" applyFont="1" applyFill="1" applyBorder="1" applyAlignment="1" applyProtection="1">
      <alignment horizontal="left"/>
    </xf>
    <xf numFmtId="5" fontId="51" fillId="2" borderId="5" xfId="0" applyNumberFormat="1" applyFont="1" applyFill="1" applyBorder="1" applyProtection="1"/>
    <xf numFmtId="0" fontId="55" fillId="2" borderId="0" xfId="0" applyFont="1" applyFill="1"/>
    <xf numFmtId="5" fontId="40" fillId="3" borderId="14" xfId="0" applyNumberFormat="1" applyFont="1" applyFill="1" applyBorder="1" applyProtection="1"/>
    <xf numFmtId="0" fontId="40" fillId="3" borderId="0" xfId="0" applyFont="1" applyFill="1" applyProtection="1"/>
    <xf numFmtId="39" fontId="40" fillId="3" borderId="0" xfId="0" applyNumberFormat="1" applyFont="1" applyFill="1" applyProtection="1"/>
    <xf numFmtId="7" fontId="52" fillId="3" borderId="14" xfId="0" applyNumberFormat="1" applyFont="1" applyFill="1" applyBorder="1" applyProtection="1">
      <protection locked="0"/>
    </xf>
    <xf numFmtId="7" fontId="40" fillId="3" borderId="14" xfId="0" applyNumberFormat="1" applyFont="1" applyFill="1" applyBorder="1" applyProtection="1"/>
    <xf numFmtId="0" fontId="51" fillId="2" borderId="1" xfId="0" applyFont="1" applyFill="1" applyBorder="1" applyProtection="1"/>
    <xf numFmtId="0" fontId="59" fillId="3" borderId="14" xfId="0" applyFont="1" applyFill="1" applyBorder="1" applyProtection="1">
      <protection locked="0"/>
    </xf>
    <xf numFmtId="0" fontId="60" fillId="3" borderId="14" xfId="0" applyFont="1" applyFill="1" applyBorder="1" applyProtection="1">
      <protection locked="0"/>
    </xf>
    <xf numFmtId="5" fontId="54" fillId="2" borderId="1" xfId="0" applyNumberFormat="1" applyFont="1" applyFill="1" applyBorder="1" applyAlignment="1" applyProtection="1">
      <alignment horizontal="centerContinuous"/>
    </xf>
    <xf numFmtId="5" fontId="54" fillId="2" borderId="1" xfId="0" applyNumberFormat="1" applyFont="1" applyFill="1" applyBorder="1" applyProtection="1"/>
    <xf numFmtId="5" fontId="54" fillId="2" borderId="1" xfId="0" applyNumberFormat="1" applyFont="1" applyFill="1" applyBorder="1" applyAlignment="1" applyProtection="1"/>
    <xf numFmtId="0" fontId="48" fillId="2" borderId="1" xfId="0" applyFont="1" applyFill="1" applyBorder="1" applyProtection="1">
      <protection locked="0"/>
    </xf>
    <xf numFmtId="0" fontId="53" fillId="2" borderId="1" xfId="0" applyFont="1" applyFill="1" applyBorder="1" applyProtection="1">
      <protection locked="0"/>
    </xf>
    <xf numFmtId="2" fontId="54" fillId="2" borderId="13" xfId="0" applyNumberFormat="1" applyFont="1" applyFill="1" applyBorder="1" applyProtection="1"/>
    <xf numFmtId="164" fontId="54" fillId="2" borderId="13" xfId="0" applyNumberFormat="1" applyFont="1" applyFill="1" applyBorder="1" applyProtection="1"/>
    <xf numFmtId="0" fontId="58" fillId="2" borderId="1" xfId="0" applyFont="1" applyFill="1" applyBorder="1" applyProtection="1"/>
    <xf numFmtId="0" fontId="54" fillId="2" borderId="0" xfId="0" applyFont="1" applyFill="1" applyBorder="1" applyProtection="1"/>
    <xf numFmtId="5" fontId="54" fillId="2" borderId="0" xfId="0" applyNumberFormat="1" applyFont="1" applyFill="1" applyBorder="1" applyProtection="1"/>
    <xf numFmtId="0" fontId="11" fillId="4" borderId="0" xfId="0" applyFont="1" applyFill="1" applyProtection="1"/>
    <xf numFmtId="5" fontId="36" fillId="4" borderId="1" xfId="0" applyNumberFormat="1" applyFont="1" applyFill="1" applyBorder="1" applyAlignment="1" applyProtection="1">
      <alignment horizontal="center"/>
    </xf>
    <xf numFmtId="5" fontId="42" fillId="4" borderId="1" xfId="0" applyNumberFormat="1" applyFont="1" applyFill="1" applyBorder="1" applyProtection="1">
      <protection locked="0"/>
    </xf>
    <xf numFmtId="5" fontId="38" fillId="4" borderId="1" xfId="0" applyNumberFormat="1" applyFont="1" applyFill="1" applyBorder="1" applyProtection="1"/>
    <xf numFmtId="0" fontId="0" fillId="4" borderId="0" xfId="0" applyFill="1"/>
    <xf numFmtId="0" fontId="3" fillId="4" borderId="0" xfId="0" applyFont="1" applyFill="1" applyProtection="1"/>
    <xf numFmtId="0" fontId="34" fillId="4" borderId="0" xfId="0" applyFont="1" applyFill="1" applyProtection="1"/>
    <xf numFmtId="0" fontId="34" fillId="4" borderId="0" xfId="0" applyFont="1" applyFill="1" applyAlignment="1" applyProtection="1">
      <alignment horizontal="right"/>
    </xf>
    <xf numFmtId="0" fontId="2" fillId="4" borderId="0" xfId="0" applyFont="1" applyFill="1" applyProtection="1"/>
    <xf numFmtId="0" fontId="11" fillId="4" borderId="0" xfId="0" applyFont="1" applyFill="1" applyAlignment="1" applyProtection="1">
      <alignment horizontal="center"/>
    </xf>
    <xf numFmtId="0" fontId="14" fillId="4" borderId="0" xfId="0" applyFont="1" applyFill="1" applyProtection="1"/>
    <xf numFmtId="0" fontId="12" fillId="4" borderId="0" xfId="0" applyFont="1" applyFill="1" applyProtection="1"/>
    <xf numFmtId="0" fontId="11" fillId="4" borderId="0" xfId="0" applyFont="1" applyFill="1" applyAlignment="1" applyProtection="1">
      <alignment horizontal="right"/>
    </xf>
    <xf numFmtId="0" fontId="36" fillId="4" borderId="0" xfId="0" applyFont="1" applyFill="1" applyProtection="1"/>
    <xf numFmtId="0" fontId="13" fillId="4" borderId="0" xfId="0" applyFont="1" applyFill="1" applyProtection="1"/>
    <xf numFmtId="0" fontId="13" fillId="4" borderId="0" xfId="0" applyFont="1" applyFill="1" applyAlignment="1" applyProtection="1">
      <alignment horizontal="right"/>
    </xf>
    <xf numFmtId="5" fontId="38" fillId="6" borderId="1" xfId="0" applyNumberFormat="1" applyFont="1" applyFill="1" applyBorder="1" applyProtection="1"/>
    <xf numFmtId="5" fontId="36" fillId="5" borderId="1" xfId="0" applyNumberFormat="1" applyFont="1" applyFill="1" applyBorder="1" applyAlignment="1" applyProtection="1">
      <alignment horizontal="center"/>
    </xf>
    <xf numFmtId="0" fontId="18" fillId="4" borderId="0" xfId="0" applyFont="1" applyFill="1" applyProtection="1"/>
    <xf numFmtId="5" fontId="41" fillId="4" borderId="1" xfId="0" applyNumberFormat="1" applyFont="1" applyFill="1" applyBorder="1" applyProtection="1"/>
    <xf numFmtId="5" fontId="38" fillId="4" borderId="17" xfId="0" applyNumberFormat="1" applyFont="1" applyFill="1" applyBorder="1" applyProtection="1"/>
    <xf numFmtId="0" fontId="13"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4" fillId="3" borderId="0" xfId="0" applyFont="1" applyFill="1" applyProtection="1"/>
    <xf numFmtId="0" fontId="10"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1" fillId="3" borderId="1" xfId="0" applyFont="1" applyFill="1" applyBorder="1" applyProtection="1"/>
    <xf numFmtId="0" fontId="24"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4" fillId="3" borderId="0" xfId="0" applyFont="1" applyFill="1" applyAlignment="1" applyProtection="1">
      <alignment horizontal="right"/>
    </xf>
    <xf numFmtId="4" fontId="2" fillId="3" borderId="0" xfId="0" applyNumberFormat="1" applyFont="1" applyFill="1" applyBorder="1" applyProtection="1"/>
    <xf numFmtId="0" fontId="24" fillId="3" borderId="0" xfId="0" applyFont="1" applyFill="1" applyBorder="1" applyAlignment="1" applyProtection="1">
      <alignment horizontal="centerContinuous"/>
    </xf>
    <xf numFmtId="0" fontId="24" fillId="3" borderId="0" xfId="0" quotePrefix="1" applyNumberFormat="1" applyFont="1" applyFill="1" applyAlignment="1" applyProtection="1">
      <alignment horizontal="right" indent="1"/>
    </xf>
    <xf numFmtId="0" fontId="24" fillId="3" borderId="0" xfId="0" applyFont="1" applyFill="1" applyAlignment="1" applyProtection="1">
      <alignment horizontal="left"/>
    </xf>
    <xf numFmtId="0" fontId="26" fillId="3" borderId="0" xfId="0" applyFont="1" applyFill="1" applyProtection="1"/>
    <xf numFmtId="0" fontId="26" fillId="3" borderId="0" xfId="0" applyFont="1" applyFill="1" applyBorder="1" applyProtection="1"/>
    <xf numFmtId="0" fontId="0" fillId="3" borderId="0" xfId="0" applyNumberFormat="1" applyFill="1" applyAlignment="1" applyProtection="1">
      <alignment wrapText="1" readingOrder="1"/>
    </xf>
    <xf numFmtId="0" fontId="24"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47" fillId="3" borderId="0" xfId="0" applyFont="1" applyFill="1" applyProtection="1"/>
    <xf numFmtId="0" fontId="2" fillId="3" borderId="1" xfId="0" applyFont="1" applyFill="1" applyBorder="1" applyProtection="1"/>
    <xf numFmtId="0" fontId="52" fillId="3" borderId="1" xfId="0" applyFont="1" applyFill="1" applyBorder="1" applyProtection="1">
      <protection locked="0"/>
    </xf>
    <xf numFmtId="0" fontId="26" fillId="3" borderId="2" xfId="0" applyFont="1" applyFill="1" applyBorder="1" applyAlignment="1">
      <alignment horizontal="centerContinuous"/>
    </xf>
    <xf numFmtId="0" fontId="26" fillId="3" borderId="2" xfId="0" applyFont="1" applyFill="1" applyBorder="1" applyAlignment="1">
      <alignment horizontal="center"/>
    </xf>
    <xf numFmtId="0" fontId="26" fillId="3" borderId="3" xfId="0" applyFont="1" applyFill="1" applyBorder="1" applyAlignment="1">
      <alignment horizontal="centerContinuous"/>
    </xf>
    <xf numFmtId="0" fontId="26" fillId="3" borderId="3" xfId="0" applyFont="1" applyFill="1" applyBorder="1" applyAlignment="1">
      <alignment horizontal="center"/>
    </xf>
    <xf numFmtId="0" fontId="26" fillId="3" borderId="4" xfId="0" applyFont="1" applyFill="1" applyBorder="1" applyAlignment="1">
      <alignment horizontal="center"/>
    </xf>
    <xf numFmtId="5" fontId="51" fillId="3" borderId="14" xfId="0" applyNumberFormat="1" applyFont="1" applyFill="1" applyBorder="1" applyProtection="1"/>
    <xf numFmtId="0" fontId="62" fillId="4" borderId="18"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3" fillId="3" borderId="1" xfId="0" applyFont="1" applyFill="1" applyBorder="1" applyProtection="1">
      <protection locked="0"/>
    </xf>
    <xf numFmtId="0" fontId="63"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4"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5" fillId="4" borderId="0" xfId="0" applyFont="1" applyFill="1" applyAlignment="1" applyProtection="1">
      <alignment horizontal="center"/>
    </xf>
    <xf numFmtId="0" fontId="44"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5" fillId="2" borderId="0" xfId="0" applyFont="1" applyFill="1" applyBorder="1" applyAlignment="1">
      <alignment horizontal="right"/>
    </xf>
    <xf numFmtId="0" fontId="66" fillId="4" borderId="0" xfId="0" applyFont="1" applyFill="1" applyBorder="1" applyAlignment="1" applyProtection="1"/>
    <xf numFmtId="0" fontId="58" fillId="4" borderId="0" xfId="0" applyFont="1" applyFill="1" applyBorder="1" applyAlignment="1"/>
    <xf numFmtId="0" fontId="11" fillId="4" borderId="0" xfId="0" applyFont="1" applyFill="1" applyAlignment="1" applyProtection="1">
      <alignment horizontal="left" wrapText="1"/>
    </xf>
    <xf numFmtId="167" fontId="26"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0" fillId="4" borderId="0" xfId="0" applyFont="1" applyFill="1" applyProtection="1"/>
    <xf numFmtId="0" fontId="25" fillId="2" borderId="0" xfId="0" applyFont="1" applyFill="1" applyBorder="1" applyProtection="1"/>
    <xf numFmtId="0" fontId="4" fillId="2" borderId="0" xfId="0" applyFont="1" applyFill="1" applyBorder="1"/>
    <xf numFmtId="0" fontId="51" fillId="2" borderId="0" xfId="0" applyFont="1" applyFill="1" applyBorder="1"/>
    <xf numFmtId="5" fontId="51" fillId="2" borderId="0" xfId="0" applyNumberFormat="1" applyFont="1" applyFill="1" applyBorder="1" applyProtection="1"/>
    <xf numFmtId="0" fontId="21" fillId="4" borderId="0" xfId="0" applyFont="1" applyFill="1"/>
    <xf numFmtId="0" fontId="9" fillId="6" borderId="0" xfId="0" applyFont="1" applyFill="1" applyProtection="1"/>
    <xf numFmtId="0" fontId="25" fillId="6" borderId="0" xfId="0" applyFont="1" applyFill="1" applyProtection="1"/>
    <xf numFmtId="0" fontId="54" fillId="6" borderId="0" xfId="0" applyFont="1" applyFill="1" applyBorder="1" applyProtection="1"/>
    <xf numFmtId="5" fontId="54"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2" fillId="4" borderId="0" xfId="0" applyFont="1" applyFill="1" applyAlignment="1">
      <alignment horizontal="centerContinuous"/>
    </xf>
    <xf numFmtId="0" fontId="9" fillId="4" borderId="0" xfId="0" applyFont="1" applyFill="1" applyAlignment="1">
      <alignment horizontal="centerContinuous"/>
    </xf>
    <xf numFmtId="0" fontId="22" fillId="4" borderId="0" xfId="0" applyFont="1" applyFill="1"/>
    <xf numFmtId="0" fontId="22" fillId="4" borderId="0" xfId="0" applyFont="1" applyFill="1" applyBorder="1"/>
    <xf numFmtId="0" fontId="67"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45" fillId="4" borderId="0" xfId="0" applyFont="1" applyFill="1" applyBorder="1" applyProtection="1"/>
    <xf numFmtId="0" fontId="11" fillId="4" borderId="0" xfId="0" applyFont="1" applyFill="1" applyAlignment="1" applyProtection="1">
      <alignment horizontal="left" vertical="top" wrapText="1"/>
    </xf>
    <xf numFmtId="5" fontId="63" fillId="3" borderId="14" xfId="0" applyNumberFormat="1" applyFont="1" applyFill="1" applyBorder="1" applyProtection="1">
      <protection locked="0"/>
    </xf>
    <xf numFmtId="0" fontId="0" fillId="4" borderId="0" xfId="0" applyFill="1" applyProtection="1"/>
    <xf numFmtId="0" fontId="33" fillId="4" borderId="0" xfId="0" applyFont="1" applyFill="1" applyAlignment="1" applyProtection="1">
      <alignment horizontal="centerContinuous"/>
    </xf>
    <xf numFmtId="0" fontId="11"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5" fillId="4" borderId="0" xfId="0" applyFont="1" applyFill="1" applyProtection="1"/>
    <xf numFmtId="0" fontId="37" fillId="4" borderId="0" xfId="0" applyFont="1" applyFill="1" applyProtection="1"/>
    <xf numFmtId="166" fontId="36" fillId="4" borderId="0" xfId="0" applyNumberFormat="1" applyFont="1" applyFill="1" applyProtection="1"/>
    <xf numFmtId="166" fontId="11" fillId="4" borderId="0" xfId="0" applyNumberFormat="1" applyFont="1" applyFill="1" applyProtection="1"/>
    <xf numFmtId="166" fontId="43" fillId="4" borderId="0" xfId="0" applyNumberFormat="1" applyFont="1" applyFill="1" applyProtection="1"/>
    <xf numFmtId="166" fontId="38" fillId="4" borderId="0" xfId="0" applyNumberFormat="1" applyFont="1" applyFill="1" applyProtection="1"/>
    <xf numFmtId="166" fontId="11" fillId="4" borderId="0" xfId="0" applyNumberFormat="1" applyFont="1" applyFill="1" applyAlignment="1" applyProtection="1">
      <alignment horizontal="right"/>
    </xf>
    <xf numFmtId="166" fontId="42" fillId="4" borderId="0" xfId="0" applyNumberFormat="1" applyFont="1" applyFill="1" applyProtection="1"/>
    <xf numFmtId="0" fontId="8" fillId="4" borderId="0" xfId="0" applyFont="1" applyFill="1" applyProtection="1"/>
    <xf numFmtId="0" fontId="16" fillId="4" borderId="0" xfId="0" applyFont="1" applyFill="1" applyProtection="1"/>
    <xf numFmtId="49" fontId="11" fillId="4" borderId="0" xfId="0" applyNumberFormat="1" applyFont="1" applyFill="1" applyAlignment="1" applyProtection="1">
      <alignment horizontal="right"/>
    </xf>
    <xf numFmtId="49" fontId="13" fillId="4" borderId="0" xfId="0" applyNumberFormat="1" applyFont="1" applyFill="1" applyAlignment="1" applyProtection="1">
      <alignment horizontal="right"/>
    </xf>
    <xf numFmtId="5" fontId="42" fillId="4" borderId="0" xfId="0" applyNumberFormat="1" applyFont="1" applyFill="1" applyProtection="1"/>
    <xf numFmtId="5" fontId="36" fillId="4" borderId="0" xfId="0" applyNumberFormat="1" applyFont="1" applyFill="1" applyProtection="1"/>
    <xf numFmtId="5" fontId="11" fillId="4" borderId="0" xfId="0" applyNumberFormat="1" applyFont="1" applyFill="1" applyProtection="1"/>
    <xf numFmtId="5" fontId="38" fillId="4" borderId="0" xfId="0" applyNumberFormat="1" applyFont="1" applyFill="1" applyProtection="1"/>
    <xf numFmtId="37" fontId="11" fillId="4" borderId="0" xfId="0" applyNumberFormat="1" applyFont="1" applyFill="1" applyProtection="1"/>
    <xf numFmtId="5" fontId="11" fillId="6" borderId="0" xfId="0" applyNumberFormat="1" applyFont="1" applyFill="1" applyProtection="1"/>
    <xf numFmtId="0" fontId="65" fillId="2" borderId="0" xfId="0" applyFont="1" applyFill="1" applyBorder="1" applyAlignment="1" applyProtection="1">
      <alignment horizontal="right"/>
    </xf>
    <xf numFmtId="0" fontId="74" fillId="4" borderId="0" xfId="0" applyFont="1" applyFill="1" applyProtection="1"/>
    <xf numFmtId="0" fontId="0" fillId="0" borderId="0" xfId="0" applyProtection="1"/>
    <xf numFmtId="0" fontId="17" fillId="4" borderId="0" xfId="0" applyFont="1" applyFill="1" applyProtection="1"/>
    <xf numFmtId="0" fontId="16" fillId="4" borderId="0" xfId="0" applyFont="1" applyFill="1" applyBorder="1" applyProtection="1"/>
    <xf numFmtId="0" fontId="61" fillId="4" borderId="0" xfId="0" applyFont="1" applyFill="1" applyProtection="1"/>
    <xf numFmtId="5" fontId="44" fillId="4" borderId="0" xfId="0" applyNumberFormat="1" applyFont="1" applyFill="1" applyProtection="1"/>
    <xf numFmtId="37" fontId="12" fillId="4" borderId="0" xfId="0" applyNumberFormat="1" applyFont="1" applyFill="1" applyProtection="1"/>
    <xf numFmtId="0" fontId="11" fillId="4" borderId="0" xfId="0" applyFont="1" applyFill="1" applyAlignment="1" applyProtection="1">
      <alignment horizontal="left"/>
    </xf>
    <xf numFmtId="37" fontId="11" fillId="5" borderId="0" xfId="0" applyNumberFormat="1" applyFont="1" applyFill="1" applyBorder="1" applyProtection="1"/>
    <xf numFmtId="37" fontId="12" fillId="4" borderId="0" xfId="0" applyNumberFormat="1" applyFont="1" applyFill="1" applyBorder="1" applyProtection="1"/>
    <xf numFmtId="37" fontId="11" fillId="4" borderId="0" xfId="0" applyNumberFormat="1" applyFont="1" applyFill="1" applyBorder="1" applyProtection="1"/>
    <xf numFmtId="37" fontId="11" fillId="5" borderId="0" xfId="0" applyNumberFormat="1" applyFont="1" applyFill="1" applyProtection="1"/>
    <xf numFmtId="5" fontId="38" fillId="4" borderId="0" xfId="0" applyNumberFormat="1" applyFont="1" applyFill="1" applyBorder="1" applyProtection="1"/>
    <xf numFmtId="5" fontId="12" fillId="4" borderId="0" xfId="0" applyNumberFormat="1" applyFont="1" applyFill="1" applyProtection="1"/>
    <xf numFmtId="0" fontId="19" fillId="4" borderId="0" xfId="0" applyFont="1" applyFill="1" applyAlignment="1" applyProtection="1">
      <alignment vertical="top"/>
    </xf>
    <xf numFmtId="5" fontId="38" fillId="4" borderId="7" xfId="0" applyNumberFormat="1" applyFont="1" applyFill="1" applyBorder="1" applyProtection="1"/>
    <xf numFmtId="0" fontId="20" fillId="3" borderId="0" xfId="0" applyFont="1" applyFill="1" applyProtection="1"/>
    <xf numFmtId="10" fontId="54" fillId="2" borderId="13" xfId="0" applyNumberFormat="1" applyFont="1" applyFill="1" applyBorder="1" applyAlignment="1" applyProtection="1">
      <alignment horizontal="center" vertical="center"/>
    </xf>
    <xf numFmtId="0" fontId="23" fillId="0" borderId="0" xfId="0" applyFont="1" applyProtection="1"/>
    <xf numFmtId="0" fontId="9" fillId="0" borderId="0" xfId="0" applyFont="1" applyProtection="1"/>
    <xf numFmtId="0" fontId="6" fillId="0" borderId="0" xfId="0" applyFont="1" applyProtection="1"/>
    <xf numFmtId="0" fontId="30" fillId="0" borderId="0" xfId="0" applyFont="1" applyProtection="1"/>
    <xf numFmtId="0" fontId="48" fillId="4" borderId="1" xfId="0" applyFont="1" applyFill="1" applyBorder="1" applyProtection="1">
      <protection locked="0"/>
    </xf>
    <xf numFmtId="0" fontId="6" fillId="2" borderId="0" xfId="0" applyFont="1" applyFill="1" applyProtection="1"/>
    <xf numFmtId="0" fontId="27" fillId="2" borderId="0" xfId="0" applyFont="1" applyFill="1" applyAlignment="1" applyProtection="1">
      <alignment horizontal="right"/>
    </xf>
    <xf numFmtId="165" fontId="59" fillId="4" borderId="0" xfId="0" applyNumberFormat="1" applyFont="1" applyFill="1" applyBorder="1" applyAlignment="1" applyProtection="1"/>
    <xf numFmtId="0" fontId="77" fillId="0" borderId="0" xfId="1" applyFont="1"/>
    <xf numFmtId="0" fontId="77" fillId="0" borderId="21" xfId="1" applyFont="1" applyBorder="1"/>
    <xf numFmtId="0" fontId="77" fillId="0" borderId="0" xfId="1" applyFont="1" applyAlignment="1">
      <alignment horizontal="center"/>
    </xf>
    <xf numFmtId="0" fontId="80" fillId="0" borderId="0" xfId="1" applyFont="1" applyFill="1" applyBorder="1" applyAlignment="1">
      <alignment horizontal="center"/>
    </xf>
    <xf numFmtId="0" fontId="78" fillId="0" borderId="37" xfId="1" applyFont="1" applyBorder="1" applyAlignment="1">
      <alignment horizontal="center" vertical="center" wrapText="1"/>
    </xf>
    <xf numFmtId="0" fontId="78" fillId="0" borderId="37" xfId="1" applyFont="1" applyFill="1" applyBorder="1" applyAlignment="1">
      <alignment horizontal="center" vertical="center" wrapText="1"/>
    </xf>
    <xf numFmtId="6" fontId="42" fillId="4" borderId="1" xfId="0" applyNumberFormat="1" applyFont="1" applyFill="1" applyBorder="1" applyProtection="1">
      <protection locked="0"/>
    </xf>
    <xf numFmtId="6" fontId="11" fillId="4" borderId="0" xfId="0" applyNumberFormat="1" applyFont="1" applyFill="1" applyAlignment="1" applyProtection="1">
      <alignment horizontal="right"/>
    </xf>
    <xf numFmtId="6" fontId="38" fillId="4" borderId="1" xfId="0" applyNumberFormat="1" applyFont="1" applyFill="1" applyBorder="1" applyAlignment="1" applyProtection="1">
      <alignment horizontal="right"/>
    </xf>
    <xf numFmtId="6" fontId="38" fillId="4" borderId="0" xfId="0" applyNumberFormat="1" applyFont="1" applyFill="1" applyAlignment="1" applyProtection="1">
      <alignment horizontal="right"/>
    </xf>
    <xf numFmtId="6" fontId="38" fillId="4" borderId="1" xfId="0" applyNumberFormat="1" applyFont="1" applyFill="1" applyBorder="1" applyProtection="1"/>
    <xf numFmtId="6" fontId="38" fillId="4" borderId="0" xfId="0" applyNumberFormat="1" applyFont="1" applyFill="1" applyProtection="1"/>
    <xf numFmtId="6" fontId="40" fillId="4" borderId="0" xfId="0" applyNumberFormat="1" applyFont="1" applyFill="1" applyProtection="1"/>
    <xf numFmtId="6" fontId="39" fillId="4" borderId="1" xfId="0" applyNumberFormat="1" applyFont="1" applyFill="1" applyBorder="1" applyProtection="1"/>
    <xf numFmtId="6" fontId="39" fillId="4" borderId="0" xfId="0" applyNumberFormat="1" applyFont="1" applyFill="1" applyProtection="1"/>
    <xf numFmtId="6" fontId="39" fillId="4" borderId="7" xfId="0" applyNumberFormat="1" applyFont="1" applyFill="1" applyBorder="1" applyAlignment="1" applyProtection="1">
      <alignment horizontal="right"/>
    </xf>
    <xf numFmtId="6" fontId="39" fillId="4" borderId="1" xfId="0" applyNumberFormat="1" applyFont="1" applyFill="1" applyBorder="1" applyAlignment="1" applyProtection="1">
      <alignment horizontal="right"/>
    </xf>
    <xf numFmtId="0" fontId="24" fillId="0" borderId="0" xfId="0" applyFont="1" applyFill="1" applyProtection="1"/>
    <xf numFmtId="0" fontId="24" fillId="0" borderId="0" xfId="0" applyFont="1" applyFill="1" applyAlignment="1" applyProtection="1">
      <alignment horizontal="centerContinuous"/>
    </xf>
    <xf numFmtId="0" fontId="0" fillId="0" borderId="0" xfId="0" applyFill="1"/>
    <xf numFmtId="7" fontId="54" fillId="2" borderId="5" xfId="0" applyNumberFormat="1" applyFont="1" applyFill="1" applyBorder="1" applyProtection="1"/>
    <xf numFmtId="0" fontId="86" fillId="2" borderId="13" xfId="0" applyFont="1" applyFill="1" applyBorder="1" applyProtection="1"/>
    <xf numFmtId="0" fontId="54" fillId="2" borderId="5" xfId="0" applyFont="1" applyFill="1" applyBorder="1" applyAlignment="1" applyProtection="1">
      <alignment horizontal="center"/>
    </xf>
    <xf numFmtId="0" fontId="54" fillId="2" borderId="13" xfId="0" applyFont="1" applyFill="1" applyBorder="1" applyAlignment="1" applyProtection="1">
      <alignment horizontal="left" vertical="center"/>
    </xf>
    <xf numFmtId="164" fontId="54" fillId="2" borderId="13" xfId="0" applyNumberFormat="1" applyFont="1" applyFill="1" applyBorder="1" applyAlignment="1" applyProtection="1">
      <alignment vertical="center"/>
    </xf>
    <xf numFmtId="0" fontId="54" fillId="2" borderId="13" xfId="0" applyFont="1" applyFill="1" applyBorder="1" applyAlignment="1" applyProtection="1">
      <alignment horizontal="center" vertical="center"/>
    </xf>
    <xf numFmtId="5" fontId="54" fillId="2" borderId="13" xfId="0" applyNumberFormat="1" applyFont="1" applyFill="1" applyBorder="1" applyAlignment="1" applyProtection="1">
      <alignment vertical="center"/>
    </xf>
    <xf numFmtId="10" fontId="54" fillId="2" borderId="13" xfId="0" applyNumberFormat="1" applyFont="1" applyFill="1" applyBorder="1" applyAlignment="1" applyProtection="1">
      <alignment vertical="center"/>
    </xf>
    <xf numFmtId="2" fontId="54" fillId="2" borderId="13" xfId="0" applyNumberFormat="1" applyFont="1" applyFill="1" applyBorder="1" applyAlignment="1" applyProtection="1">
      <alignment horizontal="center" vertical="center"/>
    </xf>
    <xf numFmtId="0" fontId="0" fillId="0" borderId="0" xfId="0" applyAlignment="1">
      <alignment vertical="center"/>
    </xf>
    <xf numFmtId="0" fontId="9" fillId="2" borderId="0" xfId="0" applyFont="1" applyFill="1" applyAlignment="1" applyProtection="1">
      <alignment horizontal="center"/>
    </xf>
    <xf numFmtId="0" fontId="57" fillId="2" borderId="13" xfId="0" applyFont="1" applyFill="1" applyBorder="1" applyAlignment="1" applyProtection="1">
      <alignment horizontal="left" vertical="center"/>
    </xf>
    <xf numFmtId="0" fontId="51" fillId="2" borderId="5" xfId="0" applyFont="1" applyFill="1" applyBorder="1" applyAlignment="1">
      <alignment horizontal="center"/>
    </xf>
    <xf numFmtId="0" fontId="58" fillId="2" borderId="13" xfId="0" applyFont="1" applyFill="1" applyBorder="1" applyAlignment="1">
      <alignment horizontal="left" vertical="center"/>
    </xf>
    <xf numFmtId="0" fontId="51" fillId="2" borderId="13" xfId="0" applyFont="1" applyFill="1" applyBorder="1" applyAlignment="1">
      <alignment horizontal="center" vertical="center"/>
    </xf>
    <xf numFmtId="5" fontId="51" fillId="2" borderId="13" xfId="0" applyNumberFormat="1" applyFont="1" applyFill="1" applyBorder="1" applyAlignment="1" applyProtection="1">
      <alignment vertical="center"/>
    </xf>
    <xf numFmtId="0" fontId="83" fillId="0" borderId="0" xfId="1" applyFont="1" applyFill="1" applyBorder="1"/>
    <xf numFmtId="0" fontId="83" fillId="0" borderId="0" xfId="1" applyFont="1" applyFill="1" applyBorder="1" applyAlignment="1">
      <alignment horizontal="center"/>
    </xf>
    <xf numFmtId="0" fontId="81" fillId="0" borderId="0" xfId="1" applyFont="1" applyFill="1"/>
    <xf numFmtId="0" fontId="82" fillId="0" borderId="0" xfId="1" applyFont="1" applyFill="1"/>
    <xf numFmtId="0" fontId="87" fillId="0" borderId="38" xfId="1" applyFont="1" applyFill="1" applyBorder="1" applyAlignment="1" applyProtection="1">
      <alignment horizontal="left" vertical="center"/>
    </xf>
    <xf numFmtId="38" fontId="87" fillId="0" borderId="36" xfId="2" applyNumberFormat="1" applyFont="1" applyFill="1" applyBorder="1"/>
    <xf numFmtId="38" fontId="87" fillId="0" borderId="33" xfId="2" applyNumberFormat="1" applyFont="1" applyFill="1" applyBorder="1"/>
    <xf numFmtId="38" fontId="87" fillId="0" borderId="34" xfId="2" applyNumberFormat="1" applyFont="1" applyFill="1" applyBorder="1"/>
    <xf numFmtId="38" fontId="88" fillId="0" borderId="31" xfId="2" applyNumberFormat="1" applyFont="1" applyFill="1" applyBorder="1"/>
    <xf numFmtId="38" fontId="88" fillId="0" borderId="31" xfId="1" applyNumberFormat="1" applyFont="1" applyFill="1" applyBorder="1" applyAlignment="1">
      <alignment horizontal="center"/>
    </xf>
    <xf numFmtId="10" fontId="88" fillId="0" borderId="32" xfId="3" applyNumberFormat="1" applyFont="1" applyFill="1" applyBorder="1"/>
    <xf numFmtId="38" fontId="87" fillId="0" borderId="35" xfId="2" applyNumberFormat="1" applyFont="1" applyFill="1" applyBorder="1"/>
    <xf numFmtId="38" fontId="87" fillId="0" borderId="24" xfId="2" applyNumberFormat="1" applyFont="1" applyFill="1" applyBorder="1"/>
    <xf numFmtId="38" fontId="87" fillId="0" borderId="27" xfId="2" applyNumberFormat="1" applyFont="1" applyFill="1" applyBorder="1"/>
    <xf numFmtId="0" fontId="85" fillId="0" borderId="39" xfId="1" applyFont="1" applyFill="1" applyBorder="1" applyAlignment="1" applyProtection="1">
      <alignment horizontal="right"/>
      <protection locked="0"/>
    </xf>
    <xf numFmtId="38" fontId="86" fillId="0" borderId="35" xfId="1" applyNumberFormat="1" applyFont="1" applyFill="1" applyBorder="1" applyProtection="1">
      <protection locked="0"/>
    </xf>
    <xf numFmtId="38" fontId="86" fillId="0" borderId="35" xfId="1" applyNumberFormat="1" applyFont="1" applyFill="1" applyBorder="1" applyAlignment="1" applyProtection="1">
      <alignment horizontal="center"/>
      <protection locked="0"/>
    </xf>
    <xf numFmtId="0" fontId="85" fillId="0" borderId="23" xfId="1" applyFont="1" applyFill="1" applyBorder="1" applyAlignment="1" applyProtection="1">
      <alignment horizontal="right"/>
      <protection locked="0"/>
    </xf>
    <xf numFmtId="38" fontId="86" fillId="0" borderId="24" xfId="1" applyNumberFormat="1" applyFont="1" applyFill="1" applyBorder="1" applyProtection="1">
      <protection locked="0"/>
    </xf>
    <xf numFmtId="38" fontId="86" fillId="0" borderId="24" xfId="1" applyNumberFormat="1" applyFont="1" applyFill="1" applyBorder="1" applyAlignment="1" applyProtection="1">
      <alignment horizontal="center"/>
      <protection locked="0"/>
    </xf>
    <xf numFmtId="0" fontId="85" fillId="0" borderId="26" xfId="1" applyFont="1" applyFill="1" applyBorder="1" applyAlignment="1" applyProtection="1">
      <alignment horizontal="right"/>
      <protection locked="0"/>
    </xf>
    <xf numFmtId="38" fontId="86" fillId="0" borderId="27" xfId="1" applyNumberFormat="1" applyFont="1" applyFill="1" applyBorder="1" applyProtection="1">
      <protection locked="0"/>
    </xf>
    <xf numFmtId="38" fontId="86" fillId="0" borderId="27"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2" fillId="9" borderId="0" xfId="0" applyFont="1" applyFill="1" applyAlignment="1">
      <alignment horizontal="center"/>
    </xf>
    <xf numFmtId="0" fontId="12" fillId="9" borderId="0" xfId="0" applyFont="1" applyFill="1"/>
    <xf numFmtId="6" fontId="42" fillId="9" borderId="1" xfId="0" applyNumberFormat="1" applyFont="1" applyFill="1" applyBorder="1" applyProtection="1">
      <protection locked="0"/>
    </xf>
    <xf numFmtId="6" fontId="89" fillId="9" borderId="1" xfId="0" applyNumberFormat="1" applyFont="1" applyFill="1" applyBorder="1" applyProtection="1"/>
    <xf numFmtId="0" fontId="12" fillId="9" borderId="0" xfId="0" applyFont="1" applyFill="1" applyProtection="1"/>
    <xf numFmtId="6" fontId="11" fillId="9" borderId="0" xfId="0" applyNumberFormat="1" applyFont="1" applyFill="1" applyAlignment="1" applyProtection="1">
      <alignment horizontal="right"/>
    </xf>
    <xf numFmtId="169" fontId="11" fillId="9" borderId="0" xfId="0" applyNumberFormat="1" applyFont="1" applyFill="1" applyAlignment="1" applyProtection="1">
      <alignment horizontal="right"/>
    </xf>
    <xf numFmtId="6" fontId="38" fillId="9" borderId="1" xfId="0" applyNumberFormat="1" applyFont="1" applyFill="1" applyBorder="1" applyAlignment="1" applyProtection="1">
      <alignment horizontal="right"/>
    </xf>
    <xf numFmtId="169" fontId="38" fillId="9" borderId="1" xfId="0" applyNumberFormat="1" applyFont="1" applyFill="1" applyBorder="1" applyAlignment="1" applyProtection="1">
      <alignment horizontal="right"/>
    </xf>
    <xf numFmtId="0" fontId="18" fillId="9" borderId="0" xfId="0" applyFont="1" applyFill="1" applyProtection="1"/>
    <xf numFmtId="169" fontId="89" fillId="9" borderId="1" xfId="0" applyNumberFormat="1" applyFont="1" applyFill="1" applyBorder="1" applyProtection="1"/>
    <xf numFmtId="169" fontId="89" fillId="9" borderId="49" xfId="0" applyNumberFormat="1" applyFont="1" applyFill="1" applyBorder="1" applyProtection="1"/>
    <xf numFmtId="5" fontId="38" fillId="9" borderId="1" xfId="0" applyNumberFormat="1" applyFont="1" applyFill="1" applyBorder="1" applyProtection="1"/>
    <xf numFmtId="5" fontId="38" fillId="9" borderId="0" xfId="0" applyNumberFormat="1" applyFont="1" applyFill="1" applyProtection="1"/>
    <xf numFmtId="37" fontId="11" fillId="9" borderId="0" xfId="0" applyNumberFormat="1" applyFont="1" applyFill="1" applyProtection="1"/>
    <xf numFmtId="0" fontId="65" fillId="10" borderId="0" xfId="0" applyFont="1" applyFill="1" applyBorder="1" applyAlignment="1" applyProtection="1">
      <alignment horizontal="right"/>
    </xf>
    <xf numFmtId="5" fontId="41" fillId="9" borderId="1" xfId="0" applyNumberFormat="1" applyFont="1" applyFill="1" applyBorder="1" applyProtection="1"/>
    <xf numFmtId="5" fontId="38" fillId="9" borderId="17" xfId="0" applyNumberFormat="1" applyFont="1" applyFill="1" applyBorder="1" applyProtection="1"/>
    <xf numFmtId="1" fontId="11" fillId="4" borderId="0" xfId="0" applyNumberFormat="1" applyFont="1" applyFill="1" applyProtection="1"/>
    <xf numFmtId="5" fontId="41" fillId="9" borderId="0" xfId="0" applyNumberFormat="1" applyFont="1" applyFill="1" applyProtection="1"/>
    <xf numFmtId="37" fontId="12" fillId="9" borderId="0" xfId="0" applyNumberFormat="1" applyFont="1" applyFill="1" applyProtection="1"/>
    <xf numFmtId="0" fontId="12" fillId="9" borderId="50" xfId="0" applyFont="1" applyFill="1" applyBorder="1" applyAlignment="1">
      <alignment horizontal="center"/>
    </xf>
    <xf numFmtId="49" fontId="52" fillId="9" borderId="1" xfId="0" applyNumberFormat="1" applyFont="1" applyFill="1" applyBorder="1" applyProtection="1">
      <protection locked="0"/>
    </xf>
    <xf numFmtId="49" fontId="0" fillId="9" borderId="0" xfId="0" applyNumberFormat="1" applyFont="1" applyFill="1" applyProtection="1">
      <protection locked="0"/>
    </xf>
    <xf numFmtId="6" fontId="38" fillId="9" borderId="1" xfId="0" applyNumberFormat="1" applyFont="1" applyFill="1" applyBorder="1" applyProtection="1"/>
    <xf numFmtId="6" fontId="38" fillId="9" borderId="17" xfId="0" applyNumberFormat="1" applyFont="1" applyFill="1" applyBorder="1" applyProtection="1"/>
    <xf numFmtId="0" fontId="65" fillId="0" borderId="0" xfId="0" applyFont="1" applyFill="1" applyBorder="1" applyAlignment="1">
      <alignment horizontal="left"/>
    </xf>
    <xf numFmtId="0" fontId="76" fillId="0" borderId="0" xfId="1" applyFont="1" applyFill="1"/>
    <xf numFmtId="0" fontId="90" fillId="4" borderId="0" xfId="0" applyFont="1" applyFill="1"/>
    <xf numFmtId="0" fontId="12" fillId="4" borderId="0" xfId="0" applyFont="1" applyFill="1"/>
    <xf numFmtId="0" fontId="94" fillId="4" borderId="0" xfId="0" applyFont="1" applyFill="1" applyAlignment="1">
      <alignment horizontal="center"/>
    </xf>
    <xf numFmtId="49" fontId="92" fillId="4" borderId="0" xfId="0" applyNumberFormat="1" applyFont="1" applyFill="1" applyBorder="1" applyAlignment="1" applyProtection="1"/>
    <xf numFmtId="49" fontId="96" fillId="4" borderId="0" xfId="0" applyNumberFormat="1" applyFont="1" applyFill="1" applyBorder="1" applyAlignment="1" applyProtection="1">
      <alignment horizontal="center"/>
    </xf>
    <xf numFmtId="0" fontId="94" fillId="4" borderId="0" xfId="0" applyFont="1" applyFill="1" applyAlignment="1" applyProtection="1">
      <alignment horizontal="center"/>
    </xf>
    <xf numFmtId="40" fontId="2" fillId="0" borderId="0" xfId="0" applyNumberFormat="1" applyFont="1"/>
    <xf numFmtId="5" fontId="97" fillId="4" borderId="1" xfId="0" applyNumberFormat="1" applyFont="1" applyFill="1" applyBorder="1" applyProtection="1">
      <protection locked="0"/>
    </xf>
    <xf numFmtId="49" fontId="95" fillId="4" borderId="51" xfId="0" applyNumberFormat="1" applyFont="1" applyFill="1" applyBorder="1" applyAlignment="1" applyProtection="1">
      <alignment horizontal="center"/>
      <protection locked="0"/>
    </xf>
    <xf numFmtId="49" fontId="95" fillId="4" borderId="18" xfId="0" applyNumberFormat="1" applyFont="1" applyFill="1" applyBorder="1" applyAlignment="1" applyProtection="1">
      <protection locked="0"/>
    </xf>
    <xf numFmtId="49" fontId="95" fillId="4" borderId="0" xfId="0" applyNumberFormat="1" applyFont="1" applyFill="1" applyBorder="1" applyAlignment="1" applyProtection="1"/>
    <xf numFmtId="49" fontId="98" fillId="4" borderId="18" xfId="0" applyNumberFormat="1" applyFont="1" applyFill="1" applyBorder="1" applyAlignment="1" applyProtection="1">
      <alignment horizontal="center"/>
    </xf>
    <xf numFmtId="49" fontId="98" fillId="4" borderId="59" xfId="0" applyNumberFormat="1" applyFont="1" applyFill="1" applyBorder="1" applyAlignment="1" applyProtection="1">
      <alignment horizontal="center"/>
    </xf>
    <xf numFmtId="40" fontId="98" fillId="4" borderId="18" xfId="0" applyNumberFormat="1" applyFont="1" applyFill="1" applyBorder="1" applyAlignment="1" applyProtection="1"/>
    <xf numFmtId="40" fontId="98" fillId="4" borderId="59" xfId="0" applyNumberFormat="1" applyFont="1" applyFill="1" applyBorder="1" applyAlignment="1" applyProtection="1"/>
    <xf numFmtId="0" fontId="49" fillId="3" borderId="1" xfId="0" applyFont="1" applyFill="1" applyBorder="1" applyProtection="1">
      <protection locked="0"/>
    </xf>
    <xf numFmtId="0" fontId="0" fillId="4" borderId="0" xfId="0" applyFill="1" applyBorder="1" applyAlignment="1" applyProtection="1">
      <alignment vertical="top"/>
    </xf>
    <xf numFmtId="0" fontId="46" fillId="4" borderId="0" xfId="0" applyFont="1" applyFill="1" applyProtection="1"/>
    <xf numFmtId="0" fontId="92" fillId="4" borderId="0" xfId="0" applyNumberFormat="1" applyFont="1" applyFill="1" applyBorder="1" applyAlignment="1" applyProtection="1"/>
    <xf numFmtId="6" fontId="89" fillId="9" borderId="0" xfId="0" applyNumberFormat="1" applyFont="1" applyFill="1" applyBorder="1" applyProtection="1"/>
    <xf numFmtId="169" fontId="89" fillId="9" borderId="0" xfId="0" applyNumberFormat="1" applyFont="1" applyFill="1" applyBorder="1" applyProtection="1"/>
    <xf numFmtId="5" fontId="38" fillId="9" borderId="0" xfId="0" applyNumberFormat="1" applyFont="1" applyFill="1" applyBorder="1" applyProtection="1"/>
    <xf numFmtId="0" fontId="16" fillId="4" borderId="0" xfId="0" applyFont="1" applyFill="1"/>
    <xf numFmtId="10" fontId="54" fillId="2" borderId="60" xfId="0" applyNumberFormat="1" applyFont="1" applyFill="1" applyBorder="1" applyAlignment="1">
      <alignment horizontal="center" vertical="center"/>
    </xf>
    <xf numFmtId="10" fontId="51" fillId="2" borderId="61" xfId="0" applyNumberFormat="1" applyFont="1" applyFill="1" applyBorder="1" applyAlignment="1">
      <alignment horizontal="center" vertical="center"/>
    </xf>
    <xf numFmtId="38" fontId="50" fillId="3" borderId="62" xfId="0" applyNumberFormat="1" applyFont="1" applyFill="1" applyBorder="1" applyAlignment="1" applyProtection="1">
      <alignment horizontal="right" vertical="center" indent="1"/>
      <protection locked="0"/>
    </xf>
    <xf numFmtId="38" fontId="50" fillId="3" borderId="63" xfId="0" applyNumberFormat="1" applyFont="1" applyFill="1" applyBorder="1" applyAlignment="1" applyProtection="1">
      <alignment horizontal="right" vertical="center" indent="1"/>
      <protection locked="0"/>
    </xf>
    <xf numFmtId="38" fontId="50" fillId="3" borderId="65" xfId="0" applyNumberFormat="1" applyFont="1" applyFill="1" applyBorder="1" applyAlignment="1" applyProtection="1">
      <alignment horizontal="right" vertical="center" indent="1"/>
      <protection locked="0"/>
    </xf>
    <xf numFmtId="38" fontId="50" fillId="3" borderId="66" xfId="0" applyNumberFormat="1" applyFont="1" applyFill="1" applyBorder="1" applyAlignment="1" applyProtection="1">
      <alignment horizontal="right" vertical="center" indent="1"/>
      <protection locked="0"/>
    </xf>
    <xf numFmtId="0" fontId="26" fillId="0" borderId="2" xfId="0" applyFont="1" applyBorder="1" applyAlignment="1">
      <alignment horizontal="centerContinuous"/>
    </xf>
    <xf numFmtId="0" fontId="26" fillId="0" borderId="2" xfId="0" applyFont="1" applyBorder="1" applyAlignment="1">
      <alignment horizontal="center"/>
    </xf>
    <xf numFmtId="0" fontId="26" fillId="0" borderId="3" xfId="0" applyFont="1" applyBorder="1" applyAlignment="1">
      <alignment horizontal="centerContinuous"/>
    </xf>
    <xf numFmtId="0" fontId="26" fillId="0" borderId="3" xfId="0" applyFont="1" applyBorder="1" applyAlignment="1">
      <alignment horizontal="center"/>
    </xf>
    <xf numFmtId="0" fontId="75" fillId="0" borderId="4" xfId="0" applyFont="1" applyBorder="1" applyAlignment="1">
      <alignment horizontal="center"/>
    </xf>
    <xf numFmtId="0" fontId="26" fillId="0" borderId="4" xfId="0" applyFont="1" applyBorder="1" applyAlignment="1">
      <alignment horizontal="center"/>
    </xf>
    <xf numFmtId="0" fontId="25" fillId="0" borderId="19" xfId="0" applyFont="1" applyBorder="1" applyAlignment="1">
      <alignment horizontal="left" vertical="center"/>
    </xf>
    <xf numFmtId="38" fontId="51" fillId="0" borderId="5" xfId="0" applyNumberFormat="1" applyFont="1" applyBorder="1" applyAlignment="1">
      <alignment vertical="center"/>
    </xf>
    <xf numFmtId="0" fontId="26" fillId="0" borderId="0" xfId="0" applyFont="1" applyAlignment="1">
      <alignment horizontal="right" vertical="center"/>
    </xf>
    <xf numFmtId="38" fontId="0" fillId="0" borderId="20" xfId="0" applyNumberFormat="1" applyBorder="1" applyAlignment="1">
      <alignment vertical="center"/>
    </xf>
    <xf numFmtId="38" fontId="50" fillId="3" borderId="69" xfId="0" applyNumberFormat="1" applyFont="1" applyFill="1" applyBorder="1" applyAlignment="1" applyProtection="1">
      <alignment horizontal="right" vertical="center" indent="1"/>
      <protection locked="0"/>
    </xf>
    <xf numFmtId="38" fontId="50" fillId="3" borderId="70" xfId="0" applyNumberFormat="1" applyFont="1" applyFill="1" applyBorder="1" applyAlignment="1" applyProtection="1">
      <alignment horizontal="right" vertical="center" indent="1"/>
      <protection locked="0"/>
    </xf>
    <xf numFmtId="38" fontId="50" fillId="3" borderId="71" xfId="0" applyNumberFormat="1" applyFont="1" applyFill="1" applyBorder="1" applyAlignment="1" applyProtection="1">
      <alignment horizontal="right" vertical="center" indent="1"/>
      <protection locked="0"/>
    </xf>
    <xf numFmtId="38" fontId="50" fillId="3" borderId="72" xfId="0" applyNumberFormat="1" applyFont="1" applyFill="1" applyBorder="1" applyAlignment="1" applyProtection="1">
      <alignment horizontal="right" vertical="center" indent="1"/>
      <protection locked="0"/>
    </xf>
    <xf numFmtId="38" fontId="51" fillId="0" borderId="67" xfId="0" applyNumberFormat="1" applyFont="1" applyFill="1" applyBorder="1" applyAlignment="1">
      <alignment horizontal="right" vertical="center" indent="1"/>
    </xf>
    <xf numFmtId="38" fontId="51" fillId="0" borderId="68" xfId="0" applyNumberFormat="1" applyFont="1" applyFill="1" applyBorder="1" applyAlignment="1">
      <alignment horizontal="right" vertical="center" indent="1"/>
    </xf>
    <xf numFmtId="10" fontId="54" fillId="0" borderId="67" xfId="0" applyNumberFormat="1" applyFont="1" applyFill="1" applyBorder="1" applyAlignment="1">
      <alignment horizontal="center" vertical="center"/>
    </xf>
    <xf numFmtId="38" fontId="51" fillId="0" borderId="67" xfId="0" applyNumberFormat="1" applyFont="1" applyFill="1" applyBorder="1" applyAlignment="1">
      <alignment horizontal="right" vertical="center"/>
    </xf>
    <xf numFmtId="10" fontId="24" fillId="0" borderId="0" xfId="0" applyNumberFormat="1" applyFont="1" applyFill="1" applyAlignment="1">
      <alignment horizontal="center" vertical="center"/>
    </xf>
    <xf numFmtId="0" fontId="4" fillId="0" borderId="73" xfId="0" applyFont="1" applyFill="1" applyBorder="1" applyAlignment="1">
      <alignment horizontal="center" vertical="center"/>
    </xf>
    <xf numFmtId="16" fontId="85" fillId="0" borderId="39" xfId="1" applyNumberFormat="1" applyFont="1" applyFill="1" applyBorder="1" applyAlignment="1" applyProtection="1">
      <alignment horizontal="right"/>
      <protection locked="0"/>
    </xf>
    <xf numFmtId="0" fontId="48" fillId="3" borderId="74" xfId="0" applyFont="1" applyFill="1" applyBorder="1" applyAlignment="1" applyProtection="1">
      <alignment horizontal="left" vertical="center"/>
      <protection locked="0"/>
    </xf>
    <xf numFmtId="168" fontId="52" fillId="2" borderId="75" xfId="0" applyNumberFormat="1" applyFont="1" applyFill="1" applyBorder="1" applyAlignment="1" applyProtection="1">
      <alignment horizontal="center" vertical="center"/>
      <protection locked="0"/>
    </xf>
    <xf numFmtId="168" fontId="52" fillId="2" borderId="76" xfId="0" applyNumberFormat="1" applyFont="1" applyFill="1" applyBorder="1" applyAlignment="1" applyProtection="1">
      <alignment horizontal="center" vertical="center"/>
      <protection locked="0"/>
    </xf>
    <xf numFmtId="168" fontId="52" fillId="2" borderId="77" xfId="0" applyNumberFormat="1" applyFont="1" applyFill="1" applyBorder="1" applyAlignment="1" applyProtection="1">
      <alignment horizontal="center" vertical="center"/>
      <protection locked="0"/>
    </xf>
    <xf numFmtId="5" fontId="50" fillId="2" borderId="75" xfId="0" applyNumberFormat="1" applyFont="1" applyFill="1" applyBorder="1" applyAlignment="1" applyProtection="1">
      <alignment vertical="center"/>
      <protection locked="0"/>
    </xf>
    <xf numFmtId="5" fontId="50" fillId="2" borderId="76" xfId="0" applyNumberFormat="1" applyFont="1" applyFill="1" applyBorder="1" applyAlignment="1" applyProtection="1">
      <alignment vertical="center"/>
      <protection locked="0"/>
    </xf>
    <xf numFmtId="5" fontId="50" fillId="2" borderId="77" xfId="0" applyNumberFormat="1" applyFont="1" applyFill="1" applyBorder="1" applyAlignment="1" applyProtection="1">
      <alignment vertical="center"/>
      <protection locked="0"/>
    </xf>
    <xf numFmtId="10" fontId="54" fillId="2" borderId="78" xfId="0" applyNumberFormat="1" applyFont="1" applyFill="1" applyBorder="1" applyAlignment="1">
      <alignment horizontal="center" vertical="center"/>
    </xf>
    <xf numFmtId="10" fontId="54" fillId="2" borderId="79" xfId="0" applyNumberFormat="1" applyFont="1" applyFill="1" applyBorder="1" applyAlignment="1">
      <alignment horizontal="center" vertical="center"/>
    </xf>
    <xf numFmtId="0" fontId="48" fillId="0" borderId="80" xfId="0" applyFont="1" applyBorder="1" applyAlignment="1" applyProtection="1">
      <alignment horizontal="left" vertical="center"/>
      <protection locked="0"/>
    </xf>
    <xf numFmtId="38" fontId="50" fillId="0" borderId="81" xfId="0" applyNumberFormat="1" applyFont="1" applyBorder="1" applyAlignment="1" applyProtection="1">
      <alignment horizontal="center" vertical="center"/>
      <protection locked="0"/>
    </xf>
    <xf numFmtId="0" fontId="48" fillId="0" borderId="82" xfId="0" applyFont="1" applyBorder="1" applyAlignment="1" applyProtection="1">
      <alignment horizontal="left" vertical="center"/>
      <protection locked="0"/>
    </xf>
    <xf numFmtId="38" fontId="50" fillId="0" borderId="83" xfId="0" applyNumberFormat="1" applyFont="1" applyBorder="1" applyAlignment="1" applyProtection="1">
      <alignment horizontal="center" vertical="center"/>
      <protection locked="0"/>
    </xf>
    <xf numFmtId="0" fontId="48" fillId="0" borderId="84" xfId="0" applyFont="1" applyBorder="1" applyAlignment="1" applyProtection="1">
      <alignment horizontal="left" vertical="center"/>
      <protection locked="0"/>
    </xf>
    <xf numFmtId="38" fontId="50" fillId="0" borderId="85" xfId="0" applyNumberFormat="1" applyFont="1" applyBorder="1" applyAlignment="1" applyProtection="1">
      <alignment horizontal="center" vertical="center"/>
      <protection locked="0"/>
    </xf>
    <xf numFmtId="168" fontId="50" fillId="2" borderId="76" xfId="0" applyNumberFormat="1" applyFont="1" applyFill="1" applyBorder="1" applyAlignment="1" applyProtection="1">
      <alignment horizontal="center" vertical="center"/>
      <protection locked="0"/>
    </xf>
    <xf numFmtId="0" fontId="4" fillId="2" borderId="7" xfId="0" applyFont="1" applyFill="1" applyBorder="1" applyAlignment="1">
      <alignment horizontal="center"/>
    </xf>
    <xf numFmtId="9" fontId="0" fillId="11" borderId="88" xfId="0" applyNumberFormat="1" applyFill="1" applyBorder="1" applyAlignment="1">
      <alignment horizontal="left"/>
    </xf>
    <xf numFmtId="0" fontId="0" fillId="12" borderId="88" xfId="0" applyFill="1" applyBorder="1" applyAlignment="1">
      <alignment horizontal="left"/>
    </xf>
    <xf numFmtId="9" fontId="0" fillId="11" borderId="89" xfId="0" applyNumberFormat="1" applyFill="1" applyBorder="1" applyAlignment="1">
      <alignment horizontal="left"/>
    </xf>
    <xf numFmtId="9" fontId="0" fillId="11" borderId="89" xfId="0" applyNumberFormat="1" applyFill="1" applyBorder="1"/>
    <xf numFmtId="9" fontId="0" fillId="12" borderId="88" xfId="0" applyNumberFormat="1" applyFill="1" applyBorder="1"/>
    <xf numFmtId="0" fontId="0" fillId="11" borderId="89" xfId="0" applyFill="1" applyBorder="1"/>
    <xf numFmtId="0" fontId="0" fillId="12" borderId="88" xfId="0" applyFill="1" applyBorder="1"/>
    <xf numFmtId="0" fontId="0" fillId="11" borderId="88" xfId="0" applyFill="1" applyBorder="1"/>
    <xf numFmtId="0" fontId="4" fillId="2" borderId="1" xfId="0" applyFont="1" applyFill="1" applyBorder="1" applyAlignment="1">
      <alignment horizontal="center"/>
    </xf>
    <xf numFmtId="0" fontId="4" fillId="0" borderId="90" xfId="0" applyFont="1" applyBorder="1" applyAlignment="1">
      <alignment horizontal="center"/>
    </xf>
    <xf numFmtId="0" fontId="4" fillId="0" borderId="91" xfId="0" applyFont="1" applyBorder="1" applyAlignment="1">
      <alignment horizontal="center"/>
    </xf>
    <xf numFmtId="171" fontId="86" fillId="2" borderId="92" xfId="0" applyNumberFormat="1" applyFont="1" applyFill="1" applyBorder="1" applyAlignment="1" applyProtection="1">
      <alignment horizontal="right" vertical="center"/>
      <protection locked="0"/>
    </xf>
    <xf numFmtId="8" fontId="57" fillId="2" borderId="13" xfId="0" applyNumberFormat="1" applyFont="1" applyFill="1" applyBorder="1" applyAlignment="1">
      <alignment horizontal="right" vertical="center"/>
    </xf>
    <xf numFmtId="40" fontId="0" fillId="11" borderId="88" xfId="0" applyNumberFormat="1" applyFill="1" applyBorder="1"/>
    <xf numFmtId="40" fontId="0" fillId="12" borderId="88" xfId="0" applyNumberFormat="1" applyFill="1" applyBorder="1"/>
    <xf numFmtId="10" fontId="0" fillId="11" borderId="89" xfId="0" applyNumberFormat="1" applyFill="1" applyBorder="1"/>
    <xf numFmtId="10" fontId="0" fillId="12" borderId="88" xfId="0" applyNumberFormat="1" applyFill="1" applyBorder="1"/>
    <xf numFmtId="40" fontId="0" fillId="11" borderId="89" xfId="0" applyNumberFormat="1" applyFill="1" applyBorder="1"/>
    <xf numFmtId="171" fontId="0" fillId="0" borderId="64" xfId="0" applyNumberFormat="1" applyBorder="1" applyAlignment="1">
      <alignment horizontal="center" vertical="center"/>
    </xf>
    <xf numFmtId="171" fontId="86" fillId="2" borderId="93" xfId="0" applyNumberFormat="1" applyFont="1" applyFill="1" applyBorder="1" applyAlignment="1" applyProtection="1">
      <alignment horizontal="right" vertical="center"/>
      <protection locked="0"/>
    </xf>
    <xf numFmtId="172" fontId="54" fillId="2" borderId="67" xfId="0" applyNumberFormat="1" applyFont="1" applyFill="1" applyBorder="1"/>
    <xf numFmtId="7" fontId="54" fillId="2" borderId="67" xfId="0" applyNumberFormat="1" applyFont="1" applyFill="1" applyBorder="1"/>
    <xf numFmtId="172" fontId="54" fillId="2" borderId="67" xfId="0" applyNumberFormat="1" applyFont="1" applyFill="1" applyBorder="1" applyAlignment="1">
      <alignment horizontal="right" vertical="center"/>
    </xf>
    <xf numFmtId="7" fontId="54" fillId="2" borderId="67" xfId="0" applyNumberFormat="1" applyFont="1" applyFill="1" applyBorder="1" applyAlignment="1">
      <alignment horizontal="right" vertical="center"/>
    </xf>
    <xf numFmtId="7" fontId="54" fillId="2" borderId="5" xfId="0" applyNumberFormat="1" applyFont="1" applyFill="1" applyBorder="1"/>
    <xf numFmtId="2" fontId="56" fillId="2" borderId="76" xfId="0" applyNumberFormat="1" applyFont="1" applyFill="1" applyBorder="1" applyAlignment="1" applyProtection="1">
      <alignment horizontal="center" vertical="center"/>
      <protection locked="0"/>
    </xf>
    <xf numFmtId="2" fontId="56" fillId="2" borderId="94" xfId="0" applyNumberFormat="1" applyFont="1" applyFill="1" applyBorder="1" applyAlignment="1" applyProtection="1">
      <alignment horizontal="center" vertical="center"/>
      <protection locked="0"/>
    </xf>
    <xf numFmtId="0" fontId="85" fillId="2" borderId="75" xfId="0" applyFont="1" applyFill="1" applyBorder="1" applyAlignment="1" applyProtection="1">
      <alignment vertical="center"/>
      <protection locked="0"/>
    </xf>
    <xf numFmtId="0" fontId="85" fillId="2" borderId="76" xfId="0" applyFont="1" applyFill="1" applyBorder="1" applyAlignment="1" applyProtection="1">
      <alignment vertical="center"/>
      <protection locked="0"/>
    </xf>
    <xf numFmtId="0" fontId="85" fillId="2" borderId="94" xfId="0" applyFont="1" applyFill="1" applyBorder="1" applyAlignment="1" applyProtection="1">
      <alignment vertical="center"/>
      <protection locked="0"/>
    </xf>
    <xf numFmtId="0" fontId="104" fillId="3" borderId="1" xfId="0" applyFont="1" applyFill="1" applyBorder="1" applyProtection="1"/>
    <xf numFmtId="0" fontId="64" fillId="4" borderId="0" xfId="0" quotePrefix="1" applyFont="1" applyFill="1" applyAlignment="1" applyProtection="1">
      <alignment horizontal="left" vertical="center" wrapText="1"/>
    </xf>
    <xf numFmtId="7" fontId="0" fillId="0" borderId="0" xfId="0" applyNumberFormat="1"/>
    <xf numFmtId="7" fontId="21" fillId="0" borderId="0" xfId="0" applyNumberFormat="1" applyFont="1"/>
    <xf numFmtId="173" fontId="0" fillId="0" borderId="0" xfId="4" applyNumberFormat="1" applyFont="1"/>
    <xf numFmtId="7" fontId="54" fillId="2" borderId="13" xfId="0" applyNumberFormat="1" applyFont="1" applyFill="1" applyBorder="1" applyAlignment="1" applyProtection="1">
      <alignment vertical="center"/>
    </xf>
    <xf numFmtId="7" fontId="105" fillId="2" borderId="5" xfId="0" applyNumberFormat="1" applyFont="1" applyFill="1" applyBorder="1" applyProtection="1"/>
    <xf numFmtId="0" fontId="59" fillId="3" borderId="96" xfId="0" applyFont="1" applyFill="1" applyBorder="1" applyProtection="1"/>
    <xf numFmtId="0" fontId="59" fillId="3" borderId="0" xfId="0" applyFont="1" applyFill="1" applyBorder="1" applyProtection="1"/>
    <xf numFmtId="6" fontId="42" fillId="0" borderId="1" xfId="0" applyNumberFormat="1" applyFont="1" applyFill="1" applyBorder="1" applyProtection="1">
      <protection locked="0"/>
    </xf>
    <xf numFmtId="7" fontId="54" fillId="0" borderId="13" xfId="0" applyNumberFormat="1" applyFont="1" applyFill="1" applyBorder="1" applyAlignment="1" applyProtection="1">
      <alignment vertical="center"/>
    </xf>
    <xf numFmtId="5" fontId="54" fillId="0" borderId="13" xfId="0" applyNumberFormat="1" applyFont="1" applyFill="1" applyBorder="1" applyAlignment="1" applyProtection="1">
      <alignment vertical="center"/>
    </xf>
    <xf numFmtId="0" fontId="11" fillId="4" borderId="52" xfId="0" applyFont="1" applyFill="1" applyBorder="1" applyAlignment="1" applyProtection="1">
      <alignment horizontal="left" vertical="top" wrapText="1"/>
    </xf>
    <xf numFmtId="0" fontId="11" fillId="4" borderId="53" xfId="0" applyFont="1" applyFill="1" applyBorder="1" applyAlignment="1" applyProtection="1">
      <alignment horizontal="left" vertical="top" wrapText="1"/>
    </xf>
    <xf numFmtId="0" fontId="11" fillId="4" borderId="54" xfId="0" applyFont="1" applyFill="1" applyBorder="1" applyAlignment="1" applyProtection="1">
      <alignment horizontal="left" vertical="top" wrapText="1"/>
    </xf>
    <xf numFmtId="0" fontId="11" fillId="4" borderId="55"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56"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50"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0" xfId="0" applyFont="1" applyFill="1" applyAlignment="1" applyProtection="1">
      <alignment horizontal="left" vertical="top" wrapText="1"/>
    </xf>
    <xf numFmtId="0" fontId="62" fillId="4" borderId="1" xfId="0" applyFont="1" applyFill="1" applyBorder="1" applyAlignment="1" applyProtection="1">
      <alignment horizontal="left"/>
      <protection locked="0"/>
    </xf>
    <xf numFmtId="0" fontId="68" fillId="4" borderId="1" xfId="0" applyFont="1" applyFill="1" applyBorder="1" applyAlignment="1" applyProtection="1">
      <alignment horizontal="left"/>
      <protection locked="0"/>
    </xf>
    <xf numFmtId="0" fontId="33" fillId="9" borderId="0" xfId="0" applyFont="1" applyFill="1" applyAlignment="1">
      <alignment horizontal="center"/>
    </xf>
    <xf numFmtId="0" fontId="91" fillId="9" borderId="0" xfId="0" applyFont="1" applyFill="1" applyAlignment="1">
      <alignment horizontal="center" vertical="center" wrapText="1"/>
    </xf>
    <xf numFmtId="0" fontId="33" fillId="4" borderId="0" xfId="0" applyFont="1" applyFill="1" applyAlignment="1" applyProtection="1">
      <alignment horizontal="center"/>
    </xf>
    <xf numFmtId="0" fontId="20" fillId="0" borderId="52" xfId="0" quotePrefix="1" applyFont="1" applyFill="1" applyBorder="1" applyAlignment="1">
      <alignment horizontal="left" vertical="top" wrapText="1"/>
    </xf>
    <xf numFmtId="0" fontId="20" fillId="0" borderId="53" xfId="0" quotePrefix="1" applyFont="1" applyFill="1" applyBorder="1" applyAlignment="1">
      <alignment horizontal="left" vertical="top" wrapText="1"/>
    </xf>
    <xf numFmtId="0" fontId="20" fillId="0" borderId="54" xfId="0" quotePrefix="1" applyFont="1" applyFill="1" applyBorder="1" applyAlignment="1">
      <alignment horizontal="left" vertical="top" wrapText="1"/>
    </xf>
    <xf numFmtId="0" fontId="20" fillId="0" borderId="55" xfId="0" quotePrefix="1" applyFont="1" applyFill="1" applyBorder="1" applyAlignment="1">
      <alignment horizontal="left" vertical="top" wrapText="1"/>
    </xf>
    <xf numFmtId="0" fontId="20" fillId="0" borderId="0" xfId="0" quotePrefix="1" applyFont="1" applyFill="1" applyBorder="1" applyAlignment="1">
      <alignment horizontal="left" vertical="top" wrapText="1"/>
    </xf>
    <xf numFmtId="0" fontId="20" fillId="0" borderId="56" xfId="0" quotePrefix="1" applyFont="1" applyFill="1" applyBorder="1" applyAlignment="1">
      <alignment horizontal="left" vertical="top" wrapText="1"/>
    </xf>
    <xf numFmtId="0" fontId="20" fillId="0" borderId="5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6" xfId="0" applyFont="1" applyFill="1" applyBorder="1" applyAlignment="1">
      <alignment horizontal="left" vertical="top" wrapText="1"/>
    </xf>
    <xf numFmtId="0" fontId="20" fillId="0" borderId="57" xfId="0" applyFont="1" applyFill="1" applyBorder="1" applyAlignment="1">
      <alignment horizontal="left" vertical="top" wrapText="1"/>
    </xf>
    <xf numFmtId="0" fontId="20" fillId="0" borderId="50" xfId="0" applyFont="1" applyFill="1" applyBorder="1" applyAlignment="1">
      <alignment horizontal="left" vertical="top" wrapText="1"/>
    </xf>
    <xf numFmtId="0" fontId="20" fillId="0" borderId="58" xfId="0" applyFont="1" applyFill="1" applyBorder="1" applyAlignment="1">
      <alignment horizontal="left" vertical="top" wrapText="1"/>
    </xf>
    <xf numFmtId="0" fontId="53" fillId="3" borderId="1" xfId="0" applyFont="1" applyFill="1" applyBorder="1" applyAlignment="1" applyProtection="1">
      <alignment horizontal="left"/>
      <protection locked="0"/>
    </xf>
    <xf numFmtId="0" fontId="53" fillId="3" borderId="15" xfId="0" applyFont="1" applyFill="1" applyBorder="1" applyAlignment="1" applyProtection="1">
      <alignment horizontal="left"/>
      <protection locked="0"/>
    </xf>
    <xf numFmtId="0" fontId="47" fillId="3" borderId="1" xfId="0" applyFont="1" applyFill="1" applyBorder="1" applyAlignment="1" applyProtection="1">
      <alignment horizontal="left"/>
      <protection locked="0"/>
    </xf>
    <xf numFmtId="0" fontId="63" fillId="3" borderId="18"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49"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4" fillId="4" borderId="0" xfId="0" quotePrefix="1" applyFont="1" applyFill="1" applyAlignment="1" applyProtection="1">
      <alignment horizontal="left" vertical="center" wrapText="1"/>
    </xf>
    <xf numFmtId="0" fontId="21" fillId="4" borderId="0" xfId="0" applyFont="1" applyFill="1" applyAlignment="1" applyProtection="1">
      <alignment horizontal="left" vertical="top" wrapText="1"/>
    </xf>
    <xf numFmtId="0" fontId="0" fillId="4" borderId="52"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5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0"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5" fontId="63" fillId="3" borderId="18" xfId="0" applyNumberFormat="1" applyFont="1" applyFill="1" applyBorder="1" applyAlignment="1" applyProtection="1">
      <alignment horizontal="center"/>
      <protection locked="0"/>
    </xf>
    <xf numFmtId="0" fontId="47" fillId="3" borderId="1" xfId="0" applyFont="1" applyFill="1" applyBorder="1" applyAlignment="1" applyProtection="1">
      <alignment horizontal="left"/>
    </xf>
    <xf numFmtId="0" fontId="80" fillId="0" borderId="29" xfId="1" applyFont="1" applyFill="1" applyBorder="1" applyAlignment="1">
      <alignment horizontal="left"/>
    </xf>
    <xf numFmtId="0" fontId="80" fillId="0" borderId="30" xfId="1" applyFont="1" applyFill="1" applyBorder="1" applyAlignment="1">
      <alignment horizontal="left"/>
    </xf>
    <xf numFmtId="0" fontId="80" fillId="7" borderId="40" xfId="1" applyFont="1" applyFill="1" applyBorder="1" applyAlignment="1">
      <alignment horizontal="center"/>
    </xf>
    <xf numFmtId="0" fontId="80" fillId="7" borderId="41" xfId="1" applyFont="1" applyFill="1" applyBorder="1" applyAlignment="1">
      <alignment horizontal="center"/>
    </xf>
    <xf numFmtId="0" fontId="80" fillId="7" borderId="42" xfId="1" applyFont="1" applyFill="1" applyBorder="1" applyAlignment="1">
      <alignment horizontal="center"/>
    </xf>
    <xf numFmtId="0" fontId="80" fillId="7" borderId="22" xfId="1" applyFont="1" applyFill="1" applyBorder="1" applyAlignment="1"/>
    <xf numFmtId="0" fontId="80" fillId="7" borderId="25" xfId="1" applyFont="1" applyFill="1" applyBorder="1" applyAlignment="1"/>
    <xf numFmtId="0" fontId="80" fillId="7" borderId="28" xfId="1" applyFont="1" applyFill="1" applyBorder="1" applyAlignment="1"/>
    <xf numFmtId="0" fontId="79" fillId="0" borderId="0" xfId="1" applyFont="1" applyFill="1" applyAlignment="1">
      <alignment horizontal="center"/>
    </xf>
    <xf numFmtId="0" fontId="76" fillId="0" borderId="0" xfId="1" applyFont="1" applyFill="1" applyBorder="1" applyAlignment="1">
      <alignment horizontal="center"/>
    </xf>
    <xf numFmtId="0" fontId="84" fillId="8" borderId="0" xfId="1" applyFont="1" applyFill="1" applyAlignment="1">
      <alignment horizontal="center" wrapText="1"/>
    </xf>
    <xf numFmtId="0" fontId="28" fillId="0" borderId="0" xfId="0" applyFont="1" applyAlignment="1">
      <alignment wrapText="1"/>
    </xf>
    <xf numFmtId="0" fontId="0" fillId="0" borderId="0" xfId="0" applyAlignment="1">
      <alignment wrapText="1"/>
    </xf>
    <xf numFmtId="167" fontId="26" fillId="4" borderId="0" xfId="0" applyNumberFormat="1" applyFont="1" applyFill="1" applyAlignment="1" applyProtection="1">
      <alignment horizontal="center"/>
    </xf>
    <xf numFmtId="0" fontId="106" fillId="3" borderId="95" xfId="0" quotePrefix="1" applyFont="1" applyFill="1" applyBorder="1" applyAlignment="1" applyProtection="1">
      <alignment horizontal="left" vertical="top" wrapText="1"/>
    </xf>
    <xf numFmtId="0" fontId="106" fillId="3" borderId="96" xfId="0" applyFont="1" applyFill="1" applyBorder="1" applyAlignment="1" applyProtection="1">
      <alignment horizontal="left" vertical="top" wrapText="1"/>
    </xf>
    <xf numFmtId="0" fontId="106" fillId="3" borderId="22" xfId="0" applyFont="1" applyFill="1" applyBorder="1" applyAlignment="1" applyProtection="1">
      <alignment horizontal="left" vertical="top" wrapText="1"/>
    </xf>
    <xf numFmtId="0" fontId="106" fillId="3" borderId="21" xfId="0" applyFont="1" applyFill="1" applyBorder="1" applyAlignment="1" applyProtection="1">
      <alignment horizontal="left" vertical="top" wrapText="1"/>
    </xf>
    <xf numFmtId="0" fontId="106" fillId="3" borderId="0" xfId="0" applyFont="1" applyFill="1" applyBorder="1" applyAlignment="1" applyProtection="1">
      <alignment horizontal="left" vertical="top" wrapText="1"/>
    </xf>
    <xf numFmtId="0" fontId="106" fillId="3" borderId="25" xfId="0" applyFont="1" applyFill="1" applyBorder="1" applyAlignment="1" applyProtection="1">
      <alignment horizontal="left" vertical="top" wrapText="1"/>
    </xf>
    <xf numFmtId="0" fontId="106" fillId="3" borderId="97" xfId="0" applyFont="1" applyFill="1" applyBorder="1" applyAlignment="1" applyProtection="1">
      <alignment horizontal="left" vertical="top" wrapText="1"/>
    </xf>
    <xf numFmtId="0" fontId="106" fillId="3" borderId="98" xfId="0" applyFont="1" applyFill="1" applyBorder="1" applyAlignment="1" applyProtection="1">
      <alignment horizontal="left" vertical="top" wrapText="1"/>
    </xf>
    <xf numFmtId="0" fontId="106" fillId="3" borderId="99" xfId="0" applyFont="1" applyFill="1" applyBorder="1" applyAlignment="1" applyProtection="1">
      <alignment horizontal="left" vertical="top" wrapText="1"/>
    </xf>
    <xf numFmtId="0" fontId="19" fillId="0" borderId="43" xfId="0" applyFont="1" applyBorder="1" applyAlignment="1">
      <alignment horizontal="left" vertical="top" wrapText="1"/>
    </xf>
    <xf numFmtId="0" fontId="19" fillId="0" borderId="44" xfId="0" applyFont="1" applyBorder="1" applyAlignment="1">
      <alignment horizontal="left" vertical="top" wrapText="1"/>
    </xf>
    <xf numFmtId="0" fontId="19" fillId="0" borderId="45" xfId="0" applyFont="1" applyBorder="1" applyAlignment="1">
      <alignment horizontal="left" vertical="top" wrapText="1"/>
    </xf>
    <xf numFmtId="0" fontId="19" fillId="0" borderId="46" xfId="0" applyFont="1" applyBorder="1" applyAlignment="1">
      <alignment horizontal="left" vertical="top" wrapText="1"/>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52" xfId="0" applyFont="1" applyBorder="1" applyAlignment="1">
      <alignment horizontal="left" vertical="top" wrapText="1"/>
    </xf>
    <xf numFmtId="0" fontId="19" fillId="0" borderId="54" xfId="0" applyFont="1" applyBorder="1" applyAlignment="1">
      <alignment horizontal="left" vertical="top" wrapText="1"/>
    </xf>
    <xf numFmtId="0" fontId="19" fillId="0" borderId="55" xfId="0" applyFont="1" applyBorder="1" applyAlignment="1">
      <alignment horizontal="left" vertical="top" wrapText="1"/>
    </xf>
    <xf numFmtId="0" fontId="19" fillId="0" borderId="56" xfId="0" applyFont="1" applyBorder="1" applyAlignment="1">
      <alignment horizontal="left" vertical="top" wrapText="1"/>
    </xf>
    <xf numFmtId="0" fontId="19" fillId="0" borderId="86" xfId="0" applyFont="1" applyBorder="1" applyAlignment="1">
      <alignment horizontal="left" vertical="top" wrapText="1"/>
    </xf>
    <xf numFmtId="0" fontId="19" fillId="0" borderId="87" xfId="0" applyFont="1" applyBorder="1" applyAlignment="1">
      <alignment horizontal="left" vertical="top" wrapText="1"/>
    </xf>
    <xf numFmtId="0" fontId="4" fillId="0" borderId="0" xfId="0" applyFont="1" applyAlignment="1">
      <alignment horizontal="center" wrapText="1"/>
    </xf>
    <xf numFmtId="0" fontId="4" fillId="0" borderId="18" xfId="0" applyFont="1" applyBorder="1" applyAlignment="1">
      <alignment horizontal="center" wrapText="1"/>
    </xf>
    <xf numFmtId="0" fontId="22" fillId="4" borderId="0" xfId="0" applyFont="1" applyFill="1" applyAlignment="1">
      <alignment horizontal="left"/>
    </xf>
    <xf numFmtId="165" fontId="93" fillId="4" borderId="1" xfId="0" applyNumberFormat="1" applyFont="1" applyFill="1" applyBorder="1" applyAlignment="1" applyProtection="1">
      <alignment horizontal="center"/>
    </xf>
    <xf numFmtId="15" fontId="59" fillId="3" borderId="1" xfId="0" applyNumberFormat="1" applyFont="1" applyFill="1" applyBorder="1" applyAlignment="1" applyProtection="1">
      <alignment horizontal="center"/>
      <protection locked="0"/>
    </xf>
    <xf numFmtId="0" fontId="53" fillId="0" borderId="1" xfId="0" applyFont="1" applyBorder="1" applyAlignment="1" applyProtection="1">
      <alignment horizontal="center"/>
      <protection locked="0"/>
    </xf>
    <xf numFmtId="0" fontId="72" fillId="3" borderId="1" xfId="0" applyFont="1" applyFill="1" applyBorder="1" applyAlignment="1" applyProtection="1">
      <protection locked="0"/>
    </xf>
    <xf numFmtId="0" fontId="73" fillId="0" borderId="1" xfId="0" applyFont="1" applyBorder="1" applyAlignment="1" applyProtection="1">
      <protection locked="0"/>
    </xf>
    <xf numFmtId="0" fontId="48" fillId="3" borderId="1" xfId="0" applyFont="1" applyFill="1" applyBorder="1" applyAlignment="1" applyProtection="1">
      <protection locked="0"/>
    </xf>
    <xf numFmtId="0" fontId="53" fillId="0" borderId="1" xfId="0" applyFont="1" applyBorder="1" applyAlignment="1" applyProtection="1">
      <protection locked="0"/>
    </xf>
    <xf numFmtId="0" fontId="59" fillId="3" borderId="1" xfId="0" applyFont="1" applyFill="1" applyBorder="1" applyAlignment="1" applyProtection="1">
      <alignment horizontal="center"/>
      <protection locked="0"/>
    </xf>
    <xf numFmtId="170" fontId="82" fillId="3" borderId="1" xfId="0" applyNumberFormat="1" applyFont="1" applyFill="1" applyBorder="1" applyAlignment="1" applyProtection="1">
      <alignment horizontal="center"/>
    </xf>
    <xf numFmtId="170" fontId="93" fillId="0" borderId="1" xfId="0" applyNumberFormat="1" applyFont="1" applyBorder="1" applyAlignment="1" applyProtection="1">
      <alignment horizontal="center"/>
    </xf>
  </cellXfs>
  <cellStyles count="5">
    <cellStyle name="Comma 2" xfId="2" xr:uid="{00000000-0005-0000-0000-000000000000}"/>
    <cellStyle name="Normal" xfId="0" builtinId="0"/>
    <cellStyle name="Normal 2" xfId="1" xr:uid="{00000000-0005-0000-0000-000002000000}"/>
    <cellStyle name="Percent" xfId="4" builtinId="5"/>
    <cellStyle name="Percent 2" xfId="3" xr:uid="{00000000-0005-0000-0000-000003000000}"/>
  </cellStyles>
  <dxfs count="1634">
    <dxf>
      <font>
        <color theme="0"/>
      </font>
    </dxf>
    <dxf>
      <fill>
        <patternFill patternType="darkUp">
          <fgColor theme="0" tint="-0.24994659260841701"/>
        </patternFill>
      </fill>
    </dxf>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theme="0"/>
      </font>
    </dxf>
    <dxf>
      <font>
        <color theme="0"/>
      </font>
    </dxf>
    <dxf>
      <font>
        <color rgb="FFC00000"/>
      </font>
      <fill>
        <patternFill patternType="none">
          <bgColor auto="1"/>
        </patternFill>
      </fill>
    </dxf>
    <dxf>
      <font>
        <color rgb="FFC00000"/>
      </font>
      <fill>
        <patternFill patternType="none">
          <bgColor auto="1"/>
        </patternFill>
      </fill>
    </dxf>
    <dxf>
      <fill>
        <patternFill>
          <bgColor rgb="FFFFEBFF"/>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theme="0" tint="-4.9989318521683403E-2"/>
      </font>
    </dxf>
    <dxf>
      <font>
        <color theme="0" tint="-4.9989318521683403E-2"/>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ill>
        <patternFill>
          <bgColor rgb="FFFFE6FF"/>
        </patternFill>
      </fill>
    </dxf>
    <dxf>
      <fill>
        <patternFill>
          <bgColor rgb="FFFFE6FF"/>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000080"/>
      <color rgb="FFFFEBFF"/>
      <color rgb="FF800000"/>
      <color rgb="FF4BD0FF"/>
      <color rgb="FFFFE6FF"/>
      <color rgb="FF3CFA00"/>
      <color rgb="FF66FF33"/>
      <color rgb="FFA0E6FF"/>
      <color rgb="FFFFD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47"/>
  </sheetPr>
  <dimension ref="A1:IU399"/>
  <sheetViews>
    <sheetView tabSelected="1" defaultGridColor="0" colorId="22" zoomScale="60" zoomScaleNormal="60" workbookViewId="0">
      <selection activeCell="O25" sqref="O25"/>
    </sheetView>
  </sheetViews>
  <sheetFormatPr defaultColWidth="6" defaultRowHeight="23.25"/>
  <cols>
    <col min="1" max="1" width="9.4609375" customWidth="1"/>
    <col min="2" max="2" width="10.765625" customWidth="1"/>
    <col min="3" max="3" width="5.765625" customWidth="1"/>
    <col min="4" max="7" width="9.69140625" customWidth="1"/>
    <col min="8" max="8" width="14.69140625" customWidth="1"/>
    <col min="9" max="9" width="5.69140625" customWidth="1"/>
    <col min="10" max="10" width="14.69140625" customWidth="1"/>
    <col min="11" max="11" width="5.69140625" customWidth="1"/>
    <col min="12" max="12" width="16.69140625" customWidth="1"/>
    <col min="15" max="15" width="20.07421875" customWidth="1"/>
    <col min="16" max="16" width="3.69140625" customWidth="1"/>
    <col min="17" max="17" width="15.69140625" customWidth="1"/>
    <col min="18" max="18" width="3.69140625" customWidth="1"/>
    <col min="19" max="19" width="15.69140625" customWidth="1"/>
    <col min="20" max="20" width="3.69140625" customWidth="1"/>
    <col min="21" max="21" width="56" customWidth="1"/>
  </cols>
  <sheetData>
    <row r="1" spans="1:21" ht="9.9499999999999993" customHeight="1">
      <c r="A1" s="233"/>
      <c r="B1" s="233"/>
      <c r="C1" s="233"/>
      <c r="D1" s="233"/>
      <c r="E1" s="233"/>
      <c r="F1" s="233"/>
      <c r="G1" s="233"/>
      <c r="H1" s="233"/>
      <c r="I1" s="233"/>
      <c r="J1" s="233"/>
      <c r="K1" s="233"/>
      <c r="L1" s="233"/>
      <c r="M1" s="233"/>
      <c r="O1" s="343"/>
      <c r="P1" s="343"/>
      <c r="Q1" s="343"/>
      <c r="R1" s="343"/>
      <c r="S1" s="343"/>
      <c r="T1" s="345"/>
      <c r="U1" s="345"/>
    </row>
    <row r="2" spans="1:21" ht="35.25">
      <c r="A2" s="495" t="s">
        <v>0</v>
      </c>
      <c r="B2" s="495"/>
      <c r="C2" s="495"/>
      <c r="D2" s="495"/>
      <c r="E2" s="495"/>
      <c r="F2" s="495"/>
      <c r="G2" s="495"/>
      <c r="H2" s="495"/>
      <c r="I2" s="495"/>
      <c r="J2" s="495"/>
      <c r="K2" s="495"/>
      <c r="L2" s="495"/>
      <c r="M2" s="495"/>
      <c r="O2" s="493" t="s">
        <v>0</v>
      </c>
      <c r="P2" s="493"/>
      <c r="Q2" s="493"/>
      <c r="R2" s="493"/>
      <c r="S2" s="493"/>
      <c r="T2" s="493"/>
      <c r="U2" s="493"/>
    </row>
    <row r="3" spans="1:21" ht="35.25">
      <c r="A3" s="495" t="s">
        <v>273</v>
      </c>
      <c r="B3" s="495"/>
      <c r="C3" s="495"/>
      <c r="D3" s="495"/>
      <c r="E3" s="495"/>
      <c r="F3" s="495"/>
      <c r="G3" s="495"/>
      <c r="H3" s="495"/>
      <c r="I3" s="495"/>
      <c r="J3" s="495"/>
      <c r="K3" s="495"/>
      <c r="L3" s="495"/>
      <c r="M3" s="495"/>
      <c r="O3" s="493" t="s">
        <v>409</v>
      </c>
      <c r="P3" s="493"/>
      <c r="Q3" s="493"/>
      <c r="R3" s="493"/>
      <c r="S3" s="493"/>
      <c r="T3" s="493"/>
      <c r="U3" s="493"/>
    </row>
    <row r="4" spans="1:21" ht="20.100000000000001" customHeight="1">
      <c r="A4" s="234"/>
      <c r="B4" s="235"/>
      <c r="C4" s="235"/>
      <c r="D4" s="235"/>
      <c r="E4" s="235"/>
      <c r="F4" s="236"/>
      <c r="G4" s="235"/>
      <c r="H4" s="235"/>
      <c r="I4" s="235"/>
      <c r="J4" s="235"/>
      <c r="K4" s="235"/>
      <c r="L4" s="235"/>
      <c r="M4" s="237"/>
      <c r="O4" s="494" t="s">
        <v>411</v>
      </c>
      <c r="P4" s="494"/>
      <c r="Q4" s="494"/>
      <c r="R4" s="494"/>
      <c r="S4" s="494"/>
      <c r="T4" s="494"/>
      <c r="U4" s="494"/>
    </row>
    <row r="5" spans="1:21" ht="9.9499999999999993" customHeight="1">
      <c r="A5" s="126"/>
      <c r="B5" s="126"/>
      <c r="C5" s="126"/>
      <c r="D5" s="126"/>
      <c r="E5" s="126"/>
      <c r="F5" s="126"/>
      <c r="G5" s="126"/>
      <c r="H5" s="126"/>
      <c r="I5" s="126"/>
      <c r="J5" s="126"/>
      <c r="K5" s="126"/>
      <c r="L5" s="126"/>
      <c r="M5" s="131"/>
      <c r="O5" s="494"/>
      <c r="P5" s="494"/>
      <c r="Q5" s="494"/>
      <c r="R5" s="494"/>
      <c r="S5" s="494"/>
      <c r="T5" s="494"/>
      <c r="U5" s="494"/>
    </row>
    <row r="6" spans="1:21" ht="27" customHeight="1" thickBot="1">
      <c r="A6" s="132" t="s">
        <v>210</v>
      </c>
      <c r="B6" s="132"/>
      <c r="C6" s="491"/>
      <c r="D6" s="491"/>
      <c r="E6" s="491"/>
      <c r="F6" s="491"/>
      <c r="G6" s="491"/>
      <c r="H6" s="491"/>
      <c r="I6" s="132"/>
      <c r="J6" s="133" t="s">
        <v>101</v>
      </c>
      <c r="K6" s="492"/>
      <c r="L6" s="492"/>
      <c r="M6" s="131"/>
      <c r="O6" s="494"/>
      <c r="P6" s="494"/>
      <c r="Q6" s="494"/>
      <c r="R6" s="494"/>
      <c r="S6" s="494"/>
      <c r="T6" s="494"/>
      <c r="U6" s="494"/>
    </row>
    <row r="7" spans="1:21" ht="27" customHeight="1">
      <c r="A7" s="362"/>
      <c r="B7" s="362"/>
      <c r="C7" s="362"/>
      <c r="D7" s="362"/>
      <c r="E7" s="362"/>
      <c r="F7" s="362"/>
      <c r="G7" s="362"/>
      <c r="H7" s="362"/>
      <c r="I7" s="362"/>
      <c r="J7" s="362"/>
      <c r="K7" s="362"/>
      <c r="L7" s="362"/>
      <c r="M7" s="362"/>
      <c r="O7" s="494"/>
      <c r="P7" s="494"/>
      <c r="Q7" s="494"/>
      <c r="R7" s="494"/>
      <c r="S7" s="494"/>
      <c r="T7" s="494"/>
      <c r="U7" s="494"/>
    </row>
    <row r="8" spans="1:21" ht="27" customHeight="1">
      <c r="A8" s="238"/>
      <c r="B8" s="126"/>
      <c r="C8" s="126"/>
      <c r="D8" s="126"/>
      <c r="E8" s="126"/>
      <c r="F8" s="126"/>
      <c r="G8" s="126"/>
      <c r="H8" s="135" t="s">
        <v>1</v>
      </c>
      <c r="I8" s="126"/>
      <c r="J8" s="135"/>
      <c r="K8" s="126"/>
      <c r="L8" s="135" t="s">
        <v>1</v>
      </c>
      <c r="M8" s="134"/>
      <c r="O8" s="344" t="s">
        <v>402</v>
      </c>
      <c r="P8" s="345"/>
      <c r="Q8" s="344"/>
      <c r="R8" s="344"/>
      <c r="S8" s="344"/>
      <c r="T8" s="345"/>
      <c r="U8" s="359" t="str">
        <f>"Application #: "&amp;IF(COSTS!$K$6="","",COSTS!$K$6)</f>
        <v xml:space="preserve">Application #: </v>
      </c>
    </row>
    <row r="9" spans="1:21" ht="27" customHeight="1">
      <c r="A9" s="126"/>
      <c r="B9" s="126"/>
      <c r="C9" s="126"/>
      <c r="D9" s="126"/>
      <c r="E9" s="126"/>
      <c r="F9" s="126"/>
      <c r="G9" s="126"/>
      <c r="H9" s="135" t="s">
        <v>2</v>
      </c>
      <c r="I9" s="126"/>
      <c r="J9" s="135"/>
      <c r="K9" s="126"/>
      <c r="L9" s="135" t="s">
        <v>4</v>
      </c>
      <c r="M9" s="134"/>
      <c r="O9" s="344" t="s">
        <v>400</v>
      </c>
      <c r="P9" s="345"/>
      <c r="Q9" s="344"/>
      <c r="R9" s="344"/>
      <c r="S9" s="344"/>
      <c r="T9" s="345"/>
      <c r="U9" s="345"/>
    </row>
    <row r="10" spans="1:21" ht="27" customHeight="1">
      <c r="A10" s="126"/>
      <c r="B10" s="126"/>
      <c r="C10" s="126"/>
      <c r="D10" s="126"/>
      <c r="E10" s="126"/>
      <c r="F10" s="126"/>
      <c r="G10" s="126"/>
      <c r="H10" s="135" t="s">
        <v>293</v>
      </c>
      <c r="I10" s="126"/>
      <c r="J10" s="135"/>
      <c r="K10" s="126"/>
      <c r="L10" s="135" t="s">
        <v>7</v>
      </c>
      <c r="M10" s="134"/>
      <c r="O10" s="344" t="s">
        <v>401</v>
      </c>
      <c r="P10" s="345"/>
      <c r="Q10" s="344"/>
      <c r="R10" s="344"/>
      <c r="S10" s="344"/>
      <c r="T10" s="345"/>
      <c r="U10" s="345"/>
    </row>
    <row r="11" spans="1:21" ht="27" customHeight="1">
      <c r="A11" s="126"/>
      <c r="B11" s="126"/>
      <c r="C11" s="126"/>
      <c r="D11" s="126"/>
      <c r="E11" s="126"/>
      <c r="F11" s="126"/>
      <c r="G11" s="126"/>
      <c r="H11" s="200" t="s">
        <v>294</v>
      </c>
      <c r="I11" s="126"/>
      <c r="J11" s="135"/>
      <c r="K11" s="126"/>
      <c r="L11" s="200" t="s">
        <v>294</v>
      </c>
      <c r="M11" s="134"/>
      <c r="O11" s="365" t="s">
        <v>403</v>
      </c>
      <c r="P11" s="345" t="s">
        <v>404</v>
      </c>
      <c r="Q11" s="365" t="s">
        <v>406</v>
      </c>
      <c r="R11" s="344" t="s">
        <v>405</v>
      </c>
      <c r="S11" s="365" t="s">
        <v>407</v>
      </c>
      <c r="T11" s="345" t="s">
        <v>404</v>
      </c>
      <c r="U11" s="365" t="s">
        <v>408</v>
      </c>
    </row>
    <row r="12" spans="1:21" ht="27" customHeight="1">
      <c r="A12" s="126" t="s">
        <v>9</v>
      </c>
      <c r="B12" s="126"/>
      <c r="C12" s="126"/>
      <c r="D12" s="126"/>
      <c r="E12" s="126"/>
      <c r="F12" s="126"/>
      <c r="G12" s="126"/>
      <c r="H12" s="126"/>
      <c r="I12" s="126"/>
      <c r="J12" s="126"/>
      <c r="K12" s="126"/>
      <c r="L12" s="126"/>
      <c r="M12" s="134"/>
      <c r="O12" s="345"/>
      <c r="P12" s="345"/>
      <c r="Q12" s="345"/>
      <c r="R12" s="345"/>
      <c r="S12" s="345"/>
      <c r="T12" s="345"/>
      <c r="U12" s="345"/>
    </row>
    <row r="13" spans="1:21" ht="27" customHeight="1">
      <c r="A13" s="136" t="s">
        <v>10</v>
      </c>
      <c r="B13" s="126"/>
      <c r="C13" s="126" t="s">
        <v>11</v>
      </c>
      <c r="D13" s="126"/>
      <c r="E13" s="126"/>
      <c r="F13" s="126"/>
      <c r="G13" s="126"/>
      <c r="H13" s="126"/>
      <c r="I13" s="126"/>
      <c r="J13" s="126"/>
      <c r="K13" s="126"/>
      <c r="L13" s="126"/>
      <c r="M13" s="134"/>
      <c r="O13" s="345"/>
      <c r="P13" s="345"/>
      <c r="Q13" s="345"/>
      <c r="R13" s="345"/>
      <c r="S13" s="345"/>
      <c r="T13" s="345"/>
      <c r="U13" s="345"/>
    </row>
    <row r="14" spans="1:21" ht="27" customHeight="1">
      <c r="A14" s="126"/>
      <c r="B14" s="126"/>
      <c r="C14" s="126" t="s">
        <v>12</v>
      </c>
      <c r="D14" s="126"/>
      <c r="E14" s="126"/>
      <c r="F14" s="126"/>
      <c r="G14" s="126"/>
      <c r="H14" s="252" t="str">
        <f>L206</f>
        <v/>
      </c>
      <c r="I14" s="126"/>
      <c r="J14" s="126"/>
      <c r="K14" s="126"/>
      <c r="L14" s="126"/>
      <c r="M14" s="134"/>
      <c r="O14" s="345"/>
      <c r="P14" s="345"/>
      <c r="Q14" s="345"/>
      <c r="R14" s="345"/>
      <c r="S14" s="345"/>
      <c r="T14" s="345"/>
      <c r="U14" s="345"/>
    </row>
    <row r="15" spans="1:21" ht="18" customHeight="1">
      <c r="A15" s="126"/>
      <c r="B15" s="126"/>
      <c r="C15" s="126"/>
      <c r="D15" s="126"/>
      <c r="E15" s="126"/>
      <c r="F15" s="126"/>
      <c r="G15" s="126"/>
      <c r="H15" s="126"/>
      <c r="I15" s="126"/>
      <c r="J15" s="137"/>
      <c r="K15" s="126"/>
      <c r="L15" s="138"/>
      <c r="M15" s="134"/>
      <c r="O15" s="345"/>
      <c r="P15" s="345"/>
      <c r="Q15" s="345"/>
      <c r="R15" s="345"/>
      <c r="S15" s="345"/>
      <c r="T15" s="345"/>
      <c r="U15" s="345"/>
    </row>
    <row r="16" spans="1:21" ht="27" customHeight="1" thickBot="1">
      <c r="A16" s="126"/>
      <c r="B16" s="139" t="s">
        <v>13</v>
      </c>
      <c r="C16" s="139"/>
      <c r="D16" s="139"/>
      <c r="E16" s="139"/>
      <c r="F16" s="239"/>
      <c r="G16" s="239"/>
      <c r="H16" s="289"/>
      <c r="I16" s="240"/>
      <c r="J16" s="126"/>
      <c r="K16" s="240"/>
      <c r="L16" s="291" t="str">
        <f t="shared" ref="L16:L25" si="0">IF(H16="","",H16)</f>
        <v/>
      </c>
      <c r="M16" s="131"/>
      <c r="O16" s="346"/>
      <c r="P16" s="345"/>
      <c r="Q16" s="347">
        <f>L16-O16</f>
        <v>0</v>
      </c>
      <c r="R16" s="348"/>
      <c r="S16" s="354">
        <f>IF(O16=0,0,Q16/O16)</f>
        <v>0</v>
      </c>
      <c r="T16" s="345"/>
      <c r="U16" s="366"/>
    </row>
    <row r="17" spans="1:21" ht="27" customHeight="1" thickBot="1">
      <c r="A17" s="126"/>
      <c r="B17" s="126" t="s">
        <v>14</v>
      </c>
      <c r="C17" s="126"/>
      <c r="D17" s="126"/>
      <c r="E17" s="126"/>
      <c r="F17" s="126"/>
      <c r="G17" s="126"/>
      <c r="H17" s="289"/>
      <c r="I17" s="240"/>
      <c r="J17" s="126"/>
      <c r="K17" s="241"/>
      <c r="L17" s="291" t="str">
        <f t="shared" si="0"/>
        <v/>
      </c>
      <c r="M17" s="131"/>
      <c r="O17" s="346"/>
      <c r="P17" s="345"/>
      <c r="Q17" s="347">
        <f t="shared" ref="Q17:Q25" si="1">L17-O17</f>
        <v>0</v>
      </c>
      <c r="R17" s="348"/>
      <c r="S17" s="354">
        <f t="shared" ref="S17:S25" si="2">IF(O17=0,0,Q17/O17)</f>
        <v>0</v>
      </c>
      <c r="T17" s="345"/>
      <c r="U17" s="366"/>
    </row>
    <row r="18" spans="1:21" ht="27" customHeight="1" thickBot="1">
      <c r="A18" s="126"/>
      <c r="B18" s="126" t="s">
        <v>15</v>
      </c>
      <c r="C18" s="126"/>
      <c r="D18" s="126"/>
      <c r="E18" s="126"/>
      <c r="F18" s="126"/>
      <c r="G18" s="126"/>
      <c r="H18" s="289"/>
      <c r="I18" s="240"/>
      <c r="J18" s="126"/>
      <c r="K18" s="241"/>
      <c r="L18" s="291" t="str">
        <f t="shared" si="0"/>
        <v/>
      </c>
      <c r="M18" s="131"/>
      <c r="O18" s="346"/>
      <c r="P18" s="345"/>
      <c r="Q18" s="347">
        <f t="shared" si="1"/>
        <v>0</v>
      </c>
      <c r="R18" s="348"/>
      <c r="S18" s="354">
        <f t="shared" si="2"/>
        <v>0</v>
      </c>
      <c r="T18" s="345"/>
      <c r="U18" s="366"/>
    </row>
    <row r="19" spans="1:21" ht="27" customHeight="1" thickBot="1">
      <c r="A19" s="126"/>
      <c r="B19" s="126" t="s">
        <v>16</v>
      </c>
      <c r="C19" s="126"/>
      <c r="D19" s="126"/>
      <c r="E19" s="126"/>
      <c r="F19" s="126"/>
      <c r="G19" s="126"/>
      <c r="H19" s="289"/>
      <c r="I19" s="240"/>
      <c r="J19" s="126"/>
      <c r="K19" s="241"/>
      <c r="L19" s="291" t="str">
        <f t="shared" si="0"/>
        <v/>
      </c>
      <c r="M19" s="131"/>
      <c r="O19" s="346"/>
      <c r="P19" s="345"/>
      <c r="Q19" s="347">
        <f t="shared" si="1"/>
        <v>0</v>
      </c>
      <c r="R19" s="348"/>
      <c r="S19" s="354">
        <f t="shared" si="2"/>
        <v>0</v>
      </c>
      <c r="T19" s="345"/>
      <c r="U19" s="366"/>
    </row>
    <row r="20" spans="1:21" ht="27" customHeight="1" thickBot="1">
      <c r="A20" s="126"/>
      <c r="B20" s="126" t="s">
        <v>17</v>
      </c>
      <c r="C20" s="126"/>
      <c r="D20" s="126"/>
      <c r="E20" s="126"/>
      <c r="F20" s="126"/>
      <c r="G20" s="126"/>
      <c r="H20" s="289"/>
      <c r="I20" s="242"/>
      <c r="J20" s="126"/>
      <c r="K20" s="241"/>
      <c r="L20" s="291" t="str">
        <f t="shared" si="0"/>
        <v/>
      </c>
      <c r="M20" s="131"/>
      <c r="O20" s="346"/>
      <c r="P20" s="345"/>
      <c r="Q20" s="347">
        <f t="shared" si="1"/>
        <v>0</v>
      </c>
      <c r="R20" s="348"/>
      <c r="S20" s="354">
        <f t="shared" si="2"/>
        <v>0</v>
      </c>
      <c r="T20" s="345"/>
      <c r="U20" s="366"/>
    </row>
    <row r="21" spans="1:21" ht="27" customHeight="1" thickBot="1">
      <c r="A21" s="126"/>
      <c r="B21" s="126" t="s">
        <v>18</v>
      </c>
      <c r="C21" s="126"/>
      <c r="D21" s="126"/>
      <c r="E21" s="126"/>
      <c r="F21" s="126"/>
      <c r="G21" s="126"/>
      <c r="H21" s="289"/>
      <c r="I21" s="240"/>
      <c r="J21" s="126"/>
      <c r="K21" s="241"/>
      <c r="L21" s="291" t="str">
        <f t="shared" si="0"/>
        <v/>
      </c>
      <c r="M21" s="131"/>
      <c r="O21" s="346"/>
      <c r="P21" s="345"/>
      <c r="Q21" s="347">
        <f t="shared" si="1"/>
        <v>0</v>
      </c>
      <c r="R21" s="348"/>
      <c r="S21" s="354">
        <f t="shared" si="2"/>
        <v>0</v>
      </c>
      <c r="T21" s="345"/>
      <c r="U21" s="366"/>
    </row>
    <row r="22" spans="1:21" ht="27" customHeight="1" thickBot="1">
      <c r="A22" s="126"/>
      <c r="B22" s="126" t="s">
        <v>19</v>
      </c>
      <c r="C22" s="126"/>
      <c r="D22" s="126"/>
      <c r="E22" s="126"/>
      <c r="F22" s="126"/>
      <c r="G22" s="126"/>
      <c r="H22" s="289"/>
      <c r="I22" s="240"/>
      <c r="J22" s="126"/>
      <c r="K22" s="241"/>
      <c r="L22" s="291" t="str">
        <f t="shared" si="0"/>
        <v/>
      </c>
      <c r="M22" s="131"/>
      <c r="O22" s="346"/>
      <c r="P22" s="345"/>
      <c r="Q22" s="347">
        <f t="shared" si="1"/>
        <v>0</v>
      </c>
      <c r="R22" s="348"/>
      <c r="S22" s="354">
        <f t="shared" si="2"/>
        <v>0</v>
      </c>
      <c r="T22" s="345"/>
      <c r="U22" s="366"/>
    </row>
    <row r="23" spans="1:21" ht="27" customHeight="1" thickBot="1">
      <c r="A23" s="126"/>
      <c r="B23" s="126" t="s">
        <v>232</v>
      </c>
      <c r="C23" s="126"/>
      <c r="D23" s="126"/>
      <c r="E23" s="126"/>
      <c r="F23" s="126"/>
      <c r="G23" s="126"/>
      <c r="H23" s="289"/>
      <c r="I23" s="240"/>
      <c r="J23" s="126"/>
      <c r="K23" s="241"/>
      <c r="L23" s="291" t="str">
        <f t="shared" si="0"/>
        <v/>
      </c>
      <c r="M23" s="131"/>
      <c r="O23" s="346"/>
      <c r="P23" s="345"/>
      <c r="Q23" s="347">
        <f t="shared" si="1"/>
        <v>0</v>
      </c>
      <c r="R23" s="348"/>
      <c r="S23" s="354">
        <f t="shared" si="2"/>
        <v>0</v>
      </c>
      <c r="T23" s="345"/>
      <c r="U23" s="366"/>
    </row>
    <row r="24" spans="1:21" ht="27" customHeight="1" thickBot="1">
      <c r="A24" s="126"/>
      <c r="B24" s="126" t="s">
        <v>233</v>
      </c>
      <c r="C24" s="188"/>
      <c r="D24" s="188"/>
      <c r="E24" s="188"/>
      <c r="F24" s="188"/>
      <c r="G24" s="126"/>
      <c r="H24" s="289"/>
      <c r="I24" s="240"/>
      <c r="J24" s="126"/>
      <c r="K24" s="241"/>
      <c r="L24" s="291" t="str">
        <f t="shared" si="0"/>
        <v/>
      </c>
      <c r="M24" s="131"/>
      <c r="O24" s="346"/>
      <c r="P24" s="345"/>
      <c r="Q24" s="347">
        <f t="shared" si="1"/>
        <v>0</v>
      </c>
      <c r="R24" s="348"/>
      <c r="S24" s="354">
        <f t="shared" si="2"/>
        <v>0</v>
      </c>
      <c r="T24" s="345"/>
      <c r="U24" s="366"/>
    </row>
    <row r="25" spans="1:21" ht="27" customHeight="1" thickBot="1">
      <c r="A25" s="126"/>
      <c r="B25" s="126" t="s">
        <v>285</v>
      </c>
      <c r="C25" s="188"/>
      <c r="D25" s="188"/>
      <c r="E25" s="188"/>
      <c r="F25" s="188"/>
      <c r="G25" s="126"/>
      <c r="H25" s="289"/>
      <c r="I25" s="240"/>
      <c r="J25" s="126"/>
      <c r="K25" s="241"/>
      <c r="L25" s="291" t="str">
        <f t="shared" si="0"/>
        <v/>
      </c>
      <c r="M25" s="131"/>
      <c r="O25" s="346"/>
      <c r="P25" s="345"/>
      <c r="Q25" s="347">
        <f t="shared" si="1"/>
        <v>0</v>
      </c>
      <c r="R25" s="348"/>
      <c r="S25" s="354">
        <f t="shared" si="2"/>
        <v>0</v>
      </c>
      <c r="T25" s="345"/>
      <c r="U25" s="366"/>
    </row>
    <row r="26" spans="1:21" ht="18" customHeight="1">
      <c r="A26" s="126"/>
      <c r="B26" s="126"/>
      <c r="C26" s="126"/>
      <c r="D26" s="126"/>
      <c r="E26" s="126"/>
      <c r="F26" s="126"/>
      <c r="G26" s="126"/>
      <c r="H26" s="290"/>
      <c r="I26" s="241"/>
      <c r="J26" s="126"/>
      <c r="K26" s="241"/>
      <c r="L26" s="292"/>
      <c r="M26" s="131"/>
      <c r="O26" s="349"/>
      <c r="P26" s="345"/>
      <c r="Q26" s="349"/>
      <c r="R26" s="345"/>
      <c r="S26" s="350"/>
      <c r="T26" s="345"/>
      <c r="U26" s="345"/>
    </row>
    <row r="27" spans="1:21" ht="27" customHeight="1" thickBot="1">
      <c r="A27" s="126"/>
      <c r="B27" s="140" t="s">
        <v>234</v>
      </c>
      <c r="C27" s="126"/>
      <c r="D27" s="126"/>
      <c r="E27" s="126"/>
      <c r="F27" s="126"/>
      <c r="G27" s="126"/>
      <c r="H27" s="291" t="str">
        <f>IF(SUM(H16:H25)=0,"",SUM(H16:H25))</f>
        <v/>
      </c>
      <c r="I27" s="243"/>
      <c r="J27" s="126"/>
      <c r="K27" s="241"/>
      <c r="L27" s="291" t="str">
        <f>IF(SUM(L16:L25)=0,"",SUM(L16:L25))</f>
        <v/>
      </c>
      <c r="M27" s="131"/>
      <c r="O27" s="351" t="str">
        <f>IF(SUM(O16:O25)=0,"",SUM(O16:O25))</f>
        <v/>
      </c>
      <c r="P27" s="345"/>
      <c r="Q27" s="347" t="str">
        <f>IF(AND(SUM(Q16:Q25)&lt;0.01,SUM(Q16:Q25)&gt;-0.01),"",SUM(Q16:Q25))</f>
        <v/>
      </c>
      <c r="R27" s="345"/>
      <c r="S27" s="352" t="str">
        <f>IF(SUM(S16:S25)=0,"",SUM(S16:S25))</f>
        <v/>
      </c>
      <c r="T27" s="345"/>
      <c r="U27" s="345"/>
    </row>
    <row r="28" spans="1:21" ht="18" customHeight="1">
      <c r="A28" s="126"/>
      <c r="B28" s="126"/>
      <c r="C28" s="126"/>
      <c r="D28" s="126"/>
      <c r="E28" s="126"/>
      <c r="F28" s="126"/>
      <c r="G28" s="126"/>
      <c r="H28" s="126"/>
      <c r="I28" s="126"/>
      <c r="J28" s="126"/>
      <c r="K28" s="126"/>
      <c r="L28" s="126"/>
      <c r="M28" s="131"/>
      <c r="O28" s="345"/>
      <c r="P28" s="345"/>
      <c r="Q28" s="345"/>
      <c r="R28" s="345"/>
      <c r="S28" s="345"/>
      <c r="T28" s="345"/>
      <c r="U28" s="345"/>
    </row>
    <row r="29" spans="1:21" ht="27" customHeight="1">
      <c r="A29" s="126" t="s">
        <v>20</v>
      </c>
      <c r="B29" s="126"/>
      <c r="C29" s="140"/>
      <c r="D29" s="140"/>
      <c r="E29" s="140"/>
      <c r="F29" s="140"/>
      <c r="G29" s="140"/>
      <c r="H29" s="140"/>
      <c r="I29" s="140"/>
      <c r="J29" s="140"/>
      <c r="K29" s="140"/>
      <c r="L29" s="140"/>
      <c r="M29" s="246"/>
      <c r="N29" s="4"/>
      <c r="O29" s="353"/>
      <c r="P29" s="353"/>
      <c r="Q29" s="345"/>
      <c r="R29" s="345"/>
      <c r="S29" s="345"/>
      <c r="T29" s="353"/>
      <c r="U29" s="345"/>
    </row>
    <row r="30" spans="1:21" ht="27" customHeight="1">
      <c r="A30" s="136" t="s">
        <v>21</v>
      </c>
      <c r="B30" s="126"/>
      <c r="C30" s="140"/>
      <c r="D30" s="140"/>
      <c r="E30" s="140"/>
      <c r="F30" s="140"/>
      <c r="G30" s="140"/>
      <c r="H30" s="140"/>
      <c r="I30" s="140"/>
      <c r="J30" s="140"/>
      <c r="K30" s="140"/>
      <c r="L30" s="140"/>
      <c r="M30" s="246"/>
      <c r="N30" s="4"/>
      <c r="O30" s="353"/>
      <c r="P30" s="353"/>
      <c r="Q30" s="345"/>
      <c r="R30" s="345"/>
      <c r="S30" s="345"/>
      <c r="T30" s="353"/>
      <c r="U30" s="345"/>
    </row>
    <row r="31" spans="1:21" ht="18" customHeight="1">
      <c r="A31" s="126"/>
      <c r="B31" s="126"/>
      <c r="C31" s="126"/>
      <c r="D31" s="126"/>
      <c r="E31" s="126"/>
      <c r="F31" s="126"/>
      <c r="G31" s="126"/>
      <c r="H31" s="126"/>
      <c r="I31" s="126"/>
      <c r="J31" s="126"/>
      <c r="K31" s="126"/>
      <c r="L31" s="126"/>
      <c r="M31" s="131"/>
      <c r="O31" s="345"/>
      <c r="P31" s="345"/>
      <c r="Q31" s="345"/>
      <c r="R31" s="345"/>
      <c r="S31" s="345"/>
      <c r="T31" s="345"/>
      <c r="U31" s="345"/>
    </row>
    <row r="32" spans="1:21" ht="27" customHeight="1">
      <c r="A32" s="126"/>
      <c r="B32" s="140" t="s">
        <v>22</v>
      </c>
      <c r="C32" s="126"/>
      <c r="D32" s="126"/>
      <c r="E32" s="126"/>
      <c r="F32" s="126"/>
      <c r="G32" s="126"/>
      <c r="H32" s="126"/>
      <c r="I32" s="126"/>
      <c r="J32" s="126"/>
      <c r="K32" s="126"/>
      <c r="L32" s="126"/>
      <c r="M32" s="131"/>
      <c r="O32" s="345"/>
      <c r="P32" s="345"/>
      <c r="Q32" s="345"/>
      <c r="R32" s="345"/>
      <c r="S32" s="345"/>
      <c r="T32" s="345"/>
      <c r="U32" s="345"/>
    </row>
    <row r="33" spans="1:21" ht="27" customHeight="1">
      <c r="A33" s="126"/>
      <c r="B33" s="140" t="s">
        <v>23</v>
      </c>
      <c r="C33" s="126"/>
      <c r="D33" s="126"/>
      <c r="E33" s="126"/>
      <c r="F33" s="126"/>
      <c r="G33" s="126"/>
      <c r="H33" s="126"/>
      <c r="I33" s="126"/>
      <c r="J33" s="126"/>
      <c r="K33" s="126"/>
      <c r="L33" s="126"/>
      <c r="M33" s="131"/>
      <c r="O33" s="345"/>
      <c r="P33" s="345"/>
      <c r="Q33" s="345"/>
      <c r="R33" s="345"/>
      <c r="S33" s="345"/>
      <c r="T33" s="345"/>
      <c r="U33" s="345"/>
    </row>
    <row r="34" spans="1:21" ht="13.5" customHeight="1">
      <c r="A34" s="126"/>
      <c r="B34" s="140"/>
      <c r="C34" s="126"/>
      <c r="D34" s="126"/>
      <c r="E34" s="126"/>
      <c r="F34" s="126"/>
      <c r="G34" s="126"/>
      <c r="H34" s="126"/>
      <c r="I34" s="126"/>
      <c r="J34" s="126"/>
      <c r="K34" s="126"/>
      <c r="L34" s="126"/>
      <c r="M34" s="131"/>
      <c r="O34" s="345"/>
      <c r="P34" s="345"/>
      <c r="Q34" s="345"/>
      <c r="R34" s="345"/>
      <c r="S34" s="345"/>
      <c r="T34" s="345"/>
      <c r="U34" s="345"/>
    </row>
    <row r="35" spans="1:21" ht="27" customHeight="1">
      <c r="A35" s="126"/>
      <c r="B35" s="140"/>
      <c r="C35" s="126"/>
      <c r="D35" s="126"/>
      <c r="E35" s="126"/>
      <c r="F35" s="126"/>
      <c r="G35" s="126"/>
      <c r="H35" s="135" t="s">
        <v>1</v>
      </c>
      <c r="I35" s="126"/>
      <c r="J35" s="135" t="s">
        <v>1</v>
      </c>
      <c r="K35" s="126"/>
      <c r="L35" s="135" t="s">
        <v>1</v>
      </c>
      <c r="M35" s="131"/>
      <c r="O35" s="344" t="s">
        <v>412</v>
      </c>
      <c r="P35" s="345"/>
      <c r="Q35" s="344"/>
      <c r="R35" s="344"/>
      <c r="S35" s="344"/>
      <c r="T35" s="345"/>
      <c r="U35" s="359" t="str">
        <f>"Application #: "&amp;IF(COSTS!$K$6="","",COSTS!$K$6)</f>
        <v xml:space="preserve">Application #: </v>
      </c>
    </row>
    <row r="36" spans="1:21" ht="27" customHeight="1">
      <c r="A36" s="126"/>
      <c r="B36" s="140"/>
      <c r="C36" s="126"/>
      <c r="D36" s="126"/>
      <c r="E36" s="126"/>
      <c r="F36" s="126"/>
      <c r="G36" s="126"/>
      <c r="H36" s="135" t="s">
        <v>2</v>
      </c>
      <c r="I36" s="126"/>
      <c r="J36" s="135" t="s">
        <v>3</v>
      </c>
      <c r="K36" s="126"/>
      <c r="L36" s="135" t="s">
        <v>4</v>
      </c>
      <c r="M36" s="131"/>
      <c r="O36" s="344" t="s">
        <v>400</v>
      </c>
      <c r="P36" s="345"/>
      <c r="Q36" s="344"/>
      <c r="R36" s="344"/>
      <c r="S36" s="344"/>
      <c r="T36" s="345"/>
      <c r="U36" s="345"/>
    </row>
    <row r="37" spans="1:21" ht="27" customHeight="1">
      <c r="A37" s="126"/>
      <c r="B37" s="140"/>
      <c r="C37" s="126"/>
      <c r="D37" s="126"/>
      <c r="E37" s="126"/>
      <c r="F37" s="126"/>
      <c r="G37" s="126"/>
      <c r="H37" s="135" t="s">
        <v>5</v>
      </c>
      <c r="I37" s="126"/>
      <c r="J37" s="135" t="s">
        <v>6</v>
      </c>
      <c r="K37" s="126"/>
      <c r="L37" s="135" t="s">
        <v>7</v>
      </c>
      <c r="M37" s="131"/>
      <c r="O37" s="344" t="s">
        <v>401</v>
      </c>
      <c r="P37" s="345"/>
      <c r="Q37" s="344"/>
      <c r="R37" s="344"/>
      <c r="S37" s="344"/>
      <c r="T37" s="345"/>
      <c r="U37" s="345"/>
    </row>
    <row r="38" spans="1:21" ht="27" customHeight="1">
      <c r="A38" s="126"/>
      <c r="B38" s="140"/>
      <c r="C38" s="126"/>
      <c r="D38" s="126"/>
      <c r="E38" s="126"/>
      <c r="F38" s="126"/>
      <c r="G38" s="126"/>
      <c r="H38" s="200" t="s">
        <v>8</v>
      </c>
      <c r="I38" s="126"/>
      <c r="J38" s="200" t="s">
        <v>8</v>
      </c>
      <c r="K38" s="126"/>
      <c r="L38" s="200" t="s">
        <v>8</v>
      </c>
      <c r="M38" s="131"/>
      <c r="O38" s="365" t="s">
        <v>403</v>
      </c>
      <c r="P38" s="345" t="s">
        <v>404</v>
      </c>
      <c r="Q38" s="365" t="s">
        <v>406</v>
      </c>
      <c r="R38" s="344" t="s">
        <v>405</v>
      </c>
      <c r="S38" s="365" t="s">
        <v>407</v>
      </c>
      <c r="T38" s="345" t="s">
        <v>404</v>
      </c>
      <c r="U38" s="365" t="s">
        <v>408</v>
      </c>
    </row>
    <row r="39" spans="1:21" ht="27" customHeight="1">
      <c r="A39" s="126" t="s">
        <v>299</v>
      </c>
      <c r="B39" s="126"/>
      <c r="C39" s="126"/>
      <c r="D39" s="126"/>
      <c r="E39" s="126"/>
      <c r="F39" s="126"/>
      <c r="G39" s="126"/>
      <c r="H39" s="126"/>
      <c r="I39" s="126"/>
      <c r="J39" s="126"/>
      <c r="K39" s="126"/>
      <c r="L39" s="126"/>
      <c r="M39" s="131"/>
      <c r="O39" s="345"/>
      <c r="P39" s="345"/>
      <c r="Q39" s="345"/>
      <c r="R39" s="345"/>
      <c r="S39" s="345"/>
      <c r="T39" s="345"/>
      <c r="U39" s="345"/>
    </row>
    <row r="40" spans="1:21" ht="27" customHeight="1">
      <c r="A40" s="136" t="s">
        <v>24</v>
      </c>
      <c r="B40" s="126"/>
      <c r="C40" s="126"/>
      <c r="D40" s="126"/>
      <c r="E40" s="126"/>
      <c r="F40" s="126"/>
      <c r="G40" s="126"/>
      <c r="H40" s="126"/>
      <c r="I40" s="126"/>
      <c r="J40" s="126"/>
      <c r="K40" s="126"/>
      <c r="L40" s="126"/>
      <c r="M40" s="131"/>
      <c r="O40" s="345"/>
      <c r="P40" s="345"/>
      <c r="Q40" s="345"/>
      <c r="R40" s="345"/>
      <c r="S40" s="345"/>
      <c r="T40" s="345"/>
      <c r="U40" s="345"/>
    </row>
    <row r="41" spans="1:21" ht="18" customHeight="1">
      <c r="A41" s="137"/>
      <c r="B41" s="126"/>
      <c r="C41" s="126"/>
      <c r="D41" s="126"/>
      <c r="E41" s="126"/>
      <c r="F41" s="126"/>
      <c r="G41" s="126"/>
      <c r="H41" s="126"/>
      <c r="I41" s="126"/>
      <c r="J41" s="126"/>
      <c r="K41" s="126"/>
      <c r="L41" s="126"/>
      <c r="M41" s="131"/>
      <c r="O41" s="345"/>
      <c r="P41" s="345"/>
      <c r="Q41" s="345"/>
      <c r="R41" s="345"/>
      <c r="S41" s="345"/>
      <c r="T41" s="345"/>
      <c r="U41" s="345"/>
    </row>
    <row r="42" spans="1:21" ht="27" customHeight="1">
      <c r="A42" s="126"/>
      <c r="B42" s="140" t="s">
        <v>333</v>
      </c>
      <c r="C42" s="126"/>
      <c r="D42" s="126"/>
      <c r="E42" s="126"/>
      <c r="F42" s="126"/>
      <c r="G42" s="126"/>
      <c r="H42" s="126"/>
      <c r="I42" s="126"/>
      <c r="J42" s="126"/>
      <c r="K42" s="126"/>
      <c r="L42" s="126"/>
      <c r="M42" s="131"/>
      <c r="O42" s="345"/>
      <c r="P42" s="345"/>
      <c r="Q42" s="345"/>
      <c r="R42" s="345"/>
      <c r="S42" s="345"/>
      <c r="T42" s="345"/>
      <c r="U42" s="345"/>
    </row>
    <row r="43" spans="1:21" ht="27" customHeight="1">
      <c r="A43" s="126"/>
      <c r="B43" s="140" t="s">
        <v>334</v>
      </c>
      <c r="C43" s="126"/>
      <c r="D43" s="126"/>
      <c r="E43" s="126"/>
      <c r="F43" s="126"/>
      <c r="G43" s="126"/>
      <c r="H43" s="126"/>
      <c r="I43" s="126"/>
      <c r="J43" s="126"/>
      <c r="K43" s="126"/>
      <c r="L43" s="126"/>
      <c r="M43" s="131"/>
      <c r="O43" s="345"/>
      <c r="P43" s="345"/>
      <c r="Q43" s="345"/>
      <c r="R43" s="345"/>
      <c r="S43" s="345"/>
      <c r="T43" s="345"/>
      <c r="U43" s="345"/>
    </row>
    <row r="44" spans="1:21" ht="18" customHeight="1">
      <c r="A44" s="126"/>
      <c r="B44" s="126"/>
      <c r="C44" s="126"/>
      <c r="D44" s="126"/>
      <c r="E44" s="126"/>
      <c r="F44" s="126"/>
      <c r="G44" s="126"/>
      <c r="H44" s="126"/>
      <c r="I44" s="126"/>
      <c r="J44" s="126"/>
      <c r="K44" s="126"/>
      <c r="L44" s="126"/>
      <c r="M44" s="131"/>
      <c r="O44" s="345"/>
      <c r="P44" s="345"/>
      <c r="Q44" s="345"/>
      <c r="R44" s="345"/>
      <c r="S44" s="345"/>
      <c r="T44" s="345"/>
      <c r="U44" s="345"/>
    </row>
    <row r="45" spans="1:21" ht="27" customHeight="1">
      <c r="A45" s="126"/>
      <c r="B45" s="136" t="s">
        <v>25</v>
      </c>
      <c r="C45" s="126"/>
      <c r="D45" s="126"/>
      <c r="E45" s="126"/>
      <c r="F45" s="126"/>
      <c r="G45" s="126"/>
      <c r="H45" s="252" t="str">
        <f>H206</f>
        <v/>
      </c>
      <c r="I45" s="126"/>
      <c r="J45" s="126"/>
      <c r="K45" s="126"/>
      <c r="L45" s="126"/>
      <c r="M45" s="131"/>
      <c r="O45" s="345"/>
      <c r="P45" s="345"/>
      <c r="Q45" s="345"/>
      <c r="R45" s="345"/>
      <c r="S45" s="345"/>
      <c r="T45" s="345"/>
      <c r="U45" s="345"/>
    </row>
    <row r="46" spans="1:21" ht="18" customHeight="1">
      <c r="A46" s="126"/>
      <c r="B46" s="136"/>
      <c r="C46" s="126"/>
      <c r="D46" s="126"/>
      <c r="E46" s="126"/>
      <c r="F46" s="126"/>
      <c r="G46" s="126"/>
      <c r="H46" s="126"/>
      <c r="I46" s="126"/>
      <c r="J46" s="126"/>
      <c r="K46" s="126"/>
      <c r="L46" s="126"/>
      <c r="M46" s="131"/>
      <c r="O46" s="345"/>
      <c r="P46" s="345"/>
      <c r="Q46" s="345"/>
      <c r="R46" s="345"/>
      <c r="S46" s="345"/>
      <c r="T46" s="345"/>
      <c r="U46" s="345"/>
    </row>
    <row r="47" spans="1:21" ht="27" customHeight="1" thickBot="1">
      <c r="A47" s="126"/>
      <c r="B47" s="126" t="s">
        <v>255</v>
      </c>
      <c r="C47" s="126"/>
      <c r="D47" s="126"/>
      <c r="E47" s="126"/>
      <c r="F47" s="126"/>
      <c r="G47" s="137"/>
      <c r="H47" s="289"/>
      <c r="I47" s="245"/>
      <c r="J47" s="289"/>
      <c r="K47" s="241"/>
      <c r="L47" s="293" t="str">
        <f t="shared" ref="L47:L55" si="3">IF(AND(H47="",J47=""),"",+H47+J47)</f>
        <v/>
      </c>
      <c r="M47" s="131"/>
      <c r="O47" s="346"/>
      <c r="P47" s="345"/>
      <c r="Q47" s="347">
        <f t="shared" ref="Q47:Q55" si="4">L47-O47</f>
        <v>0</v>
      </c>
      <c r="R47" s="348"/>
      <c r="S47" s="354">
        <f t="shared" ref="S47:S55" si="5">IF(O47=0,0,Q47/O47)</f>
        <v>0</v>
      </c>
      <c r="T47" s="345"/>
      <c r="U47" s="366"/>
    </row>
    <row r="48" spans="1:21" ht="27" customHeight="1" thickBot="1">
      <c r="A48" s="126"/>
      <c r="B48" s="126" t="s">
        <v>256</v>
      </c>
      <c r="C48" s="126"/>
      <c r="D48" s="126"/>
      <c r="E48" s="126"/>
      <c r="F48" s="126"/>
      <c r="G48" s="137"/>
      <c r="H48" s="289"/>
      <c r="I48" s="245"/>
      <c r="J48" s="289"/>
      <c r="K48" s="241"/>
      <c r="L48" s="293" t="str">
        <f t="shared" si="3"/>
        <v/>
      </c>
      <c r="M48" s="131"/>
      <c r="O48" s="346"/>
      <c r="P48" s="345"/>
      <c r="Q48" s="347">
        <f t="shared" si="4"/>
        <v>0</v>
      </c>
      <c r="R48" s="348"/>
      <c r="S48" s="354">
        <f t="shared" si="5"/>
        <v>0</v>
      </c>
      <c r="T48" s="345"/>
      <c r="U48" s="366"/>
    </row>
    <row r="49" spans="1:21" ht="27" customHeight="1" thickBot="1">
      <c r="A49" s="126"/>
      <c r="B49" s="126" t="s">
        <v>27</v>
      </c>
      <c r="C49" s="126"/>
      <c r="D49" s="126"/>
      <c r="E49" s="126"/>
      <c r="F49" s="126"/>
      <c r="G49" s="137"/>
      <c r="H49" s="478"/>
      <c r="I49" s="245"/>
      <c r="J49" s="289"/>
      <c r="K49" s="241"/>
      <c r="L49" s="293" t="str">
        <f t="shared" si="3"/>
        <v/>
      </c>
      <c r="M49" s="131"/>
      <c r="O49" s="346"/>
      <c r="P49" s="345"/>
      <c r="Q49" s="347">
        <f t="shared" si="4"/>
        <v>0</v>
      </c>
      <c r="R49" s="348"/>
      <c r="S49" s="354">
        <f t="shared" si="5"/>
        <v>0</v>
      </c>
      <c r="T49" s="345"/>
      <c r="U49" s="366"/>
    </row>
    <row r="50" spans="1:21" ht="27" customHeight="1" thickBot="1">
      <c r="A50" s="141" t="s">
        <v>26</v>
      </c>
      <c r="B50" s="126" t="s">
        <v>257</v>
      </c>
      <c r="C50" s="126"/>
      <c r="D50" s="126"/>
      <c r="E50" s="126"/>
      <c r="F50" s="126"/>
      <c r="G50" s="137"/>
      <c r="H50" s="289"/>
      <c r="I50" s="245"/>
      <c r="J50" s="289"/>
      <c r="K50" s="241"/>
      <c r="L50" s="293" t="str">
        <f t="shared" si="3"/>
        <v/>
      </c>
      <c r="M50" s="131"/>
      <c r="O50" s="346"/>
      <c r="P50" s="345"/>
      <c r="Q50" s="347">
        <f t="shared" si="4"/>
        <v>0</v>
      </c>
      <c r="R50" s="348"/>
      <c r="S50" s="354">
        <f t="shared" si="5"/>
        <v>0</v>
      </c>
      <c r="T50" s="345"/>
      <c r="U50" s="366"/>
    </row>
    <row r="51" spans="1:21" ht="27" customHeight="1" thickBot="1">
      <c r="A51" s="126"/>
      <c r="B51" s="126" t="s">
        <v>258</v>
      </c>
      <c r="C51" s="126"/>
      <c r="D51" s="126"/>
      <c r="E51" s="126"/>
      <c r="F51" s="126"/>
      <c r="G51" s="137"/>
      <c r="H51" s="289"/>
      <c r="I51" s="245"/>
      <c r="J51" s="289"/>
      <c r="K51" s="241"/>
      <c r="L51" s="293" t="str">
        <f t="shared" si="3"/>
        <v/>
      </c>
      <c r="M51" s="131"/>
      <c r="O51" s="346"/>
      <c r="P51" s="345"/>
      <c r="Q51" s="347">
        <f t="shared" si="4"/>
        <v>0</v>
      </c>
      <c r="R51" s="348"/>
      <c r="S51" s="354">
        <f t="shared" si="5"/>
        <v>0</v>
      </c>
      <c r="T51" s="345"/>
      <c r="U51" s="366"/>
    </row>
    <row r="52" spans="1:21" ht="27" customHeight="1" thickBot="1">
      <c r="A52" s="126"/>
      <c r="B52" s="126" t="s">
        <v>259</v>
      </c>
      <c r="C52" s="126"/>
      <c r="D52" s="126"/>
      <c r="E52" s="126"/>
      <c r="F52" s="126"/>
      <c r="G52" s="137"/>
      <c r="H52" s="289"/>
      <c r="I52" s="245"/>
      <c r="J52" s="289"/>
      <c r="K52" s="241"/>
      <c r="L52" s="293" t="str">
        <f t="shared" si="3"/>
        <v/>
      </c>
      <c r="M52" s="131"/>
      <c r="O52" s="346"/>
      <c r="P52" s="345"/>
      <c r="Q52" s="347">
        <f t="shared" si="4"/>
        <v>0</v>
      </c>
      <c r="R52" s="348"/>
      <c r="S52" s="354">
        <f t="shared" si="5"/>
        <v>0</v>
      </c>
      <c r="T52" s="345"/>
      <c r="U52" s="366"/>
    </row>
    <row r="53" spans="1:21" ht="27" customHeight="1" thickBot="1">
      <c r="A53" s="126"/>
      <c r="B53" s="126" t="s">
        <v>260</v>
      </c>
      <c r="C53" s="126"/>
      <c r="D53" s="126"/>
      <c r="E53" s="126"/>
      <c r="F53" s="126"/>
      <c r="G53" s="137"/>
      <c r="H53" s="289"/>
      <c r="I53" s="245"/>
      <c r="J53" s="289"/>
      <c r="K53" s="241"/>
      <c r="L53" s="293" t="str">
        <f t="shared" si="3"/>
        <v/>
      </c>
      <c r="M53" s="131"/>
      <c r="O53" s="346"/>
      <c r="P53" s="345"/>
      <c r="Q53" s="347">
        <f t="shared" si="4"/>
        <v>0</v>
      </c>
      <c r="R53" s="348"/>
      <c r="S53" s="354">
        <f t="shared" si="5"/>
        <v>0</v>
      </c>
      <c r="T53" s="345"/>
      <c r="U53" s="366"/>
    </row>
    <row r="54" spans="1:21" ht="27" customHeight="1" thickBot="1">
      <c r="A54" s="126"/>
      <c r="B54" s="126" t="s">
        <v>429</v>
      </c>
      <c r="C54" s="126"/>
      <c r="D54" s="126"/>
      <c r="E54" s="126"/>
      <c r="F54" s="126"/>
      <c r="G54" s="137"/>
      <c r="H54" s="289"/>
      <c r="I54" s="245"/>
      <c r="J54" s="289"/>
      <c r="K54" s="241"/>
      <c r="L54" s="293" t="str">
        <f t="shared" si="3"/>
        <v/>
      </c>
      <c r="M54" s="131"/>
      <c r="O54" s="346"/>
      <c r="P54" s="345"/>
      <c r="Q54" s="347">
        <f t="shared" si="4"/>
        <v>0</v>
      </c>
      <c r="R54" s="348"/>
      <c r="S54" s="354">
        <f t="shared" si="5"/>
        <v>0</v>
      </c>
      <c r="T54" s="345"/>
      <c r="U54" s="366"/>
    </row>
    <row r="55" spans="1:21" ht="27" customHeight="1" thickBot="1">
      <c r="A55" s="141" t="s">
        <v>26</v>
      </c>
      <c r="B55" s="126" t="s">
        <v>261</v>
      </c>
      <c r="C55" s="126"/>
      <c r="D55" s="126"/>
      <c r="E55" s="126"/>
      <c r="F55" s="126"/>
      <c r="G55" s="137"/>
      <c r="H55" s="289"/>
      <c r="I55" s="245"/>
      <c r="J55" s="289"/>
      <c r="K55" s="241"/>
      <c r="L55" s="293" t="str">
        <f t="shared" si="3"/>
        <v/>
      </c>
      <c r="M55" s="131"/>
      <c r="O55" s="346"/>
      <c r="P55" s="345"/>
      <c r="Q55" s="347">
        <f t="shared" si="4"/>
        <v>0</v>
      </c>
      <c r="R55" s="348"/>
      <c r="S55" s="354">
        <f t="shared" si="5"/>
        <v>0</v>
      </c>
      <c r="T55" s="345"/>
      <c r="U55" s="366"/>
    </row>
    <row r="56" spans="1:21" ht="18" customHeight="1">
      <c r="A56" s="126"/>
      <c r="B56" s="126"/>
      <c r="C56" s="126"/>
      <c r="D56" s="126"/>
      <c r="E56" s="126"/>
      <c r="F56" s="126"/>
      <c r="G56" s="137"/>
      <c r="H56" s="290"/>
      <c r="I56" s="241"/>
      <c r="J56" s="290"/>
      <c r="K56" s="241"/>
      <c r="L56" s="294"/>
      <c r="M56" s="131"/>
      <c r="O56" s="345"/>
      <c r="P56" s="345"/>
      <c r="Q56" s="345"/>
      <c r="R56" s="345"/>
      <c r="S56" s="345"/>
      <c r="T56" s="345"/>
      <c r="U56" s="345"/>
    </row>
    <row r="57" spans="1:21" ht="27" customHeight="1" thickBot="1">
      <c r="A57" s="126"/>
      <c r="B57" s="126" t="s">
        <v>262</v>
      </c>
      <c r="C57" s="126"/>
      <c r="D57" s="126"/>
      <c r="E57" s="126"/>
      <c r="F57" s="126"/>
      <c r="G57" s="137"/>
      <c r="H57" s="291" t="str">
        <f>IF(SUM(H47:H55)=0,"",SUM(H47:H55))</f>
        <v/>
      </c>
      <c r="I57" s="243"/>
      <c r="J57" s="291" t="str">
        <f>IF(SUM(J47:J55)=0,"",SUM(J47:J55))</f>
        <v/>
      </c>
      <c r="K57" s="241"/>
      <c r="L57" s="291" t="str">
        <f>IF(SUM(L47:L55)=0,"",SUM(L47:L55))</f>
        <v/>
      </c>
      <c r="M57" s="131"/>
      <c r="O57" s="351" t="str">
        <f>IF(SUM(O47:O55)=0,"",SUM(O47:O55))</f>
        <v/>
      </c>
      <c r="P57" s="345"/>
      <c r="Q57" s="347" t="str">
        <f>IF(AND(SUM(Q47:Q55)&lt;0.01,SUM(Q47:Q55)&gt;-0.01),"",SUM(Q47:Q55))</f>
        <v/>
      </c>
      <c r="R57" s="345"/>
      <c r="S57" s="354">
        <f t="shared" ref="S57" si="6">IF(O57=0,0,Q57/O57)</f>
        <v>0</v>
      </c>
      <c r="T57" s="345"/>
      <c r="U57" s="345"/>
    </row>
    <row r="58" spans="1:21" ht="18" customHeight="1">
      <c r="A58" s="126"/>
      <c r="B58" s="126"/>
      <c r="C58" s="126"/>
      <c r="D58" s="126"/>
      <c r="E58" s="126"/>
      <c r="F58" s="126"/>
      <c r="G58" s="126"/>
      <c r="H58" s="244"/>
      <c r="I58" s="241"/>
      <c r="J58" s="244"/>
      <c r="K58" s="241"/>
      <c r="L58" s="241"/>
      <c r="M58" s="131"/>
      <c r="O58" s="345"/>
      <c r="P58" s="345"/>
      <c r="Q58" s="345"/>
      <c r="R58" s="345"/>
      <c r="S58" s="345"/>
      <c r="T58" s="345"/>
      <c r="U58" s="345"/>
    </row>
    <row r="59" spans="1:21" ht="27" customHeight="1">
      <c r="A59" s="126"/>
      <c r="B59" s="136" t="s">
        <v>229</v>
      </c>
      <c r="C59" s="126"/>
      <c r="D59" s="126"/>
      <c r="E59" s="126"/>
      <c r="F59" s="126"/>
      <c r="G59" s="126"/>
      <c r="H59" s="244"/>
      <c r="I59" s="241"/>
      <c r="J59" s="244"/>
      <c r="K59" s="241"/>
      <c r="L59" s="241"/>
      <c r="M59" s="131"/>
      <c r="O59" s="345"/>
      <c r="P59" s="345"/>
      <c r="Q59" s="345"/>
      <c r="R59" s="345"/>
      <c r="S59" s="345"/>
      <c r="T59" s="345"/>
      <c r="U59" s="345"/>
    </row>
    <row r="60" spans="1:21" ht="18" customHeight="1">
      <c r="A60" s="126"/>
      <c r="B60" s="126"/>
      <c r="C60" s="126"/>
      <c r="D60" s="126"/>
      <c r="E60" s="126"/>
      <c r="F60" s="126"/>
      <c r="G60" s="126"/>
      <c r="H60" s="244"/>
      <c r="I60" s="241"/>
      <c r="J60" s="244"/>
      <c r="K60" s="241"/>
      <c r="L60" s="241"/>
      <c r="M60" s="131"/>
      <c r="O60" s="345"/>
      <c r="P60" s="345"/>
      <c r="Q60" s="345"/>
      <c r="R60" s="345"/>
      <c r="S60" s="345"/>
      <c r="T60" s="345"/>
      <c r="U60" s="345"/>
    </row>
    <row r="61" spans="1:21" ht="27" customHeight="1" thickBot="1">
      <c r="A61" s="126"/>
      <c r="B61" s="126" t="s">
        <v>28</v>
      </c>
      <c r="C61" s="126"/>
      <c r="D61" s="126"/>
      <c r="E61" s="126"/>
      <c r="F61" s="137"/>
      <c r="G61" s="126"/>
      <c r="H61" s="289"/>
      <c r="I61" s="245"/>
      <c r="J61" s="289"/>
      <c r="K61" s="241"/>
      <c r="L61" s="296" t="str">
        <f>IF(AND(H61="",J61=""),"",+H61+J61)</f>
        <v/>
      </c>
      <c r="M61" s="131"/>
      <c r="O61" s="346"/>
      <c r="P61" s="345"/>
      <c r="Q61" s="347">
        <f t="shared" ref="Q61:Q63" si="7">L61-O61</f>
        <v>0</v>
      </c>
      <c r="R61" s="348"/>
      <c r="S61" s="354">
        <f t="shared" ref="S61:S67" si="8">IF(O61=0,0,Q61/O61)</f>
        <v>0</v>
      </c>
      <c r="T61" s="345"/>
      <c r="U61" s="366"/>
    </row>
    <row r="62" spans="1:21" ht="27" customHeight="1" thickBot="1">
      <c r="A62" s="126"/>
      <c r="B62" s="126" t="s">
        <v>29</v>
      </c>
      <c r="C62" s="126"/>
      <c r="D62" s="126"/>
      <c r="E62" s="126"/>
      <c r="F62" s="137"/>
      <c r="G62" s="126"/>
      <c r="H62" s="289"/>
      <c r="I62" s="245"/>
      <c r="J62" s="289"/>
      <c r="K62" s="241"/>
      <c r="L62" s="296" t="str">
        <f>IF(AND(H62="",J62=""),"",+H62+J62)</f>
        <v/>
      </c>
      <c r="M62" s="131"/>
      <c r="O62" s="346"/>
      <c r="P62" s="345"/>
      <c r="Q62" s="347">
        <f t="shared" si="7"/>
        <v>0</v>
      </c>
      <c r="R62" s="348"/>
      <c r="S62" s="354">
        <f t="shared" si="8"/>
        <v>0</v>
      </c>
      <c r="T62" s="345"/>
      <c r="U62" s="366"/>
    </row>
    <row r="63" spans="1:21" ht="27" customHeight="1" thickBot="1">
      <c r="A63" s="126"/>
      <c r="B63" s="126" t="s">
        <v>328</v>
      </c>
      <c r="C63" s="126"/>
      <c r="D63" s="126"/>
      <c r="E63" s="126"/>
      <c r="F63" s="137"/>
      <c r="G63" s="126"/>
      <c r="H63" s="289"/>
      <c r="I63" s="245"/>
      <c r="J63" s="289"/>
      <c r="K63" s="241"/>
      <c r="L63" s="296" t="str">
        <f>IF(AND(H63="",J63=""),"",+H63+J63)</f>
        <v/>
      </c>
      <c r="M63" s="131"/>
      <c r="O63" s="346"/>
      <c r="P63" s="345"/>
      <c r="Q63" s="347">
        <f t="shared" si="7"/>
        <v>0</v>
      </c>
      <c r="R63" s="348"/>
      <c r="S63" s="354">
        <f t="shared" si="8"/>
        <v>0</v>
      </c>
      <c r="T63" s="345"/>
      <c r="U63" s="366"/>
    </row>
    <row r="64" spans="1:21" ht="18" customHeight="1">
      <c r="A64" s="126"/>
      <c r="B64" s="126"/>
      <c r="C64" s="126"/>
      <c r="D64" s="126"/>
      <c r="E64" s="126"/>
      <c r="F64" s="137"/>
      <c r="G64" s="126"/>
      <c r="H64" s="290"/>
      <c r="I64" s="241"/>
      <c r="J64" s="290"/>
      <c r="K64" s="241"/>
      <c r="L64" s="297"/>
      <c r="M64" s="131"/>
      <c r="O64" s="345"/>
      <c r="P64" s="345"/>
      <c r="Q64" s="345"/>
      <c r="R64" s="345"/>
      <c r="S64" s="345"/>
      <c r="T64" s="345"/>
      <c r="U64" s="345"/>
    </row>
    <row r="65" spans="1:21" ht="27" customHeight="1" thickBot="1">
      <c r="A65" s="126"/>
      <c r="B65" s="126" t="s">
        <v>30</v>
      </c>
      <c r="C65" s="126"/>
      <c r="D65" s="126"/>
      <c r="E65" s="126"/>
      <c r="F65" s="137"/>
      <c r="G65" s="126"/>
      <c r="H65" s="291" t="str">
        <f>IF(SUM(H61:H63)=0,"",SUM(H61:H63))</f>
        <v/>
      </c>
      <c r="I65" s="243"/>
      <c r="J65" s="291" t="str">
        <f>IF(SUM(J61:J63)=0,"",SUM(J61:J63))</f>
        <v/>
      </c>
      <c r="K65" s="241"/>
      <c r="L65" s="296" t="str">
        <f>IF(AND(H65="",J65=""),"",+H65+J65)</f>
        <v/>
      </c>
      <c r="M65" s="131"/>
      <c r="O65" s="351" t="str">
        <f>IF(SUM(O61:O63)=0,"",SUM(O61:O63))</f>
        <v/>
      </c>
      <c r="P65" s="345"/>
      <c r="Q65" s="347" t="str">
        <f>IF(AND(SUM(Q61:Q63)&lt;0.01,SUM(Q61:Q63)&gt;-0.01),"",SUM(Q61:Q63))</f>
        <v/>
      </c>
      <c r="R65" s="345"/>
      <c r="S65" s="354">
        <f t="shared" si="8"/>
        <v>0</v>
      </c>
      <c r="T65" s="345"/>
      <c r="U65" s="345"/>
    </row>
    <row r="66" spans="1:21" ht="18" customHeight="1">
      <c r="A66" s="126"/>
      <c r="B66" s="126"/>
      <c r="C66" s="126"/>
      <c r="D66" s="126"/>
      <c r="E66" s="126"/>
      <c r="F66" s="126"/>
      <c r="G66" s="233"/>
      <c r="H66" s="292"/>
      <c r="I66" s="243"/>
      <c r="J66" s="295"/>
      <c r="K66" s="241"/>
      <c r="L66" s="298" t="str">
        <f>IF(SUM(L61:L63)=0,"",IF(SUM(L61:L63)&gt;0.14*L57,"ERROR&gt;14%",""))</f>
        <v/>
      </c>
      <c r="M66" s="131"/>
      <c r="O66" s="345"/>
      <c r="P66" s="345"/>
      <c r="Q66" s="345"/>
      <c r="R66" s="345"/>
      <c r="S66" s="345"/>
      <c r="T66" s="345"/>
      <c r="U66" s="345"/>
    </row>
    <row r="67" spans="1:21" ht="27" customHeight="1" thickBot="1">
      <c r="A67" s="126"/>
      <c r="B67" s="136" t="s">
        <v>426</v>
      </c>
      <c r="C67" s="126"/>
      <c r="D67" s="126"/>
      <c r="E67" s="126"/>
      <c r="F67" s="126"/>
      <c r="G67" s="126"/>
      <c r="H67" s="291" t="str">
        <f>IF((H57+H65)=0,"",H57+H65)</f>
        <v/>
      </c>
      <c r="I67" s="243"/>
      <c r="J67" s="291" t="str">
        <f>IF((J57+J65)=0,"",J57+J65)</f>
        <v/>
      </c>
      <c r="K67" s="241"/>
      <c r="L67" s="299" t="str">
        <f>IF((L57+L66)=0,"",L57+L65)</f>
        <v/>
      </c>
      <c r="M67" s="131"/>
      <c r="O67" s="351" t="str">
        <f>IF((O57+O65)=0,"",O57+O65)</f>
        <v/>
      </c>
      <c r="P67" s="345"/>
      <c r="Q67" s="351" t="str">
        <f>IF((Q57+Q65)=0,"",Q57+Q65)</f>
        <v/>
      </c>
      <c r="R67" s="345"/>
      <c r="S67" s="354">
        <f t="shared" si="8"/>
        <v>0</v>
      </c>
      <c r="T67" s="345"/>
      <c r="U67" s="345"/>
    </row>
    <row r="68" spans="1:21" ht="18" customHeight="1">
      <c r="A68" s="126"/>
      <c r="B68" s="126"/>
      <c r="C68" s="126"/>
      <c r="D68" s="126"/>
      <c r="E68" s="126"/>
      <c r="F68" s="126"/>
      <c r="G68" s="126"/>
      <c r="H68" s="126"/>
      <c r="I68" s="126"/>
      <c r="J68" s="126"/>
      <c r="K68" s="126"/>
      <c r="L68" s="126"/>
      <c r="M68" s="131"/>
      <c r="O68" s="345"/>
      <c r="P68" s="345"/>
      <c r="Q68" s="345"/>
      <c r="R68" s="345"/>
      <c r="S68" s="345"/>
      <c r="T68" s="345"/>
      <c r="U68" s="345"/>
    </row>
    <row r="69" spans="1:21" ht="27" customHeight="1">
      <c r="A69" s="126"/>
      <c r="B69" s="136" t="s">
        <v>427</v>
      </c>
      <c r="C69" s="126"/>
      <c r="D69" s="126"/>
      <c r="E69" s="126"/>
      <c r="F69" s="126"/>
      <c r="G69" s="126"/>
      <c r="H69" s="126"/>
      <c r="I69" s="126"/>
      <c r="J69" s="126"/>
      <c r="K69" s="126"/>
      <c r="L69" s="126"/>
      <c r="M69" s="131"/>
      <c r="O69" s="345"/>
      <c r="P69" s="345"/>
      <c r="Q69" s="345"/>
      <c r="R69" s="345"/>
      <c r="S69" s="345"/>
      <c r="T69" s="345"/>
      <c r="U69" s="345"/>
    </row>
    <row r="70" spans="1:21" ht="18" customHeight="1">
      <c r="A70" s="126"/>
      <c r="B70" s="126"/>
      <c r="C70" s="126"/>
      <c r="D70" s="126"/>
      <c r="E70" s="126"/>
      <c r="F70" s="126"/>
      <c r="G70" s="126"/>
      <c r="H70" s="126"/>
      <c r="I70" s="126"/>
      <c r="J70" s="126"/>
      <c r="K70" s="126"/>
      <c r="L70" s="126"/>
      <c r="M70" s="131"/>
      <c r="O70" s="345"/>
      <c r="P70" s="345"/>
      <c r="Q70" s="345"/>
      <c r="R70" s="345"/>
      <c r="S70" s="345"/>
      <c r="T70" s="345"/>
      <c r="U70" s="345"/>
    </row>
    <row r="71" spans="1:21" ht="27" customHeight="1" thickBot="1">
      <c r="A71" s="141" t="s">
        <v>26</v>
      </c>
      <c r="B71" s="126" t="s">
        <v>430</v>
      </c>
      <c r="C71" s="126"/>
      <c r="D71" s="126"/>
      <c r="E71" s="126"/>
      <c r="F71" s="126"/>
      <c r="G71" s="126"/>
      <c r="H71" s="289"/>
      <c r="I71" s="245"/>
      <c r="J71" s="289"/>
      <c r="K71" s="241"/>
      <c r="L71" s="293" t="str">
        <f t="shared" ref="L71" si="9">IF(AND(H71="",J71=""),"",+H71+J71)</f>
        <v/>
      </c>
      <c r="M71" s="131"/>
      <c r="O71" s="346"/>
      <c r="P71" s="345"/>
      <c r="Q71" s="347">
        <f t="shared" ref="Q71" si="10">L71-O71</f>
        <v>0</v>
      </c>
      <c r="R71" s="348"/>
      <c r="S71" s="354">
        <f t="shared" ref="S71" si="11">IF(O71=0,0,Q71/O71)</f>
        <v>0</v>
      </c>
      <c r="T71" s="345"/>
      <c r="U71" s="366"/>
    </row>
    <row r="72" spans="1:21" ht="18" customHeight="1">
      <c r="A72" s="126"/>
      <c r="B72" s="126"/>
      <c r="C72" s="126"/>
      <c r="D72" s="126"/>
      <c r="E72" s="126"/>
      <c r="F72" s="126"/>
      <c r="G72" s="126"/>
      <c r="H72" s="126"/>
      <c r="I72" s="126"/>
      <c r="J72" s="126"/>
      <c r="K72" s="126"/>
      <c r="L72" s="126"/>
      <c r="M72" s="131"/>
      <c r="O72" s="345"/>
      <c r="P72" s="345"/>
      <c r="Q72" s="345"/>
      <c r="R72" s="345"/>
      <c r="S72" s="345"/>
      <c r="T72" s="345"/>
      <c r="U72" s="345"/>
    </row>
    <row r="73" spans="1:21" ht="27" customHeight="1" thickBot="1">
      <c r="A73" s="126"/>
      <c r="B73" s="136" t="s">
        <v>428</v>
      </c>
      <c r="C73" s="126"/>
      <c r="D73" s="126"/>
      <c r="E73" s="126"/>
      <c r="F73" s="126"/>
      <c r="G73" s="126"/>
      <c r="H73" s="291">
        <f>H67+H71</f>
        <v>0</v>
      </c>
      <c r="I73" s="243"/>
      <c r="J73" s="291">
        <f>J67+J71</f>
        <v>0</v>
      </c>
      <c r="K73" s="241"/>
      <c r="L73" s="296" t="str">
        <f>IF(AND(H73="",J73=""),"",+H73+J73)</f>
        <v/>
      </c>
      <c r="M73" s="131"/>
      <c r="O73" s="351" t="str">
        <f>IF((O67+O71)=0,"",O67+O71)</f>
        <v/>
      </c>
      <c r="P73" s="345"/>
      <c r="Q73" s="351" t="str">
        <f>IF((Q67+Q71)=0,"",Q67+Q71)</f>
        <v/>
      </c>
      <c r="R73" s="345"/>
      <c r="S73" s="354">
        <f t="shared" ref="S73" si="12">IF(O73=0,0,Q73/O73)</f>
        <v>0</v>
      </c>
      <c r="T73" s="345"/>
      <c r="U73" s="345"/>
    </row>
    <row r="74" spans="1:21" ht="18" customHeight="1">
      <c r="A74" s="126"/>
      <c r="B74" s="126"/>
      <c r="C74" s="126"/>
      <c r="D74" s="126"/>
      <c r="E74" s="126"/>
      <c r="F74" s="126"/>
      <c r="G74" s="126"/>
      <c r="H74" s="126"/>
      <c r="I74" s="126"/>
      <c r="J74" s="126"/>
      <c r="K74" s="126"/>
      <c r="L74" s="126"/>
      <c r="M74" s="131"/>
      <c r="O74" s="345"/>
      <c r="P74" s="345"/>
      <c r="Q74" s="345"/>
      <c r="R74" s="345"/>
      <c r="S74" s="345"/>
      <c r="T74" s="345"/>
      <c r="U74" s="345"/>
    </row>
    <row r="75" spans="1:21" ht="55.5" customHeight="1">
      <c r="A75" s="147" t="s">
        <v>26</v>
      </c>
      <c r="B75" s="490" t="s">
        <v>327</v>
      </c>
      <c r="C75" s="490"/>
      <c r="D75" s="490"/>
      <c r="E75" s="490"/>
      <c r="F75" s="490"/>
      <c r="G75" s="490"/>
      <c r="H75" s="490"/>
      <c r="I75" s="490"/>
      <c r="J75" s="490"/>
      <c r="K75" s="490"/>
      <c r="L75" s="490"/>
      <c r="M75" s="131"/>
      <c r="O75" s="345"/>
      <c r="P75" s="345"/>
      <c r="Q75" s="345"/>
      <c r="R75" s="345"/>
      <c r="S75" s="345"/>
      <c r="T75" s="345"/>
      <c r="U75" s="345"/>
    </row>
    <row r="76" spans="1:21" ht="18" customHeight="1">
      <c r="A76" s="147"/>
      <c r="B76" s="231"/>
      <c r="C76" s="231"/>
      <c r="D76" s="231"/>
      <c r="E76" s="231"/>
      <c r="F76" s="231"/>
      <c r="G76" s="231"/>
      <c r="H76" s="231"/>
      <c r="I76" s="231"/>
      <c r="J76" s="231"/>
      <c r="K76" s="231"/>
      <c r="L76" s="231"/>
      <c r="M76" s="131"/>
      <c r="O76" s="345"/>
      <c r="P76" s="345"/>
      <c r="Q76" s="345"/>
      <c r="R76" s="345"/>
      <c r="S76" s="345"/>
      <c r="T76" s="345"/>
      <c r="U76" s="345"/>
    </row>
    <row r="77" spans="1:21" ht="27" customHeight="1">
      <c r="A77" s="141"/>
      <c r="B77" s="126"/>
      <c r="C77" s="126"/>
      <c r="D77" s="126"/>
      <c r="E77" s="126"/>
      <c r="F77" s="126"/>
      <c r="G77" s="126"/>
      <c r="H77" s="126"/>
      <c r="I77" s="126"/>
      <c r="J77" s="126"/>
      <c r="K77" s="126"/>
      <c r="L77" s="256" t="str">
        <f>"Application #: "&amp;IF(COSTS!$K$6="","",COSTS!$K$6)</f>
        <v xml:space="preserve">Application #: </v>
      </c>
      <c r="M77" s="131"/>
      <c r="O77" s="345"/>
      <c r="P77" s="345"/>
      <c r="Q77" s="345"/>
      <c r="R77" s="345"/>
      <c r="S77" s="343"/>
      <c r="T77" s="345"/>
      <c r="U77" s="359" t="str">
        <f>"Application #: "&amp;IF(COSTS!$K$6="","",COSTS!$K$6)</f>
        <v xml:space="preserve">Application #: </v>
      </c>
    </row>
    <row r="78" spans="1:21" ht="27" customHeight="1">
      <c r="A78" s="238"/>
      <c r="B78" s="126"/>
      <c r="C78" s="126"/>
      <c r="D78" s="126"/>
      <c r="E78" s="126"/>
      <c r="F78" s="126"/>
      <c r="G78" s="126"/>
      <c r="H78" s="135" t="s">
        <v>1</v>
      </c>
      <c r="I78" s="126"/>
      <c r="J78" s="135" t="s">
        <v>1</v>
      </c>
      <c r="K78" s="126"/>
      <c r="L78" s="135" t="s">
        <v>1</v>
      </c>
      <c r="M78" s="131"/>
      <c r="O78" s="344" t="s">
        <v>412</v>
      </c>
      <c r="P78" s="345"/>
      <c r="Q78" s="344"/>
      <c r="R78" s="344"/>
      <c r="S78" s="344"/>
      <c r="T78" s="345"/>
      <c r="U78" s="359"/>
    </row>
    <row r="79" spans="1:21" ht="27" customHeight="1">
      <c r="A79" s="126"/>
      <c r="B79" s="126"/>
      <c r="C79" s="126"/>
      <c r="D79" s="126"/>
      <c r="E79" s="126"/>
      <c r="F79" s="126"/>
      <c r="G79" s="126"/>
      <c r="H79" s="135" t="s">
        <v>2</v>
      </c>
      <c r="I79" s="126"/>
      <c r="J79" s="135" t="s">
        <v>3</v>
      </c>
      <c r="K79" s="126"/>
      <c r="L79" s="135" t="s">
        <v>4</v>
      </c>
      <c r="M79" s="131"/>
      <c r="O79" s="344" t="s">
        <v>400</v>
      </c>
      <c r="P79" s="345"/>
      <c r="Q79" s="344"/>
      <c r="R79" s="344"/>
      <c r="S79" s="344"/>
      <c r="T79" s="345"/>
      <c r="U79" s="345"/>
    </row>
    <row r="80" spans="1:21" ht="27" customHeight="1">
      <c r="A80" s="126"/>
      <c r="B80" s="126"/>
      <c r="C80" s="126"/>
      <c r="D80" s="126"/>
      <c r="E80" s="126"/>
      <c r="F80" s="126"/>
      <c r="G80" s="126"/>
      <c r="H80" s="135" t="s">
        <v>5</v>
      </c>
      <c r="I80" s="126"/>
      <c r="J80" s="135" t="s">
        <v>6</v>
      </c>
      <c r="K80" s="126"/>
      <c r="L80" s="135" t="s">
        <v>7</v>
      </c>
      <c r="M80" s="131"/>
      <c r="O80" s="344" t="s">
        <v>401</v>
      </c>
      <c r="P80" s="345"/>
      <c r="Q80" s="344"/>
      <c r="R80" s="344"/>
      <c r="S80" s="344"/>
      <c r="T80" s="345"/>
      <c r="U80" s="345"/>
    </row>
    <row r="81" spans="1:21" ht="27" customHeight="1">
      <c r="A81" s="126"/>
      <c r="B81" s="126"/>
      <c r="C81" s="126"/>
      <c r="D81" s="126"/>
      <c r="E81" s="126"/>
      <c r="F81" s="126"/>
      <c r="G81" s="126"/>
      <c r="H81" s="200" t="s">
        <v>8</v>
      </c>
      <c r="I81" s="126"/>
      <c r="J81" s="200" t="s">
        <v>8</v>
      </c>
      <c r="K81" s="126"/>
      <c r="L81" s="200" t="s">
        <v>8</v>
      </c>
      <c r="M81" s="131"/>
      <c r="O81" s="365" t="s">
        <v>403</v>
      </c>
      <c r="P81" s="345" t="s">
        <v>404</v>
      </c>
      <c r="Q81" s="365" t="s">
        <v>406</v>
      </c>
      <c r="R81" s="344" t="s">
        <v>405</v>
      </c>
      <c r="S81" s="365" t="s">
        <v>407</v>
      </c>
      <c r="T81" s="345" t="s">
        <v>404</v>
      </c>
      <c r="U81" s="365" t="s">
        <v>408</v>
      </c>
    </row>
    <row r="82" spans="1:21" ht="27" customHeight="1">
      <c r="A82" s="126" t="s">
        <v>300</v>
      </c>
      <c r="B82" s="126"/>
      <c r="C82" s="126"/>
      <c r="D82" s="126"/>
      <c r="E82" s="126"/>
      <c r="F82" s="126"/>
      <c r="G82" s="126"/>
      <c r="H82" s="126"/>
      <c r="I82" s="126"/>
      <c r="J82" s="126"/>
      <c r="K82" s="126"/>
      <c r="L82" s="126"/>
      <c r="M82" s="131"/>
      <c r="O82" s="345"/>
      <c r="P82" s="345"/>
      <c r="Q82" s="345"/>
      <c r="R82" s="345"/>
      <c r="S82" s="345"/>
      <c r="T82" s="345"/>
      <c r="U82" s="345"/>
    </row>
    <row r="83" spans="1:21" ht="27" customHeight="1">
      <c r="A83" s="136" t="s">
        <v>31</v>
      </c>
      <c r="B83" s="126"/>
      <c r="C83" s="126"/>
      <c r="D83" s="126"/>
      <c r="E83" s="137"/>
      <c r="F83" s="137"/>
      <c r="G83" s="126"/>
      <c r="H83" s="126"/>
      <c r="I83" s="126"/>
      <c r="J83" s="126"/>
      <c r="K83" s="126"/>
      <c r="L83" s="126"/>
      <c r="M83" s="131"/>
      <c r="O83" s="345"/>
      <c r="P83" s="345"/>
      <c r="Q83" s="345"/>
      <c r="R83" s="345"/>
      <c r="S83" s="345"/>
      <c r="T83" s="345"/>
      <c r="U83" s="345"/>
    </row>
    <row r="84" spans="1:21" ht="27" customHeight="1">
      <c r="A84" s="126"/>
      <c r="B84" s="126"/>
      <c r="C84" s="247" t="str">
        <f>IF(L66="ERROR&gt;14%","BEFORE PROCEEDING YOU NEED TO REDUCE THE CONTRACTOR COSTS","")</f>
        <v/>
      </c>
      <c r="D84" s="137"/>
      <c r="E84" s="137"/>
      <c r="F84" s="137"/>
      <c r="G84" s="126"/>
      <c r="H84" s="126"/>
      <c r="I84" s="126"/>
      <c r="J84" s="126"/>
      <c r="K84" s="126"/>
      <c r="L84" s="126"/>
      <c r="M84" s="131"/>
      <c r="O84" s="345"/>
      <c r="P84" s="345"/>
      <c r="Q84" s="345"/>
      <c r="R84" s="345"/>
      <c r="S84" s="345"/>
      <c r="T84" s="345"/>
      <c r="U84" s="345"/>
    </row>
    <row r="85" spans="1:21" ht="27" customHeight="1" thickBot="1">
      <c r="A85" s="248"/>
      <c r="B85" s="126" t="s">
        <v>32</v>
      </c>
      <c r="C85" s="126"/>
      <c r="D85" s="126"/>
      <c r="E85" s="126"/>
      <c r="F85" s="126"/>
      <c r="G85" s="126"/>
      <c r="H85" s="128"/>
      <c r="I85" s="250"/>
      <c r="J85" s="128"/>
      <c r="K85" s="252"/>
      <c r="L85" s="129" t="str">
        <f t="shared" ref="L85:L92" si="13">IF(AND(H85="",J85=""),"",+H85+J85)</f>
        <v/>
      </c>
      <c r="M85" s="131"/>
      <c r="O85" s="346"/>
      <c r="P85" s="345"/>
      <c r="Q85" s="347">
        <f t="shared" ref="Q85:Q112" si="14">L85-O85</f>
        <v>0</v>
      </c>
      <c r="R85" s="348"/>
      <c r="S85" s="354">
        <f t="shared" ref="S85:S112" si="15">IF(O85=0,0,Q85/O85)</f>
        <v>0</v>
      </c>
      <c r="T85" s="345"/>
      <c r="U85" s="366"/>
    </row>
    <row r="86" spans="1:21" ht="27" customHeight="1" thickBot="1">
      <c r="A86" s="248"/>
      <c r="B86" s="126" t="s">
        <v>33</v>
      </c>
      <c r="C86" s="126"/>
      <c r="D86" s="126"/>
      <c r="E86" s="126"/>
      <c r="F86" s="126"/>
      <c r="G86" s="126"/>
      <c r="H86" s="128"/>
      <c r="I86" s="250"/>
      <c r="J86" s="128"/>
      <c r="K86" s="252"/>
      <c r="L86" s="129" t="str">
        <f t="shared" si="13"/>
        <v/>
      </c>
      <c r="M86" s="131"/>
      <c r="O86" s="346"/>
      <c r="P86" s="345"/>
      <c r="Q86" s="347">
        <f t="shared" si="14"/>
        <v>0</v>
      </c>
      <c r="R86" s="348"/>
      <c r="S86" s="354">
        <f t="shared" si="15"/>
        <v>0</v>
      </c>
      <c r="T86" s="345"/>
      <c r="U86" s="366"/>
    </row>
    <row r="87" spans="1:21" ht="27" customHeight="1" thickBot="1">
      <c r="A87" s="248"/>
      <c r="B87" s="126" t="s">
        <v>34</v>
      </c>
      <c r="C87" s="126"/>
      <c r="D87" s="126"/>
      <c r="E87" s="126"/>
      <c r="F87" s="126"/>
      <c r="G87" s="126"/>
      <c r="H87" s="128"/>
      <c r="I87" s="250"/>
      <c r="J87" s="128"/>
      <c r="K87" s="252"/>
      <c r="L87" s="129" t="str">
        <f t="shared" si="13"/>
        <v/>
      </c>
      <c r="M87" s="131"/>
      <c r="O87" s="346"/>
      <c r="P87" s="345"/>
      <c r="Q87" s="347">
        <f t="shared" si="14"/>
        <v>0</v>
      </c>
      <c r="R87" s="348"/>
      <c r="S87" s="354">
        <f t="shared" si="15"/>
        <v>0</v>
      </c>
      <c r="T87" s="345"/>
      <c r="U87" s="366"/>
    </row>
    <row r="88" spans="1:21" ht="27" customHeight="1" thickBot="1">
      <c r="A88" s="248"/>
      <c r="B88" s="126" t="s">
        <v>35</v>
      </c>
      <c r="C88" s="126"/>
      <c r="D88" s="126"/>
      <c r="E88" s="126"/>
      <c r="F88" s="126"/>
      <c r="G88" s="126"/>
      <c r="H88" s="128"/>
      <c r="I88" s="250"/>
      <c r="J88" s="128"/>
      <c r="K88" s="252"/>
      <c r="L88" s="129" t="str">
        <f t="shared" si="13"/>
        <v/>
      </c>
      <c r="M88" s="131"/>
      <c r="O88" s="346"/>
      <c r="P88" s="345"/>
      <c r="Q88" s="347">
        <f t="shared" si="14"/>
        <v>0</v>
      </c>
      <c r="R88" s="348"/>
      <c r="S88" s="354">
        <f t="shared" si="15"/>
        <v>0</v>
      </c>
      <c r="T88" s="345"/>
      <c r="U88" s="366"/>
    </row>
    <row r="89" spans="1:21" ht="27" customHeight="1" thickBot="1">
      <c r="A89" s="248"/>
      <c r="B89" s="126" t="s">
        <v>36</v>
      </c>
      <c r="C89" s="126"/>
      <c r="D89" s="126"/>
      <c r="E89" s="126"/>
      <c r="F89" s="126"/>
      <c r="G89" s="126"/>
      <c r="H89" s="128"/>
      <c r="I89" s="250"/>
      <c r="J89" s="128"/>
      <c r="K89" s="252"/>
      <c r="L89" s="129" t="str">
        <f t="shared" si="13"/>
        <v/>
      </c>
      <c r="M89" s="131"/>
      <c r="O89" s="346"/>
      <c r="P89" s="345"/>
      <c r="Q89" s="347">
        <f t="shared" si="14"/>
        <v>0</v>
      </c>
      <c r="R89" s="348"/>
      <c r="S89" s="354">
        <f t="shared" si="15"/>
        <v>0</v>
      </c>
      <c r="T89" s="345"/>
      <c r="U89" s="366"/>
    </row>
    <row r="90" spans="1:21" ht="27" customHeight="1" thickBot="1">
      <c r="A90" s="248"/>
      <c r="B90" s="126" t="s">
        <v>37</v>
      </c>
      <c r="C90" s="126"/>
      <c r="D90" s="126"/>
      <c r="E90" s="126"/>
      <c r="F90" s="126"/>
      <c r="G90" s="126"/>
      <c r="H90" s="128"/>
      <c r="I90" s="250"/>
      <c r="J90" s="128"/>
      <c r="K90" s="255"/>
      <c r="L90" s="142" t="str">
        <f t="shared" si="13"/>
        <v/>
      </c>
      <c r="M90" s="131"/>
      <c r="O90" s="346"/>
      <c r="P90" s="345"/>
      <c r="Q90" s="347">
        <f t="shared" si="14"/>
        <v>0</v>
      </c>
      <c r="R90" s="348"/>
      <c r="S90" s="354">
        <f t="shared" si="15"/>
        <v>0</v>
      </c>
      <c r="T90" s="345"/>
      <c r="U90" s="366"/>
    </row>
    <row r="91" spans="1:21" ht="27" customHeight="1" thickBot="1">
      <c r="A91" s="248"/>
      <c r="B91" s="126" t="s">
        <v>38</v>
      </c>
      <c r="C91" s="126"/>
      <c r="D91" s="126"/>
      <c r="E91" s="126"/>
      <c r="F91" s="126"/>
      <c r="G91" s="126"/>
      <c r="H91" s="143" t="s">
        <v>39</v>
      </c>
      <c r="I91" s="251"/>
      <c r="J91" s="128"/>
      <c r="K91" s="252"/>
      <c r="L91" s="129" t="str">
        <f>IF(J91="","",J91)</f>
        <v/>
      </c>
      <c r="M91" s="131"/>
      <c r="O91" s="346"/>
      <c r="P91" s="345"/>
      <c r="Q91" s="347">
        <f t="shared" si="14"/>
        <v>0</v>
      </c>
      <c r="R91" s="348"/>
      <c r="S91" s="354">
        <f t="shared" si="15"/>
        <v>0</v>
      </c>
      <c r="T91" s="345"/>
      <c r="U91" s="366"/>
    </row>
    <row r="92" spans="1:21" ht="27" customHeight="1" thickBot="1">
      <c r="A92" s="248"/>
      <c r="B92" s="126" t="s">
        <v>268</v>
      </c>
      <c r="C92" s="126"/>
      <c r="D92" s="126"/>
      <c r="E92" s="126"/>
      <c r="F92" s="126"/>
      <c r="G92" s="126"/>
      <c r="H92" s="128"/>
      <c r="I92" s="251"/>
      <c r="J92" s="128"/>
      <c r="K92" s="252"/>
      <c r="L92" s="129" t="str">
        <f t="shared" si="13"/>
        <v/>
      </c>
      <c r="M92" s="131"/>
      <c r="O92" s="346"/>
      <c r="P92" s="345"/>
      <c r="Q92" s="347">
        <f t="shared" si="14"/>
        <v>0</v>
      </c>
      <c r="R92" s="348"/>
      <c r="S92" s="354">
        <f t="shared" si="15"/>
        <v>0</v>
      </c>
      <c r="T92" s="345"/>
      <c r="U92" s="366"/>
    </row>
    <row r="93" spans="1:21" ht="27" customHeight="1" thickBot="1">
      <c r="A93" s="248"/>
      <c r="B93" s="126" t="s">
        <v>245</v>
      </c>
      <c r="C93" s="126"/>
      <c r="D93" s="126"/>
      <c r="E93" s="126"/>
      <c r="F93" s="126"/>
      <c r="G93" s="126"/>
      <c r="H93" s="128"/>
      <c r="I93" s="251"/>
      <c r="J93" s="128"/>
      <c r="K93" s="252"/>
      <c r="L93" s="129" t="str">
        <f>IF(AND(H93="",J93=""),"",+H93+J93)</f>
        <v/>
      </c>
      <c r="M93" s="131"/>
      <c r="O93" s="346"/>
      <c r="P93" s="345"/>
      <c r="Q93" s="347">
        <f t="shared" si="14"/>
        <v>0</v>
      </c>
      <c r="R93" s="348"/>
      <c r="S93" s="354">
        <f t="shared" si="15"/>
        <v>0</v>
      </c>
      <c r="T93" s="345"/>
      <c r="U93" s="366"/>
    </row>
    <row r="94" spans="1:21" ht="27" customHeight="1" thickBot="1">
      <c r="A94" s="248"/>
      <c r="B94" s="126" t="s">
        <v>246</v>
      </c>
      <c r="C94" s="126"/>
      <c r="D94" s="126"/>
      <c r="E94" s="126"/>
      <c r="F94" s="126"/>
      <c r="G94" s="126"/>
      <c r="H94" s="128"/>
      <c r="I94" s="251"/>
      <c r="J94" s="128"/>
      <c r="K94" s="252"/>
      <c r="L94" s="129" t="str">
        <f>IF(AND(H94="",J94=""),"",+H94+J94)</f>
        <v/>
      </c>
      <c r="M94" s="131"/>
      <c r="O94" s="346"/>
      <c r="P94" s="345"/>
      <c r="Q94" s="347">
        <f t="shared" si="14"/>
        <v>0</v>
      </c>
      <c r="R94" s="348"/>
      <c r="S94" s="354">
        <f t="shared" si="15"/>
        <v>0</v>
      </c>
      <c r="T94" s="345"/>
      <c r="U94" s="366"/>
    </row>
    <row r="95" spans="1:21" ht="27" customHeight="1" thickBot="1">
      <c r="A95" s="248"/>
      <c r="B95" s="126" t="s">
        <v>247</v>
      </c>
      <c r="C95" s="126"/>
      <c r="D95" s="126"/>
      <c r="E95" s="126"/>
      <c r="F95" s="126"/>
      <c r="G95" s="126"/>
      <c r="H95" s="127" t="s">
        <v>39</v>
      </c>
      <c r="I95" s="251"/>
      <c r="J95" s="128"/>
      <c r="K95" s="252"/>
      <c r="L95" s="129" t="str">
        <f>IF(J95="","",J95)</f>
        <v/>
      </c>
      <c r="M95" s="131"/>
      <c r="O95" s="346"/>
      <c r="P95" s="345"/>
      <c r="Q95" s="347">
        <f t="shared" si="14"/>
        <v>0</v>
      </c>
      <c r="R95" s="348"/>
      <c r="S95" s="354">
        <f t="shared" si="15"/>
        <v>0</v>
      </c>
      <c r="T95" s="345"/>
      <c r="U95" s="366"/>
    </row>
    <row r="96" spans="1:21" ht="27" customHeight="1" thickBot="1">
      <c r="A96" s="248"/>
      <c r="B96" s="126" t="s">
        <v>248</v>
      </c>
      <c r="C96" s="126"/>
      <c r="D96" s="126"/>
      <c r="E96" s="126"/>
      <c r="F96" s="126"/>
      <c r="G96" s="126"/>
      <c r="H96" s="127" t="s">
        <v>39</v>
      </c>
      <c r="I96" s="251"/>
      <c r="J96" s="128"/>
      <c r="K96" s="252"/>
      <c r="L96" s="129" t="str">
        <f>IF(J96="","",J96)</f>
        <v/>
      </c>
      <c r="M96" s="131"/>
      <c r="O96" s="346"/>
      <c r="P96" s="345"/>
      <c r="Q96" s="347">
        <f t="shared" si="14"/>
        <v>0</v>
      </c>
      <c r="R96" s="348"/>
      <c r="S96" s="354">
        <f t="shared" si="15"/>
        <v>0</v>
      </c>
      <c r="T96" s="345"/>
      <c r="U96" s="366"/>
    </row>
    <row r="97" spans="1:21" ht="27" customHeight="1" thickBot="1">
      <c r="A97" s="248"/>
      <c r="B97" s="126" t="s">
        <v>249</v>
      </c>
      <c r="C97" s="126"/>
      <c r="D97" s="126"/>
      <c r="E97" s="126"/>
      <c r="F97" s="126"/>
      <c r="G97" s="126"/>
      <c r="H97" s="127" t="s">
        <v>39</v>
      </c>
      <c r="I97" s="251"/>
      <c r="J97" s="128"/>
      <c r="K97" s="252"/>
      <c r="L97" s="129" t="str">
        <f>IF(J97="","",J97)</f>
        <v/>
      </c>
      <c r="M97" s="131"/>
      <c r="O97" s="346"/>
      <c r="P97" s="345"/>
      <c r="Q97" s="347">
        <f t="shared" si="14"/>
        <v>0</v>
      </c>
      <c r="R97" s="348"/>
      <c r="S97" s="354">
        <f t="shared" si="15"/>
        <v>0</v>
      </c>
      <c r="T97" s="345"/>
      <c r="U97" s="366"/>
    </row>
    <row r="98" spans="1:21" ht="27" customHeight="1" thickBot="1">
      <c r="A98" s="248"/>
      <c r="B98" s="126" t="s">
        <v>362</v>
      </c>
      <c r="C98" s="126"/>
      <c r="D98" s="126"/>
      <c r="E98" s="126"/>
      <c r="F98" s="126"/>
      <c r="G98" s="126"/>
      <c r="H98" s="128"/>
      <c r="I98" s="251"/>
      <c r="J98" s="128"/>
      <c r="K98" s="252"/>
      <c r="L98" s="129" t="str">
        <f t="shared" ref="L98" si="16">IF(AND(H98="",J98=""),"",+H98+J98)</f>
        <v/>
      </c>
      <c r="M98" s="131"/>
      <c r="O98" s="346"/>
      <c r="P98" s="345"/>
      <c r="Q98" s="347">
        <f t="shared" si="14"/>
        <v>0</v>
      </c>
      <c r="R98" s="348"/>
      <c r="S98" s="354">
        <f t="shared" si="15"/>
        <v>0</v>
      </c>
      <c r="T98" s="345"/>
      <c r="U98" s="366"/>
    </row>
    <row r="99" spans="1:21" ht="27" customHeight="1" thickBot="1">
      <c r="A99" s="248"/>
      <c r="B99" s="126" t="s">
        <v>250</v>
      </c>
      <c r="C99" s="126"/>
      <c r="D99" s="126"/>
      <c r="E99" s="126"/>
      <c r="F99" s="126"/>
      <c r="G99" s="126"/>
      <c r="H99" s="128"/>
      <c r="I99" s="251"/>
      <c r="J99" s="128"/>
      <c r="K99" s="252"/>
      <c r="L99" s="129" t="str">
        <f t="shared" ref="L99:L104" si="17">IF(AND(H99="",J99=""),"",+H99+J99)</f>
        <v/>
      </c>
      <c r="M99" s="131"/>
      <c r="O99" s="346"/>
      <c r="P99" s="345"/>
      <c r="Q99" s="347">
        <f t="shared" si="14"/>
        <v>0</v>
      </c>
      <c r="R99" s="348"/>
      <c r="S99" s="354">
        <f t="shared" si="15"/>
        <v>0</v>
      </c>
      <c r="T99" s="345"/>
      <c r="U99" s="366"/>
    </row>
    <row r="100" spans="1:21" ht="27" customHeight="1" thickBot="1">
      <c r="A100" s="249" t="s">
        <v>26</v>
      </c>
      <c r="B100" s="126" t="s">
        <v>335</v>
      </c>
      <c r="C100" s="126"/>
      <c r="D100" s="126"/>
      <c r="E100" s="126"/>
      <c r="F100" s="126"/>
      <c r="G100" s="126"/>
      <c r="H100" s="128"/>
      <c r="I100" s="251"/>
      <c r="J100" s="128"/>
      <c r="K100" s="252"/>
      <c r="L100" s="129" t="str">
        <f t="shared" si="17"/>
        <v/>
      </c>
      <c r="M100" s="131"/>
      <c r="O100" s="346"/>
      <c r="P100" s="345"/>
      <c r="Q100" s="347">
        <f t="shared" si="14"/>
        <v>0</v>
      </c>
      <c r="R100" s="348"/>
      <c r="S100" s="354">
        <f t="shared" si="15"/>
        <v>0</v>
      </c>
      <c r="T100" s="345"/>
      <c r="U100" s="366"/>
    </row>
    <row r="101" spans="1:21" ht="27" customHeight="1" thickBot="1">
      <c r="A101" s="248"/>
      <c r="B101" s="126" t="s">
        <v>40</v>
      </c>
      <c r="C101" s="126"/>
      <c r="D101" s="126"/>
      <c r="E101" s="126"/>
      <c r="F101" s="126"/>
      <c r="G101" s="126"/>
      <c r="H101" s="128"/>
      <c r="I101" s="251"/>
      <c r="J101" s="128"/>
      <c r="K101" s="252"/>
      <c r="L101" s="129" t="str">
        <f t="shared" si="17"/>
        <v/>
      </c>
      <c r="M101" s="131"/>
      <c r="O101" s="346"/>
      <c r="P101" s="345"/>
      <c r="Q101" s="347">
        <f t="shared" si="14"/>
        <v>0</v>
      </c>
      <c r="R101" s="348"/>
      <c r="S101" s="354">
        <f t="shared" si="15"/>
        <v>0</v>
      </c>
      <c r="T101" s="345"/>
      <c r="U101" s="366"/>
    </row>
    <row r="102" spans="1:21" ht="27" customHeight="1" thickBot="1">
      <c r="A102" s="248"/>
      <c r="B102" s="126" t="s">
        <v>41</v>
      </c>
      <c r="C102" s="126"/>
      <c r="D102" s="126"/>
      <c r="E102" s="126"/>
      <c r="F102" s="126"/>
      <c r="G102" s="126"/>
      <c r="H102" s="128"/>
      <c r="I102" s="251"/>
      <c r="J102" s="128"/>
      <c r="K102" s="252"/>
      <c r="L102" s="129" t="str">
        <f t="shared" si="17"/>
        <v/>
      </c>
      <c r="M102" s="131"/>
      <c r="O102" s="346"/>
      <c r="P102" s="345"/>
      <c r="Q102" s="347">
        <f t="shared" si="14"/>
        <v>0</v>
      </c>
      <c r="R102" s="348"/>
      <c r="S102" s="354">
        <f t="shared" si="15"/>
        <v>0</v>
      </c>
      <c r="T102" s="345"/>
      <c r="U102" s="366"/>
    </row>
    <row r="103" spans="1:21" ht="27" customHeight="1" thickBot="1">
      <c r="A103" s="248"/>
      <c r="B103" s="126" t="s">
        <v>42</v>
      </c>
      <c r="C103" s="126"/>
      <c r="D103" s="126"/>
      <c r="E103" s="126"/>
      <c r="F103" s="126"/>
      <c r="G103" s="126"/>
      <c r="H103" s="128"/>
      <c r="I103" s="251"/>
      <c r="J103" s="128"/>
      <c r="K103" s="252"/>
      <c r="L103" s="129" t="str">
        <f t="shared" si="17"/>
        <v/>
      </c>
      <c r="M103" s="131"/>
      <c r="O103" s="346"/>
      <c r="P103" s="345"/>
      <c r="Q103" s="347">
        <f t="shared" si="14"/>
        <v>0</v>
      </c>
      <c r="R103" s="348"/>
      <c r="S103" s="354">
        <f t="shared" si="15"/>
        <v>0</v>
      </c>
      <c r="T103" s="345"/>
      <c r="U103" s="366"/>
    </row>
    <row r="104" spans="1:21" ht="27" customHeight="1" thickBot="1">
      <c r="A104" s="248"/>
      <c r="B104" s="126" t="s">
        <v>43</v>
      </c>
      <c r="C104" s="126"/>
      <c r="D104" s="126"/>
      <c r="E104" s="126"/>
      <c r="F104" s="126"/>
      <c r="G104" s="126"/>
      <c r="H104" s="128"/>
      <c r="I104" s="251"/>
      <c r="J104" s="128"/>
      <c r="K104" s="252"/>
      <c r="L104" s="129" t="str">
        <f t="shared" si="17"/>
        <v/>
      </c>
      <c r="M104" s="131"/>
      <c r="O104" s="346"/>
      <c r="P104" s="345"/>
      <c r="Q104" s="347">
        <f t="shared" si="14"/>
        <v>0</v>
      </c>
      <c r="R104" s="348"/>
      <c r="S104" s="354">
        <f t="shared" si="15"/>
        <v>0</v>
      </c>
      <c r="T104" s="345"/>
      <c r="U104" s="366"/>
    </row>
    <row r="105" spans="1:21" ht="27" customHeight="1" thickBot="1">
      <c r="A105" s="248"/>
      <c r="B105" s="126" t="s">
        <v>44</v>
      </c>
      <c r="C105" s="126"/>
      <c r="D105" s="126"/>
      <c r="E105" s="126"/>
      <c r="F105" s="126"/>
      <c r="G105" s="126"/>
      <c r="H105" s="143" t="s">
        <v>39</v>
      </c>
      <c r="I105" s="251"/>
      <c r="J105" s="128"/>
      <c r="K105" s="252"/>
      <c r="L105" s="129" t="str">
        <f>IF(J105="","",J105)</f>
        <v/>
      </c>
      <c r="M105" s="131"/>
      <c r="O105" s="346"/>
      <c r="P105" s="345"/>
      <c r="Q105" s="347">
        <f t="shared" si="14"/>
        <v>0</v>
      </c>
      <c r="R105" s="348"/>
      <c r="S105" s="354">
        <f t="shared" si="15"/>
        <v>0</v>
      </c>
      <c r="T105" s="345"/>
      <c r="U105" s="366"/>
    </row>
    <row r="106" spans="1:21" ht="27" customHeight="1" thickBot="1">
      <c r="A106" s="248"/>
      <c r="B106" s="126" t="s">
        <v>45</v>
      </c>
      <c r="C106" s="126"/>
      <c r="D106" s="126"/>
      <c r="E106" s="126"/>
      <c r="F106" s="126"/>
      <c r="G106" s="126"/>
      <c r="H106" s="128"/>
      <c r="I106" s="251"/>
      <c r="J106" s="128"/>
      <c r="K106" s="252"/>
      <c r="L106" s="129" t="str">
        <f t="shared" ref="L106:L112" si="18">IF(AND(H106="",J106=""),"",+H106+J106)</f>
        <v/>
      </c>
      <c r="M106" s="131"/>
      <c r="O106" s="346"/>
      <c r="P106" s="345"/>
      <c r="Q106" s="347">
        <f t="shared" si="14"/>
        <v>0</v>
      </c>
      <c r="R106" s="348"/>
      <c r="S106" s="354">
        <f t="shared" si="15"/>
        <v>0</v>
      </c>
      <c r="T106" s="345"/>
      <c r="U106" s="366"/>
    </row>
    <row r="107" spans="1:21" ht="27" customHeight="1" thickBot="1">
      <c r="A107" s="248"/>
      <c r="B107" s="126" t="s">
        <v>46</v>
      </c>
      <c r="C107" s="126"/>
      <c r="D107" s="126"/>
      <c r="E107" s="126"/>
      <c r="F107" s="126"/>
      <c r="G107" s="126"/>
      <c r="H107" s="128"/>
      <c r="I107" s="251"/>
      <c r="J107" s="128"/>
      <c r="K107" s="252"/>
      <c r="L107" s="129" t="str">
        <f t="shared" si="18"/>
        <v/>
      </c>
      <c r="M107" s="131"/>
      <c r="O107" s="346"/>
      <c r="P107" s="345"/>
      <c r="Q107" s="347">
        <f t="shared" si="14"/>
        <v>0</v>
      </c>
      <c r="R107" s="348"/>
      <c r="S107" s="354">
        <f t="shared" si="15"/>
        <v>0</v>
      </c>
      <c r="T107" s="345"/>
      <c r="U107" s="366"/>
    </row>
    <row r="108" spans="1:21" ht="27" customHeight="1" thickBot="1">
      <c r="A108" s="248"/>
      <c r="B108" s="126" t="s">
        <v>47</v>
      </c>
      <c r="C108" s="126"/>
      <c r="D108" s="126"/>
      <c r="E108" s="126"/>
      <c r="F108" s="126"/>
      <c r="G108" s="126"/>
      <c r="H108" s="128"/>
      <c r="I108" s="251"/>
      <c r="J108" s="128"/>
      <c r="K108" s="252"/>
      <c r="L108" s="129" t="str">
        <f t="shared" si="18"/>
        <v/>
      </c>
      <c r="M108" s="131"/>
      <c r="O108" s="346"/>
      <c r="P108" s="345"/>
      <c r="Q108" s="347">
        <f t="shared" si="14"/>
        <v>0</v>
      </c>
      <c r="R108" s="348"/>
      <c r="S108" s="354">
        <f t="shared" si="15"/>
        <v>0</v>
      </c>
      <c r="T108" s="345"/>
      <c r="U108" s="366"/>
    </row>
    <row r="109" spans="1:21" ht="27" customHeight="1" thickBot="1">
      <c r="A109" s="248"/>
      <c r="B109" s="126" t="s">
        <v>392</v>
      </c>
      <c r="C109" s="126"/>
      <c r="D109" s="126"/>
      <c r="E109" s="126"/>
      <c r="F109" s="126"/>
      <c r="G109" s="126"/>
      <c r="H109" s="128"/>
      <c r="I109" s="251"/>
      <c r="J109" s="128"/>
      <c r="K109" s="252"/>
      <c r="L109" s="129" t="str">
        <f t="shared" si="18"/>
        <v/>
      </c>
      <c r="M109" s="131"/>
      <c r="O109" s="346"/>
      <c r="P109" s="345"/>
      <c r="Q109" s="347">
        <f t="shared" si="14"/>
        <v>0</v>
      </c>
      <c r="R109" s="348"/>
      <c r="S109" s="354">
        <f t="shared" si="15"/>
        <v>0</v>
      </c>
      <c r="T109" s="345"/>
      <c r="U109" s="366"/>
    </row>
    <row r="110" spans="1:21" ht="27" customHeight="1" thickBot="1">
      <c r="A110" s="248"/>
      <c r="B110" s="126" t="s">
        <v>393</v>
      </c>
      <c r="C110" s="126"/>
      <c r="D110" s="126"/>
      <c r="E110" s="126"/>
      <c r="F110" s="126"/>
      <c r="G110" s="126"/>
      <c r="H110" s="128"/>
      <c r="I110" s="251"/>
      <c r="J110" s="128"/>
      <c r="K110" s="252"/>
      <c r="L110" s="129" t="str">
        <f t="shared" si="18"/>
        <v/>
      </c>
      <c r="M110" s="131"/>
      <c r="O110" s="346"/>
      <c r="P110" s="345"/>
      <c r="Q110" s="347">
        <f t="shared" si="14"/>
        <v>0</v>
      </c>
      <c r="R110" s="348"/>
      <c r="S110" s="354">
        <f t="shared" si="15"/>
        <v>0</v>
      </c>
      <c r="T110" s="345"/>
      <c r="U110" s="366"/>
    </row>
    <row r="111" spans="1:21" ht="27" customHeight="1" thickBot="1">
      <c r="A111" s="248"/>
      <c r="B111" s="126" t="s">
        <v>394</v>
      </c>
      <c r="C111" s="126"/>
      <c r="D111" s="126"/>
      <c r="E111" s="126"/>
      <c r="F111" s="126"/>
      <c r="G111" s="126"/>
      <c r="H111" s="128"/>
      <c r="I111" s="251"/>
      <c r="J111" s="128"/>
      <c r="K111" s="252"/>
      <c r="L111" s="129" t="str">
        <f t="shared" si="18"/>
        <v/>
      </c>
      <c r="M111" s="131"/>
      <c r="O111" s="346"/>
      <c r="P111" s="345"/>
      <c r="Q111" s="347">
        <f t="shared" si="14"/>
        <v>0</v>
      </c>
      <c r="R111" s="348"/>
      <c r="S111" s="354">
        <f t="shared" si="15"/>
        <v>0</v>
      </c>
      <c r="T111" s="345"/>
      <c r="U111" s="366"/>
    </row>
    <row r="112" spans="1:21" ht="27" customHeight="1" thickBot="1">
      <c r="A112" s="249" t="s">
        <v>26</v>
      </c>
      <c r="B112" s="126" t="s">
        <v>395</v>
      </c>
      <c r="C112" s="126"/>
      <c r="D112" s="126"/>
      <c r="E112" s="126"/>
      <c r="F112" s="126"/>
      <c r="G112" s="126"/>
      <c r="H112" s="128"/>
      <c r="I112" s="251"/>
      <c r="J112" s="128"/>
      <c r="K112" s="252"/>
      <c r="L112" s="129" t="str">
        <f t="shared" si="18"/>
        <v/>
      </c>
      <c r="M112" s="131"/>
      <c r="O112" s="346"/>
      <c r="P112" s="345"/>
      <c r="Q112" s="347">
        <f t="shared" si="14"/>
        <v>0</v>
      </c>
      <c r="R112" s="348"/>
      <c r="S112" s="354">
        <f t="shared" si="15"/>
        <v>0</v>
      </c>
      <c r="T112" s="345"/>
      <c r="U112" s="366"/>
    </row>
    <row r="113" spans="1:21" ht="15" customHeight="1">
      <c r="A113" s="248"/>
      <c r="B113" s="126"/>
      <c r="C113" s="126"/>
      <c r="D113" s="126"/>
      <c r="E113" s="126"/>
      <c r="F113" s="126"/>
      <c r="G113" s="126"/>
      <c r="H113" s="252"/>
      <c r="I113" s="252"/>
      <c r="J113" s="252"/>
      <c r="K113" s="252"/>
      <c r="L113" s="253"/>
      <c r="M113" s="131"/>
      <c r="O113" s="345"/>
      <c r="P113" s="345"/>
      <c r="Q113" s="345"/>
      <c r="R113" s="345"/>
      <c r="S113" s="345"/>
      <c r="T113" s="345"/>
      <c r="U113" s="345"/>
    </row>
    <row r="114" spans="1:21" ht="27" customHeight="1" thickBot="1">
      <c r="A114" s="126"/>
      <c r="B114" s="140" t="s">
        <v>396</v>
      </c>
      <c r="C114" s="126"/>
      <c r="D114" s="126"/>
      <c r="E114" s="126"/>
      <c r="F114" s="126"/>
      <c r="G114" s="126"/>
      <c r="H114" s="129" t="str">
        <f>IF(SUM(H85:H112)&lt;0.1,"",SUM(H85:H112))</f>
        <v/>
      </c>
      <c r="I114" s="253"/>
      <c r="J114" s="129" t="str">
        <f>IF(SUM(J85:J112)&lt;0.1,"",SUM(J85:J112))</f>
        <v/>
      </c>
      <c r="K114" s="252"/>
      <c r="L114" s="129" t="str">
        <f>IF(SUM(L85:L112)&lt;0.1,"",SUM(L85:L112))</f>
        <v/>
      </c>
      <c r="M114" s="131"/>
      <c r="O114" s="356" t="str">
        <f>IF(SUM(O85:O112)&lt;0.1,"",SUM(O85:O112))</f>
        <v/>
      </c>
      <c r="P114" s="357"/>
      <c r="Q114" s="347" t="str">
        <f>IF(AND(SUM(Q85:Q112)&lt;0.01,SUM(Q85:Q112)&gt;-0.01),"",SUM(Q85:Q112))</f>
        <v/>
      </c>
      <c r="R114" s="345"/>
      <c r="S114" s="354">
        <f t="shared" ref="S114" si="19">IF(O114=0,0,Q114/O114)</f>
        <v>0</v>
      </c>
      <c r="T114" s="363"/>
      <c r="U114" s="345"/>
    </row>
    <row r="115" spans="1:21" ht="27" customHeight="1">
      <c r="A115" s="126"/>
      <c r="B115" s="126"/>
      <c r="C115" s="126"/>
      <c r="D115" s="126"/>
      <c r="E115" s="126"/>
      <c r="F115" s="126"/>
      <c r="G115" s="126"/>
      <c r="H115" s="254"/>
      <c r="I115" s="254"/>
      <c r="J115" s="254"/>
      <c r="K115" s="254"/>
      <c r="L115" s="254"/>
      <c r="M115" s="131"/>
      <c r="O115" s="345"/>
      <c r="P115" s="345"/>
      <c r="Q115" s="345"/>
      <c r="R115" s="345"/>
      <c r="S115" s="345"/>
      <c r="T115" s="345"/>
      <c r="U115" s="345"/>
    </row>
    <row r="116" spans="1:21" ht="27" customHeight="1">
      <c r="A116" s="126"/>
      <c r="B116" s="126"/>
      <c r="C116" s="126"/>
      <c r="D116" s="126"/>
      <c r="E116" s="126"/>
      <c r="F116" s="126"/>
      <c r="G116" s="126"/>
      <c r="H116" s="254"/>
      <c r="I116" s="254"/>
      <c r="J116" s="254"/>
      <c r="K116" s="254"/>
      <c r="L116" s="254"/>
      <c r="M116" s="131"/>
      <c r="O116" s="345"/>
      <c r="P116" s="345"/>
      <c r="Q116" s="345"/>
      <c r="R116" s="345"/>
      <c r="S116" s="345"/>
      <c r="T116" s="345"/>
      <c r="U116" s="345"/>
    </row>
    <row r="117" spans="1:21" ht="27" customHeight="1">
      <c r="A117" s="126" t="s">
        <v>301</v>
      </c>
      <c r="B117" s="126"/>
      <c r="C117" s="126"/>
      <c r="D117" s="126"/>
      <c r="E117" s="126"/>
      <c r="F117" s="126"/>
      <c r="G117" s="126"/>
      <c r="H117" s="254"/>
      <c r="I117" s="254"/>
      <c r="J117" s="254"/>
      <c r="K117" s="254"/>
      <c r="L117" s="254"/>
      <c r="M117" s="131"/>
      <c r="O117" s="345"/>
      <c r="P117" s="345"/>
      <c r="Q117" s="345"/>
      <c r="R117" s="345"/>
      <c r="S117" s="345"/>
      <c r="T117" s="345"/>
      <c r="U117" s="345"/>
    </row>
    <row r="118" spans="1:21" ht="27" customHeight="1">
      <c r="A118" s="136" t="s">
        <v>48</v>
      </c>
      <c r="B118" s="126"/>
      <c r="C118" s="126"/>
      <c r="D118" s="126"/>
      <c r="E118" s="126"/>
      <c r="F118" s="126"/>
      <c r="G118" s="126"/>
      <c r="H118" s="254"/>
      <c r="I118" s="254"/>
      <c r="J118" s="254"/>
      <c r="K118" s="254"/>
      <c r="L118" s="254"/>
      <c r="M118" s="131"/>
      <c r="O118" s="345"/>
      <c r="P118" s="345"/>
      <c r="Q118" s="345"/>
      <c r="R118" s="345"/>
      <c r="S118" s="345"/>
      <c r="T118" s="345"/>
      <c r="U118" s="345"/>
    </row>
    <row r="119" spans="1:21" ht="27" customHeight="1">
      <c r="A119" s="126"/>
      <c r="B119" s="126"/>
      <c r="C119" s="126"/>
      <c r="D119" s="126"/>
      <c r="E119" s="126"/>
      <c r="F119" s="126"/>
      <c r="G119" s="126"/>
      <c r="H119" s="254"/>
      <c r="I119" s="254"/>
      <c r="J119" s="254"/>
      <c r="K119" s="254"/>
      <c r="L119" s="254"/>
      <c r="M119" s="131"/>
      <c r="O119" s="345"/>
      <c r="P119" s="345"/>
      <c r="Q119" s="345"/>
      <c r="R119" s="345"/>
      <c r="S119" s="345"/>
      <c r="T119" s="345"/>
      <c r="U119" s="345"/>
    </row>
    <row r="120" spans="1:21" ht="27" customHeight="1" thickBot="1">
      <c r="A120" s="126"/>
      <c r="B120" s="126" t="s">
        <v>239</v>
      </c>
      <c r="C120" s="126"/>
      <c r="D120" s="126"/>
      <c r="E120" s="126"/>
      <c r="F120" s="126"/>
      <c r="G120" s="126"/>
      <c r="H120" s="128"/>
      <c r="I120" s="250"/>
      <c r="J120" s="128"/>
      <c r="K120" s="252"/>
      <c r="L120" s="129" t="str">
        <f>IF(AND(H120="",J120=""),"",+H120+J120)</f>
        <v/>
      </c>
      <c r="M120" s="131"/>
      <c r="O120" s="346"/>
      <c r="P120" s="345"/>
      <c r="Q120" s="347">
        <f t="shared" ref="Q120:Q129" si="20">L120-O120</f>
        <v>0</v>
      </c>
      <c r="R120" s="348"/>
      <c r="S120" s="354">
        <f t="shared" ref="S120:S129" si="21">IF(O120=0,0,Q120/O120)</f>
        <v>0</v>
      </c>
      <c r="T120" s="345"/>
      <c r="U120" s="366"/>
    </row>
    <row r="121" spans="1:21" ht="27" customHeight="1" thickBot="1">
      <c r="A121" s="126"/>
      <c r="B121" s="126" t="s">
        <v>240</v>
      </c>
      <c r="C121" s="126"/>
      <c r="D121" s="126"/>
      <c r="E121" s="126"/>
      <c r="F121" s="126"/>
      <c r="G121" s="126"/>
      <c r="H121" s="128"/>
      <c r="I121" s="250"/>
      <c r="J121" s="128"/>
      <c r="K121" s="252"/>
      <c r="L121" s="129" t="str">
        <f>IF(AND(H121="",J121=""),"",+H121+J121)</f>
        <v/>
      </c>
      <c r="M121" s="131"/>
      <c r="O121" s="346"/>
      <c r="P121" s="345"/>
      <c r="Q121" s="347">
        <f t="shared" si="20"/>
        <v>0</v>
      </c>
      <c r="R121" s="348"/>
      <c r="S121" s="354">
        <f t="shared" si="21"/>
        <v>0</v>
      </c>
      <c r="T121" s="345"/>
      <c r="U121" s="366"/>
    </row>
    <row r="122" spans="1:21" ht="27" customHeight="1" thickBot="1">
      <c r="A122" s="126"/>
      <c r="B122" s="126" t="s">
        <v>241</v>
      </c>
      <c r="C122" s="126"/>
      <c r="D122" s="126"/>
      <c r="E122" s="126"/>
      <c r="F122" s="126"/>
      <c r="G122" s="126"/>
      <c r="H122" s="128"/>
      <c r="I122" s="250"/>
      <c r="J122" s="128"/>
      <c r="K122" s="252"/>
      <c r="L122" s="129" t="str">
        <f>IF(AND(H122="",J122=""),"",+H122+J122)</f>
        <v/>
      </c>
      <c r="M122" s="131"/>
      <c r="O122" s="346"/>
      <c r="P122" s="345"/>
      <c r="Q122" s="347">
        <f t="shared" si="20"/>
        <v>0</v>
      </c>
      <c r="R122" s="348"/>
      <c r="S122" s="354">
        <f t="shared" si="21"/>
        <v>0</v>
      </c>
      <c r="T122" s="345"/>
      <c r="U122" s="366"/>
    </row>
    <row r="123" spans="1:21" ht="27" customHeight="1" thickBot="1">
      <c r="A123" s="126"/>
      <c r="B123" s="126" t="s">
        <v>272</v>
      </c>
      <c r="C123" s="126"/>
      <c r="D123" s="126"/>
      <c r="E123" s="126"/>
      <c r="F123" s="126"/>
      <c r="G123" s="126"/>
      <c r="H123" s="128"/>
      <c r="I123" s="250"/>
      <c r="J123" s="128"/>
      <c r="K123" s="252"/>
      <c r="L123" s="129" t="str">
        <f>IF(AND(H123="",J123=""),"",+H123+J123)</f>
        <v/>
      </c>
      <c r="M123" s="131"/>
      <c r="O123" s="346"/>
      <c r="P123" s="345"/>
      <c r="Q123" s="347">
        <f t="shared" si="20"/>
        <v>0</v>
      </c>
      <c r="R123" s="348"/>
      <c r="S123" s="354">
        <f t="shared" si="21"/>
        <v>0</v>
      </c>
      <c r="T123" s="345"/>
      <c r="U123" s="366"/>
    </row>
    <row r="124" spans="1:21" ht="27" customHeight="1" thickBot="1">
      <c r="A124" s="126"/>
      <c r="B124" s="126" t="s">
        <v>329</v>
      </c>
      <c r="C124" s="126"/>
      <c r="D124" s="126"/>
      <c r="E124" s="126"/>
      <c r="F124" s="126"/>
      <c r="G124" s="126"/>
      <c r="H124" s="143" t="s">
        <v>39</v>
      </c>
      <c r="I124" s="251"/>
      <c r="J124" s="128"/>
      <c r="K124" s="252"/>
      <c r="L124" s="129" t="str">
        <f>IF(J124="","",J124)</f>
        <v/>
      </c>
      <c r="M124" s="131"/>
      <c r="O124" s="346"/>
      <c r="P124" s="345"/>
      <c r="Q124" s="347">
        <f t="shared" si="20"/>
        <v>0</v>
      </c>
      <c r="R124" s="348"/>
      <c r="S124" s="354">
        <f t="shared" si="21"/>
        <v>0</v>
      </c>
      <c r="T124" s="345"/>
      <c r="U124" s="366"/>
    </row>
    <row r="125" spans="1:21" ht="27" customHeight="1" thickBot="1">
      <c r="A125" s="126"/>
      <c r="B125" s="126" t="s">
        <v>49</v>
      </c>
      <c r="C125" s="126"/>
      <c r="D125" s="126"/>
      <c r="E125" s="126"/>
      <c r="F125" s="126"/>
      <c r="G125" s="126"/>
      <c r="H125" s="143" t="s">
        <v>39</v>
      </c>
      <c r="I125" s="251"/>
      <c r="J125" s="128"/>
      <c r="K125" s="252"/>
      <c r="L125" s="129" t="str">
        <f>IF(J125="","",J125)</f>
        <v/>
      </c>
      <c r="M125" s="131"/>
      <c r="O125" s="346"/>
      <c r="P125" s="345"/>
      <c r="Q125" s="347">
        <f t="shared" si="20"/>
        <v>0</v>
      </c>
      <c r="R125" s="348"/>
      <c r="S125" s="354">
        <f t="shared" si="21"/>
        <v>0</v>
      </c>
      <c r="T125" s="345"/>
      <c r="U125" s="366"/>
    </row>
    <row r="126" spans="1:21" ht="27" customHeight="1" thickBot="1">
      <c r="A126" s="126"/>
      <c r="B126" s="126" t="s">
        <v>242</v>
      </c>
      <c r="C126" s="126"/>
      <c r="D126" s="126"/>
      <c r="E126" s="126"/>
      <c r="F126" s="126"/>
      <c r="G126" s="126"/>
      <c r="H126" s="127" t="s">
        <v>39</v>
      </c>
      <c r="I126" s="251"/>
      <c r="J126" s="128"/>
      <c r="K126" s="252"/>
      <c r="L126" s="129" t="str">
        <f>IF(J126="","",J126)</f>
        <v/>
      </c>
      <c r="M126" s="131"/>
      <c r="O126" s="346"/>
      <c r="P126" s="345"/>
      <c r="Q126" s="347">
        <f t="shared" si="20"/>
        <v>0</v>
      </c>
      <c r="R126" s="348"/>
      <c r="S126" s="354">
        <f t="shared" si="21"/>
        <v>0</v>
      </c>
      <c r="T126" s="345"/>
      <c r="U126" s="366"/>
    </row>
    <row r="127" spans="1:21" ht="27" customHeight="1" thickBot="1">
      <c r="A127" s="126"/>
      <c r="B127" s="126" t="s">
        <v>243</v>
      </c>
      <c r="C127" s="126"/>
      <c r="D127" s="126"/>
      <c r="E127" s="126"/>
      <c r="F127" s="126"/>
      <c r="G127" s="126"/>
      <c r="H127" s="128"/>
      <c r="I127" s="250"/>
      <c r="J127" s="128"/>
      <c r="K127" s="252"/>
      <c r="L127" s="129" t="str">
        <f>IF(AND(H127="",J127=""),"",+H127+J127)</f>
        <v/>
      </c>
      <c r="M127" s="131"/>
      <c r="O127" s="346"/>
      <c r="P127" s="345"/>
      <c r="Q127" s="347">
        <f t="shared" si="20"/>
        <v>0</v>
      </c>
      <c r="R127" s="348"/>
      <c r="S127" s="354">
        <f t="shared" si="21"/>
        <v>0</v>
      </c>
      <c r="T127" s="345"/>
      <c r="U127" s="366"/>
    </row>
    <row r="128" spans="1:21" ht="27" customHeight="1" thickBot="1">
      <c r="A128" s="126"/>
      <c r="B128" s="126" t="s">
        <v>244</v>
      </c>
      <c r="C128" s="126"/>
      <c r="D128" s="126"/>
      <c r="E128" s="126"/>
      <c r="F128" s="126"/>
      <c r="G128" s="126"/>
      <c r="H128" s="128"/>
      <c r="I128" s="250"/>
      <c r="J128" s="128"/>
      <c r="K128" s="252"/>
      <c r="L128" s="129" t="str">
        <f>IF(AND(H128="",J128=""),"",+H128+J128)</f>
        <v/>
      </c>
      <c r="M128" s="131"/>
      <c r="O128" s="346"/>
      <c r="P128" s="345"/>
      <c r="Q128" s="347">
        <f t="shared" si="20"/>
        <v>0</v>
      </c>
      <c r="R128" s="348"/>
      <c r="S128" s="354">
        <f t="shared" si="21"/>
        <v>0</v>
      </c>
      <c r="T128" s="345"/>
      <c r="U128" s="366"/>
    </row>
    <row r="129" spans="1:21" ht="27" customHeight="1" thickBot="1">
      <c r="A129" s="141" t="s">
        <v>26</v>
      </c>
      <c r="B129" s="126" t="s">
        <v>397</v>
      </c>
      <c r="C129" s="126"/>
      <c r="D129" s="126"/>
      <c r="E129" s="126"/>
      <c r="F129" s="126"/>
      <c r="G129" s="126"/>
      <c r="H129" s="128"/>
      <c r="I129" s="250"/>
      <c r="J129" s="128"/>
      <c r="K129" s="252"/>
      <c r="L129" s="129" t="str">
        <f>IF(AND(H129="",J129=""),"",+H129+J129)</f>
        <v/>
      </c>
      <c r="M129" s="131"/>
      <c r="O129" s="346"/>
      <c r="P129" s="345"/>
      <c r="Q129" s="347">
        <f t="shared" si="20"/>
        <v>0</v>
      </c>
      <c r="R129" s="348"/>
      <c r="S129" s="354">
        <f t="shared" si="21"/>
        <v>0</v>
      </c>
      <c r="T129" s="345"/>
      <c r="U129" s="366"/>
    </row>
    <row r="130" spans="1:21" ht="15" customHeight="1">
      <c r="A130" s="126"/>
      <c r="B130" s="126"/>
      <c r="C130" s="126"/>
      <c r="D130" s="126"/>
      <c r="E130" s="126"/>
      <c r="F130" s="126"/>
      <c r="G130" s="126"/>
      <c r="H130" s="252"/>
      <c r="I130" s="252"/>
      <c r="J130" s="252"/>
      <c r="K130" s="252"/>
      <c r="L130" s="252"/>
      <c r="M130" s="131"/>
      <c r="O130" s="345"/>
      <c r="P130" s="345"/>
      <c r="Q130" s="345"/>
      <c r="R130" s="345"/>
      <c r="S130" s="345"/>
      <c r="T130" s="345"/>
      <c r="U130" s="367"/>
    </row>
    <row r="131" spans="1:21" ht="27" customHeight="1" thickBot="1">
      <c r="A131" s="126"/>
      <c r="B131" s="140" t="s">
        <v>398</v>
      </c>
      <c r="C131" s="126"/>
      <c r="D131" s="126"/>
      <c r="E131" s="126"/>
      <c r="F131" s="126"/>
      <c r="G131" s="126"/>
      <c r="H131" s="129" t="str">
        <f>IF(SUM(H120:H129)&lt;0.1,"",SUM(H120:H129))</f>
        <v/>
      </c>
      <c r="I131" s="253"/>
      <c r="J131" s="129" t="str">
        <f>IF(SUM(J120:J129)&lt;0.1,"",SUM(J120:J129))</f>
        <v/>
      </c>
      <c r="K131" s="253"/>
      <c r="L131" s="129" t="str">
        <f>IF(SUM(L120:L129)&lt;0.1,"",SUM(L120:L129))</f>
        <v/>
      </c>
      <c r="M131" s="131"/>
      <c r="O131" s="356" t="str">
        <f>IF(SUM(O120:O129)&lt;0.1,"",SUM(O120:O129))</f>
        <v/>
      </c>
      <c r="P131" s="357"/>
      <c r="Q131" s="347" t="str">
        <f>IF(AND(SUM(Q120:Q129)&lt;0.01,SUM(Q120:Q129)&gt;-0.01),"",SUM(Q120:Q129))</f>
        <v/>
      </c>
      <c r="R131" s="345"/>
      <c r="S131" s="354">
        <f t="shared" ref="S131" si="22">IF(O131=0,0,Q131/O131)</f>
        <v>0</v>
      </c>
      <c r="T131" s="363"/>
      <c r="U131" s="345"/>
    </row>
    <row r="132" spans="1:21" ht="27" customHeight="1">
      <c r="A132" s="126"/>
      <c r="B132" s="126"/>
      <c r="C132" s="126"/>
      <c r="D132" s="126"/>
      <c r="E132" s="126"/>
      <c r="F132" s="126"/>
      <c r="G132" s="126"/>
      <c r="H132" s="254"/>
      <c r="I132" s="254"/>
      <c r="J132" s="254"/>
      <c r="K132" s="254"/>
      <c r="L132" s="254"/>
      <c r="M132" s="131"/>
      <c r="O132" s="358"/>
      <c r="P132" s="358"/>
      <c r="Q132" s="358"/>
      <c r="R132" s="345"/>
      <c r="S132" s="345"/>
      <c r="T132" s="364"/>
      <c r="U132" s="345"/>
    </row>
    <row r="133" spans="1:21" ht="27" customHeight="1">
      <c r="A133" s="126"/>
      <c r="B133" s="126"/>
      <c r="C133" s="126"/>
      <c r="D133" s="126"/>
      <c r="E133" s="126"/>
      <c r="F133" s="126"/>
      <c r="G133" s="126"/>
      <c r="H133" s="254"/>
      <c r="I133" s="254"/>
      <c r="J133" s="254"/>
      <c r="K133" s="254"/>
      <c r="L133" s="254"/>
      <c r="M133" s="131"/>
      <c r="O133" s="358"/>
      <c r="P133" s="358"/>
      <c r="Q133" s="358"/>
      <c r="R133" s="345"/>
      <c r="S133" s="345"/>
      <c r="T133" s="364"/>
      <c r="U133" s="345"/>
    </row>
    <row r="134" spans="1:21" ht="27" customHeight="1">
      <c r="A134" s="126" t="s">
        <v>302</v>
      </c>
      <c r="B134" s="126"/>
      <c r="C134" s="126"/>
      <c r="D134" s="126"/>
      <c r="E134" s="126"/>
      <c r="F134" s="126"/>
      <c r="G134" s="126"/>
      <c r="H134" s="254"/>
      <c r="I134" s="254"/>
      <c r="J134" s="254"/>
      <c r="K134" s="254"/>
      <c r="L134" s="254"/>
      <c r="M134" s="131"/>
      <c r="O134" s="358"/>
      <c r="P134" s="358"/>
      <c r="Q134" s="358"/>
      <c r="R134" s="345"/>
      <c r="S134" s="345"/>
      <c r="T134" s="364"/>
      <c r="U134" s="345"/>
    </row>
    <row r="135" spans="1:21" ht="27" customHeight="1">
      <c r="A135" s="136" t="s">
        <v>50</v>
      </c>
      <c r="B135" s="126"/>
      <c r="C135" s="126"/>
      <c r="D135" s="126"/>
      <c r="E135" s="126"/>
      <c r="F135" s="126"/>
      <c r="G135" s="126"/>
      <c r="H135" s="254"/>
      <c r="I135" s="254"/>
      <c r="J135" s="254"/>
      <c r="K135" s="254"/>
      <c r="L135" s="254"/>
      <c r="M135" s="131"/>
      <c r="O135" s="358"/>
      <c r="P135" s="358"/>
      <c r="Q135" s="358"/>
      <c r="R135" s="345"/>
      <c r="S135" s="345"/>
      <c r="T135" s="364"/>
      <c r="U135" s="345"/>
    </row>
    <row r="136" spans="1:21" ht="27" customHeight="1">
      <c r="A136" s="126"/>
      <c r="B136" s="126"/>
      <c r="C136" s="126"/>
      <c r="D136" s="126"/>
      <c r="E136" s="126"/>
      <c r="F136" s="126"/>
      <c r="G136" s="126"/>
      <c r="H136" s="254"/>
      <c r="I136" s="254"/>
      <c r="J136" s="254"/>
      <c r="K136" s="254"/>
      <c r="L136" s="254"/>
      <c r="M136" s="131"/>
      <c r="O136" s="358"/>
      <c r="P136" s="358"/>
      <c r="Q136" s="358"/>
      <c r="R136" s="345"/>
      <c r="S136" s="345"/>
      <c r="T136" s="364"/>
      <c r="U136" s="345"/>
    </row>
    <row r="137" spans="1:21" ht="27" customHeight="1" thickBot="1">
      <c r="A137" s="126"/>
      <c r="B137" s="126" t="s">
        <v>399</v>
      </c>
      <c r="C137" s="126"/>
      <c r="D137" s="126"/>
      <c r="E137" s="126"/>
      <c r="F137" s="126"/>
      <c r="G137" s="126"/>
      <c r="H137" s="129" t="str">
        <f>IF((H131+H114+H73)&lt;0.1,"",H131+H114+H73)</f>
        <v/>
      </c>
      <c r="I137" s="253"/>
      <c r="J137" s="129" t="str">
        <f>IF((J131+J114+J73)&lt;0.1,"",J131+J114+J73)</f>
        <v/>
      </c>
      <c r="K137" s="253"/>
      <c r="L137" s="129" t="str">
        <f>IF((L131+L114+L73)&lt;0.1,"",L131+L114+L73)</f>
        <v/>
      </c>
      <c r="M137" s="131"/>
      <c r="O137" s="356" t="str">
        <f>IF((O131+O114+O73)&lt;0.1,"",O131+O114+O73)</f>
        <v/>
      </c>
      <c r="P137" s="357"/>
      <c r="Q137" s="368" t="str">
        <f>IF(AND(Q131+Q114+Q73&lt;0.01,Q131+Q114+Q73&gt;-0.01),"",Q131+Q114+Q73)</f>
        <v/>
      </c>
      <c r="R137" s="345"/>
      <c r="S137" s="354">
        <f t="shared" ref="S137" si="23">IF(O137=0,0,Q137/O137)</f>
        <v>0</v>
      </c>
      <c r="T137" s="363"/>
      <c r="U137" s="345"/>
    </row>
    <row r="138" spans="1:21" ht="27" customHeight="1">
      <c r="A138" s="126"/>
      <c r="B138" s="126"/>
      <c r="C138" s="126"/>
      <c r="D138" s="126"/>
      <c r="E138" s="126"/>
      <c r="F138" s="126"/>
      <c r="G138" s="126"/>
      <c r="H138" s="126"/>
      <c r="I138" s="126"/>
      <c r="J138" s="126"/>
      <c r="K138" s="126"/>
      <c r="L138" s="126"/>
      <c r="M138" s="131"/>
      <c r="O138" s="345"/>
      <c r="P138" s="345"/>
      <c r="Q138" s="345"/>
      <c r="R138" s="345"/>
      <c r="S138" s="345"/>
      <c r="T138" s="345"/>
      <c r="U138" s="345"/>
    </row>
    <row r="139" spans="1:21" ht="55.5" customHeight="1">
      <c r="A139" s="147" t="s">
        <v>26</v>
      </c>
      <c r="B139" s="490" t="s">
        <v>327</v>
      </c>
      <c r="C139" s="490"/>
      <c r="D139" s="490"/>
      <c r="E139" s="490"/>
      <c r="F139" s="490"/>
      <c r="G139" s="490"/>
      <c r="H139" s="490"/>
      <c r="I139" s="490"/>
      <c r="J139" s="490"/>
      <c r="K139" s="490"/>
      <c r="L139" s="490"/>
      <c r="M139" s="131"/>
      <c r="O139" s="345"/>
      <c r="P139" s="345"/>
      <c r="Q139" s="345"/>
      <c r="R139" s="345"/>
      <c r="S139" s="345"/>
      <c r="T139" s="345"/>
      <c r="U139" s="345"/>
    </row>
    <row r="140" spans="1:21" ht="27" customHeight="1">
      <c r="A140" s="141"/>
      <c r="B140" s="126"/>
      <c r="C140" s="126"/>
      <c r="D140" s="126"/>
      <c r="E140" s="126"/>
      <c r="F140" s="126"/>
      <c r="G140" s="126"/>
      <c r="H140" s="126"/>
      <c r="I140" s="126"/>
      <c r="J140" s="126"/>
      <c r="K140" s="126"/>
      <c r="L140" s="256" t="str">
        <f>"Application #: "&amp;IF(COSTS!$K$6="","",COSTS!$K$6)</f>
        <v xml:space="preserve">Application #: </v>
      </c>
      <c r="M140" s="131"/>
      <c r="O140" s="345"/>
      <c r="P140" s="345"/>
      <c r="Q140" s="345"/>
      <c r="R140" s="345"/>
      <c r="S140" s="343"/>
      <c r="T140" s="345"/>
      <c r="U140" s="359" t="str">
        <f>"Application #: "&amp;IF(COSTS!$K$6="","",COSTS!$K$6)</f>
        <v xml:space="preserve">Application #: </v>
      </c>
    </row>
    <row r="141" spans="1:21" ht="27" customHeight="1">
      <c r="A141" s="141"/>
      <c r="B141" s="126"/>
      <c r="C141" s="126"/>
      <c r="D141" s="126"/>
      <c r="E141" s="126"/>
      <c r="F141" s="126"/>
      <c r="G141" s="126"/>
      <c r="H141" s="135" t="s">
        <v>1</v>
      </c>
      <c r="I141" s="126"/>
      <c r="J141" s="135" t="s">
        <v>1</v>
      </c>
      <c r="K141" s="126"/>
      <c r="L141" s="135" t="s">
        <v>1</v>
      </c>
      <c r="M141" s="131"/>
      <c r="O141" s="344" t="s">
        <v>412</v>
      </c>
      <c r="P141" s="345"/>
      <c r="Q141" s="344"/>
      <c r="R141" s="344"/>
      <c r="S141" s="344"/>
      <c r="T141" s="345"/>
      <c r="U141" s="359"/>
    </row>
    <row r="142" spans="1:21" ht="27" customHeight="1">
      <c r="A142" s="141"/>
      <c r="B142" s="126"/>
      <c r="C142" s="126"/>
      <c r="D142" s="126"/>
      <c r="E142" s="126"/>
      <c r="F142" s="126"/>
      <c r="G142" s="126"/>
      <c r="H142" s="135" t="s">
        <v>2</v>
      </c>
      <c r="I142" s="126"/>
      <c r="J142" s="135" t="s">
        <v>3</v>
      </c>
      <c r="K142" s="126"/>
      <c r="L142" s="135" t="s">
        <v>4</v>
      </c>
      <c r="M142" s="131"/>
      <c r="O142" s="344" t="s">
        <v>400</v>
      </c>
      <c r="P142" s="345"/>
      <c r="Q142" s="344"/>
      <c r="R142" s="344"/>
      <c r="S142" s="344"/>
      <c r="T142" s="345"/>
      <c r="U142" s="345"/>
    </row>
    <row r="143" spans="1:21" ht="27" customHeight="1">
      <c r="A143" s="141"/>
      <c r="B143" s="126"/>
      <c r="C143" s="126"/>
      <c r="D143" s="126"/>
      <c r="E143" s="126"/>
      <c r="F143" s="126"/>
      <c r="G143" s="126"/>
      <c r="H143" s="135" t="s">
        <v>5</v>
      </c>
      <c r="I143" s="126"/>
      <c r="J143" s="135" t="s">
        <v>6</v>
      </c>
      <c r="K143" s="126"/>
      <c r="L143" s="135" t="s">
        <v>7</v>
      </c>
      <c r="M143" s="131"/>
      <c r="O143" s="344" t="s">
        <v>401</v>
      </c>
      <c r="P143" s="345"/>
      <c r="Q143" s="344"/>
      <c r="R143" s="344"/>
      <c r="S143" s="344"/>
      <c r="T143" s="345"/>
      <c r="U143" s="345"/>
    </row>
    <row r="144" spans="1:21" ht="27" customHeight="1">
      <c r="A144" s="141"/>
      <c r="B144" s="126"/>
      <c r="C144" s="126"/>
      <c r="D144" s="126"/>
      <c r="E144" s="126"/>
      <c r="F144" s="126"/>
      <c r="G144" s="126"/>
      <c r="H144" s="200" t="s">
        <v>8</v>
      </c>
      <c r="I144" s="126"/>
      <c r="J144" s="200" t="s">
        <v>8</v>
      </c>
      <c r="K144" s="126"/>
      <c r="L144" s="200" t="s">
        <v>8</v>
      </c>
      <c r="M144" s="131"/>
      <c r="O144" s="365" t="s">
        <v>403</v>
      </c>
      <c r="P144" s="345" t="s">
        <v>404</v>
      </c>
      <c r="Q144" s="365" t="s">
        <v>406</v>
      </c>
      <c r="R144" s="344" t="s">
        <v>405</v>
      </c>
      <c r="S144" s="365" t="s">
        <v>407</v>
      </c>
      <c r="T144" s="345" t="s">
        <v>404</v>
      </c>
      <c r="U144" s="365" t="s">
        <v>408</v>
      </c>
    </row>
    <row r="145" spans="1:21" ht="27" customHeight="1">
      <c r="A145" s="126" t="s">
        <v>303</v>
      </c>
      <c r="B145" s="126"/>
      <c r="C145" s="126"/>
      <c r="D145" s="126"/>
      <c r="E145" s="126"/>
      <c r="F145" s="126"/>
      <c r="G145" s="126"/>
      <c r="H145" s="126"/>
      <c r="I145" s="126"/>
      <c r="J145" s="126"/>
      <c r="K145" s="126"/>
      <c r="L145" s="126"/>
      <c r="M145" s="131"/>
      <c r="O145" s="345"/>
      <c r="P145" s="345"/>
      <c r="Q145" s="345"/>
      <c r="R145" s="345"/>
      <c r="S145" s="345"/>
      <c r="T145" s="345"/>
      <c r="U145" s="345"/>
    </row>
    <row r="146" spans="1:21" ht="27" customHeight="1">
      <c r="A146" s="136" t="s">
        <v>264</v>
      </c>
      <c r="B146" s="126"/>
      <c r="C146" s="126"/>
      <c r="D146" s="126"/>
      <c r="E146" s="126"/>
      <c r="F146" s="126"/>
      <c r="G146" s="126"/>
      <c r="H146" s="126"/>
      <c r="I146" s="126"/>
      <c r="J146" s="126"/>
      <c r="K146" s="126"/>
      <c r="L146" s="126"/>
      <c r="M146" s="131"/>
      <c r="O146" s="345"/>
      <c r="P146" s="345"/>
      <c r="Q146" s="345"/>
      <c r="R146" s="345"/>
      <c r="S146" s="345"/>
      <c r="T146" s="345"/>
      <c r="U146" s="345"/>
    </row>
    <row r="147" spans="1:21" ht="22.5" customHeight="1">
      <c r="A147" s="126"/>
      <c r="B147" s="126"/>
      <c r="C147" s="126"/>
      <c r="D147" s="126"/>
      <c r="E147" s="126"/>
      <c r="F147" s="126"/>
      <c r="G147" s="126"/>
      <c r="H147" s="126"/>
      <c r="I147" s="126"/>
      <c r="J147" s="126"/>
      <c r="K147" s="126"/>
      <c r="L147" s="126"/>
      <c r="M147" s="131"/>
      <c r="O147" s="345"/>
      <c r="P147" s="345"/>
      <c r="Q147" s="345"/>
      <c r="R147" s="345"/>
      <c r="S147" s="345"/>
      <c r="T147" s="345"/>
      <c r="U147" s="345"/>
    </row>
    <row r="148" spans="1:21" ht="27" customHeight="1">
      <c r="A148" s="126" t="s">
        <v>331</v>
      </c>
      <c r="B148" s="126"/>
      <c r="C148" s="126"/>
      <c r="D148" s="126"/>
      <c r="E148" s="126"/>
      <c r="F148" s="126"/>
      <c r="G148" s="126"/>
      <c r="H148" s="126"/>
      <c r="I148" s="126"/>
      <c r="J148" s="126"/>
      <c r="K148" s="126"/>
      <c r="L148" s="126"/>
      <c r="M148" s="131"/>
      <c r="O148" s="345"/>
      <c r="P148" s="345"/>
      <c r="Q148" s="345"/>
      <c r="R148" s="345"/>
      <c r="S148" s="345"/>
      <c r="T148" s="345"/>
      <c r="U148" s="345"/>
    </row>
    <row r="149" spans="1:21" ht="27" customHeight="1">
      <c r="A149" s="126" t="s">
        <v>332</v>
      </c>
      <c r="B149" s="126"/>
      <c r="C149" s="126"/>
      <c r="D149" s="126"/>
      <c r="E149" s="126"/>
      <c r="F149" s="126"/>
      <c r="G149" s="126"/>
      <c r="H149" s="126"/>
      <c r="I149" s="126"/>
      <c r="J149" s="126"/>
      <c r="K149" s="126"/>
      <c r="L149" s="126"/>
      <c r="M149" s="131"/>
      <c r="O149" s="345"/>
      <c r="P149" s="345"/>
      <c r="Q149" s="345"/>
      <c r="R149" s="345"/>
      <c r="S149" s="345"/>
      <c r="T149" s="345"/>
      <c r="U149" s="345"/>
    </row>
    <row r="150" spans="1:21" ht="27" customHeight="1">
      <c r="A150" s="126" t="s">
        <v>340</v>
      </c>
      <c r="B150" s="126"/>
      <c r="C150" s="126"/>
      <c r="D150" s="126"/>
      <c r="E150" s="126"/>
      <c r="F150" s="126"/>
      <c r="G150" s="126"/>
      <c r="H150" s="126"/>
      <c r="I150" s="126"/>
      <c r="J150" s="126"/>
      <c r="K150" s="126"/>
      <c r="L150" s="126"/>
      <c r="M150" s="131"/>
      <c r="O150" s="345"/>
      <c r="P150" s="345"/>
      <c r="Q150" s="345"/>
      <c r="R150" s="345"/>
      <c r="S150" s="345"/>
      <c r="T150" s="345"/>
      <c r="U150" s="345"/>
    </row>
    <row r="151" spans="1:21" ht="22.5" customHeight="1">
      <c r="A151" s="126"/>
      <c r="B151" s="126"/>
      <c r="C151" s="126"/>
      <c r="D151" s="126"/>
      <c r="E151" s="126"/>
      <c r="F151" s="126"/>
      <c r="G151" s="126"/>
      <c r="H151" s="126"/>
      <c r="I151" s="126"/>
      <c r="J151" s="126"/>
      <c r="K151" s="126"/>
      <c r="L151" s="126"/>
      <c r="M151" s="131"/>
      <c r="O151" s="345"/>
      <c r="P151" s="345"/>
      <c r="Q151" s="345"/>
      <c r="R151" s="345"/>
      <c r="S151" s="345"/>
      <c r="T151" s="345"/>
      <c r="U151" s="345"/>
    </row>
    <row r="152" spans="1:21" ht="27" customHeight="1" thickBot="1">
      <c r="A152" s="147" t="s">
        <v>269</v>
      </c>
      <c r="B152" s="126" t="s">
        <v>54</v>
      </c>
      <c r="C152" s="126"/>
      <c r="D152" s="126"/>
      <c r="E152" s="126"/>
      <c r="F152" s="126"/>
      <c r="G152" s="126"/>
      <c r="H152" s="128"/>
      <c r="I152" s="262"/>
      <c r="J152" s="128"/>
      <c r="K152" s="252"/>
      <c r="L152" s="129" t="str">
        <f>IF(AND(H152="",J152=""),"",+H152+J152)</f>
        <v/>
      </c>
      <c r="M152" s="131"/>
      <c r="O152" s="346"/>
      <c r="P152" s="345"/>
      <c r="Q152" s="347">
        <f t="shared" ref="Q152:Q154" si="24">L152-O152</f>
        <v>0</v>
      </c>
      <c r="R152" s="348"/>
      <c r="S152" s="354">
        <f t="shared" ref="S152:S154" si="25">IF(O152=0,0,Q152/O152)</f>
        <v>0</v>
      </c>
      <c r="T152" s="345"/>
      <c r="U152" s="366"/>
    </row>
    <row r="153" spans="1:21" ht="27" customHeight="1" thickBot="1">
      <c r="A153" s="141" t="s">
        <v>26</v>
      </c>
      <c r="B153" s="126" t="s">
        <v>235</v>
      </c>
      <c r="C153" s="126"/>
      <c r="D153" s="126"/>
      <c r="E153" s="126"/>
      <c r="F153" s="126"/>
      <c r="G153" s="126"/>
      <c r="H153" s="128"/>
      <c r="I153" s="262"/>
      <c r="J153" s="128"/>
      <c r="K153" s="252"/>
      <c r="L153" s="129" t="str">
        <f>IF(AND(H153="",J153=""),"",+H153+J153)</f>
        <v/>
      </c>
      <c r="M153" s="131"/>
      <c r="O153" s="346"/>
      <c r="P153" s="345"/>
      <c r="Q153" s="347">
        <f t="shared" si="24"/>
        <v>0</v>
      </c>
      <c r="R153" s="348"/>
      <c r="S153" s="354">
        <f t="shared" si="25"/>
        <v>0</v>
      </c>
      <c r="T153" s="345"/>
      <c r="U153" s="366"/>
    </row>
    <row r="154" spans="1:21" ht="27" customHeight="1" thickBot="1">
      <c r="A154" s="141"/>
      <c r="B154" s="126" t="s">
        <v>342</v>
      </c>
      <c r="C154" s="126"/>
      <c r="D154" s="126"/>
      <c r="E154" s="126"/>
      <c r="F154" s="126"/>
      <c r="G154" s="126"/>
      <c r="H154" s="128"/>
      <c r="I154" s="262"/>
      <c r="J154" s="128"/>
      <c r="K154" s="252"/>
      <c r="L154" s="129" t="str">
        <f>IF(AND(H154="",J154=""),"",+H154+J154)</f>
        <v/>
      </c>
      <c r="M154" s="131"/>
      <c r="O154" s="346"/>
      <c r="P154" s="345"/>
      <c r="Q154" s="347">
        <f t="shared" si="24"/>
        <v>0</v>
      </c>
      <c r="R154" s="348"/>
      <c r="S154" s="354">
        <f t="shared" si="25"/>
        <v>0</v>
      </c>
      <c r="T154" s="345"/>
      <c r="U154" s="366"/>
    </row>
    <row r="155" spans="1:21" ht="27" customHeight="1">
      <c r="A155" s="147" t="s">
        <v>269</v>
      </c>
      <c r="B155" s="126" t="s">
        <v>439</v>
      </c>
      <c r="C155" s="126"/>
      <c r="D155" s="126"/>
      <c r="E155" s="126"/>
      <c r="F155" s="126"/>
      <c r="G155" s="126"/>
      <c r="H155" s="126"/>
      <c r="I155" s="126"/>
      <c r="J155" s="126"/>
      <c r="K155" s="126"/>
      <c r="L155" s="126"/>
      <c r="M155" s="131"/>
      <c r="O155" s="345"/>
      <c r="P155" s="345"/>
      <c r="Q155" s="345"/>
      <c r="R155" s="345"/>
      <c r="S155" s="345"/>
      <c r="T155" s="345"/>
      <c r="U155" s="345"/>
    </row>
    <row r="156" spans="1:21" ht="27" customHeight="1" thickBot="1">
      <c r="A156" s="141"/>
      <c r="B156" s="126"/>
      <c r="C156" s="126" t="s">
        <v>440</v>
      </c>
      <c r="D156" s="126"/>
      <c r="E156" s="126"/>
      <c r="F156" s="126"/>
      <c r="G156" s="126"/>
      <c r="H156" s="128"/>
      <c r="I156" s="262"/>
      <c r="J156" s="128"/>
      <c r="K156" s="252"/>
      <c r="L156" s="129" t="str">
        <f>IF(AND(H156="",J156=""),"",+H156+J156)</f>
        <v/>
      </c>
      <c r="M156" s="131"/>
      <c r="O156" s="346"/>
      <c r="P156" s="345"/>
      <c r="Q156" s="347">
        <f t="shared" ref="Q156" si="26">L156-O156</f>
        <v>0</v>
      </c>
      <c r="R156" s="348"/>
      <c r="S156" s="354">
        <f t="shared" ref="S156" si="27">IF(O156=0,0,Q156/O156)</f>
        <v>0</v>
      </c>
      <c r="T156" s="345"/>
      <c r="U156" s="366"/>
    </row>
    <row r="157" spans="1:21" ht="22.5" customHeight="1">
      <c r="A157" s="137"/>
      <c r="B157" s="126"/>
      <c r="C157" s="126"/>
      <c r="D157" s="126"/>
      <c r="E157" s="126"/>
      <c r="F157" s="126"/>
      <c r="G157" s="126"/>
      <c r="H157" s="252"/>
      <c r="I157" s="252"/>
      <c r="J157" s="270"/>
      <c r="K157" s="252"/>
      <c r="L157" s="269" t="str">
        <f>IF(AND(H157="",J157=""),"",+H157+J157)</f>
        <v/>
      </c>
      <c r="M157" s="131"/>
      <c r="O157" s="345"/>
      <c r="P157" s="345"/>
      <c r="Q157" s="345"/>
      <c r="R157" s="345"/>
      <c r="S157" s="345"/>
      <c r="T157" s="345"/>
      <c r="U157" s="345"/>
    </row>
    <row r="158" spans="1:21" ht="27" customHeight="1" thickBot="1">
      <c r="A158" s="137"/>
      <c r="B158" s="140" t="s">
        <v>438</v>
      </c>
      <c r="C158" s="126"/>
      <c r="D158" s="126"/>
      <c r="E158" s="126"/>
      <c r="F158" s="126"/>
      <c r="G158" s="126"/>
      <c r="H158" s="129" t="str">
        <f>IF(SUM(H152:H156)=0,"",SUM(H152:H156))</f>
        <v/>
      </c>
      <c r="I158" s="253"/>
      <c r="J158" s="129" t="str">
        <f>IF(SUM(J152:J156)=0,"",SUM(J152:J156))</f>
        <v/>
      </c>
      <c r="K158" s="252"/>
      <c r="L158" s="129" t="str">
        <f>IF(AND(H158="",J158=""),"",+H158+J158)</f>
        <v/>
      </c>
      <c r="M158" s="131"/>
      <c r="O158" s="356" t="str">
        <f>IF(SUM(O152:O156)=0,"",SUM(O152:O156))</f>
        <v/>
      </c>
      <c r="P158" s="357"/>
      <c r="Q158" s="368" t="str">
        <f>IF(SUM(Q152:Q156)=0,"",SUM(Q152:Q156))</f>
        <v/>
      </c>
      <c r="R158" s="345"/>
      <c r="S158" s="354">
        <f t="shared" ref="S158" si="28">IF(O158=0,0,Q158/O158)</f>
        <v>0</v>
      </c>
      <c r="T158" s="363"/>
      <c r="U158" s="345"/>
    </row>
    <row r="159" spans="1:21" ht="27" customHeight="1">
      <c r="A159" s="126"/>
      <c r="B159" s="140" t="s">
        <v>336</v>
      </c>
      <c r="C159" s="126"/>
      <c r="D159" s="126"/>
      <c r="E159" s="126"/>
      <c r="F159" s="126"/>
      <c r="G159" s="126"/>
      <c r="H159" s="254"/>
      <c r="I159" s="254"/>
      <c r="J159" s="254"/>
      <c r="K159" s="254"/>
      <c r="L159" s="254"/>
      <c r="M159" s="131"/>
      <c r="O159" s="345"/>
      <c r="P159" s="345"/>
      <c r="Q159" s="345"/>
      <c r="R159" s="345"/>
      <c r="S159" s="345"/>
      <c r="T159" s="345"/>
      <c r="U159" s="345"/>
    </row>
    <row r="160" spans="1:21" ht="27" customHeight="1">
      <c r="A160" s="136"/>
      <c r="B160" s="257" t="str">
        <f>IF($L$158="","",IF($J$175="","Please enter a Developer fee limit below in B.6.",IF((($L$154+$L$156)/($L$152+$L$153))*100&gt;$J$175,"Error, Developer fees associated with acquisition costs are greater than the allowed limit by "&amp;TEXT($L$154+$L$156-($L$152+$L$153)*$J$175/100,"$#,##0")&amp;".","")))</f>
        <v/>
      </c>
      <c r="C160" s="126"/>
      <c r="D160" s="233"/>
      <c r="E160" s="233"/>
      <c r="F160" s="126"/>
      <c r="G160" s="126"/>
      <c r="H160" s="126"/>
      <c r="I160" s="126"/>
      <c r="J160" s="126"/>
      <c r="K160" s="126"/>
      <c r="L160" s="126"/>
      <c r="M160" s="131"/>
      <c r="O160" s="345"/>
      <c r="P160" s="345"/>
      <c r="Q160" s="345"/>
      <c r="R160" s="345"/>
      <c r="S160" s="345"/>
      <c r="T160" s="345"/>
      <c r="U160" s="345"/>
    </row>
    <row r="161" spans="1:255" ht="27" customHeight="1">
      <c r="A161" s="126" t="s">
        <v>304</v>
      </c>
      <c r="B161" s="126"/>
      <c r="C161" s="126"/>
      <c r="D161" s="126"/>
      <c r="E161" s="126"/>
      <c r="F161" s="126"/>
      <c r="G161" s="126"/>
      <c r="H161" s="126"/>
      <c r="I161" s="126"/>
      <c r="J161" s="126"/>
      <c r="K161" s="126"/>
      <c r="L161" s="126"/>
      <c r="M161" s="131"/>
      <c r="O161" s="345"/>
      <c r="P161" s="345"/>
      <c r="Q161" s="345"/>
      <c r="R161" s="345"/>
      <c r="S161" s="345"/>
      <c r="T161" s="345"/>
      <c r="U161" s="345"/>
    </row>
    <row r="162" spans="1:255" ht="27" customHeight="1">
      <c r="A162" s="136" t="s">
        <v>265</v>
      </c>
      <c r="B162" s="126"/>
      <c r="C162" s="126"/>
      <c r="D162" s="126"/>
      <c r="E162" s="126"/>
      <c r="F162" s="126"/>
      <c r="G162" s="126"/>
      <c r="H162" s="126"/>
      <c r="I162" s="126"/>
      <c r="J162" s="126"/>
      <c r="K162" s="126"/>
      <c r="L162" s="126"/>
      <c r="M162" s="131"/>
      <c r="O162" s="345"/>
      <c r="P162" s="345"/>
      <c r="Q162" s="345"/>
      <c r="R162" s="345"/>
      <c r="S162" s="345"/>
      <c r="T162" s="345"/>
      <c r="U162" s="345"/>
    </row>
    <row r="163" spans="1:255" ht="22.5" customHeight="1">
      <c r="A163" s="136"/>
      <c r="B163" s="126"/>
      <c r="C163" s="126"/>
      <c r="D163" s="126"/>
      <c r="E163" s="126"/>
      <c r="F163" s="126"/>
      <c r="G163" s="126"/>
      <c r="H163" s="126"/>
      <c r="I163" s="126"/>
      <c r="J163" s="126"/>
      <c r="K163" s="126"/>
      <c r="L163" s="126"/>
      <c r="M163" s="131"/>
      <c r="O163" s="345"/>
      <c r="P163" s="345"/>
      <c r="Q163" s="345"/>
      <c r="R163" s="345"/>
      <c r="S163" s="345"/>
      <c r="T163" s="345"/>
      <c r="U163" s="345"/>
    </row>
    <row r="164" spans="1:255" ht="27" customHeight="1">
      <c r="A164" s="137" t="s">
        <v>341</v>
      </c>
      <c r="B164" s="126"/>
      <c r="C164" s="126"/>
      <c r="D164" s="126"/>
      <c r="E164" s="126"/>
      <c r="F164" s="126"/>
      <c r="G164" s="126"/>
      <c r="H164" s="126"/>
      <c r="I164" s="126"/>
      <c r="J164" s="126"/>
      <c r="K164" s="126"/>
      <c r="L164" s="126"/>
      <c r="M164" s="134"/>
      <c r="N164" s="1"/>
      <c r="O164" s="348"/>
      <c r="P164" s="348"/>
      <c r="Q164" s="348"/>
      <c r="R164" s="348"/>
      <c r="S164" s="348"/>
      <c r="T164" s="348"/>
      <c r="U164" s="348"/>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c r="A165" s="144" t="s">
        <v>347</v>
      </c>
      <c r="B165" s="126"/>
      <c r="C165" s="126"/>
      <c r="D165" s="126"/>
      <c r="E165" s="126"/>
      <c r="F165" s="126"/>
      <c r="G165" s="126"/>
      <c r="H165" s="126"/>
      <c r="I165" s="126"/>
      <c r="J165" s="126"/>
      <c r="K165" s="126"/>
      <c r="L165" s="126"/>
      <c r="M165" s="134"/>
      <c r="N165" s="1"/>
      <c r="O165" s="348"/>
      <c r="P165" s="348"/>
      <c r="Q165" s="348"/>
      <c r="R165" s="348"/>
      <c r="S165" s="348"/>
      <c r="T165" s="348"/>
      <c r="U165" s="348"/>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7" customHeight="1">
      <c r="A166" s="137" t="s">
        <v>348</v>
      </c>
      <c r="B166" s="126"/>
      <c r="C166" s="126"/>
      <c r="D166" s="126"/>
      <c r="E166" s="126"/>
      <c r="F166" s="126"/>
      <c r="G166" s="126"/>
      <c r="H166" s="126"/>
      <c r="I166" s="126"/>
      <c r="J166" s="126"/>
      <c r="K166" s="126"/>
      <c r="L166" s="126"/>
      <c r="M166" s="134"/>
      <c r="N166" s="1"/>
      <c r="O166" s="348"/>
      <c r="P166" s="348"/>
      <c r="Q166" s="348"/>
      <c r="R166" s="348"/>
      <c r="S166" s="348"/>
      <c r="T166" s="348"/>
      <c r="U166" s="348"/>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27" customHeight="1">
      <c r="A167" s="137" t="s">
        <v>441</v>
      </c>
      <c r="B167" s="126"/>
      <c r="C167" s="126"/>
      <c r="D167" s="126"/>
      <c r="E167" s="126"/>
      <c r="F167" s="126"/>
      <c r="G167" s="126"/>
      <c r="H167" s="126"/>
      <c r="I167" s="126"/>
      <c r="J167" s="126"/>
      <c r="K167" s="126"/>
      <c r="L167" s="126"/>
      <c r="M167" s="134"/>
      <c r="N167" s="1"/>
      <c r="O167" s="348"/>
      <c r="P167" s="348"/>
      <c r="Q167" s="348"/>
      <c r="R167" s="348"/>
      <c r="S167" s="348"/>
      <c r="T167" s="348"/>
      <c r="U167" s="348"/>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27" customHeight="1">
      <c r="A168" s="137" t="s">
        <v>442</v>
      </c>
      <c r="B168" s="126"/>
      <c r="C168" s="126"/>
      <c r="D168" s="126"/>
      <c r="E168" s="126"/>
      <c r="F168" s="126"/>
      <c r="G168" s="126"/>
      <c r="H168" s="126"/>
      <c r="I168" s="126"/>
      <c r="J168" s="126"/>
      <c r="K168" s="126"/>
      <c r="L168" s="126"/>
      <c r="M168" s="134"/>
      <c r="N168" s="1"/>
      <c r="O168" s="348"/>
      <c r="P168" s="348"/>
      <c r="Q168" s="348"/>
      <c r="R168" s="348"/>
      <c r="S168" s="348"/>
      <c r="T168" s="348"/>
      <c r="U168" s="348"/>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ht="27" customHeight="1">
      <c r="A169" s="126" t="s">
        <v>343</v>
      </c>
      <c r="B169" s="126"/>
      <c r="C169" s="126"/>
      <c r="D169" s="126"/>
      <c r="E169" s="126"/>
      <c r="F169" s="126"/>
      <c r="G169" s="126"/>
      <c r="H169" s="126"/>
      <c r="I169" s="126"/>
      <c r="J169" s="126"/>
      <c r="K169" s="126"/>
      <c r="L169" s="126"/>
      <c r="M169" s="134"/>
      <c r="N169" s="1"/>
      <c r="O169" s="348"/>
      <c r="P169" s="348"/>
      <c r="Q169" s="348"/>
      <c r="R169" s="348"/>
      <c r="S169" s="348"/>
      <c r="T169" s="348"/>
      <c r="U169" s="348"/>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ht="27" customHeight="1">
      <c r="A170" s="137" t="s">
        <v>344</v>
      </c>
      <c r="B170" s="126"/>
      <c r="C170" s="126"/>
      <c r="D170" s="126"/>
      <c r="E170" s="126"/>
      <c r="F170" s="126"/>
      <c r="G170" s="126"/>
      <c r="H170" s="126"/>
      <c r="I170" s="126"/>
      <c r="J170" s="126"/>
      <c r="K170" s="126"/>
      <c r="L170" s="126"/>
      <c r="M170" s="134"/>
      <c r="N170" s="1"/>
      <c r="O170" s="348"/>
      <c r="P170" s="348"/>
      <c r="Q170" s="348"/>
      <c r="R170" s="348"/>
      <c r="S170" s="348"/>
      <c r="T170" s="348"/>
      <c r="U170" s="348"/>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s="74" customFormat="1" ht="27" customHeight="1">
      <c r="A171" s="137" t="s">
        <v>345</v>
      </c>
      <c r="B171" s="137"/>
      <c r="C171" s="137"/>
      <c r="D171" s="137"/>
      <c r="E171" s="137"/>
      <c r="F171" s="137"/>
      <c r="G171" s="137"/>
      <c r="H171" s="137"/>
      <c r="I171" s="137"/>
      <c r="J171" s="137"/>
      <c r="K171" s="137"/>
      <c r="L171" s="137"/>
      <c r="M171" s="137"/>
      <c r="N171" s="73"/>
      <c r="O171" s="348"/>
      <c r="P171" s="348"/>
      <c r="Q171" s="348"/>
      <c r="R171" s="348"/>
      <c r="S171" s="348"/>
      <c r="T171" s="348"/>
      <c r="U171" s="348"/>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c r="GE171" s="73"/>
      <c r="GF171" s="73"/>
      <c r="GG171" s="73"/>
      <c r="GH171" s="73"/>
      <c r="GI171" s="73"/>
      <c r="GJ171" s="73"/>
      <c r="GK171" s="73"/>
      <c r="GL171" s="73"/>
      <c r="GM171" s="73"/>
      <c r="GN171" s="73"/>
      <c r="GO171" s="73"/>
      <c r="GP171" s="73"/>
      <c r="GQ171" s="73"/>
      <c r="GR171" s="73"/>
      <c r="GS171" s="73"/>
      <c r="GT171" s="73"/>
      <c r="GU171" s="73"/>
      <c r="GV171" s="73"/>
      <c r="GW171" s="73"/>
      <c r="GX171" s="73"/>
      <c r="GY171" s="73"/>
      <c r="GZ171" s="73"/>
      <c r="HA171" s="73"/>
      <c r="HB171" s="73"/>
      <c r="HC171" s="73"/>
      <c r="HD171" s="73"/>
      <c r="HE171" s="73"/>
      <c r="HF171" s="73"/>
      <c r="HG171" s="73"/>
      <c r="HH171" s="73"/>
      <c r="HI171" s="73"/>
      <c r="HJ171" s="73"/>
      <c r="HK171" s="73"/>
      <c r="HL171" s="73"/>
      <c r="HM171" s="73"/>
      <c r="HN171" s="73"/>
      <c r="HO171" s="73"/>
      <c r="HP171" s="73"/>
      <c r="HQ171" s="73"/>
      <c r="HR171" s="73"/>
      <c r="HS171" s="73"/>
      <c r="HT171" s="73"/>
      <c r="HU171" s="73"/>
      <c r="HV171" s="73"/>
      <c r="HW171" s="73"/>
      <c r="HX171" s="73"/>
      <c r="HY171" s="73"/>
      <c r="HZ171" s="73"/>
      <c r="IA171" s="73"/>
      <c r="IB171" s="73"/>
      <c r="IC171" s="73"/>
      <c r="ID171" s="73"/>
      <c r="IE171" s="73"/>
      <c r="IF171" s="73"/>
      <c r="IG171" s="73"/>
      <c r="IH171" s="73"/>
      <c r="II171" s="73"/>
      <c r="IJ171" s="73"/>
      <c r="IK171" s="73"/>
      <c r="IL171" s="73"/>
      <c r="IM171" s="73"/>
      <c r="IN171" s="73"/>
      <c r="IO171" s="73"/>
      <c r="IP171" s="73"/>
      <c r="IQ171" s="73"/>
      <c r="IR171" s="73"/>
      <c r="IS171" s="73"/>
      <c r="IT171" s="73"/>
      <c r="IU171" s="73"/>
    </row>
    <row r="172" spans="1:255" s="74" customFormat="1" ht="27" customHeight="1">
      <c r="A172" s="137" t="s">
        <v>346</v>
      </c>
      <c r="B172" s="137"/>
      <c r="C172" s="137"/>
      <c r="D172" s="137"/>
      <c r="E172" s="137"/>
      <c r="F172" s="137"/>
      <c r="G172" s="137"/>
      <c r="H172" s="137"/>
      <c r="I172" s="137"/>
      <c r="J172" s="137"/>
      <c r="K172" s="137"/>
      <c r="L172" s="137"/>
      <c r="M172" s="137"/>
      <c r="N172" s="73"/>
      <c r="O172" s="348"/>
      <c r="P172" s="348"/>
      <c r="Q172" s="348"/>
      <c r="R172" s="348"/>
      <c r="S172" s="348"/>
      <c r="T172" s="348"/>
      <c r="U172" s="348"/>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c r="GE172" s="73"/>
      <c r="GF172" s="73"/>
      <c r="GG172" s="73"/>
      <c r="GH172" s="73"/>
      <c r="GI172" s="73"/>
      <c r="GJ172" s="73"/>
      <c r="GK172" s="73"/>
      <c r="GL172" s="73"/>
      <c r="GM172" s="73"/>
      <c r="GN172" s="73"/>
      <c r="GO172" s="73"/>
      <c r="GP172" s="73"/>
      <c r="GQ172" s="73"/>
      <c r="GR172" s="73"/>
      <c r="GS172" s="73"/>
      <c r="GT172" s="73"/>
      <c r="GU172" s="73"/>
      <c r="GV172" s="73"/>
      <c r="GW172" s="73"/>
      <c r="GX172" s="73"/>
      <c r="GY172" s="73"/>
      <c r="GZ172" s="73"/>
      <c r="HA172" s="73"/>
      <c r="HB172" s="73"/>
      <c r="HC172" s="73"/>
      <c r="HD172" s="73"/>
      <c r="HE172" s="73"/>
      <c r="HF172" s="73"/>
      <c r="HG172" s="73"/>
      <c r="HH172" s="73"/>
      <c r="HI172" s="73"/>
      <c r="HJ172" s="73"/>
      <c r="HK172" s="73"/>
      <c r="HL172" s="73"/>
      <c r="HM172" s="73"/>
      <c r="HN172" s="73"/>
      <c r="HO172" s="73"/>
      <c r="HP172" s="73"/>
      <c r="HQ172" s="73"/>
      <c r="HR172" s="73"/>
      <c r="HS172" s="73"/>
      <c r="HT172" s="73"/>
      <c r="HU172" s="73"/>
      <c r="HV172" s="73"/>
      <c r="HW172" s="73"/>
      <c r="HX172" s="73"/>
      <c r="HY172" s="73"/>
      <c r="HZ172" s="73"/>
      <c r="IA172" s="73"/>
      <c r="IB172" s="73"/>
      <c r="IC172" s="73"/>
      <c r="ID172" s="73"/>
      <c r="IE172" s="73"/>
      <c r="IF172" s="73"/>
      <c r="IG172" s="73"/>
      <c r="IH172" s="73"/>
      <c r="II172" s="73"/>
      <c r="IJ172" s="73"/>
      <c r="IK172" s="73"/>
      <c r="IL172" s="73"/>
      <c r="IM172" s="73"/>
      <c r="IN172" s="73"/>
      <c r="IO172" s="73"/>
      <c r="IP172" s="73"/>
      <c r="IQ172" s="73"/>
      <c r="IR172" s="73"/>
      <c r="IS172" s="73"/>
      <c r="IT172" s="73"/>
      <c r="IU172" s="73"/>
    </row>
    <row r="173" spans="1:255" s="74" customFormat="1" ht="22.5" customHeight="1">
      <c r="A173" s="137"/>
      <c r="B173" s="137"/>
      <c r="C173" s="137"/>
      <c r="D173" s="137"/>
      <c r="E173" s="137"/>
      <c r="F173" s="137"/>
      <c r="G173" s="137"/>
      <c r="H173" s="137"/>
      <c r="I173" s="137"/>
      <c r="J173" s="137"/>
      <c r="K173" s="137"/>
      <c r="L173" s="137"/>
      <c r="M173" s="137"/>
      <c r="N173" s="73"/>
      <c r="O173" s="348"/>
      <c r="P173" s="348"/>
      <c r="Q173" s="348"/>
      <c r="R173" s="348"/>
      <c r="S173" s="348"/>
      <c r="T173" s="348"/>
      <c r="U173" s="348"/>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c r="GE173" s="73"/>
      <c r="GF173" s="73"/>
      <c r="GG173" s="73"/>
      <c r="GH173" s="73"/>
      <c r="GI173" s="73"/>
      <c r="GJ173" s="73"/>
      <c r="GK173" s="73"/>
      <c r="GL173" s="73"/>
      <c r="GM173" s="73"/>
      <c r="GN173" s="73"/>
      <c r="GO173" s="73"/>
      <c r="GP173" s="73"/>
      <c r="GQ173" s="73"/>
      <c r="GR173" s="73"/>
      <c r="GS173" s="73"/>
      <c r="GT173" s="73"/>
      <c r="GU173" s="73"/>
      <c r="GV173" s="73"/>
      <c r="GW173" s="73"/>
      <c r="GX173" s="73"/>
      <c r="GY173" s="73"/>
      <c r="GZ173" s="73"/>
      <c r="HA173" s="73"/>
      <c r="HB173" s="73"/>
      <c r="HC173" s="73"/>
      <c r="HD173" s="73"/>
      <c r="HE173" s="73"/>
      <c r="HF173" s="73"/>
      <c r="HG173" s="73"/>
      <c r="HH173" s="73"/>
      <c r="HI173" s="73"/>
      <c r="HJ173" s="73"/>
      <c r="HK173" s="73"/>
      <c r="HL173" s="73"/>
      <c r="HM173" s="73"/>
      <c r="HN173" s="73"/>
      <c r="HO173" s="73"/>
      <c r="HP173" s="73"/>
      <c r="HQ173" s="73"/>
      <c r="HR173" s="73"/>
      <c r="HS173" s="73"/>
      <c r="HT173" s="73"/>
      <c r="HU173" s="73"/>
      <c r="HV173" s="73"/>
      <c r="HW173" s="73"/>
      <c r="HX173" s="73"/>
      <c r="HY173" s="73"/>
      <c r="HZ173" s="73"/>
      <c r="IA173" s="73"/>
      <c r="IB173" s="73"/>
      <c r="IC173" s="73"/>
      <c r="ID173" s="73"/>
      <c r="IE173" s="73"/>
      <c r="IF173" s="73"/>
      <c r="IG173" s="73"/>
      <c r="IH173" s="73"/>
      <c r="II173" s="73"/>
      <c r="IJ173" s="73"/>
      <c r="IK173" s="73"/>
      <c r="IL173" s="73"/>
      <c r="IM173" s="73"/>
      <c r="IN173" s="73"/>
      <c r="IO173" s="73"/>
      <c r="IP173" s="73"/>
      <c r="IQ173" s="73"/>
      <c r="IR173" s="73"/>
      <c r="IS173" s="73"/>
      <c r="IT173" s="73"/>
      <c r="IU173" s="73"/>
    </row>
    <row r="174" spans="1:255" ht="27" customHeight="1">
      <c r="A174" s="144" t="s">
        <v>211</v>
      </c>
      <c r="B174" s="126"/>
      <c r="C174" s="126"/>
      <c r="D174" s="126"/>
      <c r="E174" s="126"/>
      <c r="F174" s="126"/>
      <c r="G174" s="126"/>
      <c r="H174" s="126"/>
      <c r="I174" s="126"/>
      <c r="J174" s="126"/>
      <c r="K174" s="126"/>
      <c r="L174" s="126"/>
      <c r="M174" s="134"/>
      <c r="N174" s="1"/>
      <c r="O174" s="348"/>
      <c r="P174" s="348"/>
      <c r="Q174" s="348"/>
      <c r="R174" s="348"/>
      <c r="S174" s="348"/>
      <c r="T174" s="348"/>
      <c r="U174" s="348"/>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ht="27" customHeight="1" thickBot="1">
      <c r="A175" s="144" t="s">
        <v>276</v>
      </c>
      <c r="B175" s="126"/>
      <c r="C175" s="126"/>
      <c r="D175" s="126"/>
      <c r="E175" s="126"/>
      <c r="F175" s="126"/>
      <c r="G175" s="126"/>
      <c r="H175" s="126"/>
      <c r="I175" s="126"/>
      <c r="J175" s="201">
        <v>16</v>
      </c>
      <c r="K175" s="264" t="s">
        <v>86</v>
      </c>
      <c r="L175" s="126"/>
      <c r="M175" s="134"/>
      <c r="N175" s="1"/>
      <c r="O175" s="348"/>
      <c r="P175" s="348"/>
      <c r="Q175" s="348"/>
      <c r="R175" s="348"/>
      <c r="S175" s="348"/>
      <c r="T175" s="348"/>
      <c r="U175" s="348"/>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ht="22.5" customHeight="1">
      <c r="A176" s="259"/>
      <c r="B176" s="126"/>
      <c r="C176" s="126"/>
      <c r="D176" s="126"/>
      <c r="E176" s="126"/>
      <c r="F176" s="126"/>
      <c r="G176" s="126"/>
      <c r="H176" s="126"/>
      <c r="I176" s="126"/>
      <c r="J176" s="271" t="s">
        <v>162</v>
      </c>
      <c r="K176" s="233"/>
      <c r="L176" s="126"/>
      <c r="M176" s="131"/>
      <c r="O176" s="345"/>
      <c r="P176" s="345"/>
      <c r="Q176" s="345"/>
      <c r="R176" s="345"/>
      <c r="S176" s="345"/>
      <c r="T176" s="345"/>
      <c r="U176" s="345"/>
    </row>
    <row r="177" spans="1:21" ht="27" customHeight="1">
      <c r="A177" s="126"/>
      <c r="B177" s="137"/>
      <c r="C177" s="126"/>
      <c r="D177" s="247" t="str">
        <f>IF(L137+L152+L153="","",IF(J175="","Please enter 16, 18 or 21 for the Developer fee limit above before proceeding.",""))</f>
        <v/>
      </c>
      <c r="E177" s="247"/>
      <c r="F177" s="126"/>
      <c r="G177" s="126"/>
      <c r="H177" s="126"/>
      <c r="I177" s="126"/>
      <c r="J177" s="126"/>
      <c r="K177" s="126"/>
      <c r="L177" s="126"/>
      <c r="M177" s="131"/>
      <c r="O177" s="345"/>
      <c r="P177" s="345"/>
      <c r="Q177" s="345"/>
      <c r="R177" s="345"/>
      <c r="S177" s="345"/>
      <c r="T177" s="345"/>
      <c r="U177" s="345"/>
    </row>
    <row r="178" spans="1:21" ht="27" customHeight="1" thickBot="1">
      <c r="A178" s="137"/>
      <c r="B178" s="126" t="s">
        <v>51</v>
      </c>
      <c r="C178" s="126"/>
      <c r="D178" s="126"/>
      <c r="E178" s="126"/>
      <c r="F178" s="126"/>
      <c r="G178" s="126"/>
      <c r="H178" s="128"/>
      <c r="I178" s="262"/>
      <c r="J178" s="128"/>
      <c r="K178" s="252"/>
      <c r="L178" s="129" t="str">
        <f>IF(AND(H178="",J178=""),"",+H178+J178)</f>
        <v/>
      </c>
      <c r="M178" s="131"/>
      <c r="O178" s="346"/>
      <c r="P178" s="345"/>
      <c r="Q178" s="347">
        <f t="shared" ref="Q178:Q181" si="29">L178-O178</f>
        <v>0</v>
      </c>
      <c r="R178" s="348"/>
      <c r="S178" s="354">
        <f t="shared" ref="S178:S181" si="30">IF(O178=0,0,Q178/O178)</f>
        <v>0</v>
      </c>
      <c r="T178" s="345"/>
      <c r="U178" s="366"/>
    </row>
    <row r="179" spans="1:21" ht="27" customHeight="1" thickBot="1">
      <c r="A179" s="137"/>
      <c r="B179" s="126" t="s">
        <v>52</v>
      </c>
      <c r="C179" s="126"/>
      <c r="D179" s="126"/>
      <c r="E179" s="126"/>
      <c r="F179" s="126"/>
      <c r="G179" s="126"/>
      <c r="H179" s="128"/>
      <c r="I179" s="262"/>
      <c r="J179" s="128"/>
      <c r="K179" s="252"/>
      <c r="L179" s="129" t="str">
        <f>IF(AND(H179="",J179=""),"",+H179+J179)</f>
        <v/>
      </c>
      <c r="M179" s="131"/>
      <c r="O179" s="346"/>
      <c r="P179" s="345"/>
      <c r="Q179" s="347">
        <f t="shared" si="29"/>
        <v>0</v>
      </c>
      <c r="R179" s="348"/>
      <c r="S179" s="354">
        <f t="shared" si="30"/>
        <v>0</v>
      </c>
      <c r="T179" s="345"/>
      <c r="U179" s="366"/>
    </row>
    <row r="180" spans="1:21" ht="27" customHeight="1" thickBot="1">
      <c r="A180" s="147" t="s">
        <v>269</v>
      </c>
      <c r="B180" s="126" t="s">
        <v>295</v>
      </c>
      <c r="C180" s="126"/>
      <c r="D180" s="126"/>
      <c r="E180" s="126"/>
      <c r="F180" s="126"/>
      <c r="G180" s="126"/>
      <c r="H180" s="128"/>
      <c r="I180" s="262"/>
      <c r="J180" s="128"/>
      <c r="K180" s="252"/>
      <c r="L180" s="129" t="str">
        <f>IF(AND(H180="",J180=""),"",+H180+J180)</f>
        <v/>
      </c>
      <c r="M180" s="131"/>
      <c r="O180" s="346"/>
      <c r="P180" s="345"/>
      <c r="Q180" s="347">
        <f t="shared" si="29"/>
        <v>0</v>
      </c>
      <c r="R180" s="348"/>
      <c r="S180" s="354">
        <f t="shared" si="30"/>
        <v>0</v>
      </c>
      <c r="T180" s="345"/>
      <c r="U180" s="366"/>
    </row>
    <row r="181" spans="1:21" ht="27" customHeight="1" thickBot="1">
      <c r="A181" s="141" t="s">
        <v>26</v>
      </c>
      <c r="B181" s="126" t="s">
        <v>296</v>
      </c>
      <c r="C181" s="126"/>
      <c r="D181" s="126"/>
      <c r="E181" s="126"/>
      <c r="F181" s="126"/>
      <c r="G181" s="126"/>
      <c r="H181" s="128"/>
      <c r="I181" s="262"/>
      <c r="J181" s="128"/>
      <c r="K181" s="252"/>
      <c r="L181" s="129" t="str">
        <f>IF(AND(H181="",J181=""),"",+H181+J181)</f>
        <v/>
      </c>
      <c r="M181" s="131"/>
      <c r="O181" s="346"/>
      <c r="P181" s="345"/>
      <c r="Q181" s="347">
        <f t="shared" si="29"/>
        <v>0</v>
      </c>
      <c r="R181" s="348"/>
      <c r="S181" s="354">
        <f t="shared" si="30"/>
        <v>0</v>
      </c>
      <c r="T181" s="345"/>
      <c r="U181" s="366"/>
    </row>
    <row r="182" spans="1:21" ht="22.5" customHeight="1">
      <c r="A182" s="126"/>
      <c r="B182" s="137"/>
      <c r="C182" s="126"/>
      <c r="D182" s="126"/>
      <c r="E182" s="126"/>
      <c r="F182" s="126"/>
      <c r="G182" s="126"/>
      <c r="H182" s="252"/>
      <c r="I182" s="252"/>
      <c r="J182" s="252"/>
      <c r="K182" s="252"/>
      <c r="L182" s="272"/>
      <c r="M182" s="131"/>
      <c r="O182" s="345"/>
      <c r="P182" s="345"/>
      <c r="Q182" s="345"/>
      <c r="R182" s="345"/>
      <c r="S182" s="345"/>
      <c r="T182" s="345"/>
      <c r="U182" s="345"/>
    </row>
    <row r="183" spans="1:21" ht="27" customHeight="1" thickBot="1">
      <c r="A183" s="137"/>
      <c r="B183" s="140" t="s">
        <v>297</v>
      </c>
      <c r="C183" s="126"/>
      <c r="D183" s="126"/>
      <c r="E183" s="126"/>
      <c r="F183" s="126"/>
      <c r="G183" s="126"/>
      <c r="H183" s="129" t="str">
        <f>IF(SUM(H178:H181)&lt;0.1,"",SUM(H178:H181))</f>
        <v/>
      </c>
      <c r="I183" s="253"/>
      <c r="J183" s="129" t="str">
        <f>IF(SUM(J178:J181)&lt;0.1,"",SUM(J178:J181))</f>
        <v/>
      </c>
      <c r="K183" s="252"/>
      <c r="L183" s="129" t="str">
        <f>IF(AND(H183="",J183=""),"",+H183+J183)</f>
        <v/>
      </c>
      <c r="M183" s="131"/>
      <c r="O183" s="356" t="str">
        <f>IF(SUM(O178:O181)&lt;0.1,"",SUM(O178:O181))</f>
        <v/>
      </c>
      <c r="P183" s="345"/>
      <c r="Q183" s="347" t="str">
        <f>IF(AND(SUM(Q178:Q181)&lt;0.01,SUM(Q178:Q181)&gt;-0.01),"",SUM(Q178:Q181))</f>
        <v/>
      </c>
      <c r="R183" s="345"/>
      <c r="S183" s="354">
        <f t="shared" ref="S183" si="31">IF(O183=0,0,Q183/O183)</f>
        <v>0</v>
      </c>
      <c r="T183" s="345"/>
      <c r="U183" s="345"/>
    </row>
    <row r="184" spans="1:21" ht="27" customHeight="1">
      <c r="A184" s="137"/>
      <c r="B184" s="394" t="str">
        <f>IF($L$183="","",IF($L$137=0,"",IF($L$183/$L$137*100&gt;$J$175,"Error, Developer fees associated with non-acquisition costs are greater than the allowed limit by "&amp;TEXT($L$183-$L$137*$J$175/100,"$#,##0")&amp;".","")))</f>
        <v/>
      </c>
      <c r="C184" s="126"/>
      <c r="D184" s="126"/>
      <c r="E184" s="126"/>
      <c r="F184" s="126"/>
      <c r="G184" s="126"/>
      <c r="H184" s="269"/>
      <c r="I184" s="253"/>
      <c r="J184" s="269"/>
      <c r="K184" s="252"/>
      <c r="L184" s="269"/>
      <c r="M184" s="131"/>
      <c r="O184" s="393"/>
      <c r="P184" s="345"/>
      <c r="Q184" s="391"/>
      <c r="R184" s="345"/>
      <c r="S184" s="392"/>
      <c r="T184" s="345"/>
      <c r="U184" s="345"/>
    </row>
    <row r="185" spans="1:21" ht="27" customHeight="1">
      <c r="A185" s="126"/>
      <c r="B185" s="247" t="str">
        <f>IF($L$183="","",IF($L$137+$L$152+$L$153=0,"Need to input Development Costs above.",IF(((N($L$154)+N($L$156)+$L$183)/($L$137+$L$152+$L$153))*100&gt;$J$175,"Error, Combined total Developer fees are greater than the allowed limit by "&amp;TEXT($L$154+$L$156+$L$183-($L$137+$L$152+$L$153)*$J$175/100,"$#,##0")&amp;".","")))</f>
        <v/>
      </c>
      <c r="C185" s="126"/>
      <c r="D185" s="258"/>
      <c r="E185" s="258"/>
      <c r="F185" s="233"/>
      <c r="G185" s="126"/>
      <c r="H185" s="126"/>
      <c r="I185" s="126"/>
      <c r="J185" s="126"/>
      <c r="K185" s="126"/>
      <c r="L185" s="126"/>
      <c r="M185" s="131"/>
      <c r="O185" s="345"/>
      <c r="P185" s="345"/>
      <c r="Q185" s="345"/>
      <c r="R185" s="345"/>
      <c r="S185" s="345"/>
      <c r="T185" s="345"/>
      <c r="U185" s="345"/>
    </row>
    <row r="186" spans="1:21" ht="27" customHeight="1">
      <c r="A186" s="126" t="s">
        <v>305</v>
      </c>
      <c r="B186" s="126"/>
      <c r="C186" s="126"/>
      <c r="D186" s="260"/>
      <c r="E186" s="126"/>
      <c r="F186" s="233"/>
      <c r="G186" s="126"/>
      <c r="H186" s="254"/>
      <c r="I186" s="254"/>
      <c r="J186" s="254"/>
      <c r="K186" s="254"/>
      <c r="L186" s="254"/>
      <c r="M186" s="131"/>
      <c r="O186" s="345"/>
      <c r="P186" s="345"/>
      <c r="Q186" s="345"/>
      <c r="R186" s="345"/>
      <c r="S186" s="345"/>
      <c r="T186" s="345"/>
      <c r="U186" s="345"/>
    </row>
    <row r="187" spans="1:21" ht="27" customHeight="1">
      <c r="A187" s="136" t="s">
        <v>251</v>
      </c>
      <c r="B187" s="126"/>
      <c r="C187" s="126"/>
      <c r="D187" s="260"/>
      <c r="E187" s="126"/>
      <c r="F187" s="233"/>
      <c r="G187" s="126"/>
      <c r="H187" s="254"/>
      <c r="I187" s="254"/>
      <c r="J187" s="254"/>
      <c r="K187" s="254"/>
      <c r="L187" s="254"/>
      <c r="M187" s="131"/>
      <c r="O187" s="345"/>
      <c r="P187" s="345"/>
      <c r="Q187" s="345"/>
      <c r="R187" s="345"/>
      <c r="S187" s="345"/>
      <c r="T187" s="345"/>
      <c r="U187" s="345"/>
    </row>
    <row r="188" spans="1:21" ht="22.5" customHeight="1">
      <c r="A188" s="126"/>
      <c r="B188" s="126"/>
      <c r="C188" s="126"/>
      <c r="D188" s="260"/>
      <c r="E188" s="126"/>
      <c r="F188" s="233"/>
      <c r="G188" s="126"/>
      <c r="H188" s="254"/>
      <c r="I188" s="254"/>
      <c r="J188" s="254"/>
      <c r="K188" s="254"/>
      <c r="L188" s="254"/>
      <c r="M188" s="131"/>
      <c r="O188" s="345"/>
      <c r="P188" s="345"/>
      <c r="Q188" s="345"/>
      <c r="R188" s="345"/>
      <c r="S188" s="345"/>
      <c r="T188" s="345"/>
      <c r="U188" s="345"/>
    </row>
    <row r="189" spans="1:21" ht="27" customHeight="1" thickBot="1">
      <c r="A189" s="126"/>
      <c r="B189" s="126" t="s">
        <v>252</v>
      </c>
      <c r="C189" s="126"/>
      <c r="D189" s="126"/>
      <c r="E189" s="126"/>
      <c r="F189" s="126"/>
      <c r="G189" s="126"/>
      <c r="H189" s="268"/>
      <c r="I189" s="251"/>
      <c r="J189" s="128"/>
      <c r="K189" s="252"/>
      <c r="L189" s="129" t="str">
        <f>IF(J189="","",J189)</f>
        <v/>
      </c>
      <c r="M189" s="131"/>
      <c r="O189" s="346"/>
      <c r="P189" s="345"/>
      <c r="Q189" s="347">
        <f t="shared" ref="Q189:Q190" si="32">L189-O189</f>
        <v>0</v>
      </c>
      <c r="R189" s="348"/>
      <c r="S189" s="354">
        <f t="shared" ref="S189:S190" si="33">IF(O189=0,0,Q189/O189)</f>
        <v>0</v>
      </c>
      <c r="T189" s="345"/>
      <c r="U189" s="366"/>
    </row>
    <row r="190" spans="1:21" ht="27" customHeight="1" thickBot="1">
      <c r="A190" s="141" t="s">
        <v>26</v>
      </c>
      <c r="B190" s="126" t="s">
        <v>253</v>
      </c>
      <c r="C190" s="126"/>
      <c r="D190" s="126"/>
      <c r="E190" s="126"/>
      <c r="F190" s="126"/>
      <c r="G190" s="126"/>
      <c r="H190" s="268"/>
      <c r="I190" s="251"/>
      <c r="J190" s="128"/>
      <c r="K190" s="252"/>
      <c r="L190" s="129" t="str">
        <f>IF(J190="","",J190)</f>
        <v/>
      </c>
      <c r="M190" s="131"/>
      <c r="O190" s="346"/>
      <c r="P190" s="345"/>
      <c r="Q190" s="347">
        <f t="shared" si="32"/>
        <v>0</v>
      </c>
      <c r="R190" s="348"/>
      <c r="S190" s="354">
        <f t="shared" si="33"/>
        <v>0</v>
      </c>
      <c r="T190" s="345"/>
      <c r="U190" s="366"/>
    </row>
    <row r="191" spans="1:21" ht="22.5" customHeight="1">
      <c r="A191" s="126"/>
      <c r="B191" s="126"/>
      <c r="C191" s="126"/>
      <c r="D191" s="260"/>
      <c r="E191" s="126"/>
      <c r="F191" s="233"/>
      <c r="G191" s="126"/>
      <c r="H191" s="268"/>
      <c r="I191" s="254"/>
      <c r="J191" s="254"/>
      <c r="K191" s="254"/>
      <c r="L191" s="254"/>
      <c r="M191" s="131"/>
      <c r="O191" s="345"/>
      <c r="P191" s="345"/>
      <c r="Q191" s="345"/>
      <c r="R191" s="345"/>
      <c r="S191" s="345"/>
      <c r="T191" s="345"/>
      <c r="U191" s="345"/>
    </row>
    <row r="192" spans="1:21" ht="27" customHeight="1" thickBot="1">
      <c r="A192" s="126"/>
      <c r="B192" s="140" t="s">
        <v>254</v>
      </c>
      <c r="C192" s="126"/>
      <c r="D192" s="126"/>
      <c r="E192" s="126"/>
      <c r="F192" s="126"/>
      <c r="G192" s="126"/>
      <c r="H192" s="254"/>
      <c r="I192" s="253"/>
      <c r="J192" s="129" t="str">
        <f>IF(SUM(J189:J190)&lt;0.1,"",SUM(J189:J190))</f>
        <v/>
      </c>
      <c r="K192" s="252"/>
      <c r="L192" s="129" t="str">
        <f>IF(J192="","",J192)</f>
        <v/>
      </c>
      <c r="M192" s="131"/>
      <c r="O192" s="356" t="str">
        <f>IF(SUM(O189:O190)&lt;0.1,"",SUM(O189:O190))</f>
        <v/>
      </c>
      <c r="P192" s="345"/>
      <c r="Q192" s="347" t="str">
        <f>IF(AND(SUM(Q189:Q190)&lt;0.01,SUM(Q189:Q190)&gt;-0.01),"",SUM(Q189:Q190))</f>
        <v/>
      </c>
      <c r="R192" s="345"/>
      <c r="S192" s="354">
        <f t="shared" ref="S192" si="34">IF(O192=0,0,Q192/O192)</f>
        <v>0</v>
      </c>
      <c r="T192" s="345"/>
      <c r="U192" s="345"/>
    </row>
    <row r="193" spans="1:21" ht="21.95" customHeight="1">
      <c r="A193" s="126"/>
      <c r="B193" s="140"/>
      <c r="C193" s="126"/>
      <c r="D193" s="126"/>
      <c r="E193" s="126"/>
      <c r="F193" s="126"/>
      <c r="G193" s="126"/>
      <c r="H193" s="265"/>
      <c r="I193" s="253"/>
      <c r="J193" s="269"/>
      <c r="K193" s="252"/>
      <c r="L193" s="269"/>
      <c r="M193" s="131"/>
      <c r="O193" s="345"/>
      <c r="P193" s="345"/>
      <c r="Q193" s="345"/>
      <c r="R193" s="345"/>
      <c r="S193" s="345"/>
      <c r="T193" s="345"/>
      <c r="U193" s="345"/>
    </row>
    <row r="194" spans="1:21" ht="27" customHeight="1">
      <c r="A194" s="126" t="s">
        <v>306</v>
      </c>
      <c r="B194" s="126"/>
      <c r="C194" s="126"/>
      <c r="D194" s="260"/>
      <c r="E194" s="126"/>
      <c r="F194" s="233"/>
      <c r="G194" s="126"/>
      <c r="H194" s="265"/>
      <c r="I194" s="254"/>
      <c r="J194" s="254"/>
      <c r="K194" s="254"/>
      <c r="L194" s="254"/>
      <c r="M194" s="131"/>
      <c r="O194" s="345"/>
      <c r="P194" s="345"/>
      <c r="Q194" s="345"/>
      <c r="R194" s="345"/>
      <c r="S194" s="345"/>
      <c r="T194" s="345"/>
      <c r="U194" s="345"/>
    </row>
    <row r="195" spans="1:21" ht="27" customHeight="1">
      <c r="A195" s="136" t="s">
        <v>267</v>
      </c>
      <c r="B195" s="126"/>
      <c r="C195" s="126"/>
      <c r="D195" s="126"/>
      <c r="E195" s="126"/>
      <c r="F195" s="233"/>
      <c r="G195" s="140"/>
      <c r="H195" s="254"/>
      <c r="I195" s="254"/>
      <c r="J195" s="254"/>
      <c r="K195" s="254"/>
      <c r="L195" s="254"/>
      <c r="M195" s="131"/>
      <c r="O195" s="345"/>
      <c r="P195" s="345"/>
      <c r="Q195" s="345"/>
      <c r="R195" s="345"/>
      <c r="S195" s="345"/>
      <c r="T195" s="345"/>
      <c r="U195" s="345"/>
    </row>
    <row r="196" spans="1:21" ht="22.5" customHeight="1">
      <c r="A196" s="126"/>
      <c r="B196" s="126"/>
      <c r="C196" s="126"/>
      <c r="D196" s="126"/>
      <c r="E196" s="126"/>
      <c r="F196" s="126"/>
      <c r="G196" s="126"/>
      <c r="H196" s="254"/>
      <c r="I196" s="254"/>
      <c r="J196" s="254"/>
      <c r="K196" s="254"/>
      <c r="L196" s="254"/>
      <c r="M196" s="131"/>
      <c r="O196" s="345"/>
      <c r="P196" s="345"/>
      <c r="Q196" s="345"/>
      <c r="R196" s="345"/>
      <c r="S196" s="345"/>
      <c r="T196" s="345"/>
      <c r="U196" s="345"/>
    </row>
    <row r="197" spans="1:21" ht="27" customHeight="1" thickBot="1">
      <c r="A197" s="141" t="s">
        <v>269</v>
      </c>
      <c r="B197" s="126" t="s">
        <v>298</v>
      </c>
      <c r="C197" s="126"/>
      <c r="D197" s="126"/>
      <c r="E197" s="126"/>
      <c r="F197" s="126"/>
      <c r="G197" s="126"/>
      <c r="H197" s="268"/>
      <c r="I197" s="254"/>
      <c r="J197" s="128"/>
      <c r="K197" s="252"/>
      <c r="L197" s="129" t="str">
        <f>IF(J197="","",J197)</f>
        <v/>
      </c>
      <c r="M197" s="131"/>
      <c r="O197" s="346"/>
      <c r="P197" s="345"/>
      <c r="Q197" s="347">
        <f t="shared" ref="Q197:Q199" si="35">L197-O197</f>
        <v>0</v>
      </c>
      <c r="R197" s="348"/>
      <c r="S197" s="354">
        <f t="shared" ref="S197:S199" si="36">IF(O197=0,0,Q197/O197)</f>
        <v>0</v>
      </c>
      <c r="T197" s="345"/>
      <c r="U197" s="366"/>
    </row>
    <row r="198" spans="1:21" ht="27" customHeight="1" thickBot="1">
      <c r="A198" s="141" t="s">
        <v>269</v>
      </c>
      <c r="B198" s="126" t="s">
        <v>330</v>
      </c>
      <c r="C198" s="126"/>
      <c r="D198" s="126"/>
      <c r="E198" s="126"/>
      <c r="F198" s="126"/>
      <c r="G198" s="126"/>
      <c r="H198" s="268"/>
      <c r="I198" s="254"/>
      <c r="J198" s="128"/>
      <c r="K198" s="252"/>
      <c r="L198" s="129" t="str">
        <f>IF(J198="","",J198)</f>
        <v/>
      </c>
      <c r="M198" s="131"/>
      <c r="O198" s="346"/>
      <c r="P198" s="345"/>
      <c r="Q198" s="347">
        <f t="shared" si="35"/>
        <v>0</v>
      </c>
      <c r="R198" s="348"/>
      <c r="S198" s="354">
        <f t="shared" si="36"/>
        <v>0</v>
      </c>
      <c r="T198" s="345"/>
      <c r="U198" s="366"/>
    </row>
    <row r="199" spans="1:21" ht="27" customHeight="1" thickBot="1">
      <c r="A199" s="141" t="s">
        <v>26</v>
      </c>
      <c r="B199" s="126" t="s">
        <v>53</v>
      </c>
      <c r="C199" s="126"/>
      <c r="D199" s="126"/>
      <c r="E199" s="126"/>
      <c r="F199" s="126"/>
      <c r="G199" s="126"/>
      <c r="H199" s="268"/>
      <c r="I199" s="254"/>
      <c r="J199" s="128"/>
      <c r="K199" s="252"/>
      <c r="L199" s="129" t="str">
        <f>IF(J199="","",J199)</f>
        <v/>
      </c>
      <c r="M199" s="131"/>
      <c r="O199" s="346"/>
      <c r="P199" s="345"/>
      <c r="Q199" s="347">
        <f t="shared" si="35"/>
        <v>0</v>
      </c>
      <c r="R199" s="348"/>
      <c r="S199" s="354">
        <f t="shared" si="36"/>
        <v>0</v>
      </c>
      <c r="T199" s="345"/>
      <c r="U199" s="366"/>
    </row>
    <row r="200" spans="1:21" ht="21.95" customHeight="1">
      <c r="A200" s="126"/>
      <c r="B200" s="137"/>
      <c r="C200" s="126"/>
      <c r="D200" s="126"/>
      <c r="E200" s="126"/>
      <c r="F200" s="126"/>
      <c r="G200" s="126"/>
      <c r="H200" s="254"/>
      <c r="I200" s="254"/>
      <c r="J200" s="270"/>
      <c r="K200" s="252"/>
      <c r="L200" s="253"/>
      <c r="M200" s="131"/>
      <c r="O200" s="345"/>
      <c r="P200" s="345"/>
      <c r="Q200" s="345"/>
      <c r="R200" s="345"/>
      <c r="S200" s="345"/>
      <c r="T200" s="345"/>
      <c r="U200" s="345"/>
    </row>
    <row r="201" spans="1:21" ht="27" customHeight="1" thickBot="1">
      <c r="A201" s="137"/>
      <c r="B201" s="140" t="s">
        <v>55</v>
      </c>
      <c r="C201" s="126"/>
      <c r="D201" s="126"/>
      <c r="E201" s="126"/>
      <c r="F201" s="126"/>
      <c r="G201" s="126"/>
      <c r="H201" s="265"/>
      <c r="I201" s="254"/>
      <c r="J201" s="145" t="str">
        <f>IF(SUM(J197:J199)=0,"",SUM(J197:J199))</f>
        <v/>
      </c>
      <c r="K201" s="252"/>
      <c r="L201" s="129" t="str">
        <f>IF(SUM(L197:L199)=0,"",SUM(L197:L199))</f>
        <v/>
      </c>
      <c r="M201" s="131"/>
      <c r="O201" s="360" t="str">
        <f>IF(SUM(O197:O199)=0,"",SUM(O197:O199))</f>
        <v/>
      </c>
      <c r="P201" s="345"/>
      <c r="Q201" s="347" t="str">
        <f>IF(AND(SUM(Q197:Q199)&lt;0.01,SUM(Q197:Q199)&gt;-0.01),"",SUM(Q197:Q199))</f>
        <v/>
      </c>
      <c r="R201" s="345"/>
      <c r="S201" s="354">
        <f t="shared" ref="S201" si="37">IF(O201=0,0,Q201/O201)</f>
        <v>0</v>
      </c>
      <c r="T201" s="345"/>
      <c r="U201" s="345"/>
    </row>
    <row r="202" spans="1:21" ht="21.95" customHeight="1">
      <c r="A202" s="137"/>
      <c r="B202" s="140"/>
      <c r="C202" s="126"/>
      <c r="D202" s="126"/>
      <c r="E202" s="126"/>
      <c r="F202" s="126"/>
      <c r="G202" s="126"/>
      <c r="H202" s="265"/>
      <c r="I202" s="254"/>
      <c r="J202" s="266"/>
      <c r="K202" s="254"/>
      <c r="L202" s="267"/>
      <c r="M202" s="131"/>
      <c r="O202" s="345"/>
      <c r="P202" s="345"/>
      <c r="Q202" s="345"/>
      <c r="R202" s="345"/>
      <c r="S202" s="345"/>
      <c r="T202" s="345"/>
      <c r="U202" s="345"/>
    </row>
    <row r="203" spans="1:21" ht="27" customHeight="1">
      <c r="A203" s="126" t="s">
        <v>307</v>
      </c>
      <c r="B203" s="126"/>
      <c r="C203" s="126"/>
      <c r="D203" s="126"/>
      <c r="E203" s="126"/>
      <c r="F203" s="126"/>
      <c r="G203" s="126"/>
      <c r="H203" s="254"/>
      <c r="I203" s="254"/>
      <c r="J203" s="254"/>
      <c r="K203" s="254"/>
      <c r="L203" s="254"/>
      <c r="M203" s="131"/>
      <c r="O203" s="345"/>
      <c r="P203" s="345"/>
      <c r="Q203" s="345"/>
      <c r="R203" s="345"/>
      <c r="S203" s="345"/>
      <c r="T203" s="345"/>
      <c r="U203" s="345"/>
    </row>
    <row r="204" spans="1:21" ht="27" customHeight="1">
      <c r="A204" s="136" t="s">
        <v>56</v>
      </c>
      <c r="B204" s="126"/>
      <c r="C204" s="126"/>
      <c r="D204" s="126"/>
      <c r="E204" s="137"/>
      <c r="F204" s="126"/>
      <c r="G204" s="126"/>
      <c r="H204" s="254"/>
      <c r="I204" s="254"/>
      <c r="J204" s="254"/>
      <c r="K204" s="254"/>
      <c r="L204" s="254"/>
      <c r="M204" s="131"/>
      <c r="O204" s="345"/>
      <c r="P204" s="345"/>
      <c r="Q204" s="345"/>
      <c r="R204" s="345"/>
      <c r="S204" s="345"/>
      <c r="T204" s="345"/>
      <c r="U204" s="345"/>
    </row>
    <row r="205" spans="1:21" ht="21.95" customHeight="1">
      <c r="A205" s="137"/>
      <c r="B205" s="137"/>
      <c r="C205" s="137"/>
      <c r="D205" s="137"/>
      <c r="E205" s="137"/>
      <c r="F205" s="137"/>
      <c r="G205" s="137"/>
      <c r="H205" s="263"/>
      <c r="I205" s="263"/>
      <c r="J205" s="263"/>
      <c r="K205" s="263"/>
      <c r="L205" s="263"/>
      <c r="M205" s="131"/>
      <c r="O205" s="345"/>
      <c r="P205" s="345"/>
      <c r="Q205" s="345"/>
      <c r="R205" s="345"/>
      <c r="S205" s="345"/>
      <c r="T205" s="345"/>
      <c r="U205" s="345"/>
    </row>
    <row r="206" spans="1:21" ht="27" customHeight="1" thickBot="1">
      <c r="A206" s="126"/>
      <c r="B206" s="126" t="s">
        <v>308</v>
      </c>
      <c r="C206" s="126"/>
      <c r="D206" s="126"/>
      <c r="E206" s="126"/>
      <c r="F206" s="126"/>
      <c r="G206" s="126"/>
      <c r="H206" s="146" t="str">
        <f>IF((H137+H158+H183)=0,"",H137+H158+H183)</f>
        <v/>
      </c>
      <c r="I206" s="253"/>
      <c r="J206" s="146" t="str">
        <f>IF((J137+J158+J183+J192+J201)=0,"",J137+J158+J183+J192+J201)</f>
        <v/>
      </c>
      <c r="K206" s="253"/>
      <c r="L206" s="146" t="str">
        <f>IF(H206="","",H206+J206)</f>
        <v/>
      </c>
      <c r="M206" s="131"/>
      <c r="O206" s="361" t="str">
        <f>IF((O137+O158+O183+O192+O201)=0,"",O137+O158+O183+O192+O201)</f>
        <v/>
      </c>
      <c r="P206" s="345"/>
      <c r="Q206" s="369" t="str">
        <f>IF((Q137+Q158+Q183+Q192+Q201)=0,"",Q137+Q158+Q183+Q192+Q201)</f>
        <v/>
      </c>
      <c r="R206" s="345"/>
      <c r="S206" s="355">
        <f t="shared" ref="S206" si="38">IF(O206=0,0,Q206/O206)</f>
        <v>0</v>
      </c>
      <c r="T206" s="345"/>
      <c r="U206" s="345"/>
    </row>
    <row r="207" spans="1:21" ht="27" customHeight="1" thickTop="1">
      <c r="A207" s="261" t="str">
        <f>IF($L206="","",IF($L206=$L27,"","YOU MAY HAVE AN ERROR.  TOTAL SOURCES DO NOT EQUAL TOTAL USES.  PLEASE EXPLAIN AT EXHIBIT A."))</f>
        <v/>
      </c>
      <c r="B207" s="126"/>
      <c r="C207" s="126"/>
      <c r="D207" s="126"/>
      <c r="E207" s="137"/>
      <c r="F207" s="126"/>
      <c r="G207" s="126"/>
      <c r="H207" s="126"/>
      <c r="I207" s="126"/>
      <c r="J207" s="126"/>
      <c r="K207" s="126"/>
      <c r="L207" s="126"/>
      <c r="M207" s="131"/>
      <c r="O207" s="345"/>
      <c r="P207" s="345"/>
      <c r="Q207" s="345"/>
      <c r="R207" s="345"/>
      <c r="S207" s="345"/>
      <c r="T207" s="345"/>
      <c r="U207" s="345"/>
    </row>
    <row r="208" spans="1:21" ht="55.5" customHeight="1">
      <c r="A208" s="147" t="s">
        <v>26</v>
      </c>
      <c r="B208" s="490" t="s">
        <v>327</v>
      </c>
      <c r="C208" s="490"/>
      <c r="D208" s="490"/>
      <c r="E208" s="490"/>
      <c r="F208" s="490"/>
      <c r="G208" s="490"/>
      <c r="H208" s="490"/>
      <c r="I208" s="490"/>
      <c r="J208" s="490"/>
      <c r="K208" s="490"/>
      <c r="L208" s="490"/>
      <c r="M208" s="131"/>
      <c r="O208" s="343"/>
      <c r="P208" s="343"/>
      <c r="Q208" s="343"/>
      <c r="R208" s="343"/>
      <c r="S208" s="343"/>
      <c r="T208" s="345"/>
      <c r="U208" s="345"/>
    </row>
    <row r="209" spans="1:21" ht="111" customHeight="1">
      <c r="A209" s="147" t="s">
        <v>269</v>
      </c>
      <c r="B209" s="490" t="s">
        <v>443</v>
      </c>
      <c r="C209" s="490"/>
      <c r="D209" s="490"/>
      <c r="E209" s="490"/>
      <c r="F209" s="490"/>
      <c r="G209" s="490"/>
      <c r="H209" s="490"/>
      <c r="I209" s="490"/>
      <c r="J209" s="490"/>
      <c r="K209" s="490"/>
      <c r="L209" s="490"/>
      <c r="M209" s="490"/>
      <c r="O209" s="343"/>
      <c r="P209" s="343"/>
      <c r="Q209" s="343"/>
      <c r="R209" s="343"/>
      <c r="S209" s="343"/>
      <c r="T209" s="345"/>
      <c r="U209" s="345"/>
    </row>
    <row r="210" spans="1:21" ht="10.5" customHeight="1">
      <c r="A210" s="147"/>
      <c r="B210" s="207"/>
      <c r="C210" s="207"/>
      <c r="D210" s="207"/>
      <c r="E210" s="207"/>
      <c r="F210" s="207"/>
      <c r="G210" s="207"/>
      <c r="H210" s="207"/>
      <c r="I210" s="207"/>
      <c r="J210" s="207"/>
      <c r="K210" s="207"/>
      <c r="L210" s="207"/>
      <c r="M210" s="207"/>
      <c r="O210" s="343"/>
      <c r="P210" s="343"/>
      <c r="Q210" s="343"/>
      <c r="R210" s="343"/>
      <c r="S210" s="343"/>
      <c r="T210" s="345"/>
      <c r="U210" s="345"/>
    </row>
    <row r="211" spans="1:21" ht="27" customHeight="1">
      <c r="A211" s="141"/>
      <c r="B211" s="233"/>
      <c r="C211" s="126"/>
      <c r="D211" s="126"/>
      <c r="E211" s="137"/>
      <c r="F211" s="126"/>
      <c r="G211" s="126"/>
      <c r="H211" s="126"/>
      <c r="I211" s="126"/>
      <c r="J211" s="126"/>
      <c r="K211" s="126"/>
      <c r="L211" s="256" t="str">
        <f>"Application #: "&amp;IF(COSTS!$K$6="","",COSTS!$K$6)</f>
        <v xml:space="preserve">Application #: </v>
      </c>
      <c r="M211" s="131"/>
      <c r="O211" s="345"/>
      <c r="P211" s="345"/>
      <c r="Q211" s="345"/>
      <c r="R211" s="345"/>
      <c r="S211" s="345"/>
      <c r="T211" s="345"/>
      <c r="U211" s="256" t="str">
        <f>"Application #: "&amp;IF(COSTS!$K$6="","",COSTS!$K$6)</f>
        <v xml:space="preserve">Application #: </v>
      </c>
    </row>
    <row r="212" spans="1:21" ht="27" customHeight="1">
      <c r="A212" s="126" t="s">
        <v>361</v>
      </c>
      <c r="B212" s="126"/>
      <c r="C212" s="126"/>
      <c r="D212" s="126"/>
      <c r="E212" s="126"/>
      <c r="F212" s="126"/>
      <c r="G212" s="126"/>
      <c r="H212" s="126"/>
      <c r="I212" s="126"/>
      <c r="J212" s="126"/>
      <c r="K212" s="126"/>
      <c r="L212" s="126"/>
      <c r="M212" s="134"/>
      <c r="N212" s="1"/>
      <c r="O212" s="372" t="s">
        <v>410</v>
      </c>
      <c r="P212" s="373"/>
      <c r="Q212" s="373"/>
      <c r="R212" s="373"/>
      <c r="S212" s="373"/>
      <c r="T212" s="373"/>
      <c r="U212" s="373"/>
    </row>
    <row r="213" spans="1:21" ht="27" customHeight="1">
      <c r="A213" s="126"/>
      <c r="B213" s="126"/>
      <c r="C213" s="126"/>
      <c r="D213" s="126"/>
      <c r="E213" s="126"/>
      <c r="F213" s="126"/>
      <c r="G213" s="126"/>
      <c r="H213" s="126"/>
      <c r="I213" s="126"/>
      <c r="J213" s="126"/>
      <c r="K213" s="126"/>
      <c r="L213" s="126"/>
      <c r="M213" s="134"/>
      <c r="N213" s="1"/>
      <c r="O213" s="373"/>
      <c r="P213" s="373"/>
      <c r="Q213" s="373"/>
      <c r="R213" s="373"/>
      <c r="S213" s="373"/>
      <c r="T213" s="373"/>
      <c r="U213" s="373"/>
    </row>
    <row r="214" spans="1:21" ht="27" customHeight="1">
      <c r="A214" s="138" t="s">
        <v>57</v>
      </c>
      <c r="B214" s="126" t="s">
        <v>58</v>
      </c>
      <c r="C214" s="126"/>
      <c r="D214" s="126"/>
      <c r="E214" s="126"/>
      <c r="F214" s="126"/>
      <c r="G214" s="126"/>
      <c r="H214" s="126"/>
      <c r="I214" s="126"/>
      <c r="J214" s="126"/>
      <c r="K214" s="126"/>
      <c r="L214" s="126"/>
      <c r="M214" s="134"/>
      <c r="N214" s="1"/>
      <c r="O214" s="374" t="s">
        <v>415</v>
      </c>
      <c r="P214" s="373"/>
      <c r="Q214" s="374" t="s">
        <v>417</v>
      </c>
      <c r="R214" s="373"/>
      <c r="S214" s="374" t="s">
        <v>418</v>
      </c>
      <c r="T214" s="373"/>
      <c r="U214" s="374" t="s">
        <v>419</v>
      </c>
    </row>
    <row r="215" spans="1:21" ht="27" customHeight="1">
      <c r="A215" s="126"/>
      <c r="B215" s="481" t="str">
        <f>"Off-Site: "&amp;IF(COUNTIF(O$216:O$265,O$271)=0,"(to be autofilled from data to the right)","")&amp;IF(O$216=O$271,U$216&amp;" - "&amp;TEXT(Q$216+S$216,"$#,##0")&amp;"; ","")&amp;IF(O$217=O$271,U$217&amp;" - "&amp;TEXT(Q$217+S$217,"$#,##0")&amp;"; ","")&amp;IF(O$218=O$271,U$218&amp;" - "&amp;TEXT(Q$218+S$218,"$#,##0")&amp;"; ","")&amp;IF(O$219=O$271,U$219&amp;" - "&amp;TEXT(Q$219+S$219,"$#,##0")&amp;"; ","")&amp;IF(O$220=O$271,U$220&amp;" - "&amp;TEXT(Q$220+S$220,"$#,##0")&amp;"; ","")&amp;IF(O$221=O$271,U$221&amp;" - "&amp;TEXT(Q$221+S$221,"$#,##0")&amp;"; ","")&amp;IF(O$222=O$271,U$222&amp;" - "&amp;TEXT(Q$222+S$222,"$#,##0")&amp;"; ","")&amp;IF(O$223=O$271,U$223&amp;" - "&amp;TEXT(Q$223+S$223,"$#,##0")&amp;"; ","")&amp;IF(O$224=O$271,U$224&amp;" - "&amp;TEXT(Q$224+S$224,"$#,##0")&amp;"; ","")&amp;IF(O$225=O$271,U$225&amp;" - "&amp;TEXT(Q$225+S$225,"$#,##0")&amp;"; ","")&amp;IF(O$226=O$271,U$226&amp;" - "&amp;TEXT(Q$226+S$226,"$#,##0")&amp;"; ","")&amp;IF(O$227=O$271,U$227&amp;" - "&amp;TEXT(Q$227+S$227,"$#,##0")&amp;"; ","")&amp;IF(O$228=O$271,U$228&amp;" - "&amp;TEXT(Q$228+S$228,"$#,##0")&amp;"; ","")&amp;IF(O$229=O$271,U$229&amp;" - "&amp;TEXT(Q$229+S$229,"$#,##0")&amp;"; ","")&amp;IF(O$230=O$271,U$230&amp;" - "&amp;TEXT(Q$230+S$230,"$#,##0")&amp;"; ","")&amp;IF(O$231=O$271,U$231&amp;" - "&amp;TEXT(Q$231+S$231,"$#,##0")&amp;"; ","")&amp;IF(O$232=O$271,U$232&amp;" - "&amp;TEXT(Q$232+S$232,"$#,##0")&amp;"; ","")&amp;IF(O$233=O$271,U$233&amp;" - "&amp;TEXT(Q$233+S$233,"$#,##0")&amp;"; ","")&amp;IF(O$234=O$271,U$234&amp;" - "&amp;TEXT(Q$234+S$234,"$#,##0")&amp;"; ","")&amp;IF(O$235=O$271,U$235&amp;" - "&amp;TEXT(Q$235+S$235,"$#,##0")&amp;"; ","")&amp;IF(O$236=O$271,U$236&amp;" - "&amp;TEXT(Q$236+S$236,"$#,##0")&amp;"; ","")&amp;IF(O$237=O$271,U$237&amp;" - "&amp;TEXT(Q$237+S$237,"$#,##0")&amp;"; ","")&amp;IF(O$238=O$271,U$238&amp;" - "&amp;TEXT(Q$238+S$238,"$#,##0")&amp;"; ","")&amp;IF(O$239=O$271,U$239&amp;" - "&amp;TEXT(Q$239+S$239,"$#,##0")&amp;"; ","")&amp;IF(O$240=O$271,U$240&amp;" - "&amp;TEXT(Q$240+S$240,"$#,##0")&amp;"; ","")&amp;IF(O$241=O$271,U$241&amp;" - "&amp;TEXT(Q$241+S$241,"$#,##0")&amp;"; ","")&amp;IF(O$242=O$271,U$242&amp;" - "&amp;TEXT(Q$242+S$242,"$#,##0")&amp;"; ","")&amp;IF(O$243=O$271,U$243&amp;" - "&amp;TEXT(Q$243+S$243,"$#,##0")&amp;"; ","")&amp;IF(O$244=O$271,U$244&amp;" - "&amp;TEXT(Q$244+S$244,"$#,##0")&amp;"; ","")&amp;IF(O$245=O$271,U$245&amp;" - "&amp;TEXT(Q$245+S$245,"$#,##0")&amp;"; ","")&amp;IF(O$246=O$271,U$246&amp;" - "&amp;TEXT(Q$246+S$246,"$#,##0")&amp;"; ","")&amp;IF(O$247=O$271,U$247&amp;" - "&amp;TEXT(Q$247+S$247,"$#,##0")&amp;"; ","")&amp;IF(O$248=O$271,U$248&amp;" - "&amp;TEXT(Q$248+S$248,"$#,##0")&amp;"; ","")&amp;IF(O$249=O$271,U$249&amp;" - "&amp;TEXT(Q$249+S$249,"$#,##0")&amp;"; ","")&amp;IF(O$250=O$271,U$250&amp;" - "&amp;TEXT(Q$250+S$250,"$#,##0")&amp;"; ","")&amp;IF(O$251=O$271,U$251&amp;" - "&amp;TEXT(Q$251+S$251,"$#,##0")&amp;"; ","")&amp;IF(O$252=O$271,U$252&amp;" - "&amp;TEXT(Q$252+S$252,"$#,##0")&amp;"; ","")&amp;IF(O$253=O$271,U$253&amp;" - "&amp;TEXT(Q$253+S$253,"$#,##0")&amp;"; ","")&amp;IF(O$254=O$271,U$254&amp;" - "&amp;TEXT(Q$254+S$254,"$#,##0")&amp;"; ","")&amp;IF(O$255=O$271,U$255&amp;" - "&amp;TEXT(Q$255+S$255,"$#,##0")&amp;"; ","")&amp;IF(O$256=O$271,U$256&amp;" - "&amp;TEXT(Q$256+S$256,"$#,##0")&amp;"; ","")&amp;IF(O$257=O$271,U$257&amp;" - "&amp;TEXT(Q$257+S$257,"$#,##0")&amp;"; ","")&amp;IF(O$258=O$271,U$258&amp;" - "&amp;TEXT(Q$258+S$258,"$#,##0")&amp;"; ","")&amp;IF(O$259=O$271,U$259&amp;" - "&amp;TEXT(Q$259+S$259,"$#,##0")&amp;"; ","")&amp;IF(O$260=O$271,U$260&amp;" - "&amp;TEXT(Q$260+S$260,"$#,##0")&amp;"; ","")&amp;IF(O$261=O$271,U$261&amp;" - "&amp;TEXT(Q$261+S$261,"$#,##0")&amp;"; ","")&amp;IF(O$262=O$271,U$262&amp;" - "&amp;TEXT(Q$262+S$262,"$#,##0")&amp;"; ","")&amp;IF(O$263=O$271,U$263&amp;" - "&amp;TEXT(Q$263+S$263,"$#,##0")&amp;"; ","")&amp;IF(O$264=O$271,U$264&amp;" - "&amp;TEXT(Q$264+S$264,"$#,##0")&amp;"; ","")&amp;IF(O$265=O$271,U$265&amp;" - "&amp;TEXT(Q$265+S$265,"$#,##0")&amp;"; ","")</f>
        <v>Off-Site: (to be autofilled from data to the right)</v>
      </c>
      <c r="C215" s="482"/>
      <c r="D215" s="482"/>
      <c r="E215" s="482"/>
      <c r="F215" s="482"/>
      <c r="G215" s="482"/>
      <c r="H215" s="482"/>
      <c r="I215" s="482"/>
      <c r="J215" s="482"/>
      <c r="K215" s="482"/>
      <c r="L215" s="483"/>
      <c r="M215" s="134"/>
      <c r="N215" s="1"/>
      <c r="O215" s="375"/>
      <c r="P215" s="375"/>
      <c r="Q215" s="375"/>
      <c r="R215" s="375"/>
      <c r="S215" s="375"/>
      <c r="T215" s="375"/>
      <c r="U215" s="375"/>
    </row>
    <row r="216" spans="1:21" ht="27" customHeight="1" thickBot="1">
      <c r="A216" s="126"/>
      <c r="B216" s="484"/>
      <c r="C216" s="485"/>
      <c r="D216" s="485"/>
      <c r="E216" s="485"/>
      <c r="F216" s="485"/>
      <c r="G216" s="485"/>
      <c r="H216" s="485"/>
      <c r="I216" s="485"/>
      <c r="J216" s="485"/>
      <c r="K216" s="485"/>
      <c r="L216" s="486"/>
      <c r="M216" s="134"/>
      <c r="N216" s="1"/>
      <c r="O216" s="380" t="s">
        <v>416</v>
      </c>
      <c r="P216" s="375"/>
      <c r="Q216" s="379"/>
      <c r="R216" s="375"/>
      <c r="S216" s="379"/>
      <c r="T216" s="375"/>
      <c r="U216" s="381"/>
    </row>
    <row r="217" spans="1:21" ht="27" customHeight="1" thickBot="1">
      <c r="A217" s="126"/>
      <c r="B217" s="484"/>
      <c r="C217" s="485"/>
      <c r="D217" s="485"/>
      <c r="E217" s="485"/>
      <c r="F217" s="485"/>
      <c r="G217" s="485"/>
      <c r="H217" s="485"/>
      <c r="I217" s="485"/>
      <c r="J217" s="485"/>
      <c r="K217" s="485"/>
      <c r="L217" s="486"/>
      <c r="M217" s="134"/>
      <c r="N217" s="1"/>
      <c r="O217" s="380" t="s">
        <v>416</v>
      </c>
      <c r="P217" s="375"/>
      <c r="Q217" s="379"/>
      <c r="R217" s="375"/>
      <c r="S217" s="379"/>
      <c r="T217" s="375"/>
      <c r="U217" s="381"/>
    </row>
    <row r="218" spans="1:21" ht="27" customHeight="1" thickBot="1">
      <c r="A218" s="126"/>
      <c r="B218" s="484"/>
      <c r="C218" s="485"/>
      <c r="D218" s="485"/>
      <c r="E218" s="485"/>
      <c r="F218" s="485"/>
      <c r="G218" s="485"/>
      <c r="H218" s="485"/>
      <c r="I218" s="485"/>
      <c r="J218" s="485"/>
      <c r="K218" s="485"/>
      <c r="L218" s="486"/>
      <c r="M218" s="134"/>
      <c r="N218" s="1"/>
      <c r="O218" s="380" t="s">
        <v>416</v>
      </c>
      <c r="P218" s="375"/>
      <c r="Q218" s="379"/>
      <c r="R218" s="375"/>
      <c r="S218" s="379"/>
      <c r="T218" s="375"/>
      <c r="U218" s="381"/>
    </row>
    <row r="219" spans="1:21" ht="27" customHeight="1" thickBot="1">
      <c r="A219" s="126"/>
      <c r="B219" s="487"/>
      <c r="C219" s="488"/>
      <c r="D219" s="488"/>
      <c r="E219" s="488"/>
      <c r="F219" s="488"/>
      <c r="G219" s="488"/>
      <c r="H219" s="488"/>
      <c r="I219" s="488"/>
      <c r="J219" s="488"/>
      <c r="K219" s="488"/>
      <c r="L219" s="489"/>
      <c r="M219" s="134"/>
      <c r="N219" s="1"/>
      <c r="O219" s="380" t="s">
        <v>416</v>
      </c>
      <c r="P219" s="375"/>
      <c r="Q219" s="379"/>
      <c r="R219" s="375"/>
      <c r="S219" s="379"/>
      <c r="T219" s="375"/>
      <c r="U219" s="381"/>
    </row>
    <row r="220" spans="1:21" ht="27" customHeight="1" thickBot="1">
      <c r="A220" s="126"/>
      <c r="B220" s="481" t="str">
        <f>"Other: "&amp;IF(COUNTIF(O$216:O$265,O$272)=0,"(to be autofilled from data to the right)","")&amp;IF(O$216=O$272,U$216&amp;" - "&amp;TEXT(Q$216+S$216,"$#,##0")&amp;"; ","")&amp;IF(O$217=O$272,U$217&amp;" - "&amp;TEXT(Q$217+S$217,"$#,##0")&amp;"; ","")&amp;IF(O$218=O$272,U$218&amp;" - "&amp;TEXT(Q$218+S$218,"$#,##0")&amp;"; ","")&amp;IF(O$219=O$272,U$219&amp;" - "&amp;TEXT(Q$219+S$219,"$#,##0")&amp;"; ","")&amp;IF(O$220=O$272,U$220&amp;" - "&amp;TEXT(Q$220+S$220,"$#,##0")&amp;"; ","")&amp;IF(O$221=O$272,U$221&amp;" - "&amp;TEXT(Q$221+S$221,"$#,##0")&amp;"; ","")&amp;IF(O$222=O$272,U$222&amp;" - "&amp;TEXT(Q$222+S$222,"$#,##0")&amp;"; ","")&amp;IF(O$223=O$272,U$223&amp;" - "&amp;TEXT(Q$223+S$223,"$#,##0")&amp;"; ","")&amp;IF(O$224=O$272,U$224&amp;" - "&amp;TEXT(Q$224+S$224,"$#,##0")&amp;"; ","")&amp;IF(O$225=O$272,U$225&amp;" - "&amp;TEXT(Q$225+S$225,"$#,##0")&amp;"; ","")&amp;IF(O$226=O$272,U$226&amp;" - "&amp;TEXT(Q$226+S$226,"$#,##0")&amp;"; ","")&amp;IF(O$227=O$272,U$227&amp;" - "&amp;TEXT(Q$227+S$227,"$#,##0")&amp;"; ","")&amp;IF(O$228=O$272,U$228&amp;" - "&amp;TEXT(Q$228+S$228,"$#,##0")&amp;"; ","")&amp;IF(O$229=O$272,U$229&amp;" - "&amp;TEXT(Q$229+S$229,"$#,##0")&amp;"; ","")&amp;IF(O$230=O$272,U$230&amp;" - "&amp;TEXT(Q$230+S$230,"$#,##0")&amp;"; ","")&amp;IF(O$231=O$272,U$231&amp;" - "&amp;TEXT(Q$231+S$231,"$#,##0")&amp;"; ","")&amp;IF(O$232=O$272,U$232&amp;" - "&amp;TEXT(Q$232+S$232,"$#,##0")&amp;"; ","")&amp;IF(O$233=O$272,U$233&amp;" - "&amp;TEXT(Q$233+S$233,"$#,##0")&amp;"; ","")&amp;IF(O$234=O$272,U$234&amp;" - "&amp;TEXT(Q$234+S$234,"$#,##0")&amp;"; ","")&amp;IF(O$235=O$272,U$235&amp;" - "&amp;TEXT(Q$235+S$235,"$#,##0")&amp;"; ","")&amp;IF(O$236=O$272,U$236&amp;" - "&amp;TEXT(Q$236+S$236,"$#,##0")&amp;"; ","")&amp;IF(O$237=O$272,U$237&amp;" - "&amp;TEXT(Q$237+S$237,"$#,##0")&amp;"; ","")&amp;IF(O$238=O$272,U$238&amp;" - "&amp;TEXT(Q$238+S$238,"$#,##0")&amp;"; ","")&amp;IF(O$239=O$272,U$239&amp;" - "&amp;TEXT(Q$239+S$239,"$#,##0")&amp;"; ","")&amp;IF(O$240=O$272,U$240&amp;" - "&amp;TEXT(Q$240+S$240,"$#,##0")&amp;"; ","")&amp;IF(O$241=O$272,U$241&amp;" - "&amp;TEXT(Q$241+S$241,"$#,##0")&amp;"; ","")&amp;IF(O$242=O$272,U$242&amp;" - "&amp;TEXT(Q$242+S$242,"$#,##0")&amp;"; ","")&amp;IF(O$243=O$272,U$243&amp;" - "&amp;TEXT(Q$243+S$243,"$#,##0")&amp;"; ","")&amp;IF(O$244=O$272,U$244&amp;" - "&amp;TEXT(Q$244+S$244,"$#,##0")&amp;"; ","")&amp;IF(O$245=O$272,U$245&amp;" - "&amp;TEXT(Q$245+S$245,"$#,##0")&amp;"; ","")&amp;IF(O$246=O$272,U$246&amp;" - "&amp;TEXT(Q$246+S$246,"$#,##0")&amp;"; ","")&amp;IF(O$247=O$272,U$247&amp;" - "&amp;TEXT(Q$247+S$247,"$#,##0")&amp;"; ","")&amp;IF(O$248=O$272,U$248&amp;" - "&amp;TEXT(Q$248+S$248,"$#,##0")&amp;"; ","")&amp;IF(O$249=O$272,U$249&amp;" - "&amp;TEXT(Q$249+S$249,"$#,##0")&amp;"; ","")&amp;IF(O$250=O$272,U$250&amp;" - "&amp;TEXT(Q$250+S$250,"$#,##0")&amp;"; ","")&amp;IF(O$251=O$272,U$251&amp;" - "&amp;TEXT(Q$251+S$251,"$#,##0")&amp;"; ","")&amp;IF(O$252=O$272,U$252&amp;" - "&amp;TEXT(Q$252+S$252,"$#,##0")&amp;"; ","")&amp;IF(O$253=O$272,U$253&amp;" - "&amp;TEXT(Q$253+S$253,"$#,##0")&amp;"; ","")&amp;IF(O$254=O$272,U$254&amp;" - "&amp;TEXT(Q$254+S$254,"$#,##0")&amp;"; ","")&amp;IF(O$255=O$272,U$255&amp;" - "&amp;TEXT(Q$255+S$255,"$#,##0")&amp;"; ","")&amp;IF(O$256=O$272,U$256&amp;" - "&amp;TEXT(Q$256+S$256,"$#,##0")&amp;"; ","")&amp;IF(O$257=O$272,U$257&amp;" - "&amp;TEXT(Q$257+S$257,"$#,##0")&amp;"; ","")&amp;IF(O$258=O$272,U$258&amp;" - "&amp;TEXT(Q$258+S$258,"$#,##0")&amp;"; ","")&amp;IF(O$259=O$272,U$259&amp;" - "&amp;TEXT(Q$259+S$259,"$#,##0")&amp;"; ","")&amp;IF(O$260=O$272,U$260&amp;" - "&amp;TEXT(Q$260+S$260,"$#,##0")&amp;"; ","")&amp;IF(O$261=O$272,U$261&amp;" - "&amp;TEXT(Q$261+S$261,"$#,##0")&amp;"; ","")&amp;IF(O$262=O$272,U$262&amp;" - "&amp;TEXT(Q$262+S$262,"$#,##0")&amp;"; ","")&amp;IF(O$263=O$272,U$263&amp;" - "&amp;TEXT(Q$263+S$263,"$#,##0")&amp;"; ","")&amp;IF(O$264=O$272,U$264&amp;" - "&amp;TEXT(Q$264+S$264,"$#,##0")&amp;"; ","")&amp;IF(O$265=O$272,U$265&amp;" - "&amp;TEXT(Q$265+S$265,"$#,##0")&amp;"; ","")</f>
        <v>Other: (to be autofilled from data to the right)</v>
      </c>
      <c r="C220" s="482"/>
      <c r="D220" s="482"/>
      <c r="E220" s="482"/>
      <c r="F220" s="482"/>
      <c r="G220" s="482"/>
      <c r="H220" s="482"/>
      <c r="I220" s="482"/>
      <c r="J220" s="482"/>
      <c r="K220" s="482"/>
      <c r="L220" s="483"/>
      <c r="M220" s="134"/>
      <c r="N220" s="1"/>
      <c r="O220" s="380" t="s">
        <v>416</v>
      </c>
      <c r="P220" s="375"/>
      <c r="Q220" s="379"/>
      <c r="R220" s="375"/>
      <c r="S220" s="379"/>
      <c r="T220" s="375"/>
      <c r="U220" s="381"/>
    </row>
    <row r="221" spans="1:21" ht="27" customHeight="1" thickBot="1">
      <c r="A221" s="126"/>
      <c r="B221" s="484"/>
      <c r="C221" s="485"/>
      <c r="D221" s="485"/>
      <c r="E221" s="485"/>
      <c r="F221" s="485"/>
      <c r="G221" s="485"/>
      <c r="H221" s="485"/>
      <c r="I221" s="485"/>
      <c r="J221" s="485"/>
      <c r="K221" s="485"/>
      <c r="L221" s="486"/>
      <c r="M221" s="134"/>
      <c r="N221" s="1"/>
      <c r="O221" s="380" t="s">
        <v>416</v>
      </c>
      <c r="P221" s="375"/>
      <c r="Q221" s="379"/>
      <c r="R221" s="375"/>
      <c r="S221" s="379"/>
      <c r="T221" s="375"/>
      <c r="U221" s="381"/>
    </row>
    <row r="222" spans="1:21" ht="27" customHeight="1" thickBot="1">
      <c r="A222" s="126"/>
      <c r="B222" s="484"/>
      <c r="C222" s="485"/>
      <c r="D222" s="485"/>
      <c r="E222" s="485"/>
      <c r="F222" s="485"/>
      <c r="G222" s="485"/>
      <c r="H222" s="485"/>
      <c r="I222" s="485"/>
      <c r="J222" s="485"/>
      <c r="K222" s="485"/>
      <c r="L222" s="486"/>
      <c r="M222" s="134"/>
      <c r="N222" s="1"/>
      <c r="O222" s="380" t="s">
        <v>416</v>
      </c>
      <c r="P222" s="375"/>
      <c r="Q222" s="379"/>
      <c r="R222" s="375"/>
      <c r="S222" s="379"/>
      <c r="T222" s="375"/>
      <c r="U222" s="381"/>
    </row>
    <row r="223" spans="1:21" ht="27" customHeight="1" thickBot="1">
      <c r="A223" s="126"/>
      <c r="B223" s="484"/>
      <c r="C223" s="485"/>
      <c r="D223" s="485"/>
      <c r="E223" s="485"/>
      <c r="F223" s="485"/>
      <c r="G223" s="485"/>
      <c r="H223" s="485"/>
      <c r="I223" s="485"/>
      <c r="J223" s="485"/>
      <c r="K223" s="485"/>
      <c r="L223" s="486"/>
      <c r="M223" s="134"/>
      <c r="N223" s="1"/>
      <c r="O223" s="380" t="s">
        <v>416</v>
      </c>
      <c r="P223" s="375"/>
      <c r="Q223" s="379"/>
      <c r="R223" s="375"/>
      <c r="S223" s="379"/>
      <c r="T223" s="375"/>
      <c r="U223" s="381"/>
    </row>
    <row r="224" spans="1:21" ht="27" customHeight="1" thickBot="1">
      <c r="A224" s="126"/>
      <c r="B224" s="487"/>
      <c r="C224" s="488"/>
      <c r="D224" s="488"/>
      <c r="E224" s="488"/>
      <c r="F224" s="488"/>
      <c r="G224" s="488"/>
      <c r="H224" s="488"/>
      <c r="I224" s="488"/>
      <c r="J224" s="488"/>
      <c r="K224" s="488"/>
      <c r="L224" s="489"/>
      <c r="M224" s="134"/>
      <c r="N224" s="1"/>
      <c r="O224" s="380" t="s">
        <v>416</v>
      </c>
      <c r="P224" s="375"/>
      <c r="Q224" s="379"/>
      <c r="R224" s="375"/>
      <c r="S224" s="379"/>
      <c r="T224" s="375"/>
      <c r="U224" s="381"/>
    </row>
    <row r="225" spans="1:21" ht="27" customHeight="1" thickBot="1">
      <c r="A225" s="126"/>
      <c r="B225" s="481" t="str">
        <f>"Miscellaneous: "&amp;IF(COUNTIF(O$216:O$265,O$273)=0,"(to be autofilled from data to the right)","")&amp;IF(O$216=O$273,U$216&amp;" - "&amp;TEXT(Q$216+S$216,"$#,##0")&amp;"; ","")&amp;IF(O$217=O$273,U$217&amp;" - "&amp;TEXT(Q$217+S$217,"$#,##0")&amp;"; ","")&amp;IF(O$218=O$273,U$218&amp;" - "&amp;TEXT(Q$218+S$218,"$#,##0")&amp;"; ","")&amp;IF(O$219=O$273,U$219&amp;" - "&amp;TEXT(Q$219+S$219,"$#,##0")&amp;"; ","")&amp;IF(O$220=O$273,U$220&amp;" - "&amp;TEXT(Q$220+S$220,"$#,##0")&amp;"; ","")&amp;IF(O$221=O$273,U$221&amp;" - "&amp;TEXT(Q$221+S$221,"$#,##0")&amp;"; ","")&amp;IF(O$222=O$273,U$222&amp;" - "&amp;TEXT(Q$222+S$222,"$#,##0")&amp;"; ","")&amp;IF(O$223=O$273,U$223&amp;" - "&amp;TEXT(Q$223+S$223,"$#,##0")&amp;"; ","")&amp;IF(O$224=O$273,U$224&amp;" - "&amp;TEXT(Q$224+S$224,"$#,##0")&amp;"; ","")&amp;IF(O$225=O$273,U$225&amp;" - "&amp;TEXT(Q$225+S$225,"$#,##0")&amp;"; ","")&amp;IF(O$226=O$273,U$226&amp;" - "&amp;TEXT(Q$226+S$226,"$#,##0")&amp;"; ","")&amp;IF(O$227=O$273,U$227&amp;" - "&amp;TEXT(Q$227+S$227,"$#,##0")&amp;"; ","")&amp;IF(O$228=O$273,U$228&amp;" - "&amp;TEXT(Q$228+S$228,"$#,##0")&amp;"; ","")&amp;IF(O$229=O$273,U$229&amp;" - "&amp;TEXT(Q$229+S$229,"$#,##0")&amp;"; ","")&amp;IF(O$230=O$273,U$230&amp;" - "&amp;TEXT(Q$230+S$230,"$#,##0")&amp;"; ","")&amp;IF(O$231=O$273,U$231&amp;" - "&amp;TEXT(Q$231+S$231,"$#,##0")&amp;"; ","")&amp;IF(O$232=O$273,U$232&amp;" - "&amp;TEXT(Q$232+S$232,"$#,##0")&amp;"; ","")&amp;IF(O$233=O$273,U$233&amp;" - "&amp;TEXT(Q$233+S$233,"$#,##0")&amp;"; ","")&amp;IF(O$234=O$273,U$234&amp;" - "&amp;TEXT(Q$234+S$234,"$#,##0")&amp;"; ","")&amp;IF(O$235=O$273,U$235&amp;" - "&amp;TEXT(Q$235+S$235,"$#,##0")&amp;"; ","")&amp;IF(O$236=O$273,U$236&amp;" - "&amp;TEXT(Q$236+S$236,"$#,##0")&amp;"; ","")&amp;IF(O$237=O$273,U$237&amp;" - "&amp;TEXT(Q$237+S$237,"$#,##0")&amp;"; ","")&amp;IF(O$238=O$273,U$238&amp;" - "&amp;TEXT(Q$238+S$238,"$#,##0")&amp;"; ","")&amp;IF(O$239=O$273,U$239&amp;" - "&amp;TEXT(Q$239+S$239,"$#,##0")&amp;"; ","")&amp;IF(O$240=O$273,U$240&amp;" - "&amp;TEXT(Q$240+S$240,"$#,##0")&amp;"; ","")&amp;IF(O$241=O$273,U$241&amp;" - "&amp;TEXT(Q$241+S$241,"$#,##0")&amp;"; ","")&amp;IF(O$242=O$273,U$242&amp;" - "&amp;TEXT(Q$242+S$242,"$#,##0")&amp;"; ","")&amp;IF(O$243=O$273,U$243&amp;" - "&amp;TEXT(Q$243+S$243,"$#,##0")&amp;"; ","")&amp;IF(O$244=O$273,U$244&amp;" - "&amp;TEXT(Q$244+S$244,"$#,##0")&amp;"; ","")&amp;IF(O$245=O$273,U$245&amp;" - "&amp;TEXT(Q$245+S$245,"$#,##0")&amp;"; ","")&amp;IF(O$246=O$273,U$246&amp;" - "&amp;TEXT(Q$246+S$246,"$#,##0")&amp;"; ","")&amp;IF(O$247=O$273,U$247&amp;" - "&amp;TEXT(Q$247+S$247,"$#,##0")&amp;"; ","")&amp;IF(O$248=O$273,U$248&amp;" - "&amp;TEXT(Q$248+S$248,"$#,##0")&amp;"; ","")&amp;IF(O$249=O$273,U$249&amp;" - "&amp;TEXT(Q$249+S$249,"$#,##0")&amp;"; ","")&amp;IF(O$250=O$273,U$250&amp;" - "&amp;TEXT(Q$250+S$250,"$#,##0")&amp;"; ","")&amp;IF(O$251=O$273,U$251&amp;" - "&amp;TEXT(Q$251+S$251,"$#,##0")&amp;"; ","")&amp;IF(O$252=O$273,U$252&amp;" - "&amp;TEXT(Q$252+S$252,"$#,##0")&amp;"; ","")&amp;IF(O$253=O$273,U$253&amp;" - "&amp;TEXT(Q$253+S$253,"$#,##0")&amp;"; ","")&amp;IF(O$254=O$273,U$254&amp;" - "&amp;TEXT(Q$254+S$254,"$#,##0")&amp;"; ","")&amp;IF(O$255=O$273,U$255&amp;" - "&amp;TEXT(Q$255+S$255,"$#,##0")&amp;"; ","")&amp;IF(O$256=O$273,U$256&amp;" - "&amp;TEXT(Q$256+S$256,"$#,##0")&amp;"; ","")&amp;IF(O$257=O$273,U$257&amp;" - "&amp;TEXT(Q$257+S$257,"$#,##0")&amp;"; ","")&amp;IF(O$258=O$273,U$258&amp;" - "&amp;TEXT(Q$258+S$258,"$#,##0")&amp;"; ","")&amp;IF(O$259=O$273,U$259&amp;" - "&amp;TEXT(Q$259+S$259,"$#,##0")&amp;"; ","")&amp;IF(O$260=O$273,U$260&amp;" - "&amp;TEXT(Q$260+S$260,"$#,##0")&amp;"; ","")&amp;IF(O$261=O$273,U$261&amp;" - "&amp;TEXT(Q$261+S$261,"$#,##0")&amp;"; ","")&amp;IF(O$262=O$273,U$262&amp;" - "&amp;TEXT(Q$262+S$262,"$#,##0")&amp;"; ","")&amp;IF(O$263=O$273,U$263&amp;" - "&amp;TEXT(Q$263+S$263,"$#,##0")&amp;"; ","")&amp;IF(O$264=O$273,U$264&amp;" - "&amp;TEXT(Q$264+S$264,"$#,##0")&amp;"; ","")&amp;IF(O$265=O$273,U$265&amp;" - "&amp;TEXT(Q$265+S$265,"$#,##0")&amp;"; ","")</f>
        <v>Miscellaneous: (to be autofilled from data to the right)</v>
      </c>
      <c r="C225" s="482"/>
      <c r="D225" s="482"/>
      <c r="E225" s="482"/>
      <c r="F225" s="482"/>
      <c r="G225" s="482"/>
      <c r="H225" s="482"/>
      <c r="I225" s="482"/>
      <c r="J225" s="482"/>
      <c r="K225" s="482"/>
      <c r="L225" s="483"/>
      <c r="M225" s="134"/>
      <c r="N225" s="1"/>
      <c r="O225" s="380" t="s">
        <v>416</v>
      </c>
      <c r="P225" s="375"/>
      <c r="Q225" s="379"/>
      <c r="R225" s="375"/>
      <c r="S225" s="379"/>
      <c r="T225" s="375"/>
      <c r="U225" s="381"/>
    </row>
    <row r="226" spans="1:21" ht="24" customHeight="1" thickBot="1">
      <c r="A226" s="126"/>
      <c r="B226" s="484"/>
      <c r="C226" s="485"/>
      <c r="D226" s="485"/>
      <c r="E226" s="485"/>
      <c r="F226" s="485"/>
      <c r="G226" s="485"/>
      <c r="H226" s="485"/>
      <c r="I226" s="485"/>
      <c r="J226" s="485"/>
      <c r="K226" s="485"/>
      <c r="L226" s="486"/>
      <c r="M226" s="134"/>
      <c r="N226" s="1"/>
      <c r="O226" s="380" t="s">
        <v>416</v>
      </c>
      <c r="P226" s="375"/>
      <c r="Q226" s="379"/>
      <c r="R226" s="375"/>
      <c r="S226" s="379"/>
      <c r="T226" s="375"/>
      <c r="U226" s="381"/>
    </row>
    <row r="227" spans="1:21" ht="27" customHeight="1" thickBot="1">
      <c r="A227" s="126"/>
      <c r="B227" s="484"/>
      <c r="C227" s="485"/>
      <c r="D227" s="485"/>
      <c r="E227" s="485"/>
      <c r="F227" s="485"/>
      <c r="G227" s="485"/>
      <c r="H227" s="485"/>
      <c r="I227" s="485"/>
      <c r="J227" s="485"/>
      <c r="K227" s="485"/>
      <c r="L227" s="486"/>
      <c r="M227" s="134"/>
      <c r="N227" s="1"/>
      <c r="O227" s="380" t="s">
        <v>416</v>
      </c>
      <c r="P227" s="375"/>
      <c r="Q227" s="379"/>
      <c r="R227" s="375"/>
      <c r="S227" s="379"/>
      <c r="T227" s="375"/>
      <c r="U227" s="381"/>
    </row>
    <row r="228" spans="1:21" ht="27" customHeight="1" thickBot="1">
      <c r="A228" s="126"/>
      <c r="B228" s="484"/>
      <c r="C228" s="485"/>
      <c r="D228" s="485"/>
      <c r="E228" s="485"/>
      <c r="F228" s="485"/>
      <c r="G228" s="485"/>
      <c r="H228" s="485"/>
      <c r="I228" s="485"/>
      <c r="J228" s="485"/>
      <c r="K228" s="485"/>
      <c r="L228" s="486"/>
      <c r="M228" s="134"/>
      <c r="N228" s="1"/>
      <c r="O228" s="380" t="s">
        <v>416</v>
      </c>
      <c r="P228" s="375"/>
      <c r="Q228" s="379"/>
      <c r="R228" s="375"/>
      <c r="S228" s="379"/>
      <c r="T228" s="375"/>
      <c r="U228" s="381"/>
    </row>
    <row r="229" spans="1:21" ht="27" customHeight="1" thickBot="1">
      <c r="A229" s="126"/>
      <c r="B229" s="487"/>
      <c r="C229" s="488"/>
      <c r="D229" s="488"/>
      <c r="E229" s="488"/>
      <c r="F229" s="488"/>
      <c r="G229" s="488"/>
      <c r="H229" s="488"/>
      <c r="I229" s="488"/>
      <c r="J229" s="488"/>
      <c r="K229" s="488"/>
      <c r="L229" s="489"/>
      <c r="M229" s="134"/>
      <c r="N229" s="1"/>
      <c r="O229" s="380" t="s">
        <v>416</v>
      </c>
      <c r="P229" s="375"/>
      <c r="Q229" s="379"/>
      <c r="R229" s="375"/>
      <c r="S229" s="379"/>
      <c r="T229" s="375"/>
      <c r="U229" s="381"/>
    </row>
    <row r="230" spans="1:21" ht="27" customHeight="1" thickBot="1">
      <c r="A230" s="126"/>
      <c r="B230" s="130"/>
      <c r="C230" s="130"/>
      <c r="D230" s="130"/>
      <c r="E230" s="130"/>
      <c r="F230" s="130"/>
      <c r="G230" s="130"/>
      <c r="H230" s="130"/>
      <c r="I230" s="130"/>
      <c r="J230" s="130"/>
      <c r="K230" s="130"/>
      <c r="L230" s="130"/>
      <c r="M230" s="134"/>
      <c r="N230" s="1"/>
      <c r="O230" s="380" t="s">
        <v>416</v>
      </c>
      <c r="P230" s="375"/>
      <c r="Q230" s="379"/>
      <c r="R230" s="375"/>
      <c r="S230" s="379"/>
      <c r="T230" s="375"/>
      <c r="U230" s="381"/>
    </row>
    <row r="231" spans="1:21" ht="27" customHeight="1" thickBot="1">
      <c r="A231" s="138" t="s">
        <v>59</v>
      </c>
      <c r="B231" s="126" t="s">
        <v>60</v>
      </c>
      <c r="C231" s="126"/>
      <c r="D231" s="126"/>
      <c r="E231" s="126"/>
      <c r="F231" s="230"/>
      <c r="G231" s="230"/>
      <c r="H231" s="230"/>
      <c r="I231" s="230"/>
      <c r="J231" s="230"/>
      <c r="K231" s="230"/>
      <c r="L231" s="230"/>
      <c r="M231" s="134"/>
      <c r="N231" s="1"/>
      <c r="O231" s="380" t="s">
        <v>416</v>
      </c>
      <c r="P231" s="375"/>
      <c r="Q231" s="379"/>
      <c r="R231" s="375"/>
      <c r="S231" s="379"/>
      <c r="T231" s="375"/>
      <c r="U231" s="381"/>
    </row>
    <row r="232" spans="1:21" ht="27" customHeight="1" thickBot="1">
      <c r="A232" s="130"/>
      <c r="B232" s="481" t="str">
        <f>"Impact Fees: "&amp;IF(COUNTIF(O$216:O$265,O$274)=0,"(to be autofilled from data to the right)","")&amp;IF(O$216=O$274,U$216&amp;" - "&amp;TEXT(Q$216+S$216,"$#,##0")&amp;"; ","")&amp;IF(O$217=O$274,U$217&amp;" - "&amp;TEXT(Q$217+S$217,"$#,##0")&amp;"; ","")&amp;IF(O$218=O$274,U$218&amp;" - "&amp;TEXT(Q$218+S$218,"$#,##0")&amp;"; ","")&amp;IF(O$219=O$274,U$219&amp;" - "&amp;TEXT(Q$219+S$219,"$#,##0")&amp;"; ","")&amp;IF(O$220=O$274,U$220&amp;" - "&amp;TEXT(Q$220+S$220,"$#,##0")&amp;"; ","")&amp;IF(O$221=O$274,U$221&amp;" - "&amp;TEXT(Q$221+S$221,"$#,##0")&amp;"; ","")&amp;IF(O$222=O$274,U$222&amp;" - "&amp;TEXT(Q$222+S$222,"$#,##0")&amp;"; ","")&amp;IF(O$223=O$274,U$223&amp;" - "&amp;TEXT(Q$223+S$223,"$#,##0")&amp;"; ","")&amp;IF(O$224=O$274,U$224&amp;" - "&amp;TEXT(Q$224+S$224,"$#,##0")&amp;"; ","")&amp;IF(O$225=O$274,U$225&amp;" - "&amp;TEXT(Q$225+S$225,"$#,##0")&amp;"; ","")&amp;IF(O$226=O$274,U$226&amp;" - "&amp;TEXT(Q$226+S$226,"$#,##0")&amp;"; ","")&amp;IF(O$227=O$274,U$227&amp;" - "&amp;TEXT(Q$227+S$227,"$#,##0")&amp;"; ","")&amp;IF(O$228=O$274,U$228&amp;" - "&amp;TEXT(Q$228+S$228,"$#,##0")&amp;"; ","")&amp;IF(O$229=O$274,U$229&amp;" - "&amp;TEXT(Q$229+S$229,"$#,##0")&amp;"; ","")&amp;IF(O$230=O$274,U$230&amp;" - "&amp;TEXT(Q$230+S$230,"$#,##0")&amp;"; ","")&amp;IF(O$231=O$274,U$231&amp;" - "&amp;TEXT(Q$231+S$231,"$#,##0")&amp;"; ","")&amp;IF(O$232=O$274,U$232&amp;" - "&amp;TEXT(Q$232+S$232,"$#,##0")&amp;"; ","")&amp;IF(O$233=O$274,U$233&amp;" - "&amp;TEXT(Q$233+S$233,"$#,##0")&amp;"; ","")&amp;IF(O$234=O$274,U$234&amp;" - "&amp;TEXT(Q$234+S$234,"$#,##0")&amp;"; ","")&amp;IF(O$235=O$274,U$235&amp;" - "&amp;TEXT(Q$235+S$235,"$#,##0")&amp;"; ","")&amp;IF(O$236=O$274,U$236&amp;" - "&amp;TEXT(Q$236+S$236,"$#,##0")&amp;"; ","")&amp;IF(O$237=O$274,U$237&amp;" - "&amp;TEXT(Q$237+S$237,"$#,##0")&amp;"; ","")&amp;IF(O$238=O$274,U$238&amp;" - "&amp;TEXT(Q$238+S$238,"$#,##0")&amp;"; ","")&amp;IF(O$239=O$274,U$239&amp;" - "&amp;TEXT(Q$239+S$239,"$#,##0")&amp;"; ","")&amp;IF(O$240=O$274,U$240&amp;" - "&amp;TEXT(Q$240+S$240,"$#,##0")&amp;"; ","")&amp;IF(O$241=O$274,U$241&amp;" - "&amp;TEXT(Q$241+S$241,"$#,##0")&amp;"; ","")&amp;IF(O$242=O$274,U$242&amp;" - "&amp;TEXT(Q$242+S$242,"$#,##0")&amp;"; ","")&amp;IF(O$243=O$274,U$243&amp;" - "&amp;TEXT(Q$243+S$243,"$#,##0")&amp;"; ","")&amp;IF(O$244=O$274,U$244&amp;" - "&amp;TEXT(Q$244+S$244,"$#,##0")&amp;"; ","")&amp;IF(O$245=O$274,U$245&amp;" - "&amp;TEXT(Q$245+S$245,"$#,##0")&amp;"; ","")&amp;IF(O$246=O$274,U$246&amp;" - "&amp;TEXT(Q$246+S$246,"$#,##0")&amp;"; ","")&amp;IF(O$247=O$274,U$247&amp;" - "&amp;TEXT(Q$247+S$247,"$#,##0")&amp;"; ","")&amp;IF(O$248=O$274,U$248&amp;" - "&amp;TEXT(Q$248+S$248,"$#,##0")&amp;"; ","")&amp;IF(O$249=O$274,U$249&amp;" - "&amp;TEXT(Q$249+S$249,"$#,##0")&amp;"; ","")&amp;IF(O$250=O$274,U$250&amp;" - "&amp;TEXT(Q$250+S$250,"$#,##0")&amp;"; ","")&amp;IF(O$251=O$274,U$251&amp;" - "&amp;TEXT(Q$251+S$251,"$#,##0")&amp;"; ","")&amp;IF(O$252=O$274,U$252&amp;" - "&amp;TEXT(Q$252+S$252,"$#,##0")&amp;"; ","")&amp;IF(O$253=O$274,U$253&amp;" - "&amp;TEXT(Q$253+S$253,"$#,##0")&amp;"; ","")&amp;IF(O$254=O$274,U$254&amp;" - "&amp;TEXT(Q$254+S$254,"$#,##0")&amp;"; ","")&amp;IF(O$255=O$274,U$255&amp;" - "&amp;TEXT(Q$255+S$255,"$#,##0")&amp;"; ","")&amp;IF(O$256=O$274,U$256&amp;" - "&amp;TEXT(Q$256+S$256,"$#,##0")&amp;"; ","")&amp;IF(O$257=O$274,U$257&amp;" - "&amp;TEXT(Q$257+S$257,"$#,##0")&amp;"; ","")&amp;IF(O$258=O$274,U$258&amp;" - "&amp;TEXT(Q$258+S$258,"$#,##0")&amp;"; ","")&amp;IF(O$259=O$274,U$259&amp;" - "&amp;TEXT(Q$259+S$259,"$#,##0")&amp;"; ","")&amp;IF(O$260=O$274,U$260&amp;" - "&amp;TEXT(Q$260+S$260,"$#,##0")&amp;"; ","")&amp;IF(O$261=O$274,U$261&amp;" - "&amp;TEXT(Q$261+S$261,"$#,##0")&amp;"; ","")&amp;IF(O$262=O$274,U$262&amp;" - "&amp;TEXT(Q$262+S$262,"$#,##0")&amp;"; ","")&amp;IF(O$263=O$274,U$263&amp;" - "&amp;TEXT(Q$263+S$263,"$#,##0")&amp;"; ","")&amp;IF(O$264=O$274,U$264&amp;" - "&amp;TEXT(Q$264+S$264,"$#,##0")&amp;"; ","")&amp;IF(O$265=O$274,U$265&amp;" - "&amp;TEXT(Q$265+S$265,"$#,##0")&amp;"; ","")</f>
        <v>Impact Fees: (to be autofilled from data to the right)</v>
      </c>
      <c r="C232" s="482"/>
      <c r="D232" s="482"/>
      <c r="E232" s="482"/>
      <c r="F232" s="482"/>
      <c r="G232" s="482"/>
      <c r="H232" s="482"/>
      <c r="I232" s="482"/>
      <c r="J232" s="482"/>
      <c r="K232" s="482"/>
      <c r="L232" s="483"/>
      <c r="M232" s="134"/>
      <c r="N232" s="1"/>
      <c r="O232" s="380" t="s">
        <v>416</v>
      </c>
      <c r="P232" s="375"/>
      <c r="Q232" s="379"/>
      <c r="R232" s="375"/>
      <c r="S232" s="379"/>
      <c r="T232" s="375"/>
      <c r="U232" s="381"/>
    </row>
    <row r="233" spans="1:21" ht="27" customHeight="1" thickBot="1">
      <c r="A233" s="126"/>
      <c r="B233" s="484"/>
      <c r="C233" s="485"/>
      <c r="D233" s="485"/>
      <c r="E233" s="485"/>
      <c r="F233" s="485"/>
      <c r="G233" s="485"/>
      <c r="H233" s="485"/>
      <c r="I233" s="485"/>
      <c r="J233" s="485"/>
      <c r="K233" s="485"/>
      <c r="L233" s="486"/>
      <c r="M233" s="134"/>
      <c r="O233" s="380" t="s">
        <v>416</v>
      </c>
      <c r="P233" s="375"/>
      <c r="Q233" s="379"/>
      <c r="R233" s="375"/>
      <c r="S233" s="379"/>
      <c r="T233" s="375"/>
      <c r="U233" s="381"/>
    </row>
    <row r="234" spans="1:21" ht="27" customHeight="1" thickBot="1">
      <c r="A234" s="126"/>
      <c r="B234" s="484"/>
      <c r="C234" s="485"/>
      <c r="D234" s="485"/>
      <c r="E234" s="485"/>
      <c r="F234" s="485"/>
      <c r="G234" s="485"/>
      <c r="H234" s="485"/>
      <c r="I234" s="485"/>
      <c r="J234" s="485"/>
      <c r="K234" s="485"/>
      <c r="L234" s="486"/>
      <c r="M234" s="134"/>
      <c r="O234" s="380" t="s">
        <v>416</v>
      </c>
      <c r="P234" s="375"/>
      <c r="Q234" s="379"/>
      <c r="R234" s="375"/>
      <c r="S234" s="379"/>
      <c r="T234" s="375"/>
      <c r="U234" s="381"/>
    </row>
    <row r="235" spans="1:21" ht="27" customHeight="1" thickBot="1">
      <c r="A235" s="126"/>
      <c r="B235" s="484"/>
      <c r="C235" s="485"/>
      <c r="D235" s="485"/>
      <c r="E235" s="485"/>
      <c r="F235" s="485"/>
      <c r="G235" s="485"/>
      <c r="H235" s="485"/>
      <c r="I235" s="485"/>
      <c r="J235" s="485"/>
      <c r="K235" s="485"/>
      <c r="L235" s="486"/>
      <c r="M235" s="134"/>
      <c r="O235" s="380" t="s">
        <v>416</v>
      </c>
      <c r="P235" s="375"/>
      <c r="Q235" s="379"/>
      <c r="R235" s="375"/>
      <c r="S235" s="379"/>
      <c r="T235" s="375"/>
      <c r="U235" s="381"/>
    </row>
    <row r="236" spans="1:21" ht="27" customHeight="1" thickBot="1">
      <c r="A236" s="126"/>
      <c r="B236" s="487"/>
      <c r="C236" s="488"/>
      <c r="D236" s="488"/>
      <c r="E236" s="488"/>
      <c r="F236" s="488"/>
      <c r="G236" s="488"/>
      <c r="H236" s="488"/>
      <c r="I236" s="488"/>
      <c r="J236" s="488"/>
      <c r="K236" s="488"/>
      <c r="L236" s="489"/>
      <c r="M236" s="134"/>
      <c r="O236" s="380" t="s">
        <v>416</v>
      </c>
      <c r="P236" s="375"/>
      <c r="Q236" s="379"/>
      <c r="R236" s="375"/>
      <c r="S236" s="379"/>
      <c r="T236" s="375"/>
      <c r="U236" s="381"/>
    </row>
    <row r="237" spans="1:21" ht="24" customHeight="1" thickBot="1">
      <c r="A237" s="126"/>
      <c r="B237" s="481" t="str">
        <f>"Other: "&amp;IF(COUNTIF(O$216:O$265,O$275)=0,"(to be autofilled from data to the right)","")&amp;IF(O$216=O$275,U$216&amp;" - "&amp;TEXT(Q$216+S$216,"$#,##0")&amp;"; ","")&amp;IF(O$217=O$275,U$217&amp;" - "&amp;TEXT(Q$217+S$217,"$#,##0")&amp;"; ","")&amp;IF(O$218=O$275,U$218&amp;" - "&amp;TEXT(Q$218+S$218,"$#,##0")&amp;"; ","")&amp;IF(O$219=O$275,U$219&amp;" - "&amp;TEXT(Q$219+S$219,"$#,##0")&amp;"; ","")&amp;IF(O$220=O$275,U$220&amp;" - "&amp;TEXT(Q$220+S$220,"$#,##0")&amp;"; ","")&amp;IF(O$221=O$275,U$221&amp;" - "&amp;TEXT(Q$221+S$221,"$#,##0")&amp;"; ","")&amp;IF(O$222=O$275,U$222&amp;" - "&amp;TEXT(Q$222+S$222,"$#,##0")&amp;"; ","")&amp;IF(O$223=O$275,U$223&amp;" - "&amp;TEXT(Q$223+S$223,"$#,##0")&amp;"; ","")&amp;IF(O$224=O$275,U$224&amp;" - "&amp;TEXT(Q$224+S$224,"$#,##0")&amp;"; ","")&amp;IF(O$225=O$275,U$225&amp;" - "&amp;TEXT(Q$225+S$225,"$#,##0")&amp;"; ","")&amp;IF(O$226=O$275,U$226&amp;" - "&amp;TEXT(Q$226+S$226,"$#,##0")&amp;"; ","")&amp;IF(O$227=O$275,U$227&amp;" - "&amp;TEXT(Q$227+S$227,"$#,##0")&amp;"; ","")&amp;IF(O$228=O$275,U$228&amp;" - "&amp;TEXT(Q$228+S$228,"$#,##0")&amp;"; ","")&amp;IF(O$229=O$275,U$229&amp;" - "&amp;TEXT(Q$229+S$229,"$#,##0")&amp;"; ","")&amp;IF(O$230=O$275,U$230&amp;" - "&amp;TEXT(Q$230+S$230,"$#,##0")&amp;"; ","")&amp;IF(O$231=O$275,U$231&amp;" - "&amp;TEXT(Q$231+S$231,"$#,##0")&amp;"; ","")&amp;IF(O$232=O$275,U$232&amp;" - "&amp;TEXT(Q$232+S$232,"$#,##0")&amp;"; ","")&amp;IF(O$233=O$275,U$233&amp;" - "&amp;TEXT(Q$233+S$233,"$#,##0")&amp;"; ","")&amp;IF(O$234=O$275,U$234&amp;" - "&amp;TEXT(Q$234+S$234,"$#,##0")&amp;"; ","")&amp;IF(O$235=O$275,U$235&amp;" - "&amp;TEXT(Q$235+S$235,"$#,##0")&amp;"; ","")&amp;IF(O$236=O$275,U$236&amp;" - "&amp;TEXT(Q$236+S$236,"$#,##0")&amp;"; ","")&amp;IF(O$237=O$275,U$237&amp;" - "&amp;TEXT(Q$237+S$237,"$#,##0")&amp;"; ","")&amp;IF(O$238=O$275,U$238&amp;" - "&amp;TEXT(Q$238+S$238,"$#,##0")&amp;"; ","")&amp;IF(O$239=O$275,U$239&amp;" - "&amp;TEXT(Q$239+S$239,"$#,##0")&amp;"; ","")&amp;IF(O$240=O$275,U$240&amp;" - "&amp;TEXT(Q$240+S$240,"$#,##0")&amp;"; ","")&amp;IF(O$241=O$275,U$241&amp;" - "&amp;TEXT(Q$241+S$241,"$#,##0")&amp;"; ","")&amp;IF(O$242=O$275,U$242&amp;" - "&amp;TEXT(Q$242+S$242,"$#,##0")&amp;"; ","")&amp;IF(O$243=O$275,U$243&amp;" - "&amp;TEXT(Q$243+S$243,"$#,##0")&amp;"; ","")&amp;IF(O$244=O$275,U$244&amp;" - "&amp;TEXT(Q$244+S$244,"$#,##0")&amp;"; ","")&amp;IF(O$245=O$275,U$245&amp;" - "&amp;TEXT(Q$245+S$245,"$#,##0")&amp;"; ","")&amp;IF(O$246=O$275,U$246&amp;" - "&amp;TEXT(Q$246+S$246,"$#,##0")&amp;"; ","")&amp;IF(O$247=O$275,U$247&amp;" - "&amp;TEXT(Q$247+S$247,"$#,##0")&amp;"; ","")&amp;IF(O$248=O$275,U$248&amp;" - "&amp;TEXT(Q$248+S$248,"$#,##0")&amp;"; ","")&amp;IF(O$249=O$275,U$249&amp;" - "&amp;TEXT(Q$249+S$249,"$#,##0")&amp;"; ","")&amp;IF(O$250=O$275,U$250&amp;" - "&amp;TEXT(Q$250+S$250,"$#,##0")&amp;"; ","")&amp;IF(O$251=O$275,U$251&amp;" - "&amp;TEXT(Q$251+S$251,"$#,##0")&amp;"; ","")&amp;IF(O$252=O$275,U$252&amp;" - "&amp;TEXT(Q$252+S$252,"$#,##0")&amp;"; ","")&amp;IF(O$253=O$275,U$253&amp;" - "&amp;TEXT(Q$253+S$253,"$#,##0")&amp;"; ","")&amp;IF(O$254=O$275,U$254&amp;" - "&amp;TEXT(Q$254+S$254,"$#,##0")&amp;"; ","")&amp;IF(O$255=O$275,U$255&amp;" - "&amp;TEXT(Q$255+S$255,"$#,##0")&amp;"; ","")&amp;IF(O$256=O$275,U$256&amp;" - "&amp;TEXT(Q$256+S$256,"$#,##0")&amp;"; ","")&amp;IF(O$257=O$275,U$257&amp;" - "&amp;TEXT(Q$257+S$257,"$#,##0")&amp;"; ","")&amp;IF(O$258=O$275,U$258&amp;" - "&amp;TEXT(Q$258+S$258,"$#,##0")&amp;"; ","")&amp;IF(O$259=O$275,U$259&amp;" - "&amp;TEXT(Q$259+S$259,"$#,##0")&amp;"; ","")&amp;IF(O$260=O$275,U$260&amp;" - "&amp;TEXT(Q$260+S$260,"$#,##0")&amp;"; ","")&amp;IF(O$261=O$275,U$261&amp;" - "&amp;TEXT(Q$261+S$261,"$#,##0")&amp;"; ","")&amp;IF(O$262=O$275,U$262&amp;" - "&amp;TEXT(Q$262+S$262,"$#,##0")&amp;"; ","")&amp;IF(O$263=O$275,U$263&amp;" - "&amp;TEXT(Q$263+S$263,"$#,##0")&amp;"; ","")&amp;IF(O$264=O$275,U$264&amp;" - "&amp;TEXT(Q$264+S$264,"$#,##0")&amp;"; ","")&amp;IF(O$265=O$275,U$265&amp;" - "&amp;TEXT(Q$265+S$265,"$#,##0")&amp;"; ","")</f>
        <v>Other: (to be autofilled from data to the right)</v>
      </c>
      <c r="C237" s="482"/>
      <c r="D237" s="482"/>
      <c r="E237" s="482"/>
      <c r="F237" s="482"/>
      <c r="G237" s="482"/>
      <c r="H237" s="482"/>
      <c r="I237" s="482"/>
      <c r="J237" s="482"/>
      <c r="K237" s="482"/>
      <c r="L237" s="483"/>
      <c r="M237" s="134"/>
      <c r="O237" s="380" t="s">
        <v>416</v>
      </c>
      <c r="P237" s="375"/>
      <c r="Q237" s="379"/>
      <c r="R237" s="375"/>
      <c r="S237" s="379"/>
      <c r="T237" s="375"/>
      <c r="U237" s="381"/>
    </row>
    <row r="238" spans="1:21" ht="27" customHeight="1" thickBot="1">
      <c r="A238" s="126"/>
      <c r="B238" s="484"/>
      <c r="C238" s="485"/>
      <c r="D238" s="485"/>
      <c r="E238" s="485"/>
      <c r="F238" s="485"/>
      <c r="G238" s="485"/>
      <c r="H238" s="485"/>
      <c r="I238" s="485"/>
      <c r="J238" s="485"/>
      <c r="K238" s="485"/>
      <c r="L238" s="486"/>
      <c r="M238" s="134"/>
      <c r="O238" s="380" t="s">
        <v>416</v>
      </c>
      <c r="P238" s="375"/>
      <c r="Q238" s="379"/>
      <c r="R238" s="375"/>
      <c r="S238" s="379"/>
      <c r="T238" s="375"/>
      <c r="U238" s="381"/>
    </row>
    <row r="239" spans="1:21" ht="27" customHeight="1" thickBot="1">
      <c r="A239" s="126"/>
      <c r="B239" s="484"/>
      <c r="C239" s="485"/>
      <c r="D239" s="485"/>
      <c r="E239" s="485"/>
      <c r="F239" s="485"/>
      <c r="G239" s="485"/>
      <c r="H239" s="485"/>
      <c r="I239" s="485"/>
      <c r="J239" s="485"/>
      <c r="K239" s="485"/>
      <c r="L239" s="486"/>
      <c r="M239" s="134"/>
      <c r="O239" s="380" t="s">
        <v>416</v>
      </c>
      <c r="P239" s="375"/>
      <c r="Q239" s="379"/>
      <c r="R239" s="375"/>
      <c r="S239" s="379"/>
      <c r="T239" s="375"/>
      <c r="U239" s="381"/>
    </row>
    <row r="240" spans="1:21" ht="27" customHeight="1" thickBot="1">
      <c r="A240" s="126"/>
      <c r="B240" s="484"/>
      <c r="C240" s="485"/>
      <c r="D240" s="485"/>
      <c r="E240" s="485"/>
      <c r="F240" s="485"/>
      <c r="G240" s="485"/>
      <c r="H240" s="485"/>
      <c r="I240" s="485"/>
      <c r="J240" s="485"/>
      <c r="K240" s="485"/>
      <c r="L240" s="486"/>
      <c r="M240" s="134"/>
      <c r="O240" s="380" t="s">
        <v>416</v>
      </c>
      <c r="P240" s="375"/>
      <c r="Q240" s="379"/>
      <c r="R240" s="375"/>
      <c r="S240" s="379"/>
      <c r="T240" s="375"/>
      <c r="U240" s="381"/>
    </row>
    <row r="241" spans="1:21" ht="27" customHeight="1" thickBot="1">
      <c r="A241" s="126"/>
      <c r="B241" s="487"/>
      <c r="C241" s="488"/>
      <c r="D241" s="488"/>
      <c r="E241" s="488"/>
      <c r="F241" s="488"/>
      <c r="G241" s="488"/>
      <c r="H241" s="488"/>
      <c r="I241" s="488"/>
      <c r="J241" s="488"/>
      <c r="K241" s="488"/>
      <c r="L241" s="489"/>
      <c r="M241" s="134"/>
      <c r="O241" s="380" t="s">
        <v>416</v>
      </c>
      <c r="P241" s="375"/>
      <c r="Q241" s="379"/>
      <c r="R241" s="375"/>
      <c r="S241" s="379"/>
      <c r="T241" s="375"/>
      <c r="U241" s="381"/>
    </row>
    <row r="242" spans="1:21" ht="24" customHeight="1" thickBot="1">
      <c r="A242" s="126"/>
      <c r="B242" s="130"/>
      <c r="C242" s="130"/>
      <c r="D242" s="130"/>
      <c r="E242" s="130"/>
      <c r="F242" s="130"/>
      <c r="G242" s="130"/>
      <c r="H242" s="130"/>
      <c r="I242" s="130"/>
      <c r="J242" s="130"/>
      <c r="K242" s="130"/>
      <c r="L242" s="130"/>
      <c r="M242" s="134"/>
      <c r="O242" s="380" t="s">
        <v>416</v>
      </c>
      <c r="P242" s="375"/>
      <c r="Q242" s="379"/>
      <c r="R242" s="375"/>
      <c r="S242" s="379"/>
      <c r="T242" s="375"/>
      <c r="U242" s="381"/>
    </row>
    <row r="243" spans="1:21" ht="27" customHeight="1" thickBot="1">
      <c r="A243" s="138" t="s">
        <v>413</v>
      </c>
      <c r="B243" s="126" t="s">
        <v>414</v>
      </c>
      <c r="C243" s="389"/>
      <c r="D243" s="389"/>
      <c r="E243" s="389"/>
      <c r="F243" s="389"/>
      <c r="G243" s="389"/>
      <c r="H243" s="389"/>
      <c r="I243" s="389"/>
      <c r="J243" s="389"/>
      <c r="K243" s="389"/>
      <c r="L243" s="389"/>
      <c r="M243" s="134"/>
      <c r="O243" s="380" t="s">
        <v>416</v>
      </c>
      <c r="P243" s="375"/>
      <c r="Q243" s="379"/>
      <c r="R243" s="375"/>
      <c r="S243" s="379"/>
      <c r="T243" s="375"/>
      <c r="U243" s="381"/>
    </row>
    <row r="244" spans="1:21" ht="27" customHeight="1" thickBot="1">
      <c r="A244" s="130"/>
      <c r="B244" s="481" t="str">
        <f>"Other: "&amp;IF(COUNTIF(O$216:O$265,O$276)=0,"(to be autofilled from data to the right)","")&amp;IF(O$216=O$276,U$216&amp;" - "&amp;TEXT(Q$216+S$216,"$#,##0")&amp;"; ","")&amp;IF(O$217=O$276,U$217&amp;" - "&amp;TEXT(Q$217+S$217,"$#,##0")&amp;"; ","")&amp;IF(O$218=O$276,U$218&amp;" - "&amp;TEXT(Q$218+S$218,"$#,##0")&amp;"; ","")&amp;IF(O$219=O$276,U$219&amp;" - "&amp;TEXT(Q$219+S$219,"$#,##0")&amp;"; ","")&amp;IF(O$220=O$276,U$220&amp;" - "&amp;TEXT(Q$220+S$220,"$#,##0")&amp;"; ","")&amp;IF(O$221=O$276,U$221&amp;" - "&amp;TEXT(Q$221+S$221,"$#,##0")&amp;"; ","")&amp;IF(O$222=O$276,U$222&amp;" - "&amp;TEXT(Q$222+S$222,"$#,##0")&amp;"; ","")&amp;IF(O$223=O$276,U$223&amp;" - "&amp;TEXT(Q$223+S$223,"$#,##0")&amp;"; ","")&amp;IF(O$224=O$276,U$224&amp;" - "&amp;TEXT(Q$224+S$224,"$#,##0")&amp;"; ","")&amp;IF(O$225=O$276,U$225&amp;" - "&amp;TEXT(Q$225+S$225,"$#,##0")&amp;"; ","")&amp;IF(O$226=O$276,U$226&amp;" - "&amp;TEXT(Q$226+S$226,"$#,##0")&amp;"; ","")&amp;IF(O$227=O$276,U$227&amp;" - "&amp;TEXT(Q$227+S$227,"$#,##0")&amp;"; ","")&amp;IF(O$228=O$276,U$228&amp;" - "&amp;TEXT(Q$228+S$228,"$#,##0")&amp;"; ","")&amp;IF(O$229=O$276,U$229&amp;" - "&amp;TEXT(Q$229+S$229,"$#,##0")&amp;"; ","")&amp;IF(O$230=O$276,U$230&amp;" - "&amp;TEXT(Q$230+S$230,"$#,##0")&amp;"; ","")&amp;IF(O$231=O$276,U$231&amp;" - "&amp;TEXT(Q$231+S$231,"$#,##0")&amp;"; ","")&amp;IF(O$232=O$276,U$232&amp;" - "&amp;TEXT(Q$232+S$232,"$#,##0")&amp;"; ","")&amp;IF(O$233=O$276,U$233&amp;" - "&amp;TEXT(Q$233+S$233,"$#,##0")&amp;"; ","")&amp;IF(O$234=O$276,U$234&amp;" - "&amp;TEXT(Q$234+S$234,"$#,##0")&amp;"; ","")&amp;IF(O$235=O$276,U$235&amp;" - "&amp;TEXT(Q$235+S$235,"$#,##0")&amp;"; ","")&amp;IF(O$236=O$276,U$236&amp;" - "&amp;TEXT(Q$236+S$236,"$#,##0")&amp;"; ","")&amp;IF(O$237=O$276,U$237&amp;" - "&amp;TEXT(Q$237+S$237,"$#,##0")&amp;"; ","")&amp;IF(O$238=O$276,U$238&amp;" - "&amp;TEXT(Q$238+S$238,"$#,##0")&amp;"; ","")&amp;IF(O$239=O$276,U$239&amp;" - "&amp;TEXT(Q$239+S$239,"$#,##0")&amp;"; ","")&amp;IF(O$240=O$276,U$240&amp;" - "&amp;TEXT(Q$240+S$240,"$#,##0")&amp;"; ","")&amp;IF(O$241=O$276,U$241&amp;" - "&amp;TEXT(Q$241+S$241,"$#,##0")&amp;"; ","")&amp;IF(O$242=O$276,U$242&amp;" - "&amp;TEXT(Q$242+S$242,"$#,##0")&amp;"; ","")&amp;IF(O$243=O$276,U$243&amp;" - "&amp;TEXT(Q$243+S$243,"$#,##0")&amp;"; ","")&amp;IF(O$244=O$276,U$244&amp;" - "&amp;TEXT(Q$244+S$244,"$#,##0")&amp;"; ","")&amp;IF(O$245=O$276,U$245&amp;" - "&amp;TEXT(Q$245+S$245,"$#,##0")&amp;"; ","")&amp;IF(O$246=O$276,U$246&amp;" - "&amp;TEXT(Q$246+S$246,"$#,##0")&amp;"; ","")&amp;IF(O$247=O$276,U$247&amp;" - "&amp;TEXT(Q$247+S$247,"$#,##0")&amp;"; ","")&amp;IF(O$248=O$276,U$248&amp;" - "&amp;TEXT(Q$248+S$248,"$#,##0")&amp;"; ","")&amp;IF(O$249=O$276,U$249&amp;" - "&amp;TEXT(Q$249+S$249,"$#,##0")&amp;"; ","")&amp;IF(O$250=O$276,U$250&amp;" - "&amp;TEXT(Q$250+S$250,"$#,##0")&amp;"; ","")&amp;IF(O$251=O$276,U$251&amp;" - "&amp;TEXT(Q$251+S$251,"$#,##0")&amp;"; ","")&amp;IF(O$252=O$276,U$252&amp;" - "&amp;TEXT(Q$252+S$252,"$#,##0")&amp;"; ","")&amp;IF(O$253=O$276,U$253&amp;" - "&amp;TEXT(Q$253+S$253,"$#,##0")&amp;"; ","")&amp;IF(O$254=O$276,U$254&amp;" - "&amp;TEXT(Q$254+S$254,"$#,##0")&amp;"; ","")&amp;IF(O$255=O$276,U$255&amp;" - "&amp;TEXT(Q$255+S$255,"$#,##0")&amp;"; ","")&amp;IF(O$256=O$276,U$256&amp;" - "&amp;TEXT(Q$256+S$256,"$#,##0")&amp;"; ","")&amp;IF(O$257=O$276,U$257&amp;" - "&amp;TEXT(Q$257+S$257,"$#,##0")&amp;"; ","")&amp;IF(O$258=O$276,U$258&amp;" - "&amp;TEXT(Q$258+S$258,"$#,##0")&amp;"; ","")&amp;IF(O$259=O$276,U$259&amp;" - "&amp;TEXT(Q$259+S$259,"$#,##0")&amp;"; ","")&amp;IF(O$260=O$276,U$260&amp;" - "&amp;TEXT(Q$260+S$260,"$#,##0")&amp;"; ","")&amp;IF(O$261=O$276,U$261&amp;" - "&amp;TEXT(Q$261+S$261,"$#,##0")&amp;"; ","")&amp;IF(O$262=O$276,U$262&amp;" - "&amp;TEXT(Q$262+S$262,"$#,##0")&amp;"; ","")&amp;IF(O$263=O$276,U$263&amp;" - "&amp;TEXT(Q$263+S$263,"$#,##0")&amp;"; ","")&amp;IF(O$264=O$276,U$264&amp;" - "&amp;TEXT(Q$264+S$264,"$#,##0")&amp;"; ","")&amp;IF(O$265=O$276,U$265&amp;" - "&amp;TEXT(Q$265+S$265,"$#,##0")&amp;"; ","")</f>
        <v>Other: (to be autofilled from data to the right)</v>
      </c>
      <c r="C244" s="482"/>
      <c r="D244" s="482"/>
      <c r="E244" s="482"/>
      <c r="F244" s="482"/>
      <c r="G244" s="482"/>
      <c r="H244" s="482"/>
      <c r="I244" s="482"/>
      <c r="J244" s="482"/>
      <c r="K244" s="482"/>
      <c r="L244" s="483"/>
      <c r="M244" s="134"/>
      <c r="O244" s="380" t="s">
        <v>416</v>
      </c>
      <c r="P244" s="375"/>
      <c r="Q244" s="379"/>
      <c r="R244" s="375"/>
      <c r="S244" s="379"/>
      <c r="T244" s="375"/>
      <c r="U244" s="381"/>
    </row>
    <row r="245" spans="1:21" ht="27" customHeight="1" thickBot="1">
      <c r="A245" s="138"/>
      <c r="B245" s="484"/>
      <c r="C245" s="485"/>
      <c r="D245" s="485"/>
      <c r="E245" s="485"/>
      <c r="F245" s="485"/>
      <c r="G245" s="485"/>
      <c r="H245" s="485"/>
      <c r="I245" s="485"/>
      <c r="J245" s="485"/>
      <c r="K245" s="485"/>
      <c r="L245" s="486"/>
      <c r="M245" s="233"/>
      <c r="O245" s="380" t="s">
        <v>416</v>
      </c>
      <c r="P245" s="375"/>
      <c r="Q245" s="379"/>
      <c r="R245" s="375"/>
      <c r="S245" s="379"/>
      <c r="T245" s="375"/>
      <c r="U245" s="381"/>
    </row>
    <row r="246" spans="1:21" ht="27" customHeight="1" thickBot="1">
      <c r="A246" s="126"/>
      <c r="B246" s="484"/>
      <c r="C246" s="485"/>
      <c r="D246" s="485"/>
      <c r="E246" s="485"/>
      <c r="F246" s="485"/>
      <c r="G246" s="485"/>
      <c r="H246" s="485"/>
      <c r="I246" s="485"/>
      <c r="J246" s="485"/>
      <c r="K246" s="485"/>
      <c r="L246" s="486"/>
      <c r="M246" s="233"/>
      <c r="O246" s="380" t="s">
        <v>416</v>
      </c>
      <c r="P246" s="375"/>
      <c r="Q246" s="379"/>
      <c r="R246" s="375"/>
      <c r="S246" s="379"/>
      <c r="T246" s="375"/>
      <c r="U246" s="381"/>
    </row>
    <row r="247" spans="1:21" ht="27" customHeight="1" thickBot="1">
      <c r="A247" s="126"/>
      <c r="B247" s="484"/>
      <c r="C247" s="485"/>
      <c r="D247" s="485"/>
      <c r="E247" s="485"/>
      <c r="F247" s="485"/>
      <c r="G247" s="485"/>
      <c r="H247" s="485"/>
      <c r="I247" s="485"/>
      <c r="J247" s="485"/>
      <c r="K247" s="485"/>
      <c r="L247" s="486"/>
      <c r="M247" s="233"/>
      <c r="O247" s="380" t="s">
        <v>416</v>
      </c>
      <c r="P247" s="375"/>
      <c r="Q247" s="379"/>
      <c r="R247" s="375"/>
      <c r="S247" s="379"/>
      <c r="T247" s="375"/>
      <c r="U247" s="381"/>
    </row>
    <row r="248" spans="1:21" ht="27" customHeight="1" thickBot="1">
      <c r="A248" s="126"/>
      <c r="B248" s="487"/>
      <c r="C248" s="488"/>
      <c r="D248" s="488"/>
      <c r="E248" s="488"/>
      <c r="F248" s="488"/>
      <c r="G248" s="488"/>
      <c r="H248" s="488"/>
      <c r="I248" s="488"/>
      <c r="J248" s="488"/>
      <c r="K248" s="488"/>
      <c r="L248" s="489"/>
      <c r="M248" s="233"/>
      <c r="O248" s="380" t="s">
        <v>416</v>
      </c>
      <c r="P248" s="375"/>
      <c r="Q248" s="379"/>
      <c r="R248" s="375"/>
      <c r="S248" s="379"/>
      <c r="T248" s="375"/>
      <c r="U248" s="381"/>
    </row>
    <row r="249" spans="1:21" ht="24" customHeight="1" thickBot="1">
      <c r="A249" s="126"/>
      <c r="B249" s="230"/>
      <c r="C249" s="230"/>
      <c r="D249" s="230"/>
      <c r="E249" s="230"/>
      <c r="F249" s="230"/>
      <c r="G249" s="230"/>
      <c r="H249" s="230"/>
      <c r="I249" s="230"/>
      <c r="J249" s="230"/>
      <c r="K249" s="230"/>
      <c r="L249" s="230"/>
      <c r="M249" s="233"/>
      <c r="O249" s="380" t="s">
        <v>416</v>
      </c>
      <c r="P249" s="375"/>
      <c r="Q249" s="379"/>
      <c r="R249" s="375"/>
      <c r="S249" s="379"/>
      <c r="T249" s="375"/>
      <c r="U249" s="381"/>
    </row>
    <row r="250" spans="1:21" ht="27" customHeight="1" thickBot="1">
      <c r="A250" s="138" t="s">
        <v>61</v>
      </c>
      <c r="B250" s="126" t="s">
        <v>64</v>
      </c>
      <c r="C250" s="126"/>
      <c r="D250" s="126"/>
      <c r="E250" s="126"/>
      <c r="F250" s="126"/>
      <c r="G250" s="126"/>
      <c r="H250" s="126"/>
      <c r="I250" s="126"/>
      <c r="J250" s="126"/>
      <c r="K250" s="126"/>
      <c r="L250" s="126"/>
      <c r="M250" s="134"/>
      <c r="O250" s="380" t="s">
        <v>416</v>
      </c>
      <c r="P250" s="375"/>
      <c r="Q250" s="379"/>
      <c r="R250" s="375"/>
      <c r="S250" s="379"/>
      <c r="T250" s="375"/>
      <c r="U250" s="381"/>
    </row>
    <row r="251" spans="1:21" ht="27" customHeight="1" thickBot="1">
      <c r="A251" s="126"/>
      <c r="B251" s="481" t="str">
        <f>"Other: "&amp;IF(COUNTIF(O$216:O$265,O$277)=0,"(to be autofilled from data to the right)","")&amp;IF(O$216=O$277,U$216&amp;" - "&amp;TEXT(Q$216+S$216,"$#,##0")&amp;"; ","")&amp;IF(O$217=O$277,U$217&amp;" - "&amp;TEXT(Q$217+S$217,"$#,##0")&amp;"; ","")&amp;IF(O$218=O$277,U$218&amp;" - "&amp;TEXT(Q$218+S$218,"$#,##0")&amp;"; ","")&amp;IF(O$219=O$277,U$219&amp;" - "&amp;TEXT(Q$219+S$219,"$#,##0")&amp;"; ","")&amp;IF(O$220=O$277,U$220&amp;" - "&amp;TEXT(Q$220+S$220,"$#,##0")&amp;"; ","")&amp;IF(O$221=O$277,U$221&amp;" - "&amp;TEXT(Q$221+S$221,"$#,##0")&amp;"; ","")&amp;IF(O$222=O$277,U$222&amp;" - "&amp;TEXT(Q$222+S$222,"$#,##0")&amp;"; ","")&amp;IF(O$223=O$277,U$223&amp;" - "&amp;TEXT(Q$223+S$223,"$#,##0")&amp;"; ","")&amp;IF(O$224=O$277,U$224&amp;" - "&amp;TEXT(Q$224+S$224,"$#,##0")&amp;"; ","")&amp;IF(O$225=O$277,U$225&amp;" - "&amp;TEXT(Q$225+S$225,"$#,##0")&amp;"; ","")&amp;IF(O$226=O$277,U$226&amp;" - "&amp;TEXT(Q$226+S$226,"$#,##0")&amp;"; ","")&amp;IF(O$227=O$277,U$227&amp;" - "&amp;TEXT(Q$227+S$227,"$#,##0")&amp;"; ","")&amp;IF(O$228=O$277,U$228&amp;" - "&amp;TEXT(Q$228+S$228,"$#,##0")&amp;"; ","")&amp;IF(O$229=O$277,U$229&amp;" - "&amp;TEXT(Q$229+S$229,"$#,##0")&amp;"; ","")&amp;IF(O$230=O$277,U$230&amp;" - "&amp;TEXT(Q$230+S$230,"$#,##0")&amp;"; ","")&amp;IF(O$231=O$277,U$231&amp;" - "&amp;TEXT(Q$231+S$231,"$#,##0")&amp;"; ","")&amp;IF(O$232=O$277,U$232&amp;" - "&amp;TEXT(Q$232+S$232,"$#,##0")&amp;"; ","")&amp;IF(O$233=O$277,U$233&amp;" - "&amp;TEXT(Q$233+S$233,"$#,##0")&amp;"; ","")&amp;IF(O$234=O$277,U$234&amp;" - "&amp;TEXT(Q$234+S$234,"$#,##0")&amp;"; ","")&amp;IF(O$235=O$277,U$235&amp;" - "&amp;TEXT(Q$235+S$235,"$#,##0")&amp;"; ","")&amp;IF(O$236=O$277,U$236&amp;" - "&amp;TEXT(Q$236+S$236,"$#,##0")&amp;"; ","")&amp;IF(O$237=O$277,U$237&amp;" - "&amp;TEXT(Q$237+S$237,"$#,##0")&amp;"; ","")&amp;IF(O$238=O$277,U$238&amp;" - "&amp;TEXT(Q$238+S$238,"$#,##0")&amp;"; ","")&amp;IF(O$239=O$277,U$239&amp;" - "&amp;TEXT(Q$239+S$239,"$#,##0")&amp;"; ","")&amp;IF(O$240=O$277,U$240&amp;" - "&amp;TEXT(Q$240+S$240,"$#,##0")&amp;"; ","")&amp;IF(O$241=O$277,U$241&amp;" - "&amp;TEXT(Q$241+S$241,"$#,##0")&amp;"; ","")&amp;IF(O$242=O$277,U$242&amp;" - "&amp;TEXT(Q$242+S$242,"$#,##0")&amp;"; ","")&amp;IF(O$243=O$277,U$243&amp;" - "&amp;TEXT(Q$243+S$243,"$#,##0")&amp;"; ","")&amp;IF(O$244=O$277,U$244&amp;" - "&amp;TEXT(Q$244+S$244,"$#,##0")&amp;"; ","")&amp;IF(O$245=O$277,U$245&amp;" - "&amp;TEXT(Q$245+S$245,"$#,##0")&amp;"; ","")&amp;IF(O$246=O$277,U$246&amp;" - "&amp;TEXT(Q$246+S$246,"$#,##0")&amp;"; ","")&amp;IF(O$247=O$277,U$247&amp;" - "&amp;TEXT(Q$247+S$247,"$#,##0")&amp;"; ","")&amp;IF(O$248=O$277,U$248&amp;" - "&amp;TEXT(Q$248+S$248,"$#,##0")&amp;"; ","")&amp;IF(O$249=O$277,U$249&amp;" - "&amp;TEXT(Q$249+S$249,"$#,##0")&amp;"; ","")&amp;IF(O$250=O$277,U$250&amp;" - "&amp;TEXT(Q$250+S$250,"$#,##0")&amp;"; ","")&amp;IF(O$251=O$277,U$251&amp;" - "&amp;TEXT(Q$251+S$251,"$#,##0")&amp;"; ","")&amp;IF(O$252=O$277,U$252&amp;" - "&amp;TEXT(Q$252+S$252,"$#,##0")&amp;"; ","")&amp;IF(O$253=O$277,U$253&amp;" - "&amp;TEXT(Q$253+S$253,"$#,##0")&amp;"; ","")&amp;IF(O$254=O$277,U$254&amp;" - "&amp;TEXT(Q$254+S$254,"$#,##0")&amp;"; ","")&amp;IF(O$255=O$277,U$255&amp;" - "&amp;TEXT(Q$255+S$255,"$#,##0")&amp;"; ","")&amp;IF(O$256=O$277,U$256&amp;" - "&amp;TEXT(Q$256+S$256,"$#,##0")&amp;"; ","")&amp;IF(O$257=O$277,U$257&amp;" - "&amp;TEXT(Q$257+S$257,"$#,##0")&amp;"; ","")&amp;IF(O$258=O$277,U$258&amp;" - "&amp;TEXT(Q$258+S$258,"$#,##0")&amp;"; ","")&amp;IF(O$259=O$277,U$259&amp;" - "&amp;TEXT(Q$259+S$259,"$#,##0")&amp;"; ","")&amp;IF(O$260=O$277,U$260&amp;" - "&amp;TEXT(Q$260+S$260,"$#,##0")&amp;"; ","")&amp;IF(O$261=O$277,U$261&amp;" - "&amp;TEXT(Q$261+S$261,"$#,##0")&amp;"; ","")&amp;IF(O$262=O$277,U$262&amp;" - "&amp;TEXT(Q$262+S$262,"$#,##0")&amp;"; ","")&amp;IF(O$263=O$277,U$263&amp;" - "&amp;TEXT(Q$263+S$263,"$#,##0")&amp;"; ","")&amp;IF(O$264=O$277,U$264&amp;" - "&amp;TEXT(Q$264+S$264,"$#,##0")&amp;"; ","")&amp;IF(O$265=O$277,U$265&amp;" - "&amp;TEXT(Q$265+S$265,"$#,##0")&amp;"; ","")</f>
        <v>Other: (to be autofilled from data to the right)</v>
      </c>
      <c r="C251" s="482"/>
      <c r="D251" s="482"/>
      <c r="E251" s="482"/>
      <c r="F251" s="482"/>
      <c r="G251" s="482"/>
      <c r="H251" s="482"/>
      <c r="I251" s="482"/>
      <c r="J251" s="482"/>
      <c r="K251" s="482"/>
      <c r="L251" s="483"/>
      <c r="M251" s="134"/>
      <c r="O251" s="380" t="s">
        <v>416</v>
      </c>
      <c r="P251" s="375"/>
      <c r="Q251" s="379"/>
      <c r="R251" s="375"/>
      <c r="S251" s="379"/>
      <c r="T251" s="375"/>
      <c r="U251" s="381"/>
    </row>
    <row r="252" spans="1:21" ht="27" customHeight="1" thickBot="1">
      <c r="A252" s="126"/>
      <c r="B252" s="484"/>
      <c r="C252" s="485"/>
      <c r="D252" s="485"/>
      <c r="E252" s="485"/>
      <c r="F252" s="485"/>
      <c r="G252" s="485"/>
      <c r="H252" s="485"/>
      <c r="I252" s="485"/>
      <c r="J252" s="485"/>
      <c r="K252" s="485"/>
      <c r="L252" s="486"/>
      <c r="M252" s="134"/>
      <c r="O252" s="380" t="s">
        <v>416</v>
      </c>
      <c r="P252" s="375"/>
      <c r="Q252" s="379"/>
      <c r="R252" s="375"/>
      <c r="S252" s="379"/>
      <c r="T252" s="375"/>
      <c r="U252" s="381"/>
    </row>
    <row r="253" spans="1:21" ht="27" customHeight="1" thickBot="1">
      <c r="A253" s="126"/>
      <c r="B253" s="484"/>
      <c r="C253" s="485"/>
      <c r="D253" s="485"/>
      <c r="E253" s="485"/>
      <c r="F253" s="485"/>
      <c r="G253" s="485"/>
      <c r="H253" s="485"/>
      <c r="I253" s="485"/>
      <c r="J253" s="485"/>
      <c r="K253" s="485"/>
      <c r="L253" s="486"/>
      <c r="M253" s="134"/>
      <c r="O253" s="380" t="s">
        <v>416</v>
      </c>
      <c r="P253" s="375"/>
      <c r="Q253" s="379"/>
      <c r="R253" s="375"/>
      <c r="S253" s="379"/>
      <c r="T253" s="375"/>
      <c r="U253" s="381"/>
    </row>
    <row r="254" spans="1:21" ht="27" customHeight="1" thickBot="1">
      <c r="A254" s="126"/>
      <c r="B254" s="484"/>
      <c r="C254" s="485"/>
      <c r="D254" s="485"/>
      <c r="E254" s="485"/>
      <c r="F254" s="485"/>
      <c r="G254" s="485"/>
      <c r="H254" s="485"/>
      <c r="I254" s="485"/>
      <c r="J254" s="485"/>
      <c r="K254" s="485"/>
      <c r="L254" s="486"/>
      <c r="M254" s="134"/>
      <c r="O254" s="380" t="s">
        <v>416</v>
      </c>
      <c r="P254" s="375"/>
      <c r="Q254" s="379"/>
      <c r="R254" s="375"/>
      <c r="S254" s="379"/>
      <c r="T254" s="375"/>
      <c r="U254" s="381"/>
    </row>
    <row r="255" spans="1:21" ht="27" customHeight="1" thickBot="1">
      <c r="A255" s="126"/>
      <c r="B255" s="487"/>
      <c r="C255" s="488"/>
      <c r="D255" s="488"/>
      <c r="E255" s="488"/>
      <c r="F255" s="488"/>
      <c r="G255" s="488"/>
      <c r="H255" s="488"/>
      <c r="I255" s="488"/>
      <c r="J255" s="488"/>
      <c r="K255" s="488"/>
      <c r="L255" s="489"/>
      <c r="M255" s="134"/>
      <c r="O255" s="380" t="s">
        <v>416</v>
      </c>
      <c r="P255" s="375"/>
      <c r="Q255" s="379"/>
      <c r="R255" s="375"/>
      <c r="S255" s="379"/>
      <c r="T255" s="375"/>
      <c r="U255" s="381"/>
    </row>
    <row r="256" spans="1:21" ht="27" customHeight="1" thickBot="1">
      <c r="A256" s="126"/>
      <c r="B256" s="126"/>
      <c r="C256" s="126"/>
      <c r="D256" s="126"/>
      <c r="E256" s="126"/>
      <c r="F256" s="126"/>
      <c r="G256" s="126"/>
      <c r="H256" s="126"/>
      <c r="I256" s="126"/>
      <c r="J256" s="126"/>
      <c r="K256" s="126"/>
      <c r="L256" s="126"/>
      <c r="M256" s="134"/>
      <c r="O256" s="380" t="s">
        <v>416</v>
      </c>
      <c r="P256" s="375"/>
      <c r="Q256" s="379"/>
      <c r="R256" s="375"/>
      <c r="S256" s="379"/>
      <c r="T256" s="375"/>
      <c r="U256" s="381"/>
    </row>
    <row r="257" spans="1:21" ht="27" customHeight="1" thickBot="1">
      <c r="A257" s="138" t="s">
        <v>63</v>
      </c>
      <c r="B257" s="126" t="s">
        <v>62</v>
      </c>
      <c r="C257" s="126"/>
      <c r="D257" s="126"/>
      <c r="E257" s="126"/>
      <c r="F257" s="126"/>
      <c r="G257" s="126"/>
      <c r="H257" s="126"/>
      <c r="I257" s="126"/>
      <c r="J257" s="126"/>
      <c r="K257" s="126"/>
      <c r="L257" s="126"/>
      <c r="M257" s="134"/>
      <c r="O257" s="380" t="s">
        <v>416</v>
      </c>
      <c r="P257" s="375"/>
      <c r="Q257" s="379"/>
      <c r="R257" s="375"/>
      <c r="S257" s="379"/>
      <c r="T257" s="375"/>
      <c r="U257" s="381"/>
    </row>
    <row r="258" spans="1:21" ht="27" customHeight="1" thickBot="1">
      <c r="A258" s="138"/>
      <c r="B258" s="481" t="str">
        <f>"Other: "&amp;IF(COUNTIF(O$216:O$265,O$278)=0,"(to be autofilled from data to the right)","(NOTE:  Consulting fees, construction management fees, any financial or other guarantee fees required for financing, and acquisition costs of the site in excess of appraised value must be paid out of the Developer Fee limit.)  ")&amp;IF(O$216=O$278,U$216&amp;" - "&amp;TEXT(Q$216+S$216,"$#,##0")&amp;"; ","")&amp;IF(O$217=O$278,U$217&amp;" - "&amp;TEXT(Q$217+S$217,"$#,##0")&amp;"; ","")&amp;IF(O$218=O$278,U$218&amp;" - "&amp;TEXT(Q$218+S$218,"$#,##0")&amp;"; ","")&amp;IF(O$219=O$278,U$219&amp;" - "&amp;TEXT(Q$219+S$219,"$#,##0")&amp;"; ","")&amp;IF(O$220=O$278,U$220&amp;" - "&amp;TEXT(Q$220+S$220,"$#,##0")&amp;"; ","")&amp;IF(O$221=O$278,U$221&amp;" - "&amp;TEXT(Q$221+S$221,"$#,##0")&amp;"; ","")&amp;IF(O$222=O$278,U$222&amp;" - "&amp;TEXT(Q$222+S$222,"$#,##0")&amp;"; ","")&amp;IF(O$223=O$278,U$223&amp;" - "&amp;TEXT(Q$223+S$223,"$#,##0")&amp;"; ","")&amp;IF(O$224=O$278,U$224&amp;" - "&amp;TEXT(Q$224+S$224,"$#,##0")&amp;"; ","")&amp;IF(O$225=O$278,U$225&amp;" - "&amp;TEXT(Q$225+S$225,"$#,##0")&amp;"; ","")&amp;IF(O$226=O$278,U$226&amp;" - "&amp;TEXT(Q$226+S$226,"$#,##0")&amp;"; ","")&amp;IF(O$227=O$278,U$227&amp;" - "&amp;TEXT(Q$227+S$227,"$#,##0")&amp;"; ","")&amp;IF(O$228=O$278,U$228&amp;" - "&amp;TEXT(Q$228+S$228,"$#,##0")&amp;"; ","")&amp;IF(O$229=O$278,U$229&amp;" - "&amp;TEXT(Q$229+S$229,"$#,##0")&amp;"; ","")&amp;IF(O$230=O$278,U$230&amp;" - "&amp;TEXT(Q$230+S$230,"$#,##0")&amp;"; ","")&amp;IF(O$231=O$278,U$231&amp;" - "&amp;TEXT(Q$231+S$231,"$#,##0")&amp;"; ","")&amp;IF(O$232=O$278,U$232&amp;" - "&amp;TEXT(Q$232+S$232,"$#,##0")&amp;"; ","")&amp;IF(O$233=O$278,U$233&amp;" - "&amp;TEXT(Q$233+S$233,"$#,##0")&amp;"; ","")&amp;IF(O$234=O$278,U$234&amp;" - "&amp;TEXT(Q$234+S$234,"$#,##0")&amp;"; ","")&amp;IF(O$235=O$278,U$235&amp;" - "&amp;TEXT(Q$235+S$235,"$#,##0")&amp;"; ","")&amp;IF(O$236=O$278,U$236&amp;" - "&amp;TEXT(Q$236+S$236,"$#,##0")&amp;"; ","")&amp;IF(O$237=O$278,U$237&amp;" - "&amp;TEXT(Q$237+S$237,"$#,##0")&amp;"; ","")&amp;IF(O$238=O$278,U$238&amp;" - "&amp;TEXT(Q$238+S$238,"$#,##0")&amp;"; ","")&amp;IF(O$239=O$278,U$239&amp;" - "&amp;TEXT(Q$239+S$239,"$#,##0")&amp;"; ","")&amp;IF(O$240=O$278,U$240&amp;" - "&amp;TEXT(Q$240+S$240,"$#,##0")&amp;"; ","")&amp;IF(O$241=O$278,U$241&amp;" - "&amp;TEXT(Q$241+S$241,"$#,##0")&amp;"; ","")&amp;IF(O$242=O$278,U$242&amp;" - "&amp;TEXT(Q$242+S$242,"$#,##0")&amp;"; ","")&amp;IF(O$243=O$278,U$243&amp;" - "&amp;TEXT(Q$243+S$243,"$#,##0")&amp;"; ","")&amp;IF(O$244=O$278,U$244&amp;" - "&amp;TEXT(Q$244+S$244,"$#,##0")&amp;"; ","")&amp;IF(O$245=O$278,U$245&amp;" - "&amp;TEXT(Q$245+S$245,"$#,##0")&amp;"; ","")&amp;IF(O$246=O$278,U$246&amp;" - "&amp;TEXT(Q$246+S$246,"$#,##0")&amp;"; ","")&amp;IF(O$247=O$278,U$247&amp;" - "&amp;TEXT(Q$247+S$247,"$#,##0")&amp;"; ","")&amp;IF(O$248=O$278,U$248&amp;" - "&amp;TEXT(Q$248+S$248,"$#,##0")&amp;"; ","")&amp;IF(O$249=O$278,U$249&amp;" - "&amp;TEXT(Q$249+S$249,"$#,##0")&amp;"; ","")&amp;IF(O$250=O$278,U$250&amp;" - "&amp;TEXT(Q$250+S$250,"$#,##0")&amp;"; ","")&amp;IF(O$251=O$278,U$251&amp;" - "&amp;TEXT(Q$251+S$251,"$#,##0")&amp;"; ","")&amp;IF(O$252=O$278,U$252&amp;" - "&amp;TEXT(Q$252+S$252,"$#,##0")&amp;"; ","")&amp;IF(O$253=O$278,U$253&amp;" - "&amp;TEXT(Q$253+S$253,"$#,##0")&amp;"; ","")&amp;IF(O$254=O$278,U$254&amp;" - "&amp;TEXT(Q$254+S$254,"$#,##0")&amp;"; ","")&amp;IF(O$255=O$278,U$255&amp;" - "&amp;TEXT(Q$255+S$255,"$#,##0")&amp;"; ","")&amp;IF(O$256=O$278,U$256&amp;" - "&amp;TEXT(Q$256+S$256,"$#,##0")&amp;"; ","")&amp;IF(O$257=O$278,U$257&amp;" - "&amp;TEXT(Q$257+S$257,"$#,##0")&amp;"; ","")&amp;IF(O$258=O$278,U$258&amp;" - "&amp;TEXT(Q$258+S$258,"$#,##0")&amp;"; ","")&amp;IF(O$259=O$278,U$259&amp;" - "&amp;TEXT(Q$259+S$259,"$#,##0")&amp;"; ","")&amp;IF(O$260=O$278,U$260&amp;" - "&amp;TEXT(Q$260+S$260,"$#,##0")&amp;"; ","")&amp;IF(O$261=O$278,U$261&amp;" - "&amp;TEXT(Q$261+S$261,"$#,##0")&amp;"; ","")&amp;IF(O$262=O$278,U$262&amp;" - "&amp;TEXT(Q$262+S$262,"$#,##0")&amp;"; ","")&amp;IF(O$263=O$278,U$263&amp;" - "&amp;TEXT(Q$263+S$263,"$#,##0")&amp;"; ","")&amp;IF(O$264=O$278,U$264&amp;" - "&amp;TEXT(Q$264+S$264,"$#,##0")&amp;"; ","")&amp;IF(O$265=O$278,U$265&amp;" - "&amp;TEXT(Q$265+S$265,"$#,##0")&amp;"; ","")</f>
        <v>Other: (to be autofilled from data to the right)</v>
      </c>
      <c r="C258" s="482"/>
      <c r="D258" s="482"/>
      <c r="E258" s="482"/>
      <c r="F258" s="482"/>
      <c r="G258" s="482"/>
      <c r="H258" s="482"/>
      <c r="I258" s="482"/>
      <c r="J258" s="482"/>
      <c r="K258" s="482"/>
      <c r="L258" s="483"/>
      <c r="M258" s="134"/>
      <c r="O258" s="380" t="s">
        <v>416</v>
      </c>
      <c r="P258" s="375"/>
      <c r="Q258" s="379"/>
      <c r="R258" s="375"/>
      <c r="S258" s="379"/>
      <c r="T258" s="375"/>
      <c r="U258" s="381"/>
    </row>
    <row r="259" spans="1:21" ht="24" customHeight="1" thickBot="1">
      <c r="A259" s="138"/>
      <c r="B259" s="484"/>
      <c r="C259" s="485"/>
      <c r="D259" s="485"/>
      <c r="E259" s="485"/>
      <c r="F259" s="485"/>
      <c r="G259" s="485"/>
      <c r="H259" s="485"/>
      <c r="I259" s="485"/>
      <c r="J259" s="485"/>
      <c r="K259" s="485"/>
      <c r="L259" s="486"/>
      <c r="M259" s="134"/>
      <c r="O259" s="380" t="s">
        <v>416</v>
      </c>
      <c r="P259" s="375"/>
      <c r="Q259" s="379"/>
      <c r="R259" s="375"/>
      <c r="S259" s="379"/>
      <c r="T259" s="375"/>
      <c r="U259" s="381"/>
    </row>
    <row r="260" spans="1:21" ht="27" customHeight="1" thickBot="1">
      <c r="A260" s="138"/>
      <c r="B260" s="484"/>
      <c r="C260" s="485"/>
      <c r="D260" s="485"/>
      <c r="E260" s="485"/>
      <c r="F260" s="485"/>
      <c r="G260" s="485"/>
      <c r="H260" s="485"/>
      <c r="I260" s="485"/>
      <c r="J260" s="485"/>
      <c r="K260" s="485"/>
      <c r="L260" s="486"/>
      <c r="M260" s="134"/>
      <c r="O260" s="380" t="s">
        <v>416</v>
      </c>
      <c r="P260" s="375"/>
      <c r="Q260" s="379"/>
      <c r="R260" s="375"/>
      <c r="S260" s="379"/>
      <c r="T260" s="375"/>
      <c r="U260" s="381"/>
    </row>
    <row r="261" spans="1:21" ht="27" customHeight="1" thickBot="1">
      <c r="A261" s="126"/>
      <c r="B261" s="484"/>
      <c r="C261" s="485"/>
      <c r="D261" s="485"/>
      <c r="E261" s="485"/>
      <c r="F261" s="485"/>
      <c r="G261" s="485"/>
      <c r="H261" s="485"/>
      <c r="I261" s="485"/>
      <c r="J261" s="485"/>
      <c r="K261" s="485"/>
      <c r="L261" s="486"/>
      <c r="M261" s="134"/>
      <c r="O261" s="380" t="s">
        <v>416</v>
      </c>
      <c r="P261" s="375"/>
      <c r="Q261" s="379"/>
      <c r="R261" s="375"/>
      <c r="S261" s="379"/>
      <c r="T261" s="375"/>
      <c r="U261" s="381"/>
    </row>
    <row r="262" spans="1:21" ht="27" customHeight="1" thickBot="1">
      <c r="A262" s="126"/>
      <c r="B262" s="484"/>
      <c r="C262" s="485"/>
      <c r="D262" s="485"/>
      <c r="E262" s="485"/>
      <c r="F262" s="485"/>
      <c r="G262" s="485"/>
      <c r="H262" s="485"/>
      <c r="I262" s="485"/>
      <c r="J262" s="485"/>
      <c r="K262" s="485"/>
      <c r="L262" s="486"/>
      <c r="M262" s="134"/>
      <c r="O262" s="380" t="s">
        <v>416</v>
      </c>
      <c r="P262" s="375"/>
      <c r="Q262" s="379"/>
      <c r="R262" s="375"/>
      <c r="S262" s="379"/>
      <c r="T262" s="375"/>
      <c r="U262" s="381"/>
    </row>
    <row r="263" spans="1:21" ht="27" customHeight="1" thickBot="1">
      <c r="A263" s="126"/>
      <c r="B263" s="484"/>
      <c r="C263" s="485"/>
      <c r="D263" s="485"/>
      <c r="E263" s="485"/>
      <c r="F263" s="485"/>
      <c r="G263" s="485"/>
      <c r="H263" s="485"/>
      <c r="I263" s="485"/>
      <c r="J263" s="485"/>
      <c r="K263" s="485"/>
      <c r="L263" s="486"/>
      <c r="M263" s="134"/>
      <c r="O263" s="380" t="s">
        <v>416</v>
      </c>
      <c r="P263" s="375"/>
      <c r="Q263" s="379"/>
      <c r="R263" s="375"/>
      <c r="S263" s="379"/>
      <c r="T263" s="375"/>
      <c r="U263" s="381"/>
    </row>
    <row r="264" spans="1:21" ht="27" customHeight="1" thickBot="1">
      <c r="A264" s="126"/>
      <c r="B264" s="487"/>
      <c r="C264" s="488"/>
      <c r="D264" s="488"/>
      <c r="E264" s="488"/>
      <c r="F264" s="488"/>
      <c r="G264" s="488"/>
      <c r="H264" s="488"/>
      <c r="I264" s="488"/>
      <c r="J264" s="488"/>
      <c r="K264" s="488"/>
      <c r="L264" s="489"/>
      <c r="M264" s="233"/>
      <c r="O264" s="380" t="s">
        <v>416</v>
      </c>
      <c r="P264" s="375"/>
      <c r="Q264" s="379"/>
      <c r="R264" s="375"/>
      <c r="S264" s="379"/>
      <c r="T264" s="375"/>
      <c r="U264" s="381"/>
    </row>
    <row r="265" spans="1:21" ht="27" customHeight="1" thickBot="1">
      <c r="A265" s="126"/>
      <c r="B265" s="230"/>
      <c r="C265" s="230"/>
      <c r="D265" s="230"/>
      <c r="E265" s="230"/>
      <c r="F265" s="230"/>
      <c r="G265" s="230"/>
      <c r="H265" s="230"/>
      <c r="I265" s="230"/>
      <c r="J265" s="230"/>
      <c r="K265" s="230"/>
      <c r="L265" s="230"/>
      <c r="M265" s="233"/>
      <c r="O265" s="380" t="s">
        <v>416</v>
      </c>
      <c r="P265" s="375"/>
      <c r="Q265" s="379"/>
      <c r="R265" s="375"/>
      <c r="S265" s="379"/>
      <c r="T265" s="375"/>
      <c r="U265" s="381"/>
    </row>
    <row r="266" spans="1:21" ht="24" customHeight="1">
      <c r="A266" s="138" t="s">
        <v>337</v>
      </c>
      <c r="B266" s="126" t="s">
        <v>338</v>
      </c>
      <c r="C266" s="126"/>
      <c r="D266" s="126"/>
      <c r="E266" s="126"/>
      <c r="F266" s="126"/>
      <c r="G266" s="126"/>
      <c r="H266" s="126"/>
      <c r="I266" s="126"/>
      <c r="J266" s="126"/>
      <c r="K266" s="126"/>
      <c r="L266" s="126"/>
      <c r="M266" s="134"/>
      <c r="O266" s="375"/>
      <c r="P266" s="375"/>
      <c r="Q266" s="375"/>
      <c r="R266" s="375"/>
      <c r="S266" s="375"/>
      <c r="T266" s="375"/>
      <c r="U266" s="375"/>
    </row>
    <row r="267" spans="1:21" ht="27" customHeight="1">
      <c r="A267" s="130"/>
      <c r="B267" s="481" t="str">
        <f>"Other Reserves: "&amp;IF(COUNTIF(O$216:O$265,O$279)=0,"(to be autofilled from data to the right)","")&amp;IF(O$216=O$279,U$216&amp;" - "&amp;TEXT(Q$216+S$216,"$#,##0")&amp;"; ","")&amp;IF(O$217=O$279,U$217&amp;" - "&amp;TEXT(Q$217+S$217,"$#,##0")&amp;"; ","")&amp;IF(O$218=O$279,U$218&amp;" - "&amp;TEXT(Q$218+S$218,"$#,##0")&amp;"; ","")&amp;IF(O$219=O$279,U$219&amp;" - "&amp;TEXT(Q$219+S$219,"$#,##0")&amp;"; ","")&amp;IF(O$220=O$279,U$220&amp;" - "&amp;TEXT(Q$220+S$220,"$#,##0")&amp;"; ","")&amp;IF(O$221=O$279,U$221&amp;" - "&amp;TEXT(Q$221+S$221,"$#,##0")&amp;"; ","")&amp;IF(O$222=O$279,U$222&amp;" - "&amp;TEXT(Q$222+S$222,"$#,##0")&amp;"; ","")&amp;IF(O$223=O$279,U$223&amp;" - "&amp;TEXT(Q$223+S$223,"$#,##0")&amp;"; ","")&amp;IF(O$224=O$279,U$224&amp;" - "&amp;TEXT(Q$224+S$224,"$#,##0")&amp;"; ","")&amp;IF(O$225=O$279,U$225&amp;" - "&amp;TEXT(Q$225+S$225,"$#,##0")&amp;"; ","")&amp;IF(O$226=O$279,U$226&amp;" - "&amp;TEXT(Q$226+S$226,"$#,##0")&amp;"; ","")&amp;IF(O$227=O$279,U$227&amp;" - "&amp;TEXT(Q$227+S$227,"$#,##0")&amp;"; ","")&amp;IF(O$228=O$279,U$228&amp;" - "&amp;TEXT(Q$228+S$228,"$#,##0")&amp;"; ","")&amp;IF(O$229=O$279,U$229&amp;" - "&amp;TEXT(Q$229+S$229,"$#,##0")&amp;"; ","")&amp;IF(O$230=O$279,U$230&amp;" - "&amp;TEXT(Q$230+S$230,"$#,##0")&amp;"; ","")&amp;IF(O$231=O$279,U$231&amp;" - "&amp;TEXT(Q$231+S$231,"$#,##0")&amp;"; ","")&amp;IF(O$232=O$279,U$232&amp;" - "&amp;TEXT(Q$232+S$232,"$#,##0")&amp;"; ","")&amp;IF(O$233=O$279,U$233&amp;" - "&amp;TEXT(Q$233+S$233,"$#,##0")&amp;"; ","")&amp;IF(O$234=O$279,U$234&amp;" - "&amp;TEXT(Q$234+S$234,"$#,##0")&amp;"; ","")&amp;IF(O$235=O$279,U$235&amp;" - "&amp;TEXT(Q$235+S$235,"$#,##0")&amp;"; ","")&amp;IF(O$236=O$279,U$236&amp;" - "&amp;TEXT(Q$236+S$236,"$#,##0")&amp;"; ","")&amp;IF(O$237=O$279,U$237&amp;" - "&amp;TEXT(Q$237+S$237,"$#,##0")&amp;"; ","")&amp;IF(O$238=O$279,U$238&amp;" - "&amp;TEXT(Q$238+S$238,"$#,##0")&amp;"; ","")&amp;IF(O$239=O$279,U$239&amp;" - "&amp;TEXT(Q$239+S$239,"$#,##0")&amp;"; ","")&amp;IF(O$240=O$279,U$240&amp;" - "&amp;TEXT(Q$240+S$240,"$#,##0")&amp;"; ","")&amp;IF(O$241=O$279,U$241&amp;" - "&amp;TEXT(Q$241+S$241,"$#,##0")&amp;"; ","")&amp;IF(O$242=O$279,U$242&amp;" - "&amp;TEXT(Q$242+S$242,"$#,##0")&amp;"; ","")&amp;IF(O$243=O$279,U$243&amp;" - "&amp;TEXT(Q$243+S$243,"$#,##0")&amp;"; ","")&amp;IF(O$244=O$279,U$244&amp;" - "&amp;TEXT(Q$244+S$244,"$#,##0")&amp;"; ","")&amp;IF(O$245=O$279,U$245&amp;" - "&amp;TEXT(Q$245+S$245,"$#,##0")&amp;"; ","")&amp;IF(O$246=O$279,U$246&amp;" - "&amp;TEXT(Q$246+S$246,"$#,##0")&amp;"; ","")&amp;IF(O$247=O$279,U$247&amp;" - "&amp;TEXT(Q$247+S$247,"$#,##0")&amp;"; ","")&amp;IF(O$248=O$279,U$248&amp;" - "&amp;TEXT(Q$248+S$248,"$#,##0")&amp;"; ","")&amp;IF(O$249=O$279,U$249&amp;" - "&amp;TEXT(Q$249+S$249,"$#,##0")&amp;"; ","")&amp;IF(O$250=O$279,U$250&amp;" - "&amp;TEXT(Q$250+S$250,"$#,##0")&amp;"; ","")&amp;IF(O$251=O$279,U$251&amp;" - "&amp;TEXT(Q$251+S$251,"$#,##0")&amp;"; ","")&amp;IF(O$252=O$279,U$252&amp;" - "&amp;TEXT(Q$252+S$252,"$#,##0")&amp;"; ","")&amp;IF(O$253=O$279,U$253&amp;" - "&amp;TEXT(Q$253+S$253,"$#,##0")&amp;"; ","")&amp;IF(O$254=O$279,U$254&amp;" - "&amp;TEXT(Q$254+S$254,"$#,##0")&amp;"; ","")&amp;IF(O$255=O$279,U$255&amp;" - "&amp;TEXT(Q$255+S$255,"$#,##0")&amp;"; ","")&amp;IF(O$256=O$279,U$256&amp;" - "&amp;TEXT(Q$256+S$256,"$#,##0")&amp;"; ","")&amp;IF(O$257=O$279,U$257&amp;" - "&amp;TEXT(Q$257+S$257,"$#,##0")&amp;"; ","")&amp;IF(O$258=O$279,U$258&amp;" - "&amp;TEXT(Q$258+S$258,"$#,##0")&amp;"; ","")&amp;IF(O$259=O$279,U$259&amp;" - "&amp;TEXT(Q$259+S$259,"$#,##0")&amp;"; ","")&amp;IF(O$260=O$279,U$260&amp;" - "&amp;TEXT(Q$260+S$260,"$#,##0")&amp;"; ","")&amp;IF(O$261=O$279,U$261&amp;" - "&amp;TEXT(Q$261+S$261,"$#,##0")&amp;"; ","")&amp;IF(O$262=O$279,U$262&amp;" - "&amp;TEXT(Q$262+S$262,"$#,##0")&amp;"; ","")&amp;IF(O$263=O$279,U$263&amp;" - "&amp;TEXT(Q$263+S$263,"$#,##0")&amp;"; ","")&amp;IF(O$264=O$279,U$264&amp;" - "&amp;TEXT(Q$264+S$264,"$#,##0")&amp;"; ","")&amp;IF(O$265=O$279,U$265&amp;" - "&amp;TEXT(Q$265+S$265,"$#,##0")&amp;"; ","")</f>
        <v>Other Reserves: (to be autofilled from data to the right)</v>
      </c>
      <c r="C267" s="482"/>
      <c r="D267" s="482"/>
      <c r="E267" s="482"/>
      <c r="F267" s="482"/>
      <c r="G267" s="482"/>
      <c r="H267" s="482"/>
      <c r="I267" s="482"/>
      <c r="J267" s="482"/>
      <c r="K267" s="482"/>
      <c r="L267" s="483"/>
      <c r="O267" s="130"/>
      <c r="P267" s="130"/>
      <c r="Q267" s="130"/>
      <c r="R267" s="130"/>
      <c r="S267" s="130"/>
      <c r="T267" s="375"/>
      <c r="U267" s="375"/>
    </row>
    <row r="268" spans="1:21" ht="27" customHeight="1">
      <c r="A268" s="126"/>
      <c r="B268" s="484"/>
      <c r="C268" s="485"/>
      <c r="D268" s="485"/>
      <c r="E268" s="485"/>
      <c r="F268" s="485"/>
      <c r="G268" s="485"/>
      <c r="H268" s="485"/>
      <c r="I268" s="485"/>
      <c r="J268" s="485"/>
      <c r="K268" s="485"/>
      <c r="L268" s="486"/>
      <c r="M268" s="134"/>
      <c r="O268" s="375"/>
      <c r="P268" s="375"/>
      <c r="Q268" s="376" t="s">
        <v>280</v>
      </c>
      <c r="R268" s="376"/>
      <c r="S268" s="376" t="s">
        <v>280</v>
      </c>
      <c r="T268" s="375"/>
      <c r="U268" s="375"/>
    </row>
    <row r="269" spans="1:21" ht="27" customHeight="1">
      <c r="A269" s="126"/>
      <c r="B269" s="484"/>
      <c r="C269" s="485"/>
      <c r="D269" s="485"/>
      <c r="E269" s="485"/>
      <c r="F269" s="485"/>
      <c r="G269" s="485"/>
      <c r="H269" s="485"/>
      <c r="I269" s="485"/>
      <c r="J269" s="485"/>
      <c r="K269" s="485"/>
      <c r="L269" s="486"/>
      <c r="M269" s="134"/>
      <c r="O269" s="377" t="s">
        <v>415</v>
      </c>
      <c r="P269" s="137"/>
      <c r="Q269" s="377" t="s">
        <v>417</v>
      </c>
      <c r="R269" s="137"/>
      <c r="S269" s="377" t="s">
        <v>418</v>
      </c>
      <c r="T269" s="375"/>
      <c r="U269" s="375"/>
    </row>
    <row r="270" spans="1:21" ht="27" customHeight="1">
      <c r="A270" s="126"/>
      <c r="B270" s="484"/>
      <c r="C270" s="485"/>
      <c r="D270" s="485"/>
      <c r="E270" s="485"/>
      <c r="F270" s="485"/>
      <c r="G270" s="485"/>
      <c r="H270" s="485"/>
      <c r="I270" s="485"/>
      <c r="J270" s="485"/>
      <c r="K270" s="485"/>
      <c r="L270" s="486"/>
      <c r="M270" s="134"/>
      <c r="O270" s="130"/>
      <c r="P270" s="130"/>
      <c r="Q270" s="130"/>
      <c r="R270" s="130"/>
      <c r="S270" s="130"/>
      <c r="T270" s="375"/>
      <c r="U270" s="375"/>
    </row>
    <row r="271" spans="1:21" ht="27" customHeight="1" thickBot="1">
      <c r="A271" s="126"/>
      <c r="B271" s="487"/>
      <c r="C271" s="488"/>
      <c r="D271" s="488"/>
      <c r="E271" s="488"/>
      <c r="F271" s="488"/>
      <c r="G271" s="488"/>
      <c r="H271" s="488"/>
      <c r="I271" s="488"/>
      <c r="J271" s="488"/>
      <c r="K271" s="488"/>
      <c r="L271" s="489"/>
      <c r="M271" s="134"/>
      <c r="O271" s="383" t="s">
        <v>423</v>
      </c>
      <c r="P271" s="382"/>
      <c r="Q271" s="385">
        <f t="shared" ref="Q271:Q280" si="39">SUMIF($O$216:$O$265,$O271,Q$216:Q$265)</f>
        <v>0</v>
      </c>
      <c r="R271" s="382"/>
      <c r="S271" s="385">
        <f t="shared" ref="S271:S280" si="40">SUMIF($O$216:$O$265,$O271,S$216:S$265)</f>
        <v>0</v>
      </c>
      <c r="T271" s="375"/>
      <c r="U271" s="390" t="str">
        <f>IF(Q271&lt;&gt;H$50,"Eligible ","")&amp;IF(AND(Q271&lt;&gt;H$50,S271&lt;&gt;J$50),"and ","")&amp;IF(S271&lt;&gt;J$50,"Ineligible ","")&amp;IF(AND(Q271&lt;&gt;H$50,S271&lt;&gt;J$50),"Costs do not match the above entries.",IF(OR(Q271&lt;&gt;H$50,S271&lt;&gt;J$50),"Cost does not match the above entry.",""))</f>
        <v/>
      </c>
    </row>
    <row r="272" spans="1:21" ht="27" customHeight="1" thickBot="1">
      <c r="A272" s="126"/>
      <c r="B272" s="130"/>
      <c r="C272" s="130"/>
      <c r="D272" s="130"/>
      <c r="E272" s="130"/>
      <c r="F272" s="130"/>
      <c r="G272" s="130"/>
      <c r="H272" s="130"/>
      <c r="I272" s="130"/>
      <c r="J272" s="130"/>
      <c r="K272" s="130"/>
      <c r="L272" s="130"/>
      <c r="M272" s="134"/>
      <c r="O272" s="383" t="s">
        <v>424</v>
      </c>
      <c r="P272" s="382"/>
      <c r="Q272" s="385">
        <f t="shared" si="39"/>
        <v>0</v>
      </c>
      <c r="R272" s="382"/>
      <c r="S272" s="385">
        <f t="shared" si="40"/>
        <v>0</v>
      </c>
      <c r="T272" s="375"/>
      <c r="U272" s="390" t="str">
        <f>IF(Q272&lt;&gt;H$55,"Eligible ","")&amp;IF(AND(Q272&lt;&gt;H$55,S272&lt;&gt;J$50),"and ","")&amp;IF(S272&lt;&gt;J$55,"Ineligible ","")&amp;IF(AND(Q272&lt;&gt;H$55,S272&lt;&gt;J$55),"Costs do not match the above entries.",IF(OR(Q272&lt;&gt;H$55,S272&lt;&gt;J$55),"Cost does not match the above entry.",""))</f>
        <v/>
      </c>
    </row>
    <row r="273" spans="1:21" ht="27" customHeight="1" thickBot="1">
      <c r="A273" s="138" t="s">
        <v>270</v>
      </c>
      <c r="B273" s="126" t="s">
        <v>271</v>
      </c>
      <c r="C273" s="126"/>
      <c r="D273" s="126"/>
      <c r="E273" s="126"/>
      <c r="F273" s="126"/>
      <c r="G273" s="126"/>
      <c r="H273" s="126"/>
      <c r="I273" s="126"/>
      <c r="J273" s="126"/>
      <c r="K273" s="126"/>
      <c r="L273" s="126"/>
      <c r="M273" s="233"/>
      <c r="O273" s="383" t="s">
        <v>431</v>
      </c>
      <c r="P273" s="382"/>
      <c r="Q273" s="385">
        <f t="shared" si="39"/>
        <v>0</v>
      </c>
      <c r="R273" s="382"/>
      <c r="S273" s="385">
        <f t="shared" si="40"/>
        <v>0</v>
      </c>
      <c r="T273" s="375"/>
      <c r="U273" s="390" t="str">
        <f>IF(Q273&lt;&gt;H$71,"Eligible ","")&amp;IF(AND(Q273&lt;&gt;H$71,S273&lt;&gt;J$71),"and ","")&amp;IF(S273&lt;&gt;J$71,"Ineligible ","")&amp;IF(AND(Q273&lt;&gt;H$71,S273&lt;&gt;J$71),"Costs do not match the above entries.",IF(OR(Q273&lt;&gt;H$71,S273&lt;&gt;J$71),"Cost does not match the above entry.",""))</f>
        <v/>
      </c>
    </row>
    <row r="274" spans="1:21" ht="27" customHeight="1" thickBot="1">
      <c r="A274" s="138"/>
      <c r="B274" s="481" t="str">
        <f>"Other: "&amp;IF(COUNTIF(O$216:O$265,O$280)=0,"(to be autofilled from data to the right)","(NOTE: Cost items permitted in this category are closing costs related to the acquisition of the land, inclusive of title work, recording fees, legal fees, etc.  "&amp;"Items not allowed include real estate taxes, escrows, carrying expenses, etc.  Any extension fees must be recognized as part of the actual cost line item.)  ")&amp;IF(O$216=O$280,U$216&amp;" - "&amp;TEXT(Q$216+S$216,"$#,##0")&amp;"; ","")&amp;IF(O$217=O$280,U$217&amp;" - "&amp;TEXT(Q$217+S$217,"$#,##0")&amp;"; ","")&amp;IF(O$218=O$280,U$218&amp;" - "&amp;TEXT(Q$218+S$218,"$#,##0")&amp;"; ","")&amp;IF(O$219=O$280,U$219&amp;" - "&amp;TEXT(Q$219+S$219,"$#,##0")&amp;"; ","")&amp;IF(O$220=O$280,U$220&amp;" - "&amp;TEXT(Q$220+S$220,"$#,##0")&amp;"; ","")&amp;IF(O$221=O$280,U$221&amp;" - "&amp;TEXT(Q$221+S$221,"$#,##0")&amp;"; ","")&amp;IF(O$222=O$280,U$222&amp;" - "&amp;TEXT(Q$222+S$222,"$#,##0")&amp;"; ","")&amp;IF(O$223=O$280,U$223&amp;" - "&amp;TEXT(Q$223+S$223,"$#,##0")&amp;"; ","")&amp;IF(O$224=O$280,U$224&amp;" - "&amp;TEXT(Q$224+S$224,"$#,##0")&amp;"; ","")&amp;IF(O$225=O$280,U$225&amp;" - "&amp;TEXT(Q$225+S$225,"$#,##0")&amp;"; ","")&amp;IF(O$226=O$280,U$226&amp;" - "&amp;TEXT(Q$226+S$226,"$#,##0")&amp;"; ","")&amp;IF(O$227=O$280,U$227&amp;" - "&amp;TEXT(Q$227+S$227,"$#,##0")&amp;"; ","")&amp;IF(O$228=O$280,U$228&amp;" - "&amp;TEXT(Q$228+S$228,"$#,##0")&amp;"; ","")&amp;IF(O$229=O$280,U$229&amp;" - "&amp;TEXT(Q$229+S$229,"$#,##0")&amp;"; ","")&amp;IF(O$230=O$280,U$230&amp;" - "&amp;TEXT(Q$230+S$230,"$#,##0")&amp;"; ","")&amp;IF(O$231=O$280,U$231&amp;" - "&amp;TEXT(Q$231+S$231,"$#,##0")&amp;"; ","")&amp;IF(O$232=O$280,U$232&amp;" - "&amp;TEXT(Q$232+S$232,"$#,##0")&amp;"; ","")&amp;IF(O$233=O$280,U$233&amp;" - "&amp;TEXT(Q$233+S$233,"$#,##0")&amp;"; ","")&amp;IF(O$234=O$280,U$234&amp;" - "&amp;TEXT(Q$234+S$234,"$#,##0")&amp;"; ","")&amp;IF(O$235=O$280,U$235&amp;" - "&amp;TEXT(Q$235+S$235,"$#,##0")&amp;"; ","")&amp;IF(O$236=O$280,U$236&amp;" - "&amp;TEXT(Q$236+S$236,"$#,##0")&amp;"; ","")&amp;IF(O$237=O$280,U$237&amp;" - "&amp;TEXT(Q$237+S$237,"$#,##0")&amp;"; ","")&amp;IF(O$238=O$280,U$238&amp;" - "&amp;TEXT(Q$238+S$238,"$#,##0")&amp;"; ","")&amp;IF(O$239=O$280,U$239&amp;" - "&amp;TEXT(Q$239+S$239,"$#,##0")&amp;"; ","")&amp;IF(O$240=O$280,U$240&amp;" - "&amp;TEXT(Q$240+S$240,"$#,##0")&amp;"; ","")&amp;IF(O$241=O$280,U$241&amp;" - "&amp;TEXT(Q$241+S$241,"$#,##0")&amp;"; ","")&amp;IF(O$242=O$280,U$242&amp;" - "&amp;TEXT(Q$242+S$242,"$#,##0")&amp;"; ","")&amp;IF(O$243=O$280,U$243&amp;" - "&amp;TEXT(Q$243+S$243,"$#,##0")&amp;"; ","")&amp;IF(O$244=O$280,U$244&amp;" - "&amp;TEXT(Q$244+S$244,"$#,##0")&amp;"; ","")&amp;IF(O$245=O$280,U$245&amp;" - "&amp;TEXT(Q$245+S$245,"$#,##0")&amp;"; ","")&amp;IF(O$246=O$280,U$246&amp;" - "&amp;TEXT(Q$246+S$246,"$#,##0")&amp;"; ","")&amp;IF(O$247=O$280,U$247&amp;" - "&amp;TEXT(Q$247+S$247,"$#,##0")&amp;"; ","")&amp;IF(O$248=O$280,U$248&amp;" - "&amp;TEXT(Q$248+S$248,"$#,##0")&amp;"; ","")&amp;IF(O$249=O$280,U$249&amp;" - "&amp;TEXT(Q$249+S$249,"$#,##0")&amp;"; ","")&amp;IF(O$250=O$280,U$250&amp;" - "&amp;TEXT(Q$250+S$250,"$#,##0")&amp;"; ","")&amp;IF(O$251=O$280,U$251&amp;" - "&amp;TEXT(Q$251+S$251,"$#,##0")&amp;"; ","")&amp;IF(O$252=O$280,U$252&amp;" - "&amp;TEXT(Q$252+S$252,"$#,##0")&amp;"; ","")&amp;IF(O$253=O$280,U$253&amp;" - "&amp;TEXT(Q$253+S$253,"$#,##0")&amp;"; ","")&amp;IF(O$254=O$280,U$254&amp;" - "&amp;TEXT(Q$254+S$254,"$#,##0")&amp;"; ","")&amp;IF(O$255=O$280,U$255&amp;" - "&amp;TEXT(Q$255+S$255,"$#,##0")&amp;"; ","")&amp;IF(O$256=O$280,U$256&amp;" - "&amp;TEXT(Q$256+S$256,"$#,##0")&amp;"; ","")&amp;IF(O$257=O$280,U$257&amp;" - "&amp;TEXT(Q$257+S$257,"$#,##0")&amp;"; ","")&amp;IF(O$258=O$280,U$258&amp;" - "&amp;TEXT(Q$258+S$258,"$#,##0")&amp;"; ","")&amp;IF(O$259=O$280,U$259&amp;" - "&amp;TEXT(Q$259+S$259,"$#,##0")&amp;"; ","")&amp;IF(O$260=O$280,U$260&amp;" - "&amp;TEXT(Q$260+S$260,"$#,##0")&amp;"; ","")&amp;IF(O$261=O$280,U$261&amp;" - "&amp;TEXT(Q$261+S$261,"$#,##0")&amp;"; ","")&amp;IF(O$262=O$280,U$262&amp;" - "&amp;TEXT(Q$262+S$262,"$#,##0")&amp;"; ","")&amp;IF(O$263=O$280,U$263&amp;" - "&amp;TEXT(Q$263+S$263,"$#,##0")&amp;"; ","")&amp;IF(O$264=O$280,U$264&amp;" - "&amp;TEXT(Q$264+S$264,"$#,##0")&amp;"; ","")&amp;IF(O$265=O$280,U$265&amp;" - "&amp;TEXT(Q$265+S$265,"$#,##0")&amp;"; ","")</f>
        <v>Other: (to be autofilled from data to the right)</v>
      </c>
      <c r="C274" s="482"/>
      <c r="D274" s="482"/>
      <c r="E274" s="482"/>
      <c r="F274" s="482"/>
      <c r="G274" s="482"/>
      <c r="H274" s="482"/>
      <c r="I274" s="482"/>
      <c r="J274" s="482"/>
      <c r="K274" s="482"/>
      <c r="L274" s="483"/>
      <c r="M274" s="233"/>
      <c r="N274" s="258"/>
      <c r="O274" s="384" t="s">
        <v>425</v>
      </c>
      <c r="P274" s="382"/>
      <c r="Q274" s="386">
        <f t="shared" si="39"/>
        <v>0</v>
      </c>
      <c r="R274" s="382"/>
      <c r="S274" s="386">
        <f t="shared" si="40"/>
        <v>0</v>
      </c>
      <c r="T274" s="375"/>
      <c r="U274" s="390" t="str">
        <f>IF(Q274&lt;&gt;H$100,"Eligible ","")&amp;IF(AND(Q274&lt;&gt;H$100,S274&lt;&gt;J$100),"and ","")&amp;IF(S274&lt;&gt;J$100,"Ineligible ","")&amp;IF(AND(Q274&lt;&gt;H$100,S274&lt;&gt;J$100),"Costs do not match the above entries.",IF(OR(Q274&lt;&gt;H$100,S274&lt;&gt;J$100),"Cost does not match the above entry.",""))</f>
        <v/>
      </c>
    </row>
    <row r="275" spans="1:21" ht="27" customHeight="1" thickBot="1">
      <c r="A275" s="138"/>
      <c r="B275" s="484"/>
      <c r="C275" s="485"/>
      <c r="D275" s="485"/>
      <c r="E275" s="485"/>
      <c r="F275" s="485"/>
      <c r="G275" s="485"/>
      <c r="H275" s="485"/>
      <c r="I275" s="485"/>
      <c r="J275" s="485"/>
      <c r="K275" s="485"/>
      <c r="L275" s="486"/>
      <c r="M275" s="233"/>
      <c r="N275" s="258"/>
      <c r="O275" s="383" t="s">
        <v>432</v>
      </c>
      <c r="P275" s="382"/>
      <c r="Q275" s="385">
        <f t="shared" si="39"/>
        <v>0</v>
      </c>
      <c r="R275" s="382"/>
      <c r="S275" s="385">
        <f t="shared" si="40"/>
        <v>0</v>
      </c>
      <c r="T275" s="375"/>
      <c r="U275" s="390" t="str">
        <f>IF(Q275&lt;&gt;H$112,"Eligible ","")&amp;IF(AND(Q275&lt;&gt;H$112,S275&lt;&gt;J$112),"and ","")&amp;IF(S275&lt;&gt;J$112,"Ineligible ","")&amp;IF(AND(Q275&lt;&gt;H$112,S275&lt;&gt;J$112),"Costs do not match the above entries.",IF(OR(Q275&lt;&gt;H$112,S275&lt;&gt;J$112),"Cost does not match the above entry.",""))</f>
        <v/>
      </c>
    </row>
    <row r="276" spans="1:21" ht="27" customHeight="1" thickBot="1">
      <c r="A276" s="138"/>
      <c r="B276" s="484"/>
      <c r="C276" s="485"/>
      <c r="D276" s="485"/>
      <c r="E276" s="485"/>
      <c r="F276" s="485"/>
      <c r="G276" s="485"/>
      <c r="H276" s="485"/>
      <c r="I276" s="485"/>
      <c r="J276" s="485"/>
      <c r="K276" s="485"/>
      <c r="L276" s="486"/>
      <c r="M276" s="233"/>
      <c r="N276" s="258"/>
      <c r="O276" s="384" t="s">
        <v>433</v>
      </c>
      <c r="P276" s="382"/>
      <c r="Q276" s="385">
        <f t="shared" si="39"/>
        <v>0</v>
      </c>
      <c r="R276" s="382"/>
      <c r="S276" s="385">
        <f t="shared" si="40"/>
        <v>0</v>
      </c>
      <c r="T276" s="375"/>
      <c r="U276" s="390" t="str">
        <f>IF(Q276&lt;&gt;H$129,"Eligible ","")&amp;IF(AND(Q276&lt;&gt;H$129,S276&lt;&gt;J$129),"and ","")&amp;IF(S276&lt;&gt;J$129,"Ineligible ","")&amp;IF(AND(Q276&lt;&gt;H$129,S276&lt;&gt;J$129),"Costs do not match the above entries.",IF(OR(Q276&lt;&gt;H$129,S276&lt;&gt;J$129),"Cost does not match the above entry.",""))</f>
        <v/>
      </c>
    </row>
    <row r="277" spans="1:21" ht="28.5" thickBot="1">
      <c r="A277" s="130"/>
      <c r="B277" s="484"/>
      <c r="C277" s="485"/>
      <c r="D277" s="485"/>
      <c r="E277" s="485"/>
      <c r="F277" s="485"/>
      <c r="G277" s="485"/>
      <c r="H277" s="485"/>
      <c r="I277" s="485"/>
      <c r="J277" s="485"/>
      <c r="K277" s="485"/>
      <c r="L277" s="486"/>
      <c r="M277" s="258"/>
      <c r="N277" s="258"/>
      <c r="O277" s="384" t="s">
        <v>434</v>
      </c>
      <c r="P277" s="382"/>
      <c r="Q277" s="386">
        <f t="shared" si="39"/>
        <v>0</v>
      </c>
      <c r="R277" s="382"/>
      <c r="S277" s="386">
        <f t="shared" si="40"/>
        <v>0</v>
      </c>
      <c r="T277" s="375"/>
      <c r="U277" s="390" t="str">
        <f>IF(Q277&lt;&gt;H$153,"Eligible ","")&amp;IF(AND(Q277&lt;&gt;H$153,S277&lt;&gt;J$153),"and ","")&amp;IF(S277&lt;&gt;J$153,"Ineligible ","")&amp;IF(AND(Q277&lt;&gt;H$153,S277&lt;&gt;J$153),"Costs do not match the above entries.",IF(OR(Q277&lt;&gt;H$153,S277&lt;&gt;J$153),"Cost does not match the above entry.",""))</f>
        <v/>
      </c>
    </row>
    <row r="278" spans="1:21" ht="28.5" thickBot="1">
      <c r="A278" s="138"/>
      <c r="B278" s="484"/>
      <c r="C278" s="485"/>
      <c r="D278" s="485"/>
      <c r="E278" s="485"/>
      <c r="F278" s="485"/>
      <c r="G278" s="485"/>
      <c r="H278" s="485"/>
      <c r="I278" s="485"/>
      <c r="J278" s="485"/>
      <c r="K278" s="485"/>
      <c r="L278" s="486"/>
      <c r="M278" s="233"/>
      <c r="N278" s="258"/>
      <c r="O278" s="384" t="s">
        <v>435</v>
      </c>
      <c r="P278" s="382"/>
      <c r="Q278" s="386">
        <f t="shared" si="39"/>
        <v>0</v>
      </c>
      <c r="R278" s="382"/>
      <c r="S278" s="386">
        <f t="shared" si="40"/>
        <v>0</v>
      </c>
      <c r="T278" s="375"/>
      <c r="U278" s="390" t="str">
        <f>IF(Q278&lt;&gt;H$181,"Eligible ","")&amp;IF(AND(Q278&lt;&gt;H$181,S278&lt;&gt;J$181),"and ","")&amp;IF(S278&lt;&gt;J$181,"Ineligible ","")&amp;IF(AND(Q278&lt;&gt;H$181,S278&lt;&gt;J$181),"Costs do not match the above entries.",IF(OR(Q278&lt;&gt;H$181,S278&lt;&gt;J$181),"Cost does not match the above entry.",""))</f>
        <v/>
      </c>
    </row>
    <row r="279" spans="1:21" ht="27" customHeight="1" thickBot="1">
      <c r="A279" s="126"/>
      <c r="B279" s="484"/>
      <c r="C279" s="485"/>
      <c r="D279" s="485"/>
      <c r="E279" s="485"/>
      <c r="F279" s="485"/>
      <c r="G279" s="485"/>
      <c r="H279" s="485"/>
      <c r="I279" s="485"/>
      <c r="J279" s="485"/>
      <c r="K279" s="485"/>
      <c r="L279" s="486"/>
      <c r="M279" s="233"/>
      <c r="N279" s="258"/>
      <c r="O279" s="384" t="s">
        <v>436</v>
      </c>
      <c r="P279" s="382"/>
      <c r="Q279" s="386">
        <f t="shared" si="39"/>
        <v>0</v>
      </c>
      <c r="R279" s="382"/>
      <c r="S279" s="386">
        <f t="shared" si="40"/>
        <v>0</v>
      </c>
      <c r="T279" s="375"/>
      <c r="U279" s="390" t="str">
        <f>IF(Q279&lt;&gt;H$190,"Eligible ","")&amp;IF(AND(Q279&lt;&gt;H$190,S279&lt;&gt;J$190),"and ","")&amp;IF(S279&lt;&gt;J$190,"Ineligible ","")&amp;IF(AND(Q279&lt;&gt;H$190,S279&lt;&gt;J$190),"Costs do not match the above entries.",IF(OR(Q279&lt;&gt;H$190,S279&lt;&gt;J$190),"Cost does not match the above entry.",""))</f>
        <v/>
      </c>
    </row>
    <row r="280" spans="1:21" ht="27" customHeight="1" thickBot="1">
      <c r="A280" s="126"/>
      <c r="B280" s="484"/>
      <c r="C280" s="485"/>
      <c r="D280" s="485"/>
      <c r="E280" s="485"/>
      <c r="F280" s="485"/>
      <c r="G280" s="485"/>
      <c r="H280" s="485"/>
      <c r="I280" s="485"/>
      <c r="J280" s="485"/>
      <c r="K280" s="485"/>
      <c r="L280" s="486"/>
      <c r="M280" s="233"/>
      <c r="N280" s="258"/>
      <c r="O280" s="384" t="s">
        <v>437</v>
      </c>
      <c r="P280" s="382"/>
      <c r="Q280" s="386">
        <f t="shared" si="39"/>
        <v>0</v>
      </c>
      <c r="R280" s="382"/>
      <c r="S280" s="386">
        <f t="shared" si="40"/>
        <v>0</v>
      </c>
      <c r="T280" s="375"/>
      <c r="U280" s="390" t="str">
        <f>IF(Q280&lt;&gt;H$199,"Eligible ","")&amp;IF(AND(Q280&lt;&gt;H$199,S280&lt;&gt;J$199),"and ","")&amp;IF(S280&lt;&gt;J$199,"Ineligible ","")&amp;IF(AND(Q280&lt;&gt;H$199,S280&lt;&gt;J$199),"Costs do not match the above entries.",IF(OR(Q280&lt;&gt;H$199,S280&lt;&gt;J$199),"Cost does not match the above entry.",""))</f>
        <v/>
      </c>
    </row>
    <row r="281" spans="1:21" ht="27" customHeight="1">
      <c r="A281" s="126"/>
      <c r="B281" s="487"/>
      <c r="C281" s="488"/>
      <c r="D281" s="488"/>
      <c r="E281" s="488"/>
      <c r="F281" s="488"/>
      <c r="G281" s="488"/>
      <c r="H281" s="488"/>
      <c r="I281" s="488"/>
      <c r="J281" s="488"/>
      <c r="K281" s="488"/>
      <c r="L281" s="489"/>
      <c r="M281" s="233"/>
      <c r="N281" s="258"/>
      <c r="O281" s="233"/>
      <c r="P281" s="233"/>
      <c r="Q281" s="233"/>
      <c r="R281" s="233"/>
      <c r="S281" s="233"/>
      <c r="T281" s="233"/>
      <c r="U281" s="233"/>
    </row>
    <row r="282" spans="1:21" ht="20.100000000000001" customHeight="1">
      <c r="A282" s="126"/>
      <c r="B282" s="230"/>
      <c r="C282" s="230"/>
      <c r="D282" s="230"/>
      <c r="E282" s="230"/>
      <c r="F282" s="230"/>
      <c r="G282" s="230"/>
      <c r="H282" s="230"/>
      <c r="I282" s="230"/>
      <c r="J282" s="230"/>
      <c r="K282" s="230"/>
      <c r="L282" s="230"/>
      <c r="M282" s="233"/>
      <c r="N282" s="258"/>
      <c r="O282" s="233"/>
      <c r="P282" s="233"/>
      <c r="Q282" s="233"/>
      <c r="R282" s="233"/>
      <c r="S282" s="233"/>
      <c r="T282" s="233"/>
      <c r="U282" s="233"/>
    </row>
    <row r="283" spans="1:21">
      <c r="A283" s="233"/>
      <c r="B283" s="130" t="s">
        <v>350</v>
      </c>
      <c r="C283" s="233"/>
      <c r="D283" s="233"/>
      <c r="E283" s="233"/>
      <c r="F283" s="233"/>
      <c r="G283" s="233"/>
      <c r="H283" s="233"/>
      <c r="I283" s="233"/>
      <c r="J283" s="233"/>
      <c r="K283" s="233"/>
      <c r="L283" s="233"/>
      <c r="M283" s="233"/>
      <c r="O283" s="130"/>
      <c r="P283" s="130"/>
      <c r="Q283" s="130"/>
      <c r="R283" s="130"/>
      <c r="S283" s="130"/>
      <c r="T283" s="130"/>
      <c r="U283" s="130"/>
    </row>
    <row r="284" spans="1:21">
      <c r="A284" s="233"/>
      <c r="B284" s="130" t="s">
        <v>351</v>
      </c>
      <c r="C284" s="233"/>
      <c r="D284" s="233"/>
      <c r="E284" s="233"/>
      <c r="F284" s="233"/>
      <c r="G284" s="233"/>
      <c r="H284" s="233"/>
      <c r="I284" s="233"/>
      <c r="J284" s="233"/>
      <c r="K284" s="233"/>
      <c r="L284" s="233"/>
      <c r="M284" s="233"/>
      <c r="O284" s="130"/>
      <c r="P284" s="130"/>
      <c r="Q284" s="130"/>
      <c r="R284" s="130"/>
      <c r="S284" s="130"/>
      <c r="T284" s="130"/>
      <c r="U284" s="130"/>
    </row>
    <row r="285" spans="1:21">
      <c r="A285" s="130"/>
      <c r="B285" s="130"/>
      <c r="C285" s="130"/>
      <c r="D285" s="130"/>
      <c r="E285" s="130"/>
      <c r="F285" s="130"/>
      <c r="G285" s="130"/>
      <c r="H285" s="130"/>
      <c r="I285" s="130"/>
      <c r="J285" s="130"/>
      <c r="K285" s="130"/>
      <c r="L285" s="130"/>
      <c r="M285" s="130"/>
      <c r="O285" s="130"/>
      <c r="P285" s="130"/>
      <c r="Q285" s="130"/>
      <c r="R285" s="130"/>
      <c r="S285" s="130"/>
      <c r="T285" s="130"/>
      <c r="U285" s="130"/>
    </row>
    <row r="286" spans="1:21" ht="21.95" customHeight="1">
      <c r="A286" s="130"/>
      <c r="B286" s="130"/>
      <c r="C286" s="130"/>
      <c r="D286" s="130"/>
      <c r="E286" s="130"/>
      <c r="F286" s="130"/>
      <c r="G286" s="130"/>
      <c r="H286" s="130"/>
      <c r="I286" s="130"/>
      <c r="J286" s="130"/>
      <c r="K286" s="130"/>
      <c r="L286" s="130"/>
      <c r="M286" s="130"/>
      <c r="O286" s="130"/>
      <c r="P286" s="130"/>
      <c r="Q286" s="130"/>
      <c r="R286" s="130"/>
      <c r="S286" s="130"/>
      <c r="T286" s="130"/>
      <c r="U286" s="130"/>
    </row>
    <row r="287" spans="1:21" ht="21.95" customHeight="1">
      <c r="A287" s="130"/>
      <c r="B287" s="130"/>
      <c r="C287" s="130"/>
      <c r="D287" s="130"/>
      <c r="E287" s="130"/>
      <c r="F287" s="130"/>
      <c r="G287" s="130"/>
      <c r="H287" s="130"/>
      <c r="I287" s="130"/>
      <c r="J287" s="130"/>
      <c r="K287" s="130"/>
      <c r="L287" s="130"/>
      <c r="M287" s="130"/>
      <c r="O287" s="130"/>
      <c r="P287" s="130"/>
      <c r="Q287" s="130"/>
      <c r="R287" s="130"/>
      <c r="S287" s="130"/>
      <c r="T287" s="130"/>
      <c r="U287" s="130"/>
    </row>
    <row r="288" spans="1:21" ht="21.95" customHeight="1">
      <c r="T288" s="130"/>
      <c r="U288" s="130"/>
    </row>
    <row r="289" spans="15:21" ht="21.95" customHeight="1">
      <c r="T289" s="130"/>
      <c r="U289" s="130"/>
    </row>
    <row r="290" spans="15:21" ht="21.95" customHeight="1">
      <c r="T290" s="130"/>
      <c r="U290" s="130"/>
    </row>
    <row r="291" spans="15:21" ht="21.95" customHeight="1">
      <c r="T291" s="130"/>
      <c r="U291" s="130"/>
    </row>
    <row r="292" spans="15:21" ht="21.95" customHeight="1">
      <c r="T292" s="130"/>
      <c r="U292" s="130"/>
    </row>
    <row r="293" spans="15:21" ht="21.95" customHeight="1">
      <c r="T293" s="130"/>
      <c r="U293" s="130"/>
    </row>
    <row r="294" spans="15:21" ht="21.95" customHeight="1">
      <c r="T294" s="130"/>
      <c r="U294" s="130"/>
    </row>
    <row r="295" spans="15:21" ht="21.95" customHeight="1">
      <c r="O295" s="130"/>
      <c r="P295" s="130"/>
      <c r="Q295" s="130"/>
      <c r="R295" s="130"/>
      <c r="S295" s="130"/>
      <c r="T295" s="130"/>
      <c r="U295" s="130"/>
    </row>
    <row r="296" spans="15:21" ht="21.95" customHeight="1">
      <c r="O296" s="130"/>
      <c r="P296" s="130"/>
      <c r="Q296" s="130"/>
      <c r="R296" s="130"/>
      <c r="S296" s="130"/>
      <c r="T296" s="130"/>
      <c r="U296" s="130"/>
    </row>
    <row r="297" spans="15:21" ht="21.95" customHeight="1">
      <c r="O297" s="130"/>
      <c r="P297" s="130"/>
      <c r="Q297" s="130"/>
      <c r="R297" s="130"/>
      <c r="S297" s="130"/>
      <c r="T297" s="130"/>
      <c r="U297" s="130"/>
    </row>
    <row r="298" spans="15:21" ht="21.95" customHeight="1">
      <c r="O298" s="130"/>
      <c r="P298" s="130"/>
      <c r="Q298" s="130"/>
      <c r="R298" s="130"/>
      <c r="S298" s="130"/>
      <c r="T298" s="130"/>
      <c r="U298" s="130"/>
    </row>
    <row r="299" spans="15:21" ht="21.95" customHeight="1">
      <c r="O299" s="130"/>
      <c r="P299" s="130"/>
      <c r="Q299" s="130"/>
      <c r="R299" s="130"/>
      <c r="S299" s="130"/>
      <c r="T299" s="130"/>
      <c r="U299" s="130"/>
    </row>
    <row r="300" spans="15:21" ht="21.95" customHeight="1">
      <c r="O300" s="130"/>
      <c r="P300" s="130"/>
      <c r="Q300" s="130"/>
      <c r="R300" s="130"/>
      <c r="S300" s="130"/>
      <c r="T300" s="130"/>
      <c r="U300" s="130"/>
    </row>
    <row r="301" spans="15:21" ht="21.95" customHeight="1">
      <c r="O301" s="130"/>
      <c r="P301" s="130"/>
      <c r="Q301" s="130"/>
      <c r="R301" s="130"/>
      <c r="S301" s="130"/>
      <c r="T301" s="130"/>
      <c r="U301" s="130"/>
    </row>
    <row r="302" spans="15:21" ht="21.95" customHeight="1">
      <c r="O302" s="130"/>
      <c r="P302" s="130"/>
      <c r="Q302" s="130"/>
      <c r="R302" s="130"/>
      <c r="S302" s="130"/>
      <c r="T302" s="130"/>
      <c r="U302" s="130"/>
    </row>
    <row r="303" spans="15:21" ht="21.95" customHeight="1">
      <c r="O303" s="130"/>
      <c r="P303" s="130"/>
      <c r="Q303" s="130"/>
      <c r="R303" s="130"/>
      <c r="S303" s="130"/>
      <c r="T303" s="130"/>
      <c r="U303" s="130"/>
    </row>
    <row r="304" spans="15:21" ht="21.95" customHeight="1">
      <c r="O304" s="130"/>
      <c r="P304" s="130"/>
      <c r="Q304" s="130"/>
      <c r="R304" s="130"/>
      <c r="S304" s="130"/>
      <c r="T304" s="130"/>
      <c r="U304" s="130"/>
    </row>
    <row r="305" spans="2:21" ht="21.95" customHeight="1">
      <c r="O305" s="130"/>
      <c r="P305" s="130"/>
      <c r="Q305" s="130"/>
      <c r="R305" s="130"/>
      <c r="S305" s="130"/>
      <c r="T305" s="130"/>
      <c r="U305" s="130"/>
    </row>
    <row r="306" spans="2:21" ht="21.95" customHeight="1">
      <c r="O306" s="130"/>
      <c r="P306" s="130"/>
      <c r="Q306" s="130"/>
      <c r="R306" s="130"/>
      <c r="S306" s="130"/>
      <c r="T306" s="130"/>
      <c r="U306" s="130"/>
    </row>
    <row r="307" spans="2:21" ht="21.95" customHeight="1">
      <c r="O307" s="130"/>
      <c r="P307" s="130"/>
      <c r="Q307" s="130"/>
      <c r="R307" s="130"/>
      <c r="S307" s="130"/>
      <c r="T307" s="130"/>
      <c r="U307" s="130"/>
    </row>
    <row r="308" spans="2:21" ht="21.95" customHeight="1">
      <c r="O308" s="130"/>
      <c r="P308" s="130"/>
      <c r="Q308" s="130"/>
      <c r="R308" s="130"/>
      <c r="S308" s="130"/>
      <c r="T308" s="130"/>
      <c r="U308" s="130"/>
    </row>
    <row r="309" spans="2:21" ht="21.95" customHeight="1">
      <c r="O309" s="130"/>
      <c r="P309" s="130"/>
      <c r="Q309" s="130"/>
      <c r="R309" s="130"/>
      <c r="S309" s="130"/>
      <c r="T309" s="130"/>
      <c r="U309" s="130"/>
    </row>
    <row r="310" spans="2:21" ht="21.95" customHeight="1">
      <c r="O310" s="130"/>
      <c r="P310" s="130"/>
      <c r="Q310" s="130"/>
      <c r="R310" s="130"/>
      <c r="S310" s="130"/>
      <c r="T310" s="130"/>
      <c r="U310" s="130"/>
    </row>
    <row r="311" spans="2:21" ht="21.95" customHeight="1">
      <c r="O311" s="130"/>
      <c r="P311" s="130"/>
      <c r="Q311" s="130"/>
      <c r="R311" s="130"/>
      <c r="S311" s="130"/>
      <c r="T311" s="130"/>
      <c r="U311" s="130"/>
    </row>
    <row r="312" spans="2:21" ht="21.95" customHeight="1">
      <c r="B312" s="74" t="s">
        <v>416</v>
      </c>
      <c r="O312" s="130"/>
      <c r="P312" s="130"/>
      <c r="Q312" s="130"/>
      <c r="R312" s="130"/>
      <c r="S312" s="130"/>
      <c r="T312" s="130"/>
      <c r="U312" s="130"/>
    </row>
    <row r="313" spans="2:21" ht="21.95" customHeight="1">
      <c r="B313" s="74" t="s">
        <v>423</v>
      </c>
      <c r="O313" s="130"/>
      <c r="P313" s="130"/>
      <c r="Q313" s="130"/>
      <c r="R313" s="130"/>
      <c r="S313" s="130"/>
      <c r="T313" s="130"/>
      <c r="U313" s="130"/>
    </row>
    <row r="314" spans="2:21" ht="21.95" customHeight="1">
      <c r="B314" s="74" t="s">
        <v>424</v>
      </c>
      <c r="O314" s="130"/>
      <c r="P314" s="130"/>
      <c r="Q314" s="130"/>
      <c r="R314" s="130"/>
      <c r="S314" s="130"/>
      <c r="T314" s="130"/>
      <c r="U314" s="130"/>
    </row>
    <row r="315" spans="2:21" ht="21.95" customHeight="1">
      <c r="B315" s="74" t="s">
        <v>431</v>
      </c>
      <c r="O315" s="130"/>
      <c r="P315" s="130"/>
      <c r="Q315" s="130"/>
      <c r="R315" s="130"/>
      <c r="S315" s="130"/>
      <c r="T315" s="130"/>
      <c r="U315" s="130"/>
    </row>
    <row r="316" spans="2:21" ht="21.95" customHeight="1">
      <c r="B316" s="74" t="s">
        <v>425</v>
      </c>
      <c r="O316" s="130"/>
      <c r="P316" s="130"/>
      <c r="Q316" s="130"/>
      <c r="R316" s="130"/>
      <c r="S316" s="130"/>
      <c r="T316" s="130"/>
      <c r="U316" s="130"/>
    </row>
    <row r="317" spans="2:21" ht="21.95" customHeight="1">
      <c r="B317" s="74" t="s">
        <v>432</v>
      </c>
      <c r="O317" s="130"/>
      <c r="P317" s="130"/>
      <c r="Q317" s="130"/>
      <c r="R317" s="130"/>
      <c r="S317" s="130"/>
      <c r="T317" s="130"/>
      <c r="U317" s="130"/>
    </row>
    <row r="318" spans="2:21" ht="21.95" customHeight="1">
      <c r="B318" s="74" t="s">
        <v>433</v>
      </c>
      <c r="O318" s="130"/>
      <c r="P318" s="130"/>
      <c r="Q318" s="130"/>
      <c r="R318" s="130"/>
      <c r="S318" s="130"/>
      <c r="T318" s="130"/>
      <c r="U318" s="130"/>
    </row>
    <row r="319" spans="2:21" ht="21.95" customHeight="1">
      <c r="B319" s="74" t="s">
        <v>434</v>
      </c>
      <c r="O319" s="130"/>
      <c r="P319" s="130"/>
      <c r="Q319" s="130"/>
      <c r="R319" s="130"/>
      <c r="S319" s="130"/>
      <c r="T319" s="130"/>
      <c r="U319" s="130"/>
    </row>
    <row r="320" spans="2:21" ht="21.95" customHeight="1">
      <c r="B320" s="74" t="s">
        <v>435</v>
      </c>
      <c r="O320" s="130"/>
      <c r="P320" s="130"/>
      <c r="Q320" s="130"/>
      <c r="R320" s="130"/>
      <c r="S320" s="130"/>
      <c r="T320" s="130"/>
      <c r="U320" s="130"/>
    </row>
    <row r="321" spans="2:21" ht="21.95" customHeight="1">
      <c r="B321" s="74" t="s">
        <v>436</v>
      </c>
      <c r="O321" s="130"/>
      <c r="P321" s="130"/>
      <c r="Q321" s="130"/>
      <c r="R321" s="130"/>
      <c r="S321" s="130"/>
      <c r="T321" s="130"/>
      <c r="U321" s="130"/>
    </row>
    <row r="322" spans="2:21" ht="21.95" customHeight="1">
      <c r="B322" s="74" t="s">
        <v>437</v>
      </c>
      <c r="O322" s="130"/>
      <c r="P322" s="130"/>
      <c r="Q322" s="130"/>
      <c r="R322" s="130"/>
      <c r="S322" s="130"/>
      <c r="T322" s="130"/>
      <c r="U322" s="130"/>
    </row>
    <row r="323" spans="2:21" ht="21.95" customHeight="1">
      <c r="O323" s="130"/>
      <c r="P323" s="130"/>
      <c r="Q323" s="130"/>
      <c r="R323" s="130"/>
      <c r="S323" s="130"/>
      <c r="T323" s="130"/>
      <c r="U323" s="130"/>
    </row>
    <row r="324" spans="2:21" ht="21.95" customHeight="1">
      <c r="O324" s="130"/>
      <c r="P324" s="130"/>
      <c r="Q324" s="130"/>
      <c r="R324" s="130"/>
      <c r="S324" s="130"/>
      <c r="T324" s="130"/>
      <c r="U324" s="130"/>
    </row>
    <row r="325" spans="2:21" ht="21.95" customHeight="1">
      <c r="O325" s="130"/>
      <c r="P325" s="130"/>
      <c r="Q325" s="130"/>
      <c r="R325" s="130"/>
      <c r="S325" s="130"/>
      <c r="T325" s="130"/>
      <c r="U325" s="130"/>
    </row>
    <row r="326" spans="2:21" ht="21.95" customHeight="1">
      <c r="O326" s="130"/>
      <c r="P326" s="130"/>
      <c r="Q326" s="130"/>
      <c r="R326" s="130"/>
      <c r="S326" s="130"/>
      <c r="T326" s="130"/>
      <c r="U326" s="130"/>
    </row>
    <row r="327" spans="2:21" ht="21.95" customHeight="1">
      <c r="O327" s="130"/>
      <c r="P327" s="130"/>
      <c r="Q327" s="130"/>
      <c r="R327" s="130"/>
      <c r="S327" s="130"/>
      <c r="T327" s="130"/>
      <c r="U327" s="130"/>
    </row>
    <row r="328" spans="2:21" ht="21.95" customHeight="1">
      <c r="O328" s="130"/>
      <c r="P328" s="130"/>
      <c r="Q328" s="130"/>
      <c r="R328" s="130"/>
      <c r="S328" s="130"/>
      <c r="T328" s="130"/>
      <c r="U328" s="130"/>
    </row>
    <row r="329" spans="2:21" ht="21.95" customHeight="1">
      <c r="O329" s="130"/>
      <c r="P329" s="130"/>
      <c r="Q329" s="130"/>
      <c r="R329" s="130"/>
      <c r="S329" s="130"/>
      <c r="T329" s="130"/>
      <c r="U329" s="130"/>
    </row>
    <row r="330" spans="2:21" ht="21.95" customHeight="1">
      <c r="O330" s="130"/>
      <c r="P330" s="130"/>
      <c r="Q330" s="130"/>
      <c r="R330" s="130"/>
      <c r="S330" s="130"/>
      <c r="T330" s="130"/>
      <c r="U330" s="130"/>
    </row>
    <row r="331" spans="2:21" ht="21.95" customHeight="1">
      <c r="O331" s="130"/>
      <c r="P331" s="130"/>
      <c r="Q331" s="130"/>
      <c r="R331" s="130"/>
      <c r="S331" s="130"/>
      <c r="T331" s="130"/>
      <c r="U331" s="130"/>
    </row>
    <row r="332" spans="2:21" ht="21.95" customHeight="1">
      <c r="O332" s="130"/>
      <c r="P332" s="130"/>
      <c r="Q332" s="130"/>
      <c r="R332" s="130"/>
      <c r="S332" s="130"/>
      <c r="T332" s="130"/>
      <c r="U332" s="130"/>
    </row>
    <row r="333" spans="2:21" ht="21.95" customHeight="1">
      <c r="O333" s="130"/>
      <c r="P333" s="130"/>
      <c r="Q333" s="130"/>
      <c r="R333" s="130"/>
      <c r="S333" s="130"/>
      <c r="T333" s="130"/>
      <c r="U333" s="130"/>
    </row>
    <row r="334" spans="2:21" ht="21.95" customHeight="1">
      <c r="O334" s="130"/>
      <c r="P334" s="130"/>
      <c r="Q334" s="130"/>
      <c r="R334" s="130"/>
      <c r="S334" s="130"/>
      <c r="T334" s="130"/>
      <c r="U334" s="130"/>
    </row>
    <row r="335" spans="2:21" ht="21.95" customHeight="1"/>
    <row r="336" spans="2:21" ht="21.95" customHeight="1"/>
    <row r="337" ht="21.95" customHeight="1"/>
    <row r="338" ht="21.95" customHeight="1"/>
    <row r="339" ht="21.95" customHeight="1"/>
    <row r="340" ht="21.95" customHeight="1"/>
    <row r="341" ht="21.95" customHeight="1"/>
    <row r="342" ht="21.95" customHeight="1"/>
    <row r="343" ht="21.95" customHeight="1"/>
    <row r="344" ht="21.95" customHeight="1"/>
    <row r="345" ht="21.95" customHeight="1"/>
    <row r="346" ht="21.95" customHeight="1"/>
    <row r="347" ht="21.95" customHeight="1"/>
    <row r="348" ht="21.95" customHeight="1"/>
    <row r="349" ht="21.95" customHeight="1"/>
    <row r="350" ht="21.95" customHeight="1"/>
    <row r="351" ht="21.95" customHeight="1"/>
    <row r="352" ht="21.95" customHeight="1"/>
    <row r="353" ht="21.95" customHeight="1"/>
    <row r="354" ht="21.95" customHeight="1"/>
    <row r="355" ht="21.95" customHeight="1"/>
    <row r="356" ht="21.95" customHeight="1"/>
    <row r="357" ht="21.95" customHeight="1"/>
    <row r="358" ht="21.95" customHeight="1"/>
    <row r="359" ht="21.95" customHeight="1"/>
    <row r="360" ht="21.95" customHeight="1"/>
    <row r="361" ht="21.95" customHeight="1"/>
    <row r="362" ht="21.95" customHeight="1"/>
    <row r="363" ht="21.95" customHeight="1"/>
    <row r="364" ht="21.95" customHeight="1"/>
    <row r="365" ht="21.95" customHeight="1"/>
    <row r="366" ht="21.95" customHeight="1"/>
    <row r="367" ht="21.95" customHeight="1"/>
    <row r="368" ht="21.95" customHeight="1"/>
    <row r="369" ht="21.95" customHeight="1"/>
    <row r="370" ht="21.95" customHeight="1"/>
    <row r="371" ht="21.95" customHeight="1"/>
    <row r="372" ht="21.95" customHeight="1"/>
    <row r="373" ht="21.95" customHeight="1"/>
    <row r="374" ht="21.95" customHeight="1"/>
    <row r="375" ht="21.95" customHeight="1"/>
    <row r="376" ht="21.95" customHeight="1"/>
    <row r="377" ht="21.95" customHeight="1"/>
    <row r="378" ht="21.95" customHeight="1"/>
    <row r="379" ht="21.95" customHeight="1"/>
    <row r="380" ht="21.95" customHeight="1"/>
    <row r="381" ht="21.95" customHeight="1"/>
    <row r="382" ht="21.95" customHeight="1"/>
    <row r="383" ht="21.95" customHeight="1"/>
    <row r="384" ht="21.95" customHeight="1"/>
    <row r="385" ht="21.95" customHeight="1"/>
    <row r="386" ht="21.95" customHeight="1"/>
    <row r="387" ht="21.95" customHeight="1"/>
    <row r="388" ht="21.95" customHeight="1"/>
    <row r="389" ht="21.95" customHeight="1"/>
    <row r="390" ht="21.95" customHeight="1"/>
    <row r="391" ht="21.95" customHeight="1"/>
    <row r="392" ht="21.95" customHeight="1"/>
    <row r="393" ht="21.95" customHeight="1"/>
    <row r="394" ht="21.95" customHeight="1"/>
    <row r="395" ht="21.95" customHeight="1"/>
    <row r="396" ht="21.95" customHeight="1"/>
    <row r="397" ht="26.1" customHeight="1"/>
    <row r="398" ht="26.1" customHeight="1"/>
    <row r="399" ht="26.1" customHeight="1"/>
  </sheetData>
  <sheetProtection algorithmName="SHA-512" hashValue="K5ihDZMQ41T3wsVt8QKo5YxQ0pCqP75UvTE7ygRPQ/7uRR4DaoyPj1O6B6leMbbh7P7y17oVG51E5sOjRB5pxA==" saltValue="r8HVgaea/mxAjYbEUuD8jA==" spinCount="100000" sheet="1" objects="1" scenarios="1" selectLockedCells="1"/>
  <mergeCells count="21">
    <mergeCell ref="B274:L281"/>
    <mergeCell ref="B225:L229"/>
    <mergeCell ref="B244:L248"/>
    <mergeCell ref="B251:L255"/>
    <mergeCell ref="B267:L271"/>
    <mergeCell ref="B258:L264"/>
    <mergeCell ref="B232:L236"/>
    <mergeCell ref="O2:U2"/>
    <mergeCell ref="O3:U3"/>
    <mergeCell ref="O4:U7"/>
    <mergeCell ref="A2:M2"/>
    <mergeCell ref="A3:M3"/>
    <mergeCell ref="B220:L224"/>
    <mergeCell ref="B237:L241"/>
    <mergeCell ref="B215:L219"/>
    <mergeCell ref="B209:M209"/>
    <mergeCell ref="C6:H6"/>
    <mergeCell ref="K6:L6"/>
    <mergeCell ref="B75:L75"/>
    <mergeCell ref="B139:L139"/>
    <mergeCell ref="B208:L208"/>
  </mergeCells>
  <phoneticPr fontId="0" type="noConversion"/>
  <conditionalFormatting sqref="L66">
    <cfRule type="cellIs" dxfId="1633" priority="114" operator="equal">
      <formula>"ERROR&gt;14%"</formula>
    </cfRule>
  </conditionalFormatting>
  <conditionalFormatting sqref="Q16:Q25 S16:S25 Q156 S156">
    <cfRule type="cellIs" dxfId="1632" priority="93" operator="equal">
      <formula>0</formula>
    </cfRule>
  </conditionalFormatting>
  <conditionalFormatting sqref="Q47:Q57 S47:S57">
    <cfRule type="cellIs" dxfId="1631" priority="94" operator="equal">
      <formula>0</formula>
    </cfRule>
  </conditionalFormatting>
  <conditionalFormatting sqref="Q61:Q67 S61:S67">
    <cfRule type="cellIs" dxfId="1630" priority="95" operator="equal">
      <formula>0</formula>
    </cfRule>
  </conditionalFormatting>
  <conditionalFormatting sqref="S85:S114 Q85:Q114">
    <cfRule type="cellIs" dxfId="1629" priority="96" operator="equal">
      <formula>0</formula>
    </cfRule>
  </conditionalFormatting>
  <conditionalFormatting sqref="Q120:Q131 S120:S131">
    <cfRule type="cellIs" dxfId="1628" priority="97" operator="equal">
      <formula>0</formula>
    </cfRule>
  </conditionalFormatting>
  <conditionalFormatting sqref="Q152:Q154 S152:S154 S157:S158 Q157:Q158">
    <cfRule type="cellIs" dxfId="1627" priority="99" operator="equal">
      <formula>0</formula>
    </cfRule>
  </conditionalFormatting>
  <conditionalFormatting sqref="Q178:Q184 S178:S184">
    <cfRule type="cellIs" dxfId="1626" priority="100" operator="equal">
      <formula>0</formula>
    </cfRule>
  </conditionalFormatting>
  <conditionalFormatting sqref="Q189:Q192 S189:S192">
    <cfRule type="cellIs" dxfId="1625" priority="101" operator="equal">
      <formula>0</formula>
    </cfRule>
  </conditionalFormatting>
  <conditionalFormatting sqref="Q197:Q201 S197:S201">
    <cfRule type="cellIs" dxfId="1624" priority="102" operator="equal">
      <formula>0</formula>
    </cfRule>
  </conditionalFormatting>
  <conditionalFormatting sqref="Q137 S137">
    <cfRule type="cellIs" dxfId="1623" priority="98" operator="equal">
      <formula>0</formula>
    </cfRule>
  </conditionalFormatting>
  <conditionalFormatting sqref="Q206 S206">
    <cfRule type="cellIs" dxfId="1622" priority="107" operator="equal">
      <formula>0</formula>
    </cfRule>
  </conditionalFormatting>
  <conditionalFormatting sqref="J85">
    <cfRule type="expression" dxfId="1621" priority="53">
      <formula>AND(J85=0,L$114&gt;0)</formula>
    </cfRule>
  </conditionalFormatting>
  <conditionalFormatting sqref="J104">
    <cfRule type="expression" dxfId="1620" priority="52">
      <formula>AND(J104=0,L$114&gt;0)</formula>
    </cfRule>
  </conditionalFormatting>
  <conditionalFormatting sqref="Q274">
    <cfRule type="cellIs" dxfId="1619" priority="30" operator="notEqual">
      <formula>H$100</formula>
    </cfRule>
  </conditionalFormatting>
  <conditionalFormatting sqref="Q271">
    <cfRule type="cellIs" dxfId="1618" priority="5" operator="notEqual">
      <formula>H$50</formula>
    </cfRule>
  </conditionalFormatting>
  <conditionalFormatting sqref="S271">
    <cfRule type="cellIs" dxfId="1617" priority="6" operator="notEqual">
      <formula>J$50</formula>
    </cfRule>
  </conditionalFormatting>
  <conditionalFormatting sqref="S274">
    <cfRule type="cellIs" dxfId="1616" priority="31" operator="notEqual">
      <formula>J$100</formula>
    </cfRule>
  </conditionalFormatting>
  <conditionalFormatting sqref="Q277">
    <cfRule type="cellIs" dxfId="1615" priority="39" operator="notEqual">
      <formula>H$153</formula>
    </cfRule>
  </conditionalFormatting>
  <conditionalFormatting sqref="Q276">
    <cfRule type="cellIs" dxfId="1614" priority="36" operator="notEqual">
      <formula>H$129</formula>
    </cfRule>
  </conditionalFormatting>
  <conditionalFormatting sqref="S276">
    <cfRule type="cellIs" dxfId="1613" priority="38" operator="notEqual">
      <formula>J$129</formula>
    </cfRule>
  </conditionalFormatting>
  <conditionalFormatting sqref="S277">
    <cfRule type="cellIs" dxfId="1612" priority="40" operator="notEqual">
      <formula>J$153</formula>
    </cfRule>
  </conditionalFormatting>
  <conditionalFormatting sqref="Q278">
    <cfRule type="cellIs" dxfId="1611" priority="41" operator="notEqual">
      <formula>H$181</formula>
    </cfRule>
  </conditionalFormatting>
  <conditionalFormatting sqref="Q279">
    <cfRule type="cellIs" dxfId="1610" priority="44" operator="notEqual">
      <formula>H$190</formula>
    </cfRule>
  </conditionalFormatting>
  <conditionalFormatting sqref="Q280">
    <cfRule type="cellIs" dxfId="1609" priority="46" operator="notEqual">
      <formula>H$199</formula>
    </cfRule>
  </conditionalFormatting>
  <conditionalFormatting sqref="S278">
    <cfRule type="cellIs" dxfId="1608" priority="43" operator="notEqual">
      <formula>J$181</formula>
    </cfRule>
  </conditionalFormatting>
  <conditionalFormatting sqref="S279">
    <cfRule type="cellIs" dxfId="1607" priority="45" operator="notEqual">
      <formula>J$190</formula>
    </cfRule>
  </conditionalFormatting>
  <conditionalFormatting sqref="S280">
    <cfRule type="cellIs" dxfId="1606" priority="51" operator="notEqual">
      <formula>J$199</formula>
    </cfRule>
  </conditionalFormatting>
  <conditionalFormatting sqref="Q272">
    <cfRule type="cellIs" dxfId="1605" priority="22" operator="notEqual">
      <formula>H$55</formula>
    </cfRule>
  </conditionalFormatting>
  <conditionalFormatting sqref="S272">
    <cfRule type="cellIs" dxfId="1604" priority="23" operator="notEqual">
      <formula>J$55</formula>
    </cfRule>
  </conditionalFormatting>
  <conditionalFormatting sqref="Q275">
    <cfRule type="cellIs" dxfId="1603" priority="32" operator="notEqual">
      <formula>H$112</formula>
    </cfRule>
  </conditionalFormatting>
  <conditionalFormatting sqref="S275">
    <cfRule type="cellIs" dxfId="1602" priority="34" operator="notEqual">
      <formula>J$112</formula>
    </cfRule>
  </conditionalFormatting>
  <conditionalFormatting sqref="G244:H248 B237:F241">
    <cfRule type="expression" dxfId="1601" priority="21">
      <formula>COUNTIF(O$216:O$265,O$275)=0</formula>
    </cfRule>
  </conditionalFormatting>
  <conditionalFormatting sqref="G251:H255 B244:F248">
    <cfRule type="expression" dxfId="1600" priority="20">
      <formula>COUNTIF(O$216:O$265,O$276)=0</formula>
    </cfRule>
  </conditionalFormatting>
  <conditionalFormatting sqref="G237:H241 B232:F236">
    <cfRule type="expression" dxfId="1599" priority="19">
      <formula>COUNTIF(O$216:O$265,O$274)=0</formula>
    </cfRule>
  </conditionalFormatting>
  <conditionalFormatting sqref="G232:H236 B225:H229">
    <cfRule type="expression" dxfId="1598" priority="18">
      <formula>COUNTIF(O$216:O$265,O$273)=0</formula>
    </cfRule>
  </conditionalFormatting>
  <conditionalFormatting sqref="B220:H224">
    <cfRule type="expression" dxfId="1597" priority="17">
      <formula>COUNTIF(O$216:O$265,O$272)=0</formula>
    </cfRule>
  </conditionalFormatting>
  <conditionalFormatting sqref="B215:H219">
    <cfRule type="expression" dxfId="1596" priority="16">
      <formula>COUNTIF(O$216:O$265,O$271)=0</formula>
    </cfRule>
  </conditionalFormatting>
  <conditionalFormatting sqref="Q71 S71">
    <cfRule type="cellIs" dxfId="1595" priority="10" operator="equal">
      <formula>0</formula>
    </cfRule>
  </conditionalFormatting>
  <conditionalFormatting sqref="Q73 S73">
    <cfRule type="cellIs" dxfId="1594" priority="9" operator="equal">
      <formula>0</formula>
    </cfRule>
  </conditionalFormatting>
  <conditionalFormatting sqref="Q273">
    <cfRule type="cellIs" dxfId="1593" priority="24" operator="notEqual">
      <formula>$H$71</formula>
    </cfRule>
  </conditionalFormatting>
  <conditionalFormatting sqref="S273">
    <cfRule type="cellIs" dxfId="1592" priority="25" operator="notEqual">
      <formula>J$71</formula>
    </cfRule>
  </conditionalFormatting>
  <conditionalFormatting sqref="I244:L248">
    <cfRule type="expression" dxfId="1591" priority="433">
      <formula>COUNTIF(V$216:V$264,V$274)=0</formula>
    </cfRule>
  </conditionalFormatting>
  <conditionalFormatting sqref="I251:L255">
    <cfRule type="expression" dxfId="1590" priority="434">
      <formula>COUNTIF(V$216:V$264,V$275)=0</formula>
    </cfRule>
  </conditionalFormatting>
  <conditionalFormatting sqref="I237:L241">
    <cfRule type="expression" dxfId="1589" priority="435">
      <formula>COUNTIF(V$216:V$264,V$273)=0</formula>
    </cfRule>
  </conditionalFormatting>
  <conditionalFormatting sqref="I232:L236 I225:L229">
    <cfRule type="expression" dxfId="1588" priority="436">
      <formula>COUNTIF(V$216:V$264,V$272)=0</formula>
    </cfRule>
  </conditionalFormatting>
  <conditionalFormatting sqref="I220:L224">
    <cfRule type="expression" dxfId="1587" priority="438">
      <formula>COUNTIF(V$216:V$264,V$271)=0</formula>
    </cfRule>
  </conditionalFormatting>
  <conditionalFormatting sqref="I215:L219">
    <cfRule type="expression" dxfId="1586" priority="439">
      <formula>COUNTIF(V$216:V$264,V$270)=0</formula>
    </cfRule>
  </conditionalFormatting>
  <conditionalFormatting sqref="B274">
    <cfRule type="expression" dxfId="1585" priority="440">
      <formula>COUNTIF(D$216:D$269,D$283)=0</formula>
    </cfRule>
  </conditionalFormatting>
  <conditionalFormatting sqref="B267:J271">
    <cfRule type="expression" dxfId="1584" priority="441">
      <formula>COUNTIF(D$216:D$269,D$282)=0</formula>
    </cfRule>
  </conditionalFormatting>
  <conditionalFormatting sqref="B251:F255">
    <cfRule type="expression" dxfId="1583" priority="453">
      <formula>COUNTIF(O$216:O$265,O$277)=0</formula>
    </cfRule>
  </conditionalFormatting>
  <conditionalFormatting sqref="B258">
    <cfRule type="expression" dxfId="1582" priority="455">
      <formula>COUNTIF(D$216:D$269,D$281)=0</formula>
    </cfRule>
  </conditionalFormatting>
  <dataValidations xWindow="455" yWindow="385" count="2">
    <dataValidation type="whole" allowBlank="1" showInputMessage="1" showErrorMessage="1" error="Please enter a whole number." sqref="I189:J190 S206 I48:I55 H47:H55 H61:J63 J47:J55 H178:J181 J197:J199 J152:J154 H120:J129 O16:O25 Q16:Q25 S16:S25 O47:O55 Q47:Q55 S47:S55 O61:O63 Q61:Q63 S61:S63 O85:O112 Q85:Q112 S85:S112 O120:O129 Q120:Q129 S120:S129 S216:S265 O178:O181 Q178:Q181 S178:S181 O189:O190 Q189:Q190 S189:S190 O197:O199 Q197:Q199 S197:S199 S65 S67 S57 S114 S131 S137 S158 S183:S184 S192 S201 H85:J112 H71:J71 O71 Q71 S71 S73 Q216:Q265 H156 H152:H154 S156 S152:S154 Q156 Q152:Q154 O156 O152:O154 J156 H16:H22 H24:H25 H23" xr:uid="{00000000-0002-0000-0000-000000000000}">
      <formula1>0</formula1>
      <formula2>100000000</formula2>
    </dataValidation>
    <dataValidation type="list" allowBlank="1" showInputMessage="1" showErrorMessage="1" sqref="O216:O265" xr:uid="{00000000-0002-0000-0000-000001000000}">
      <formula1>$B$312:$B$322</formula1>
    </dataValidation>
  </dataValidations>
  <printOptions horizontalCentered="1"/>
  <pageMargins left="0.5" right="0.25" top="0.5" bottom="0.75" header="0.5" footer="0.5"/>
  <pageSetup scale="38" orientation="portrait" r:id="rId1"/>
  <headerFooter alignWithMargins="0">
    <oddHeader xml:space="preserve">&amp;R&amp;14
</oddHeader>
    <oddFooter>&amp;LHC Development Final Cost Certification (DFCC)&amp;10
Rev. 06-2023&amp;RPage &amp;P</oddFooter>
  </headerFooter>
  <rowBreaks count="4" manualBreakCount="4">
    <brk id="76" max="16383" man="1"/>
    <brk id="139" max="12" man="1"/>
    <brk id="210" max="16383" man="1"/>
    <brk id="326"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indexed="24"/>
    <pageSetUpPr fitToPage="1"/>
  </sheetPr>
  <dimension ref="A1:AA217"/>
  <sheetViews>
    <sheetView defaultGridColor="0" colorId="22" zoomScale="60" zoomScaleNormal="60" workbookViewId="0">
      <pane xSplit="2" ySplit="11" topLeftCell="C12" activePane="bottomRight" state="frozen"/>
      <selection pane="topRight" activeCell="C1" sqref="C1"/>
      <selection pane="bottomLeft" activeCell="A12" sqref="A12"/>
      <selection pane="bottomRight" activeCell="A34" sqref="A34"/>
    </sheetView>
  </sheetViews>
  <sheetFormatPr defaultColWidth="9.69140625" defaultRowHeight="23.25"/>
  <cols>
    <col min="1" max="1" width="11.765625" customWidth="1"/>
    <col min="2" max="2" width="36.3046875" customWidth="1"/>
    <col min="3" max="3" width="9.765625" customWidth="1"/>
    <col min="4" max="4" width="9.07421875" customWidth="1"/>
    <col min="5" max="5" width="13.61328125" customWidth="1"/>
    <col min="6" max="6" width="7" customWidth="1"/>
    <col min="7" max="7" width="8.69140625" customWidth="1"/>
    <col min="8" max="8" width="13.53515625" customWidth="1"/>
    <col min="9" max="9" width="9.69140625" customWidth="1"/>
    <col min="10" max="10" width="13.07421875" customWidth="1"/>
    <col min="13" max="13" width="12.23046875" customWidth="1"/>
    <col min="14" max="14" width="15.3828125" customWidth="1"/>
    <col min="16" max="16" width="12.921875" hidden="1" customWidth="1"/>
    <col min="17" max="19" width="9.69140625" hidden="1" customWidth="1"/>
    <col min="20" max="20" width="14.3046875" hidden="1" customWidth="1"/>
    <col min="21" max="25" width="9.69140625" hidden="1" customWidth="1"/>
    <col min="26" max="27" width="16.69140625" customWidth="1"/>
  </cols>
  <sheetData>
    <row r="1" spans="1:27" ht="23.25" customHeight="1">
      <c r="A1" s="222" t="s">
        <v>148</v>
      </c>
      <c r="B1" s="13"/>
      <c r="C1" s="13"/>
      <c r="D1" s="13"/>
      <c r="E1" s="13"/>
      <c r="F1" s="13"/>
      <c r="G1" s="13"/>
      <c r="H1" s="13"/>
      <c r="I1" s="13"/>
      <c r="J1" s="13"/>
      <c r="M1" s="554" t="s">
        <v>445</v>
      </c>
      <c r="N1" s="555"/>
      <c r="Z1" s="560" t="s">
        <v>446</v>
      </c>
      <c r="AA1" s="561"/>
    </row>
    <row r="2" spans="1:27">
      <c r="A2" s="12" t="s">
        <v>149</v>
      </c>
      <c r="B2" s="12"/>
      <c r="C2" s="12"/>
      <c r="D2" s="12"/>
      <c r="E2" s="12"/>
      <c r="F2" s="12"/>
      <c r="G2" s="12"/>
      <c r="H2" s="12"/>
      <c r="I2" s="12"/>
      <c r="J2" s="12"/>
      <c r="M2" s="556"/>
      <c r="N2" s="557"/>
      <c r="Z2" s="562"/>
      <c r="AA2" s="563"/>
    </row>
    <row r="3" spans="1:27">
      <c r="A3" s="12" t="s">
        <v>150</v>
      </c>
      <c r="B3" s="13"/>
      <c r="C3" s="13"/>
      <c r="D3" s="13"/>
      <c r="E3" s="13"/>
      <c r="F3" s="13"/>
      <c r="G3" s="13"/>
      <c r="H3" s="13"/>
      <c r="I3" s="13"/>
      <c r="J3" s="13"/>
      <c r="M3" s="556"/>
      <c r="N3" s="557"/>
      <c r="Z3" s="562"/>
      <c r="AA3" s="563"/>
    </row>
    <row r="4" spans="1:27" ht="12.75" customHeight="1">
      <c r="A4" s="10"/>
      <c r="B4" s="10"/>
      <c r="C4" s="10"/>
      <c r="D4" s="10"/>
      <c r="E4" s="10"/>
      <c r="F4" s="10"/>
      <c r="G4" s="10"/>
      <c r="H4" s="10"/>
      <c r="I4" s="10"/>
      <c r="J4" s="10"/>
      <c r="M4" s="556"/>
      <c r="N4" s="557"/>
      <c r="Z4" s="562"/>
      <c r="AA4" s="563"/>
    </row>
    <row r="5" spans="1:27" ht="24" thickBot="1">
      <c r="A5" s="34" t="s">
        <v>151</v>
      </c>
      <c r="B5" s="113" t="str">
        <f>IF(COSTS!C6="","",COSTS!C6)</f>
        <v/>
      </c>
      <c r="C5" s="10"/>
      <c r="D5" s="10"/>
      <c r="E5" s="10"/>
      <c r="F5" s="10"/>
      <c r="G5" s="10"/>
      <c r="H5" s="43"/>
      <c r="I5" s="204" t="str">
        <f>"Application #: "&amp;IF(COSTS!$K$6="","",COSTS!$K$6)</f>
        <v xml:space="preserve">Application #: </v>
      </c>
      <c r="J5" s="10"/>
      <c r="M5" s="556"/>
      <c r="N5" s="557"/>
      <c r="Z5" s="562"/>
      <c r="AA5" s="563"/>
    </row>
    <row r="6" spans="1:27" ht="24" thickBot="1">
      <c r="A6" s="34" t="s">
        <v>152</v>
      </c>
      <c r="B6" s="120"/>
      <c r="C6" s="280"/>
      <c r="D6" s="280"/>
      <c r="E6" s="10"/>
      <c r="F6" s="10"/>
      <c r="G6" s="10"/>
      <c r="H6" s="10"/>
      <c r="I6" s="10"/>
      <c r="J6" s="10"/>
      <c r="M6" s="556"/>
      <c r="N6" s="557"/>
      <c r="Z6" s="562"/>
      <c r="AA6" s="563"/>
    </row>
    <row r="7" spans="1:27" ht="24" thickBot="1">
      <c r="A7" s="34" t="s">
        <v>153</v>
      </c>
      <c r="B7" s="120"/>
      <c r="C7" s="10"/>
      <c r="D7" s="281" t="s">
        <v>154</v>
      </c>
      <c r="E7" s="120"/>
      <c r="F7" s="10"/>
      <c r="G7" s="10"/>
      <c r="H7" s="10"/>
      <c r="I7" s="10"/>
      <c r="J7" s="10"/>
      <c r="M7" s="556"/>
      <c r="N7" s="557"/>
      <c r="Z7" s="562"/>
      <c r="AA7" s="563"/>
    </row>
    <row r="8" spans="1:27" ht="24" thickBot="1">
      <c r="A8" s="10"/>
      <c r="B8" s="10" t="s">
        <v>364</v>
      </c>
      <c r="C8" s="10"/>
      <c r="D8" s="10"/>
      <c r="E8" s="10"/>
      <c r="F8" s="10"/>
      <c r="G8" s="10"/>
      <c r="H8" s="10"/>
      <c r="I8" s="10"/>
      <c r="J8" s="10"/>
      <c r="M8" s="558"/>
      <c r="N8" s="559"/>
      <c r="Z8" s="564"/>
      <c r="AA8" s="565"/>
    </row>
    <row r="9" spans="1:27">
      <c r="A9" s="35"/>
      <c r="B9" s="15"/>
      <c r="C9" s="36" t="s">
        <v>110</v>
      </c>
      <c r="D9" s="15" t="s">
        <v>173</v>
      </c>
      <c r="E9" s="36"/>
      <c r="F9" s="15" t="s">
        <v>155</v>
      </c>
      <c r="G9" s="36"/>
      <c r="H9" s="35"/>
      <c r="I9" s="15"/>
      <c r="J9" s="37"/>
      <c r="M9" s="438" t="s">
        <v>5</v>
      </c>
      <c r="N9" s="438" t="s">
        <v>381</v>
      </c>
      <c r="P9" s="439" t="s">
        <v>447</v>
      </c>
      <c r="Q9" s="440" t="s">
        <v>448</v>
      </c>
      <c r="R9" s="441" t="s">
        <v>447</v>
      </c>
      <c r="S9" s="440" t="s">
        <v>449</v>
      </c>
      <c r="T9" s="441" t="s">
        <v>450</v>
      </c>
      <c r="U9" s="440" t="s">
        <v>449</v>
      </c>
      <c r="V9" s="442">
        <v>-0.09</v>
      </c>
      <c r="W9" s="443">
        <v>0.04</v>
      </c>
      <c r="X9" s="444"/>
      <c r="Y9" s="445"/>
      <c r="Z9" s="566" t="s">
        <v>451</v>
      </c>
      <c r="AA9" s="566"/>
    </row>
    <row r="10" spans="1:27" ht="24" thickBot="1">
      <c r="A10" s="38" t="s">
        <v>236</v>
      </c>
      <c r="B10" s="16" t="s">
        <v>113</v>
      </c>
      <c r="C10" s="17" t="s">
        <v>114</v>
      </c>
      <c r="D10" s="16" t="s">
        <v>174</v>
      </c>
      <c r="E10" s="17" t="s">
        <v>5</v>
      </c>
      <c r="F10" s="16" t="s">
        <v>157</v>
      </c>
      <c r="G10" s="17" t="s">
        <v>170</v>
      </c>
      <c r="H10" s="38" t="s">
        <v>156</v>
      </c>
      <c r="I10" s="16" t="s">
        <v>116</v>
      </c>
      <c r="J10" s="39" t="s">
        <v>116</v>
      </c>
      <c r="M10" s="27" t="s">
        <v>119</v>
      </c>
      <c r="N10" s="27" t="s">
        <v>382</v>
      </c>
      <c r="P10" s="446"/>
      <c r="Q10" s="445"/>
      <c r="R10" s="444"/>
      <c r="S10" s="445"/>
      <c r="T10" s="444"/>
      <c r="U10" s="445"/>
      <c r="V10" s="444"/>
      <c r="W10" s="445"/>
      <c r="X10" s="444"/>
      <c r="Y10" s="445"/>
      <c r="Z10" s="567"/>
      <c r="AA10" s="567"/>
    </row>
    <row r="11" spans="1:27" ht="24" thickBot="1">
      <c r="A11" s="40"/>
      <c r="B11" s="18"/>
      <c r="C11" s="41" t="s">
        <v>117</v>
      </c>
      <c r="D11" s="18" t="s">
        <v>118</v>
      </c>
      <c r="E11" s="41" t="s">
        <v>119</v>
      </c>
      <c r="F11" s="18">
        <v>1.3</v>
      </c>
      <c r="G11" s="41" t="s">
        <v>164</v>
      </c>
      <c r="H11" s="40" t="s">
        <v>119</v>
      </c>
      <c r="I11" s="18" t="s">
        <v>120</v>
      </c>
      <c r="J11" s="42" t="s">
        <v>121</v>
      </c>
      <c r="M11" s="447" t="s">
        <v>380</v>
      </c>
      <c r="N11" s="447" t="s">
        <v>380</v>
      </c>
      <c r="P11" s="446"/>
      <c r="Q11" s="445"/>
      <c r="R11" s="444"/>
      <c r="S11" s="445"/>
      <c r="T11" s="444"/>
      <c r="U11" s="445"/>
      <c r="V11" s="444"/>
      <c r="W11" s="445"/>
      <c r="X11" s="444"/>
      <c r="Y11" s="445"/>
      <c r="Z11" s="448" t="s">
        <v>452</v>
      </c>
      <c r="AA11" s="449" t="s">
        <v>453</v>
      </c>
    </row>
    <row r="12" spans="1:27">
      <c r="A12" s="466"/>
      <c r="B12" s="306" t="str">
        <f>IF('APPLIC. FRACT.'!A8="",IF('QUAL. CALC'!A8="","",'QUAL. CALC'!A8),'APPLIC. FRACT.'!A8)</f>
        <v/>
      </c>
      <c r="C12" s="307" t="str">
        <f>IF('QUAL. CALC'!B8="","",'QUAL. CALC'!B8)</f>
        <v/>
      </c>
      <c r="D12" s="308" t="str">
        <f>IF('APPLIC. FRACT.'!C8="",IF('QUAL. CALC'!C8="","",'QUAL. CALC'!C8),'APPLIC. FRACT.'!C8)</f>
        <v/>
      </c>
      <c r="E12" s="474" t="str">
        <f>IF(B12="","",N(M12)+IF('DEV.  DATA'!H$84&gt;0,IF('CREDIT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308" t="str">
        <f>IF(B12="","",IF('DEV.  DATA'!$D$72="","",1.3))</f>
        <v/>
      </c>
      <c r="G12" s="310" t="str">
        <f>IF(B12="","",IF('DEV.  DATA'!$G$60=100,1,'APPLIC. FRACT.'!$H8))</f>
        <v/>
      </c>
      <c r="H12" s="309" t="str">
        <f>IF(B12="","",IF(F12="",ROUND(E12*G12,0),ROUND(E12*F12*G12,0)))</f>
        <v/>
      </c>
      <c r="I12" s="311" t="str">
        <f>IF(B12="","",IF('DEV.  DATA'!$E$35="",'QUAL. CALC'!G8,IF('DEV.  DATA'!$E$37="",'DEV.  DATA'!$E$38,'DEV.  DATA'!$E$37)))</f>
        <v/>
      </c>
      <c r="J12" s="309" t="str">
        <f>IF(B12="","",ROUND(H12*(I12/100),0))</f>
        <v/>
      </c>
      <c r="K12" s="312"/>
      <c r="L12" s="312"/>
      <c r="M12" s="450"/>
      <c r="N12" s="451" t="str">
        <f>IF(N(M12)=0,"",J12-ROUND(IF(F12="",ROUND((E12-N(M12))*G12,0),ROUND((E12-N(M12))*F12*G12,0))*(I12/100),0))</f>
        <v/>
      </c>
      <c r="P12" s="452" t="str">
        <f>IF('DEV.  DATA'!$E$37&lt;&gt;"",'EXHIBIT C'!J12,IF(AND('DEV.  DATA'!$G$35="X",'DEV.  DATA'!$E$37="",'DEV.  DATA'!$E$38="",'DEV.  DATA'!$H$84=""),'EXHIBIT C'!J12,""))</f>
        <v/>
      </c>
      <c r="Q12" s="453" t="str">
        <f>IF(AND('DEV.  DATA'!$E$37="",'DEV.  DATA'!$E$38&gt;0),'EXHIBIT C'!J12,IF(AND('DEV.  DATA'!$G$35="X",'DEV.  DATA'!$E$37="",'DEV.  DATA'!$E$38="",'DEV.  DATA'!$H$84&lt;&gt;""),'EXHIBIT C'!J12,""))</f>
        <v/>
      </c>
      <c r="R12" s="454" t="str">
        <f>IF(B12="","",IF('DEV.  DATA'!$E$37&lt;&gt;"",'EXHIBIT C'!I12/100,IF(AND('DEV.  DATA'!$G$35="X",'DEV.  DATA'!$E$37="",'DEV.  DATA'!$E$38="",'DEV.  DATA'!$H$84=""),'EXHIBIT C'!I12/100,"")))</f>
        <v/>
      </c>
      <c r="S12" s="455" t="str">
        <f>IF(B12="","",IF(AND('DEV.  DATA'!$E$37="",'DEV.  DATA'!$E$38&gt;0), 'EXHIBIT C'!I12/100,IF(AND('DEV.  DATA'!$G$35="X",'DEV.  DATA'!$E$37="",'DEV.  DATA'!$E$38="",'DEV.  DATA'!$H$84&lt;&gt;""),'EXHIBIT C'!I12/100,"")))</f>
        <v/>
      </c>
      <c r="T12" s="456" t="str">
        <f>IF(B12="","",IF('DEV.  DATA'!$E$37&lt;&gt;"",'EXHIBIT C'!J12,IF(AND('DEV.  DATA'!$G$35="X",'DEV.  DATA'!$E$37="",'DEV.  DATA'!$E$38="",'DEV.  DATA'!$H$84=""),'EXHIBIT C'!J12,"")))</f>
        <v/>
      </c>
      <c r="U12" s="453" t="str">
        <f>IF(B12="","",IF(AND('DEV.  DATA'!$E$37="",'DEV.  DATA'!$E$38&gt;0), 'EXHIBIT C'!J12,IF(AND('DEV.  DATA'!$G$35="X",'DEV.  DATA'!$E$37="",'DEV.  DATA'!$E$38="",'DEV.  DATA'!$H$84&lt;&gt;""),'EXHIBIT C'!J12,"")))</f>
        <v/>
      </c>
      <c r="V12" s="444" t="str">
        <f>IF(B12="","",IF('DEV.  DATA'!$E$37&lt;&gt;"",'EXHIBIT C'!H12,IF(AND('DEV.  DATA'!$G$35="X",'DEV.  DATA'!$E$37="",'DEV.  DATA'!$E$38="",'DEV.  DATA'!$H$84=""),'EXHIBIT C'!H12,"")))</f>
        <v/>
      </c>
      <c r="W12" s="445" t="str">
        <f>IF(B12="","",IF(AND('DEV.  DATA'!$E$37="",'DEV.  DATA'!$E$38&gt;0), 'EXHIBIT C'!H12,IF(AND('DEV.  DATA'!$G$35="X",'DEV.  DATA'!$E$37="",'DEV.  DATA'!$E$38="",'DEV.  DATA'!$H$84&lt;&gt;""),'EXHIBIT C'!H12,"")))</f>
        <v/>
      </c>
      <c r="X12" s="444" t="str">
        <f>IF(B12="","",IF('DEV.  DATA'!$E$37&lt;&gt;"",'EXHIBIT C'!H12,IF(AND('DEV.  DATA'!$G$35="X",'DEV.  DATA'!$E$37="",'DEV.  DATA'!$E$38="",'DEV.  DATA'!$H$84=""),'EXHIBIT C'!H12,"")))</f>
        <v/>
      </c>
      <c r="Y12" s="445" t="str">
        <f>IF(B12="","",IF(AND('DEV.  DATA'!$E$37="",'DEV.  DATA'!$E$38&gt;0), 'EXHIBIT C'!H12,IF(AND('DEV.  DATA'!$G$35="X",'DEV.  DATA'!$E$37="",'DEV.  DATA'!$E$38="",'DEV.  DATA'!$H$84&lt;&gt;""),'EXHIBIT C'!H12,"")))</f>
        <v/>
      </c>
      <c r="Z12" s="457" t="str">
        <f>IF(N(J12)=0,"",M12+ROUNDUP((TRUNC((ROUND(IF(F12="",ROUND(E12*G12,0),ROUND(E12*F12*G12,0))*(I12/100),0)+0.5)/(I12/100),0)+0.5)/G12/F12-E12,4))</f>
        <v/>
      </c>
      <c r="AA12" s="457" t="str">
        <f>IF(N(J12)=0,"",M12+ROUND((TRUNC((ROUND(IF(F12="",ROUND(E12*G12,0),ROUND(E12*F12*G12,0))*(I12/100),0)-0.5001)/(I12/100),0)+0.4999)/G12/F12-E12,4))</f>
        <v/>
      </c>
    </row>
    <row r="13" spans="1:27">
      <c r="A13" s="467"/>
      <c r="B13" s="306" t="str">
        <f>IF('APPLIC. FRACT.'!A9="",IF('QUAL. CALC'!A9="","",'QUAL. CALC'!A9),'APPLIC. FRACT.'!A9)</f>
        <v/>
      </c>
      <c r="C13" s="307" t="str">
        <f>IF('QUAL. CALC'!B9="","",'QUAL. CALC'!B9)</f>
        <v/>
      </c>
      <c r="D13" s="308" t="str">
        <f>IF('APPLIC. FRACT.'!C9="",IF('QUAL. CALC'!C9="","",'QUAL. CALC'!C9),'APPLIC. FRACT.'!C9)</f>
        <v/>
      </c>
      <c r="E13" s="474" t="str">
        <f>IF(B13="","",N(M13)+IF('DEV.  DATA'!H$84&gt;0,IF('CREDIT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08" t="str">
        <f>IF(B13="","",IF('DEV.  DATA'!$D$72="","",1.3))</f>
        <v/>
      </c>
      <c r="G13" s="310" t="str">
        <f>IF(B13="","",IF('DEV.  DATA'!$G$60=100,1,'APPLIC. FRACT.'!$H9))</f>
        <v/>
      </c>
      <c r="H13" s="309" t="str">
        <f t="shared" ref="H13:H36" si="0">IF(B13="","",IF(F13="",ROUND(E13*G13,0),ROUND(E13*F13*G13,0)))</f>
        <v/>
      </c>
      <c r="I13" s="311" t="str">
        <f>IF(B13="","",IF('DEV.  DATA'!$E$35="",'QUAL. CALC'!G9,IF('DEV.  DATA'!$E$37="",'DEV.  DATA'!$E$38,'DEV.  DATA'!$E$37)))</f>
        <v/>
      </c>
      <c r="J13" s="309" t="str">
        <f t="shared" ref="J13:J36" si="1">IF(B13="","",ROUND(H13*(I13/100),0))</f>
        <v/>
      </c>
      <c r="K13" s="312"/>
      <c r="L13" s="312"/>
      <c r="M13" s="450"/>
      <c r="N13" s="451" t="str">
        <f t="shared" ref="N13:N76" si="2">IF(N(M13)=0,"",J13-ROUND(IF(F13="",ROUND((E13-N(M13))*G13,0),ROUND((E13-N(M13))*F13*G13,0))*(I13/100),0))</f>
        <v/>
      </c>
      <c r="P13" s="452" t="str">
        <f>IF('DEV.  DATA'!$E$37&lt;&gt;"",'EXHIBIT C'!J13,IF(AND('DEV.  DATA'!$G$35="X",'DEV.  DATA'!$E$37="",'DEV.  DATA'!$E$38="",'DEV.  DATA'!$H$84=""),'EXHIBIT C'!J13,""))</f>
        <v/>
      </c>
      <c r="Q13" s="453" t="str">
        <f>IF(AND('DEV.  DATA'!$E$37="",'DEV.  DATA'!$E$38&gt;0),'EXHIBIT C'!J13,IF(AND('DEV.  DATA'!$G$35="X",'DEV.  DATA'!$E$37="",'DEV.  DATA'!$E$38="",'DEV.  DATA'!$H$84&lt;&gt;""),'EXHIBIT C'!J13,""))</f>
        <v/>
      </c>
      <c r="R13" s="454" t="str">
        <f>IF(B13="","",IF('DEV.  DATA'!$E$37&lt;&gt;"",'EXHIBIT C'!I13/100,IF(AND('DEV.  DATA'!$G$35="X",'DEV.  DATA'!$E$37="",'DEV.  DATA'!$E$38="",'DEV.  DATA'!$H$84=""),'EXHIBIT C'!I13/100,"")))</f>
        <v/>
      </c>
      <c r="S13" s="455" t="str">
        <f>IF(B13="","",IF(AND('DEV.  DATA'!$E$37="",'DEV.  DATA'!$E$38&gt;0), 'EXHIBIT C'!I13/100,IF(AND('DEV.  DATA'!$G$35="X",'DEV.  DATA'!$E$37="",'DEV.  DATA'!$E$38="",'DEV.  DATA'!$H$84&lt;&gt;""),'EXHIBIT C'!I13/100,"")))</f>
        <v/>
      </c>
      <c r="T13" s="456" t="str">
        <f>IF(B13="","",IF('DEV.  DATA'!$E$37&lt;&gt;"",'EXHIBIT C'!J13,IF(AND('DEV.  DATA'!$G$35="X",'DEV.  DATA'!$E$37="",'DEV.  DATA'!$E$38="",'DEV.  DATA'!$H$84=""),'EXHIBIT C'!J13,"")))</f>
        <v/>
      </c>
      <c r="U13" s="453" t="str">
        <f>IF(B13="","",IF(AND('DEV.  DATA'!$E$37="",'DEV.  DATA'!$E$38&gt;0), 'EXHIBIT C'!J13,IF(AND('DEV.  DATA'!$G$35="X",'DEV.  DATA'!$E$37="",'DEV.  DATA'!$E$38="",'DEV.  DATA'!$H$84&lt;&gt;""),'EXHIBIT C'!J13,"")))</f>
        <v/>
      </c>
      <c r="V13" s="444" t="str">
        <f>IF(B13="","",IF('DEV.  DATA'!$E$37&lt;&gt;"",'EXHIBIT C'!H13,IF(AND('DEV.  DATA'!$G$35="X",'DEV.  DATA'!$E$37="",'DEV.  DATA'!$E$38="",'DEV.  DATA'!$H$84=""),'EXHIBIT C'!H13,"")))</f>
        <v/>
      </c>
      <c r="W13" s="445" t="str">
        <f>IF(B13="","",IF(AND('DEV.  DATA'!$E$37="",'DEV.  DATA'!$E$38&gt;0), 'EXHIBIT C'!H13,IF(AND('DEV.  DATA'!$G$35="X",'DEV.  DATA'!$E$37="",'DEV.  DATA'!$E$38="",'DEV.  DATA'!$H$84&lt;&gt;""),'EXHIBIT C'!H13,"")))</f>
        <v/>
      </c>
      <c r="X13" s="444" t="str">
        <f>IF(B13="","",IF('DEV.  DATA'!$E$37&lt;&gt;"",'EXHIBIT C'!H13,IF(AND('DEV.  DATA'!$G$35="X",'DEV.  DATA'!$E$37="",'DEV.  DATA'!$E$38="",'DEV.  DATA'!$H$84=""),'EXHIBIT C'!H13,"")))</f>
        <v/>
      </c>
      <c r="Y13" s="445" t="str">
        <f>IF(B13="","",IF(AND('DEV.  DATA'!$E$37="",'DEV.  DATA'!$E$38&gt;0), 'EXHIBIT C'!H13,IF(AND('DEV.  DATA'!$G$35="X",'DEV.  DATA'!$E$37="",'DEV.  DATA'!$E$38="",'DEV.  DATA'!$H$84&lt;&gt;""),'EXHIBIT C'!H13,"")))</f>
        <v/>
      </c>
      <c r="Z13" s="457" t="str">
        <f t="shared" ref="Z13:Z76" si="3">IF(N(J13)=0,"",M13+ROUNDUP((TRUNC((ROUND(IF(F13="",ROUND(E13*G13,0),ROUND(E13*F13*G13,0))*(I13/100),0)+0.5)/(I13/100),0)+0.5)/G13/F13-E13,4))</f>
        <v/>
      </c>
      <c r="AA13" s="457" t="str">
        <f t="shared" ref="AA13:AA76" si="4">IF(N(J13)=0,"",M13+ROUND((TRUNC((ROUND(IF(F13="",ROUND(E13*G13,0),ROUND(E13*F13*G13,0))*(I13/100),0)-0.5001)/(I13/100),0)+0.4999)/G13/F13-E13,4))</f>
        <v/>
      </c>
    </row>
    <row r="14" spans="1:27">
      <c r="A14" s="467"/>
      <c r="B14" s="306" t="str">
        <f>IF('APPLIC. FRACT.'!A10="",IF('QUAL. CALC'!A10="","",'QUAL. CALC'!A10),'APPLIC. FRACT.'!A10)</f>
        <v/>
      </c>
      <c r="C14" s="307" t="str">
        <f>IF('QUAL. CALC'!B10="","",'QUAL. CALC'!B10)</f>
        <v/>
      </c>
      <c r="D14" s="308" t="str">
        <f>IF('APPLIC. FRACT.'!C10="",IF('QUAL. CALC'!C10="","",'QUAL. CALC'!C10),'APPLIC. FRACT.'!C10)</f>
        <v/>
      </c>
      <c r="E14" s="474" t="str">
        <f>IF(B14="","",N(M14)+IF('DEV.  DATA'!H$84&gt;0,IF('CREDIT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08" t="str">
        <f>IF(B14="","",IF('DEV.  DATA'!$D$72="","",1.3))</f>
        <v/>
      </c>
      <c r="G14" s="310" t="str">
        <f>IF(B14="","",IF('DEV.  DATA'!$G$60=100,1,'APPLIC. FRACT.'!$H10))</f>
        <v/>
      </c>
      <c r="H14" s="309" t="str">
        <f t="shared" si="0"/>
        <v/>
      </c>
      <c r="I14" s="311" t="str">
        <f>IF(B14="","",IF('DEV.  DATA'!$E$35="",'QUAL. CALC'!G10,IF('DEV.  DATA'!$E$37="",'DEV.  DATA'!$E$38,'DEV.  DATA'!$E$37)))</f>
        <v/>
      </c>
      <c r="J14" s="309" t="str">
        <f t="shared" si="1"/>
        <v/>
      </c>
      <c r="K14" s="312"/>
      <c r="L14" s="312"/>
      <c r="M14" s="450"/>
      <c r="N14" s="451" t="str">
        <f t="shared" si="2"/>
        <v/>
      </c>
      <c r="P14" s="452" t="str">
        <f>IF('DEV.  DATA'!$E$37&lt;&gt;"",'EXHIBIT C'!J14,IF(AND('DEV.  DATA'!$G$35="X",'DEV.  DATA'!$E$37="",'DEV.  DATA'!$E$38="",'DEV.  DATA'!$H$84=""),'EXHIBIT C'!J14,""))</f>
        <v/>
      </c>
      <c r="Q14" s="453" t="str">
        <f>IF(AND('DEV.  DATA'!$E$37="",'DEV.  DATA'!$E$38&gt;0),'EXHIBIT C'!J14,IF(AND('DEV.  DATA'!$G$35="X",'DEV.  DATA'!$E$37="",'DEV.  DATA'!$E$38="",'DEV.  DATA'!$H$84&lt;&gt;""),'EXHIBIT C'!J14,""))</f>
        <v/>
      </c>
      <c r="R14" s="454" t="str">
        <f>IF(B14="","",IF('DEV.  DATA'!$E$37&lt;&gt;"",'EXHIBIT C'!I14/100,IF(AND('DEV.  DATA'!$G$35="X",'DEV.  DATA'!$E$37="",'DEV.  DATA'!$E$38="",'DEV.  DATA'!$H$84=""),'EXHIBIT C'!I14/100,"")))</f>
        <v/>
      </c>
      <c r="S14" s="455" t="str">
        <f>IF(B14="","",IF(AND('DEV.  DATA'!$E$37="",'DEV.  DATA'!$E$38&gt;0), 'EXHIBIT C'!I14/100,IF(AND('DEV.  DATA'!$G$35="X",'DEV.  DATA'!$E$37="",'DEV.  DATA'!$E$38="",'DEV.  DATA'!$H$84&lt;&gt;""),'EXHIBIT C'!I14/100,"")))</f>
        <v/>
      </c>
      <c r="T14" s="456" t="str">
        <f>IF(B14="","",IF('DEV.  DATA'!$E$37&lt;&gt;"",'EXHIBIT C'!J14,IF(AND('DEV.  DATA'!$G$35="X",'DEV.  DATA'!$E$37="",'DEV.  DATA'!$E$38="",'DEV.  DATA'!$H$84=""),'EXHIBIT C'!J14,"")))</f>
        <v/>
      </c>
      <c r="U14" s="453" t="str">
        <f>IF(B14="","",IF(AND('DEV.  DATA'!$E$37="",'DEV.  DATA'!$E$38&gt;0), 'EXHIBIT C'!J14,IF(AND('DEV.  DATA'!$G$35="X",'DEV.  DATA'!$E$37="",'DEV.  DATA'!$E$38="",'DEV.  DATA'!$H$84&lt;&gt;""),'EXHIBIT C'!J14,"")))</f>
        <v/>
      </c>
      <c r="V14" s="444" t="str">
        <f>IF(B14="","",IF('DEV.  DATA'!$E$37&lt;&gt;"",'EXHIBIT C'!H14,IF(AND('DEV.  DATA'!$G$35="X",'DEV.  DATA'!$E$37="",'DEV.  DATA'!$E$38="",'DEV.  DATA'!$H$84=""),'EXHIBIT C'!H14,"")))</f>
        <v/>
      </c>
      <c r="W14" s="445" t="str">
        <f>IF(B14="","",IF(AND('DEV.  DATA'!$E$37="",'DEV.  DATA'!$E$38&gt;0), 'EXHIBIT C'!H14,IF(AND('DEV.  DATA'!$G$35="X",'DEV.  DATA'!$E$37="",'DEV.  DATA'!$E$38="",'DEV.  DATA'!$H$84&lt;&gt;""),'EXHIBIT C'!H14,"")))</f>
        <v/>
      </c>
      <c r="X14" s="444" t="str">
        <f>IF(B14="","",IF('DEV.  DATA'!$E$37&lt;&gt;"",'EXHIBIT C'!H14,IF(AND('DEV.  DATA'!$G$35="X",'DEV.  DATA'!$E$37="",'DEV.  DATA'!$E$38="",'DEV.  DATA'!$H$84=""),'EXHIBIT C'!H14,"")))</f>
        <v/>
      </c>
      <c r="Y14" s="445" t="str">
        <f>IF(B14="","",IF(AND('DEV.  DATA'!$E$37="",'DEV.  DATA'!$E$38&gt;0), 'EXHIBIT C'!H14,IF(AND('DEV.  DATA'!$G$35="X",'DEV.  DATA'!$E$37="",'DEV.  DATA'!$E$38="",'DEV.  DATA'!$H$84&lt;&gt;""),'EXHIBIT C'!H14,"")))</f>
        <v/>
      </c>
      <c r="Z14" s="457" t="str">
        <f t="shared" si="3"/>
        <v/>
      </c>
      <c r="AA14" s="457" t="str">
        <f t="shared" si="4"/>
        <v/>
      </c>
    </row>
    <row r="15" spans="1:27">
      <c r="A15" s="467"/>
      <c r="B15" s="306" t="str">
        <f>IF('APPLIC. FRACT.'!A11="",IF('QUAL. CALC'!A11="","",'QUAL. CALC'!A11),'APPLIC. FRACT.'!A11)</f>
        <v/>
      </c>
      <c r="C15" s="307" t="str">
        <f>IF('QUAL. CALC'!B11="","",'QUAL. CALC'!B11)</f>
        <v/>
      </c>
      <c r="D15" s="308" t="str">
        <f>IF('APPLIC. FRACT.'!C11="",IF('QUAL. CALC'!C11="","",'QUAL. CALC'!C11),'APPLIC. FRACT.'!C11)</f>
        <v/>
      </c>
      <c r="E15" s="474" t="str">
        <f>IF(B15="","",N(M15)+IF('DEV.  DATA'!H$84&gt;0,IF('CREDIT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08" t="str">
        <f>IF(B15="","",IF('DEV.  DATA'!$D$72="","",1.3))</f>
        <v/>
      </c>
      <c r="G15" s="310" t="str">
        <f>IF(B15="","",IF('DEV.  DATA'!$G$60=100,1,'APPLIC. FRACT.'!$H11))</f>
        <v/>
      </c>
      <c r="H15" s="309" t="str">
        <f>IF(B15="","",IF(F15="",ROUND(E15*G15,0),ROUND(E15*F15*G15,0)))</f>
        <v/>
      </c>
      <c r="I15" s="311" t="str">
        <f>IF(B15="","",IF('DEV.  DATA'!$E$35="",'QUAL. CALC'!G11,IF('DEV.  DATA'!$E$37="",'DEV.  DATA'!$E$38,'DEV.  DATA'!$E$37)))</f>
        <v/>
      </c>
      <c r="J15" s="309" t="str">
        <f>IF(B15="","",ROUND(H15*(I15/100),0))</f>
        <v/>
      </c>
      <c r="K15" s="312"/>
      <c r="L15" s="312"/>
      <c r="M15" s="450"/>
      <c r="N15" s="451" t="str">
        <f t="shared" si="2"/>
        <v/>
      </c>
      <c r="P15" s="452" t="str">
        <f>IF('DEV.  DATA'!$E$37&lt;&gt;"",'EXHIBIT C'!J15,IF(AND('DEV.  DATA'!$G$35="X",'DEV.  DATA'!$E$37="",'DEV.  DATA'!$E$38="",'DEV.  DATA'!$H$84=""),'EXHIBIT C'!J15,""))</f>
        <v/>
      </c>
      <c r="Q15" s="453" t="str">
        <f>IF(AND('DEV.  DATA'!$E$37="",'DEV.  DATA'!$E$38&gt;0),'EXHIBIT C'!J15,IF(AND('DEV.  DATA'!$G$35="X",'DEV.  DATA'!$E$37="",'DEV.  DATA'!$E$38="",'DEV.  DATA'!$H$84&lt;&gt;""),'EXHIBIT C'!J15,""))</f>
        <v/>
      </c>
      <c r="R15" s="454" t="str">
        <f>IF(B15="","",IF('DEV.  DATA'!$E$37&lt;&gt;"",'EXHIBIT C'!I15/100,IF(AND('DEV.  DATA'!$G$35="X",'DEV.  DATA'!$E$37="",'DEV.  DATA'!$E$38="",'DEV.  DATA'!$H$84=""),'EXHIBIT C'!I15/100,"")))</f>
        <v/>
      </c>
      <c r="S15" s="455" t="str">
        <f>IF(B15="","",IF(AND('DEV.  DATA'!$E$37="",'DEV.  DATA'!$E$38&gt;0), 'EXHIBIT C'!I15/100,IF(AND('DEV.  DATA'!$G$35="X",'DEV.  DATA'!$E$37="",'DEV.  DATA'!$E$38="",'DEV.  DATA'!$H$84&lt;&gt;""),'EXHIBIT C'!I15/100,"")))</f>
        <v/>
      </c>
      <c r="T15" s="456" t="str">
        <f>IF(B15="","",IF('DEV.  DATA'!$E$37&lt;&gt;"",'EXHIBIT C'!J15,IF(AND('DEV.  DATA'!$G$35="X",'DEV.  DATA'!$E$37="",'DEV.  DATA'!$E$38="",'DEV.  DATA'!$H$84=""),'EXHIBIT C'!J15,"")))</f>
        <v/>
      </c>
      <c r="U15" s="453" t="str">
        <f>IF(B15="","",IF(AND('DEV.  DATA'!$E$37="",'DEV.  DATA'!$E$38&gt;0), 'EXHIBIT C'!J15,IF(AND('DEV.  DATA'!$G$35="X",'DEV.  DATA'!$E$37="",'DEV.  DATA'!$E$38="",'DEV.  DATA'!$H$84&lt;&gt;""),'EXHIBIT C'!J15,"")))</f>
        <v/>
      </c>
      <c r="V15" s="444" t="str">
        <f>IF(B15="","",IF('DEV.  DATA'!$E$37&lt;&gt;"",'EXHIBIT C'!H15,IF(AND('DEV.  DATA'!$G$35="X",'DEV.  DATA'!$E$37="",'DEV.  DATA'!$E$38="",'DEV.  DATA'!$H$84=""),'EXHIBIT C'!H15,"")))</f>
        <v/>
      </c>
      <c r="W15" s="445" t="str">
        <f>IF(B15="","",IF(AND('DEV.  DATA'!$E$37="",'DEV.  DATA'!$E$38&gt;0), 'EXHIBIT C'!H15,IF(AND('DEV.  DATA'!$G$35="X",'DEV.  DATA'!$E$37="",'DEV.  DATA'!$E$38="",'DEV.  DATA'!$H$84&lt;&gt;""),'EXHIBIT C'!H15,"")))</f>
        <v/>
      </c>
      <c r="X15" s="444" t="str">
        <f>IF(B15="","",IF('DEV.  DATA'!$E$37&lt;&gt;"",'EXHIBIT C'!H15,IF(AND('DEV.  DATA'!$G$35="X",'DEV.  DATA'!$E$37="",'DEV.  DATA'!$E$38="",'DEV.  DATA'!$H$84=""),'EXHIBIT C'!H15,"")))</f>
        <v/>
      </c>
      <c r="Y15" s="445" t="str">
        <f>IF(B15="","",IF(AND('DEV.  DATA'!$E$37="",'DEV.  DATA'!$E$38&gt;0), 'EXHIBIT C'!H15,IF(AND('DEV.  DATA'!$G$35="X",'DEV.  DATA'!$E$37="",'DEV.  DATA'!$E$38="",'DEV.  DATA'!$H$84&lt;&gt;""),'EXHIBIT C'!H15,"")))</f>
        <v/>
      </c>
      <c r="Z15" s="457" t="str">
        <f t="shared" si="3"/>
        <v/>
      </c>
      <c r="AA15" s="457" t="str">
        <f t="shared" si="4"/>
        <v/>
      </c>
    </row>
    <row r="16" spans="1:27">
      <c r="A16" s="467"/>
      <c r="B16" s="306" t="str">
        <f>IF('APPLIC. FRACT.'!A12="",IF('QUAL. CALC'!A12="","",'QUAL. CALC'!A12),'APPLIC. FRACT.'!A12)</f>
        <v/>
      </c>
      <c r="C16" s="307" t="str">
        <f>IF('QUAL. CALC'!B12="","",'QUAL. CALC'!B12)</f>
        <v/>
      </c>
      <c r="D16" s="308" t="str">
        <f>IF('APPLIC. FRACT.'!C12="",IF('QUAL. CALC'!C12="","",'QUAL. CALC'!C12),'APPLIC. FRACT.'!C12)</f>
        <v/>
      </c>
      <c r="E16" s="474" t="str">
        <f>IF(B16="","",N(M16)+IF('DEV.  DATA'!H$84&gt;0,IF('CREDIT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08" t="str">
        <f>IF(B16="","",IF('DEV.  DATA'!$D$72="","",1.3))</f>
        <v/>
      </c>
      <c r="G16" s="310" t="str">
        <f>IF(B16="","",IF('DEV.  DATA'!$G$60=100,1,'APPLIC. FRACT.'!$H12))</f>
        <v/>
      </c>
      <c r="H16" s="309" t="str">
        <f t="shared" si="0"/>
        <v/>
      </c>
      <c r="I16" s="311" t="str">
        <f>IF(B16="","",IF('DEV.  DATA'!$E$35="",'QUAL. CALC'!G12,IF('DEV.  DATA'!$E$37="",'DEV.  DATA'!$E$38,'DEV.  DATA'!$E$37)))</f>
        <v/>
      </c>
      <c r="J16" s="309" t="str">
        <f t="shared" si="1"/>
        <v/>
      </c>
      <c r="K16" s="312"/>
      <c r="L16" s="312"/>
      <c r="M16" s="450"/>
      <c r="N16" s="451" t="str">
        <f t="shared" si="2"/>
        <v/>
      </c>
      <c r="P16" s="452" t="str">
        <f>IF('DEV.  DATA'!$E$37&lt;&gt;"",'EXHIBIT C'!J16,IF(AND('DEV.  DATA'!$G$35="X",'DEV.  DATA'!$E$37="",'DEV.  DATA'!$E$38="",'DEV.  DATA'!$H$84=""),'EXHIBIT C'!J16,""))</f>
        <v/>
      </c>
      <c r="Q16" s="453" t="str">
        <f>IF(AND('DEV.  DATA'!$E$37="",'DEV.  DATA'!$E$38&gt;0),'EXHIBIT C'!J16,IF(AND('DEV.  DATA'!$G$35="X",'DEV.  DATA'!$E$37="",'DEV.  DATA'!$E$38="",'DEV.  DATA'!$H$84&lt;&gt;""),'EXHIBIT C'!J16,""))</f>
        <v/>
      </c>
      <c r="R16" s="454" t="str">
        <f>IF(B16="","",IF('DEV.  DATA'!$E$37&lt;&gt;"",'EXHIBIT C'!I16/100,IF(AND('DEV.  DATA'!$G$35="X",'DEV.  DATA'!$E$37="",'DEV.  DATA'!$E$38="",'DEV.  DATA'!$H$84=""),'EXHIBIT C'!I16/100,"")))</f>
        <v/>
      </c>
      <c r="S16" s="455" t="str">
        <f>IF(B16="","",IF(AND('DEV.  DATA'!$E$37="",'DEV.  DATA'!$E$38&gt;0), 'EXHIBIT C'!I16/100,IF(AND('DEV.  DATA'!$G$35="X",'DEV.  DATA'!$E$37="",'DEV.  DATA'!$E$38="",'DEV.  DATA'!$H$84&lt;&gt;""),'EXHIBIT C'!I16/100,"")))</f>
        <v/>
      </c>
      <c r="T16" s="456" t="str">
        <f>IF(B16="","",IF('DEV.  DATA'!$E$37&lt;&gt;"",'EXHIBIT C'!J16,IF(AND('DEV.  DATA'!$G$35="X",'DEV.  DATA'!$E$37="",'DEV.  DATA'!$E$38="",'DEV.  DATA'!$H$84=""),'EXHIBIT C'!J16,"")))</f>
        <v/>
      </c>
      <c r="U16" s="453" t="str">
        <f>IF(B16="","",IF(AND('DEV.  DATA'!$E$37="",'DEV.  DATA'!$E$38&gt;0), 'EXHIBIT C'!J16,IF(AND('DEV.  DATA'!$G$35="X",'DEV.  DATA'!$E$37="",'DEV.  DATA'!$E$38="",'DEV.  DATA'!$H$84&lt;&gt;""),'EXHIBIT C'!J16,"")))</f>
        <v/>
      </c>
      <c r="V16" s="444" t="str">
        <f>IF(B16="","",IF('DEV.  DATA'!$E$37&lt;&gt;"",'EXHIBIT C'!H16,IF(AND('DEV.  DATA'!$G$35="X",'DEV.  DATA'!$E$37="",'DEV.  DATA'!$E$38="",'DEV.  DATA'!$H$84=""),'EXHIBIT C'!H16,"")))</f>
        <v/>
      </c>
      <c r="W16" s="445" t="str">
        <f>IF(B16="","",IF(AND('DEV.  DATA'!$E$37="",'DEV.  DATA'!$E$38&gt;0), 'EXHIBIT C'!H16,IF(AND('DEV.  DATA'!$G$35="X",'DEV.  DATA'!$E$37="",'DEV.  DATA'!$E$38="",'DEV.  DATA'!$H$84&lt;&gt;""),'EXHIBIT C'!H16,"")))</f>
        <v/>
      </c>
      <c r="X16" s="444" t="str">
        <f>IF(B16="","",IF('DEV.  DATA'!$E$37&lt;&gt;"",'EXHIBIT C'!H16,IF(AND('DEV.  DATA'!$G$35="X",'DEV.  DATA'!$E$37="",'DEV.  DATA'!$E$38="",'DEV.  DATA'!$H$84=""),'EXHIBIT C'!H16,"")))</f>
        <v/>
      </c>
      <c r="Y16" s="445" t="str">
        <f>IF(B16="","",IF(AND('DEV.  DATA'!$E$37="",'DEV.  DATA'!$E$38&gt;0), 'EXHIBIT C'!H16,IF(AND('DEV.  DATA'!$G$35="X",'DEV.  DATA'!$E$37="",'DEV.  DATA'!$E$38="",'DEV.  DATA'!$H$84&lt;&gt;""),'EXHIBIT C'!H16,"")))</f>
        <v/>
      </c>
      <c r="Z16" s="457" t="str">
        <f t="shared" si="3"/>
        <v/>
      </c>
      <c r="AA16" s="457" t="str">
        <f t="shared" si="4"/>
        <v/>
      </c>
    </row>
    <row r="17" spans="1:27">
      <c r="A17" s="467"/>
      <c r="B17" s="306" t="str">
        <f>IF('APPLIC. FRACT.'!A13="",IF('QUAL. CALC'!A13="","",'QUAL. CALC'!A13),'APPLIC. FRACT.'!A13)</f>
        <v/>
      </c>
      <c r="C17" s="307" t="str">
        <f>IF('QUAL. CALC'!B13="","",'QUAL. CALC'!B13)</f>
        <v/>
      </c>
      <c r="D17" s="308" t="str">
        <f>IF('APPLIC. FRACT.'!C13="",IF('QUAL. CALC'!C13="","",'QUAL. CALC'!C13),'APPLIC. FRACT.'!C13)</f>
        <v/>
      </c>
      <c r="E17" s="479" t="str">
        <f>IF(B17="","",N(M17)+IF('DEV.  DATA'!H$84&gt;0,IF('CREDIT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08" t="str">
        <f>IF(B17="","",IF('DEV.  DATA'!$D$72="","",1.3))</f>
        <v/>
      </c>
      <c r="G17" s="310" t="str">
        <f>IF(B17="","",IF('DEV.  DATA'!$G$60=100,1,'APPLIC. FRACT.'!$H13))</f>
        <v/>
      </c>
      <c r="H17" s="480" t="str">
        <f t="shared" si="0"/>
        <v/>
      </c>
      <c r="I17" s="311" t="str">
        <f>IF(B17="","",IF('DEV.  DATA'!$E$35="",'QUAL. CALC'!G13,IF('DEV.  DATA'!$E$37="",'DEV.  DATA'!$E$38,'DEV.  DATA'!$E$37)))</f>
        <v/>
      </c>
      <c r="J17" s="480" t="str">
        <f t="shared" si="1"/>
        <v/>
      </c>
      <c r="K17" s="312"/>
      <c r="L17" s="312"/>
      <c r="M17" s="450"/>
      <c r="N17" s="451" t="str">
        <f t="shared" si="2"/>
        <v/>
      </c>
      <c r="P17" s="452" t="str">
        <f>IF('DEV.  DATA'!$E$37&lt;&gt;"",'EXHIBIT C'!J17,IF(AND('DEV.  DATA'!$G$35="X",'DEV.  DATA'!$E$37="",'DEV.  DATA'!$E$38="",'DEV.  DATA'!$H$84=""),'EXHIBIT C'!J17,""))</f>
        <v/>
      </c>
      <c r="Q17" s="453" t="str">
        <f>IF(AND('DEV.  DATA'!$E$37="",'DEV.  DATA'!$E$38&gt;0),'EXHIBIT C'!J17,IF(AND('DEV.  DATA'!$G$35="X",'DEV.  DATA'!$E$37="",'DEV.  DATA'!$E$38="",'DEV.  DATA'!$H$84&lt;&gt;""),'EXHIBIT C'!J17,""))</f>
        <v/>
      </c>
      <c r="R17" s="454" t="str">
        <f>IF(B17="","",IF('DEV.  DATA'!$E$37&lt;&gt;"",'EXHIBIT C'!I17/100,IF(AND('DEV.  DATA'!$G$35="X",'DEV.  DATA'!$E$37="",'DEV.  DATA'!$E$38="",'DEV.  DATA'!$H$84=""),'EXHIBIT C'!I17/100,"")))</f>
        <v/>
      </c>
      <c r="S17" s="455" t="str">
        <f>IF(B17="","",IF(AND('DEV.  DATA'!$E$37="",'DEV.  DATA'!$E$38&gt;0), 'EXHIBIT C'!I17/100,IF(AND('DEV.  DATA'!$G$35="X",'DEV.  DATA'!$E$37="",'DEV.  DATA'!$E$38="",'DEV.  DATA'!$H$84&lt;&gt;""),'EXHIBIT C'!I17/100,"")))</f>
        <v/>
      </c>
      <c r="T17" s="456" t="str">
        <f>IF(B17="","",IF('DEV.  DATA'!$E$37&lt;&gt;"",'EXHIBIT C'!J17,IF(AND('DEV.  DATA'!$G$35="X",'DEV.  DATA'!$E$37="",'DEV.  DATA'!$E$38="",'DEV.  DATA'!$H$84=""),'EXHIBIT C'!J17,"")))</f>
        <v/>
      </c>
      <c r="U17" s="453" t="str">
        <f>IF(B17="","",IF(AND('DEV.  DATA'!$E$37="",'DEV.  DATA'!$E$38&gt;0), 'EXHIBIT C'!J17,IF(AND('DEV.  DATA'!$G$35="X",'DEV.  DATA'!$E$37="",'DEV.  DATA'!$E$38="",'DEV.  DATA'!$H$84&lt;&gt;""),'EXHIBIT C'!J17,"")))</f>
        <v/>
      </c>
      <c r="V17" s="444" t="str">
        <f>IF(B17="","",IF('DEV.  DATA'!$E$37&lt;&gt;"",'EXHIBIT C'!H17,IF(AND('DEV.  DATA'!$G$35="X",'DEV.  DATA'!$E$37="",'DEV.  DATA'!$E$38="",'DEV.  DATA'!$H$84=""),'EXHIBIT C'!H17,"")))</f>
        <v/>
      </c>
      <c r="W17" s="445" t="str">
        <f>IF(B17="","",IF(AND('DEV.  DATA'!$E$37="",'DEV.  DATA'!$E$38&gt;0), 'EXHIBIT C'!H17,IF(AND('DEV.  DATA'!$G$35="X",'DEV.  DATA'!$E$37="",'DEV.  DATA'!$E$38="",'DEV.  DATA'!$H$84&lt;&gt;""),'EXHIBIT C'!H17,"")))</f>
        <v/>
      </c>
      <c r="X17" s="444" t="str">
        <f>IF(B17="","",IF('DEV.  DATA'!$E$37&lt;&gt;"",'EXHIBIT C'!H17,IF(AND('DEV.  DATA'!$G$35="X",'DEV.  DATA'!$E$37="",'DEV.  DATA'!$E$38="",'DEV.  DATA'!$H$84=""),'EXHIBIT C'!H17,"")))</f>
        <v/>
      </c>
      <c r="Y17" s="445" t="str">
        <f>IF(B17="","",IF(AND('DEV.  DATA'!$E$37="",'DEV.  DATA'!$E$38&gt;0), 'EXHIBIT C'!H17,IF(AND('DEV.  DATA'!$G$35="X",'DEV.  DATA'!$E$37="",'DEV.  DATA'!$E$38="",'DEV.  DATA'!$H$84&lt;&gt;""),'EXHIBIT C'!H17,"")))</f>
        <v/>
      </c>
      <c r="Z17" s="457" t="str">
        <f t="shared" si="3"/>
        <v/>
      </c>
      <c r="AA17" s="457" t="str">
        <f t="shared" si="4"/>
        <v/>
      </c>
    </row>
    <row r="18" spans="1:27" ht="23.1" customHeight="1">
      <c r="A18" s="467"/>
      <c r="B18" s="306" t="str">
        <f>IF('APPLIC. FRACT.'!A14="",IF('QUAL. CALC'!A14="","",'QUAL. CALC'!A14),'APPLIC. FRACT.'!A14)</f>
        <v/>
      </c>
      <c r="C18" s="307" t="str">
        <f>IF('QUAL. CALC'!B14="","",'QUAL. CALC'!B14)</f>
        <v/>
      </c>
      <c r="D18" s="308" t="str">
        <f>IF('APPLIC. FRACT.'!C14="",IF('QUAL. CALC'!C14="","",'QUAL. CALC'!C14),'APPLIC. FRACT.'!C14)</f>
        <v/>
      </c>
      <c r="E18" s="474" t="str">
        <f>IF(B18="","",N(M18)+IF('DEV.  DATA'!H$84&gt;0,IF('CREDIT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08" t="str">
        <f>IF(B18="","",IF('DEV.  DATA'!$D$72="","",1.3))</f>
        <v/>
      </c>
      <c r="G18" s="310" t="str">
        <f>IF(B18="","",IF('DEV.  DATA'!$G$60=100,1,'APPLIC. FRACT.'!$H14))</f>
        <v/>
      </c>
      <c r="H18" s="309" t="str">
        <f t="shared" si="0"/>
        <v/>
      </c>
      <c r="I18" s="311" t="str">
        <f>IF(B18="","",IF('DEV.  DATA'!$E$35="",'QUAL. CALC'!G14,IF('DEV.  DATA'!$E$37="",'DEV.  DATA'!$E$38,'DEV.  DATA'!$E$37)))</f>
        <v/>
      </c>
      <c r="J18" s="309" t="str">
        <f t="shared" si="1"/>
        <v/>
      </c>
      <c r="K18" s="312"/>
      <c r="L18" s="312"/>
      <c r="M18" s="450"/>
      <c r="N18" s="451" t="str">
        <f t="shared" si="2"/>
        <v/>
      </c>
      <c r="P18" s="452" t="str">
        <f>IF('DEV.  DATA'!$E$37&lt;&gt;"",'EXHIBIT C'!J18,IF(AND('DEV.  DATA'!$G$35="X",'DEV.  DATA'!$E$37="",'DEV.  DATA'!$E$38="",'DEV.  DATA'!$H$84=""),'EXHIBIT C'!J18,""))</f>
        <v/>
      </c>
      <c r="Q18" s="453" t="str">
        <f>IF(AND('DEV.  DATA'!$E$37="",'DEV.  DATA'!$E$38&gt;0),'EXHIBIT C'!J18,IF(AND('DEV.  DATA'!$G$35="X",'DEV.  DATA'!$E$37="",'DEV.  DATA'!$E$38="",'DEV.  DATA'!$H$84&lt;&gt;""),'EXHIBIT C'!J18,""))</f>
        <v/>
      </c>
      <c r="R18" s="454" t="str">
        <f>IF(B18="","",IF('DEV.  DATA'!$E$37&lt;&gt;"",'EXHIBIT C'!I18/100,IF(AND('DEV.  DATA'!$G$35="X",'DEV.  DATA'!$E$37="",'DEV.  DATA'!$E$38="",'DEV.  DATA'!$H$84=""),'EXHIBIT C'!I18/100,"")))</f>
        <v/>
      </c>
      <c r="S18" s="455" t="str">
        <f>IF(B18="","",IF(AND('DEV.  DATA'!$E$37="",'DEV.  DATA'!$E$38&gt;0), 'EXHIBIT C'!I18/100,IF(AND('DEV.  DATA'!$G$35="X",'DEV.  DATA'!$E$37="",'DEV.  DATA'!$E$38="",'DEV.  DATA'!$H$84&lt;&gt;""),'EXHIBIT C'!I18/100,"")))</f>
        <v/>
      </c>
      <c r="T18" s="456" t="str">
        <f>IF(B18="","",IF('DEV.  DATA'!$E$37&lt;&gt;"",'EXHIBIT C'!J18,IF(AND('DEV.  DATA'!$G$35="X",'DEV.  DATA'!$E$37="",'DEV.  DATA'!$E$38="",'DEV.  DATA'!$H$84=""),'EXHIBIT C'!J18,"")))</f>
        <v/>
      </c>
      <c r="U18" s="453" t="str">
        <f>IF(B18="","",IF(AND('DEV.  DATA'!$E$37="",'DEV.  DATA'!$E$38&gt;0), 'EXHIBIT C'!J18,IF(AND('DEV.  DATA'!$G$35="X",'DEV.  DATA'!$E$37="",'DEV.  DATA'!$E$38="",'DEV.  DATA'!$H$84&lt;&gt;""),'EXHIBIT C'!J18,"")))</f>
        <v/>
      </c>
      <c r="V18" s="444" t="str">
        <f>IF(B18="","",IF('DEV.  DATA'!$E$37&lt;&gt;"",'EXHIBIT C'!H18,IF(AND('DEV.  DATA'!$G$35="X",'DEV.  DATA'!$E$37="",'DEV.  DATA'!$E$38="",'DEV.  DATA'!$H$84=""),'EXHIBIT C'!H18,"")))</f>
        <v/>
      </c>
      <c r="W18" s="445" t="str">
        <f>IF(B18="","",IF(AND('DEV.  DATA'!$E$37="",'DEV.  DATA'!$E$38&gt;0), 'EXHIBIT C'!H18,IF(AND('DEV.  DATA'!$G$35="X",'DEV.  DATA'!$E$37="",'DEV.  DATA'!$E$38="",'DEV.  DATA'!$H$84&lt;&gt;""),'EXHIBIT C'!H18,"")))</f>
        <v/>
      </c>
      <c r="X18" s="444" t="str">
        <f>IF(B18="","",IF('DEV.  DATA'!$E$37&lt;&gt;"",'EXHIBIT C'!H18,IF(AND('DEV.  DATA'!$G$35="X",'DEV.  DATA'!$E$37="",'DEV.  DATA'!$E$38="",'DEV.  DATA'!$H$84=""),'EXHIBIT C'!H18,"")))</f>
        <v/>
      </c>
      <c r="Y18" s="445" t="str">
        <f>IF(B18="","",IF(AND('DEV.  DATA'!$E$37="",'DEV.  DATA'!$E$38&gt;0), 'EXHIBIT C'!H18,IF(AND('DEV.  DATA'!$G$35="X",'DEV.  DATA'!$E$37="",'DEV.  DATA'!$E$38="",'DEV.  DATA'!$H$84&lt;&gt;""),'EXHIBIT C'!H18,"")))</f>
        <v/>
      </c>
      <c r="Z18" s="457" t="str">
        <f t="shared" si="3"/>
        <v/>
      </c>
      <c r="AA18" s="457" t="str">
        <f t="shared" si="4"/>
        <v/>
      </c>
    </row>
    <row r="19" spans="1:27">
      <c r="A19" s="467"/>
      <c r="B19" s="306" t="str">
        <f>IF('APPLIC. FRACT.'!A15="",IF('QUAL. CALC'!A15="","",'QUAL. CALC'!A15),'APPLIC. FRACT.'!A15)</f>
        <v/>
      </c>
      <c r="C19" s="307" t="str">
        <f>IF('QUAL. CALC'!B15="","",'QUAL. CALC'!B15)</f>
        <v/>
      </c>
      <c r="D19" s="308" t="str">
        <f>IF('APPLIC. FRACT.'!C15="",IF('QUAL. CALC'!C15="","",'QUAL. CALC'!C15),'APPLIC. FRACT.'!C15)</f>
        <v/>
      </c>
      <c r="E19" s="309" t="str">
        <f>IF(B19="","",N(M19)+IF('DEV.  DATA'!H$84&gt;0,IF('CREDIT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08" t="str">
        <f>IF(B19="","",IF('DEV.  DATA'!$D$72="","",1.3))</f>
        <v/>
      </c>
      <c r="G19" s="310" t="str">
        <f>IF(B19="","",IF('DEV.  DATA'!$G$60=100,1,'APPLIC. FRACT.'!$H15))</f>
        <v/>
      </c>
      <c r="H19" s="309" t="str">
        <f t="shared" si="0"/>
        <v/>
      </c>
      <c r="I19" s="311" t="str">
        <f>IF(B19="","",IF('DEV.  DATA'!$E$35="",'QUAL. CALC'!G15,IF('DEV.  DATA'!$E$37="",'DEV.  DATA'!$E$38,'DEV.  DATA'!$E$37)))</f>
        <v/>
      </c>
      <c r="J19" s="309" t="str">
        <f t="shared" si="1"/>
        <v/>
      </c>
      <c r="K19" s="312"/>
      <c r="L19" s="312"/>
      <c r="M19" s="450"/>
      <c r="N19" s="451" t="str">
        <f t="shared" si="2"/>
        <v/>
      </c>
      <c r="P19" s="452" t="str">
        <f>IF('DEV.  DATA'!$E$37&lt;&gt;"",'EXHIBIT C'!J19,IF(AND('DEV.  DATA'!$G$35="X",'DEV.  DATA'!$E$37="",'DEV.  DATA'!$E$38="",'DEV.  DATA'!$H$84=""),'EXHIBIT C'!J19,""))</f>
        <v/>
      </c>
      <c r="Q19" s="453" t="str">
        <f>IF(AND('DEV.  DATA'!$E$37="",'DEV.  DATA'!$E$38&gt;0),'EXHIBIT C'!J19,IF(AND('DEV.  DATA'!$G$35="X",'DEV.  DATA'!$E$37="",'DEV.  DATA'!$E$38="",'DEV.  DATA'!$H$84&lt;&gt;""),'EXHIBIT C'!J19,""))</f>
        <v/>
      </c>
      <c r="R19" s="454" t="str">
        <f>IF(B19="","",IF('DEV.  DATA'!$E$37&lt;&gt;"",'EXHIBIT C'!I19/100,IF(AND('DEV.  DATA'!$G$35="X",'DEV.  DATA'!$E$37="",'DEV.  DATA'!$E$38="",'DEV.  DATA'!$H$84=""),'EXHIBIT C'!I19/100,"")))</f>
        <v/>
      </c>
      <c r="S19" s="455" t="str">
        <f>IF(B19="","",IF(AND('DEV.  DATA'!$E$37="",'DEV.  DATA'!$E$38&gt;0), 'EXHIBIT C'!I19/100,IF(AND('DEV.  DATA'!$G$35="X",'DEV.  DATA'!$E$37="",'DEV.  DATA'!$E$38="",'DEV.  DATA'!$H$84&lt;&gt;""),'EXHIBIT C'!I19/100,"")))</f>
        <v/>
      </c>
      <c r="T19" s="456" t="str">
        <f>IF(B19="","",IF('DEV.  DATA'!$E$37&lt;&gt;"",'EXHIBIT C'!J19,IF(AND('DEV.  DATA'!$G$35="X",'DEV.  DATA'!$E$37="",'DEV.  DATA'!$E$38="",'DEV.  DATA'!$H$84=""),'EXHIBIT C'!J19,"")))</f>
        <v/>
      </c>
      <c r="U19" s="453" t="str">
        <f>IF(B19="","",IF(AND('DEV.  DATA'!$E$37="",'DEV.  DATA'!$E$38&gt;0), 'EXHIBIT C'!J19,IF(AND('DEV.  DATA'!$G$35="X",'DEV.  DATA'!$E$37="",'DEV.  DATA'!$E$38="",'DEV.  DATA'!$H$84&lt;&gt;""),'EXHIBIT C'!J19,"")))</f>
        <v/>
      </c>
      <c r="V19" s="444" t="str">
        <f>IF(B19="","",IF('DEV.  DATA'!$E$37&lt;&gt;"",'EXHIBIT C'!H19,IF(AND('DEV.  DATA'!$G$35="X",'DEV.  DATA'!$E$37="",'DEV.  DATA'!$E$38="",'DEV.  DATA'!$H$84=""),'EXHIBIT C'!H19,"")))</f>
        <v/>
      </c>
      <c r="W19" s="445" t="str">
        <f>IF(B19="","",IF(AND('DEV.  DATA'!$E$37="",'DEV.  DATA'!$E$38&gt;0), 'EXHIBIT C'!H19,IF(AND('DEV.  DATA'!$G$35="X",'DEV.  DATA'!$E$37="",'DEV.  DATA'!$E$38="",'DEV.  DATA'!$H$84&lt;&gt;""),'EXHIBIT C'!H19,"")))</f>
        <v/>
      </c>
      <c r="X19" s="444" t="str">
        <f>IF(B19="","",IF('DEV.  DATA'!$E$37&lt;&gt;"",'EXHIBIT C'!H19,IF(AND('DEV.  DATA'!$G$35="X",'DEV.  DATA'!$E$37="",'DEV.  DATA'!$E$38="",'DEV.  DATA'!$H$84=""),'EXHIBIT C'!H19,"")))</f>
        <v/>
      </c>
      <c r="Y19" s="445" t="str">
        <f>IF(B19="","",IF(AND('DEV.  DATA'!$E$37="",'DEV.  DATA'!$E$38&gt;0), 'EXHIBIT C'!H19,IF(AND('DEV.  DATA'!$G$35="X",'DEV.  DATA'!$E$37="",'DEV.  DATA'!$E$38="",'DEV.  DATA'!$H$84&lt;&gt;""),'EXHIBIT C'!H19,"")))</f>
        <v/>
      </c>
      <c r="Z19" s="457" t="str">
        <f t="shared" si="3"/>
        <v/>
      </c>
      <c r="AA19" s="457" t="str">
        <f t="shared" si="4"/>
        <v/>
      </c>
    </row>
    <row r="20" spans="1:27">
      <c r="A20" s="467"/>
      <c r="B20" s="306" t="str">
        <f>IF('APPLIC. FRACT.'!A16="",IF('QUAL. CALC'!A16="","",'QUAL. CALC'!A16),'APPLIC. FRACT.'!A16)</f>
        <v/>
      </c>
      <c r="C20" s="307" t="str">
        <f>IF('QUAL. CALC'!B16="","",'QUAL. CALC'!B16)</f>
        <v/>
      </c>
      <c r="D20" s="308" t="str">
        <f>IF('APPLIC. FRACT.'!C16="",IF('QUAL. CALC'!C16="","",'QUAL. CALC'!C16),'APPLIC. FRACT.'!C16)</f>
        <v/>
      </c>
      <c r="E20" s="309" t="str">
        <f>IF(B20="","",N(M20)+IF('DEV.  DATA'!H$84&gt;0,IF('CREDIT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08" t="str">
        <f>IF(B20="","",IF('DEV.  DATA'!$D$72="","",1.3))</f>
        <v/>
      </c>
      <c r="G20" s="310" t="str">
        <f>IF(B20="","",IF('DEV.  DATA'!$G$60=100,1,'APPLIC. FRACT.'!$H16))</f>
        <v/>
      </c>
      <c r="H20" s="309" t="str">
        <f t="shared" si="0"/>
        <v/>
      </c>
      <c r="I20" s="311" t="str">
        <f>IF(B20="","",IF('DEV.  DATA'!$E$35="",'QUAL. CALC'!G16,IF('DEV.  DATA'!$E$37="",'DEV.  DATA'!$E$38,'DEV.  DATA'!$E$37)))</f>
        <v/>
      </c>
      <c r="J20" s="309" t="str">
        <f t="shared" si="1"/>
        <v/>
      </c>
      <c r="K20" s="312"/>
      <c r="L20" s="312"/>
      <c r="M20" s="450"/>
      <c r="N20" s="451" t="str">
        <f t="shared" si="2"/>
        <v/>
      </c>
      <c r="P20" s="452" t="str">
        <f>IF('DEV.  DATA'!$E$37&lt;&gt;"",'EXHIBIT C'!J20,IF(AND('DEV.  DATA'!$G$35="X",'DEV.  DATA'!$E$37="",'DEV.  DATA'!$E$38="",'DEV.  DATA'!$H$84=""),'EXHIBIT C'!J20,""))</f>
        <v/>
      </c>
      <c r="Q20" s="453" t="str">
        <f>IF(AND('DEV.  DATA'!$E$37="",'DEV.  DATA'!$E$38&gt;0),'EXHIBIT C'!J20,IF(AND('DEV.  DATA'!$G$35="X",'DEV.  DATA'!$E$37="",'DEV.  DATA'!$E$38="",'DEV.  DATA'!$H$84&lt;&gt;""),'EXHIBIT C'!J20,""))</f>
        <v/>
      </c>
      <c r="R20" s="454" t="str">
        <f>IF(B20="","",IF('DEV.  DATA'!$E$37&lt;&gt;"",'EXHIBIT C'!I20/100,IF(AND('DEV.  DATA'!$G$35="X",'DEV.  DATA'!$E$37="",'DEV.  DATA'!$E$38="",'DEV.  DATA'!$H$84=""),'EXHIBIT C'!I20/100,"")))</f>
        <v/>
      </c>
      <c r="S20" s="455" t="str">
        <f>IF(B20="","",IF(AND('DEV.  DATA'!$E$37="",'DEV.  DATA'!$E$38&gt;0), 'EXHIBIT C'!I20/100,IF(AND('DEV.  DATA'!$G$35="X",'DEV.  DATA'!$E$37="",'DEV.  DATA'!$E$38="",'DEV.  DATA'!$H$84&lt;&gt;""),'EXHIBIT C'!I20/100,"")))</f>
        <v/>
      </c>
      <c r="T20" s="456" t="str">
        <f>IF(B20="","",IF('DEV.  DATA'!$E$37&lt;&gt;"",'EXHIBIT C'!J20,IF(AND('DEV.  DATA'!$G$35="X",'DEV.  DATA'!$E$37="",'DEV.  DATA'!$E$38="",'DEV.  DATA'!$H$84=""),'EXHIBIT C'!J20,"")))</f>
        <v/>
      </c>
      <c r="U20" s="453" t="str">
        <f>IF(B20="","",IF(AND('DEV.  DATA'!$E$37="",'DEV.  DATA'!$E$38&gt;0), 'EXHIBIT C'!J20,IF(AND('DEV.  DATA'!$G$35="X",'DEV.  DATA'!$E$37="",'DEV.  DATA'!$E$38="",'DEV.  DATA'!$H$84&lt;&gt;""),'EXHIBIT C'!J20,"")))</f>
        <v/>
      </c>
      <c r="V20" s="444" t="str">
        <f>IF(B20="","",IF('DEV.  DATA'!$E$37&lt;&gt;"",'EXHIBIT C'!H20,IF(AND('DEV.  DATA'!$G$35="X",'DEV.  DATA'!$E$37="",'DEV.  DATA'!$E$38="",'DEV.  DATA'!$H$84=""),'EXHIBIT C'!H20,"")))</f>
        <v/>
      </c>
      <c r="W20" s="445" t="str">
        <f>IF(B20="","",IF(AND('DEV.  DATA'!$E$37="",'DEV.  DATA'!$E$38&gt;0), 'EXHIBIT C'!H20,IF(AND('DEV.  DATA'!$G$35="X",'DEV.  DATA'!$E$37="",'DEV.  DATA'!$E$38="",'DEV.  DATA'!$H$84&lt;&gt;""),'EXHIBIT C'!H20,"")))</f>
        <v/>
      </c>
      <c r="X20" s="444" t="str">
        <f>IF(B20="","",IF('DEV.  DATA'!$E$37&lt;&gt;"",'EXHIBIT C'!H20,IF(AND('DEV.  DATA'!$G$35="X",'DEV.  DATA'!$E$37="",'DEV.  DATA'!$E$38="",'DEV.  DATA'!$H$84=""),'EXHIBIT C'!H20,"")))</f>
        <v/>
      </c>
      <c r="Y20" s="445" t="str">
        <f>IF(B20="","",IF(AND('DEV.  DATA'!$E$37="",'DEV.  DATA'!$E$38&gt;0), 'EXHIBIT C'!H20,IF(AND('DEV.  DATA'!$G$35="X",'DEV.  DATA'!$E$37="",'DEV.  DATA'!$E$38="",'DEV.  DATA'!$H$84&lt;&gt;""),'EXHIBIT C'!H20,"")))</f>
        <v/>
      </c>
      <c r="Z20" s="457" t="str">
        <f t="shared" si="3"/>
        <v/>
      </c>
      <c r="AA20" s="457" t="str">
        <f t="shared" si="4"/>
        <v/>
      </c>
    </row>
    <row r="21" spans="1:27">
      <c r="A21" s="467"/>
      <c r="B21" s="306" t="str">
        <f>IF('APPLIC. FRACT.'!A17="",IF('QUAL. CALC'!A17="","",'QUAL. CALC'!A17),'APPLIC. FRACT.'!A17)</f>
        <v/>
      </c>
      <c r="C21" s="307" t="str">
        <f>IF('QUAL. CALC'!B17="","",'QUAL. CALC'!B17)</f>
        <v/>
      </c>
      <c r="D21" s="308" t="str">
        <f>IF('APPLIC. FRACT.'!C17="",IF('QUAL. CALC'!C17="","",'QUAL. CALC'!C17),'APPLIC. FRACT.'!C17)</f>
        <v/>
      </c>
      <c r="E21" s="309" t="str">
        <f>IF(B21="","",N(M21)+IF('DEV.  DATA'!H$84&gt;0,IF('CREDIT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08" t="str">
        <f>IF(B21="","",IF('DEV.  DATA'!$D$72="","",1.3))</f>
        <v/>
      </c>
      <c r="G21" s="310" t="str">
        <f>IF(B21="","",IF('DEV.  DATA'!$G$60=100,1,'APPLIC. FRACT.'!$H17))</f>
        <v/>
      </c>
      <c r="H21" s="309" t="str">
        <f t="shared" si="0"/>
        <v/>
      </c>
      <c r="I21" s="311" t="str">
        <f>IF(B21="","",IF('DEV.  DATA'!$E$35="",'QUAL. CALC'!G17,IF('DEV.  DATA'!$E$37="",'DEV.  DATA'!$E$38,'DEV.  DATA'!$E$37)))</f>
        <v/>
      </c>
      <c r="J21" s="309" t="str">
        <f t="shared" si="1"/>
        <v/>
      </c>
      <c r="K21" s="312"/>
      <c r="L21" s="312"/>
      <c r="M21" s="450"/>
      <c r="N21" s="451" t="str">
        <f t="shared" si="2"/>
        <v/>
      </c>
      <c r="P21" s="452" t="str">
        <f>IF('DEV.  DATA'!$E$37&lt;&gt;"",'EXHIBIT C'!J21,IF(AND('DEV.  DATA'!$G$35="X",'DEV.  DATA'!$E$37="",'DEV.  DATA'!$E$38="",'DEV.  DATA'!$H$84=""),'EXHIBIT C'!J21,""))</f>
        <v/>
      </c>
      <c r="Q21" s="453" t="str">
        <f>IF(AND('DEV.  DATA'!$E$37="",'DEV.  DATA'!$E$38&gt;0),'EXHIBIT C'!J21,IF(AND('DEV.  DATA'!$G$35="X",'DEV.  DATA'!$E$37="",'DEV.  DATA'!$E$38="",'DEV.  DATA'!$H$84&lt;&gt;""),'EXHIBIT C'!J21,""))</f>
        <v/>
      </c>
      <c r="R21" s="454" t="str">
        <f>IF(B21="","",IF('DEV.  DATA'!$E$37&lt;&gt;"",'EXHIBIT C'!I21/100,IF(AND('DEV.  DATA'!$G$35="X",'DEV.  DATA'!$E$37="",'DEV.  DATA'!$E$38="",'DEV.  DATA'!$H$84=""),'EXHIBIT C'!I21/100,"")))</f>
        <v/>
      </c>
      <c r="S21" s="455" t="str">
        <f>IF(B21="","",IF(AND('DEV.  DATA'!$E$37="",'DEV.  DATA'!$E$38&gt;0), 'EXHIBIT C'!I21/100,IF(AND('DEV.  DATA'!$G$35="X",'DEV.  DATA'!$E$37="",'DEV.  DATA'!$E$38="",'DEV.  DATA'!$H$84&lt;&gt;""),'EXHIBIT C'!I21/100,"")))</f>
        <v/>
      </c>
      <c r="T21" s="456" t="str">
        <f>IF(B21="","",IF('DEV.  DATA'!$E$37&lt;&gt;"",'EXHIBIT C'!J21,IF(AND('DEV.  DATA'!$G$35="X",'DEV.  DATA'!$E$37="",'DEV.  DATA'!$E$38="",'DEV.  DATA'!$H$84=""),'EXHIBIT C'!J21,"")))</f>
        <v/>
      </c>
      <c r="U21" s="453" t="str">
        <f>IF(B21="","",IF(AND('DEV.  DATA'!$E$37="",'DEV.  DATA'!$E$38&gt;0), 'EXHIBIT C'!J21,IF(AND('DEV.  DATA'!$G$35="X",'DEV.  DATA'!$E$37="",'DEV.  DATA'!$E$38="",'DEV.  DATA'!$H$84&lt;&gt;""),'EXHIBIT C'!J21,"")))</f>
        <v/>
      </c>
      <c r="V21" s="444" t="str">
        <f>IF(B21="","",IF('DEV.  DATA'!$E$37&lt;&gt;"",'EXHIBIT C'!H21,IF(AND('DEV.  DATA'!$G$35="X",'DEV.  DATA'!$E$37="",'DEV.  DATA'!$E$38="",'DEV.  DATA'!$H$84=""),'EXHIBIT C'!H21,"")))</f>
        <v/>
      </c>
      <c r="W21" s="445" t="str">
        <f>IF(B21="","",IF(AND('DEV.  DATA'!$E$37="",'DEV.  DATA'!$E$38&gt;0), 'EXHIBIT C'!H21,IF(AND('DEV.  DATA'!$G$35="X",'DEV.  DATA'!$E$37="",'DEV.  DATA'!$E$38="",'DEV.  DATA'!$H$84&lt;&gt;""),'EXHIBIT C'!H21,"")))</f>
        <v/>
      </c>
      <c r="X21" s="444" t="str">
        <f>IF(B21="","",IF('DEV.  DATA'!$E$37&lt;&gt;"",'EXHIBIT C'!H21,IF(AND('DEV.  DATA'!$G$35="X",'DEV.  DATA'!$E$37="",'DEV.  DATA'!$E$38="",'DEV.  DATA'!$H$84=""),'EXHIBIT C'!H21,"")))</f>
        <v/>
      </c>
      <c r="Y21" s="445" t="str">
        <f>IF(B21="","",IF(AND('DEV.  DATA'!$E$37="",'DEV.  DATA'!$E$38&gt;0), 'EXHIBIT C'!H21,IF(AND('DEV.  DATA'!$G$35="X",'DEV.  DATA'!$E$37="",'DEV.  DATA'!$E$38="",'DEV.  DATA'!$H$84&lt;&gt;""),'EXHIBIT C'!H21,"")))</f>
        <v/>
      </c>
      <c r="Z21" s="457" t="str">
        <f t="shared" si="3"/>
        <v/>
      </c>
      <c r="AA21" s="457" t="str">
        <f t="shared" si="4"/>
        <v/>
      </c>
    </row>
    <row r="22" spans="1:27">
      <c r="A22" s="467"/>
      <c r="B22" s="306" t="str">
        <f>IF('APPLIC. FRACT.'!A18="",IF('QUAL. CALC'!A18="","",'QUAL. CALC'!A18),'APPLIC. FRACT.'!A18)</f>
        <v/>
      </c>
      <c r="C22" s="307" t="str">
        <f>IF('QUAL. CALC'!B18="","",'QUAL. CALC'!B18)</f>
        <v/>
      </c>
      <c r="D22" s="308" t="str">
        <f>IF('APPLIC. FRACT.'!C18="",IF('QUAL. CALC'!C18="","",'QUAL. CALC'!C18),'APPLIC. FRACT.'!C18)</f>
        <v/>
      </c>
      <c r="E22" s="309" t="str">
        <f>IF(B22="","",N(M22)+IF('DEV.  DATA'!H$84&gt;0,IF('CREDIT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08" t="str">
        <f>IF(B22="","",IF('DEV.  DATA'!$D$72="","",1.3))</f>
        <v/>
      </c>
      <c r="G22" s="310" t="str">
        <f>IF(B22="","",IF('DEV.  DATA'!$G$60=100,1,'APPLIC. FRACT.'!$H18))</f>
        <v/>
      </c>
      <c r="H22" s="309" t="str">
        <f t="shared" si="0"/>
        <v/>
      </c>
      <c r="I22" s="311" t="str">
        <f>IF(B22="","",IF('DEV.  DATA'!$E$35="",'QUAL. CALC'!G18,IF('DEV.  DATA'!$E$37="",'DEV.  DATA'!$E$38,'DEV.  DATA'!$E$37)))</f>
        <v/>
      </c>
      <c r="J22" s="309" t="str">
        <f t="shared" si="1"/>
        <v/>
      </c>
      <c r="K22" s="312"/>
      <c r="L22" s="312"/>
      <c r="M22" s="450"/>
      <c r="N22" s="451" t="str">
        <f t="shared" si="2"/>
        <v/>
      </c>
      <c r="P22" s="452" t="str">
        <f>IF('DEV.  DATA'!$E$37&lt;&gt;"",'EXHIBIT C'!J22,IF(AND('DEV.  DATA'!$G$35="X",'DEV.  DATA'!$E$37="",'DEV.  DATA'!$E$38="",'DEV.  DATA'!$H$84=""),'EXHIBIT C'!J22,""))</f>
        <v/>
      </c>
      <c r="Q22" s="453" t="str">
        <f>IF(AND('DEV.  DATA'!$E$37="",'DEV.  DATA'!$E$38&gt;0),'EXHIBIT C'!J22,IF(AND('DEV.  DATA'!$G$35="X",'DEV.  DATA'!$E$37="",'DEV.  DATA'!$E$38="",'DEV.  DATA'!$H$84&lt;&gt;""),'EXHIBIT C'!J22,""))</f>
        <v/>
      </c>
      <c r="R22" s="454" t="str">
        <f>IF(B22="","",IF('DEV.  DATA'!$E$37&lt;&gt;"",'EXHIBIT C'!I22/100,IF(AND('DEV.  DATA'!$G$35="X",'DEV.  DATA'!$E$37="",'DEV.  DATA'!$E$38="",'DEV.  DATA'!$H$84=""),'EXHIBIT C'!I22/100,"")))</f>
        <v/>
      </c>
      <c r="S22" s="455" t="str">
        <f>IF(B22="","",IF(AND('DEV.  DATA'!$E$37="",'DEV.  DATA'!$E$38&gt;0), 'EXHIBIT C'!I22/100,IF(AND('DEV.  DATA'!$G$35="X",'DEV.  DATA'!$E$37="",'DEV.  DATA'!$E$38="",'DEV.  DATA'!$H$84&lt;&gt;""),'EXHIBIT C'!I22/100,"")))</f>
        <v/>
      </c>
      <c r="T22" s="456" t="str">
        <f>IF(B22="","",IF('DEV.  DATA'!$E$37&lt;&gt;"",'EXHIBIT C'!J22,IF(AND('DEV.  DATA'!$G$35="X",'DEV.  DATA'!$E$37="",'DEV.  DATA'!$E$38="",'DEV.  DATA'!$H$84=""),'EXHIBIT C'!J22,"")))</f>
        <v/>
      </c>
      <c r="U22" s="453" t="str">
        <f>IF(B22="","",IF(AND('DEV.  DATA'!$E$37="",'DEV.  DATA'!$E$38&gt;0), 'EXHIBIT C'!J22,IF(AND('DEV.  DATA'!$G$35="X",'DEV.  DATA'!$E$37="",'DEV.  DATA'!$E$38="",'DEV.  DATA'!$H$84&lt;&gt;""),'EXHIBIT C'!J22,"")))</f>
        <v/>
      </c>
      <c r="V22" s="444" t="str">
        <f>IF(B22="","",IF('DEV.  DATA'!$E$37&lt;&gt;"",'EXHIBIT C'!H22,IF(AND('DEV.  DATA'!$G$35="X",'DEV.  DATA'!$E$37="",'DEV.  DATA'!$E$38="",'DEV.  DATA'!$H$84=""),'EXHIBIT C'!H22,"")))</f>
        <v/>
      </c>
      <c r="W22" s="445" t="str">
        <f>IF(B22="","",IF(AND('DEV.  DATA'!$E$37="",'DEV.  DATA'!$E$38&gt;0), 'EXHIBIT C'!H22,IF(AND('DEV.  DATA'!$G$35="X",'DEV.  DATA'!$E$37="",'DEV.  DATA'!$E$38="",'DEV.  DATA'!$H$84&lt;&gt;""),'EXHIBIT C'!H22,"")))</f>
        <v/>
      </c>
      <c r="X22" s="444" t="str">
        <f>IF(B22="","",IF('DEV.  DATA'!$E$37&lt;&gt;"",'EXHIBIT C'!H22,IF(AND('DEV.  DATA'!$G$35="X",'DEV.  DATA'!$E$37="",'DEV.  DATA'!$E$38="",'DEV.  DATA'!$H$84=""),'EXHIBIT C'!H22,"")))</f>
        <v/>
      </c>
      <c r="Y22" s="445" t="str">
        <f>IF(B22="","",IF(AND('DEV.  DATA'!$E$37="",'DEV.  DATA'!$E$38&gt;0), 'EXHIBIT C'!H22,IF(AND('DEV.  DATA'!$G$35="X",'DEV.  DATA'!$E$37="",'DEV.  DATA'!$E$38="",'DEV.  DATA'!$H$84&lt;&gt;""),'EXHIBIT C'!H22,"")))</f>
        <v/>
      </c>
      <c r="Z22" s="457" t="str">
        <f t="shared" si="3"/>
        <v/>
      </c>
      <c r="AA22" s="457" t="str">
        <f t="shared" si="4"/>
        <v/>
      </c>
    </row>
    <row r="23" spans="1:27">
      <c r="A23" s="467"/>
      <c r="B23" s="306" t="str">
        <f>IF('APPLIC. FRACT.'!A19="",IF('QUAL. CALC'!A19="","",'QUAL. CALC'!A19),'APPLIC. FRACT.'!A19)</f>
        <v/>
      </c>
      <c r="C23" s="307" t="str">
        <f>IF('QUAL. CALC'!B19="","",'QUAL. CALC'!B19)</f>
        <v/>
      </c>
      <c r="D23" s="308" t="str">
        <f>IF('APPLIC. FRACT.'!C19="",IF('QUAL. CALC'!C19="","",'QUAL. CALC'!C19),'APPLIC. FRACT.'!C19)</f>
        <v/>
      </c>
      <c r="E23" s="309" t="str">
        <f>IF(B23="","",N(M23)+IF('DEV.  DATA'!H$84&gt;0,IF('CREDIT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08" t="str">
        <f>IF(B23="","",IF('DEV.  DATA'!$D$72="","",1.3))</f>
        <v/>
      </c>
      <c r="G23" s="310" t="str">
        <f>IF(B23="","",IF('DEV.  DATA'!$G$60=100,1,'APPLIC. FRACT.'!$H19))</f>
        <v/>
      </c>
      <c r="H23" s="309" t="str">
        <f t="shared" si="0"/>
        <v/>
      </c>
      <c r="I23" s="311" t="str">
        <f>IF(B23="","",IF('DEV.  DATA'!$E$35="",'QUAL. CALC'!G19,IF('DEV.  DATA'!$E$37="",'DEV.  DATA'!$E$38,'DEV.  DATA'!$E$37)))</f>
        <v/>
      </c>
      <c r="J23" s="309" t="str">
        <f t="shared" si="1"/>
        <v/>
      </c>
      <c r="K23" s="312"/>
      <c r="L23" s="312"/>
      <c r="M23" s="450"/>
      <c r="N23" s="451" t="str">
        <f t="shared" si="2"/>
        <v/>
      </c>
      <c r="P23" s="452" t="str">
        <f>IF('DEV.  DATA'!$E$37&lt;&gt;"",'EXHIBIT C'!J23,IF(AND('DEV.  DATA'!$G$35="X",'DEV.  DATA'!$E$37="",'DEV.  DATA'!$E$38="",'DEV.  DATA'!$H$84=""),'EXHIBIT C'!J23,""))</f>
        <v/>
      </c>
      <c r="Q23" s="453" t="str">
        <f>IF(AND('DEV.  DATA'!$E$37="",'DEV.  DATA'!$E$38&gt;0),'EXHIBIT C'!J23,IF(AND('DEV.  DATA'!$G$35="X",'DEV.  DATA'!$E$37="",'DEV.  DATA'!$E$38="",'DEV.  DATA'!$H$84&lt;&gt;""),'EXHIBIT C'!J23,""))</f>
        <v/>
      </c>
      <c r="R23" s="454" t="str">
        <f>IF(B23="","",IF('DEV.  DATA'!$E$37&lt;&gt;"",'EXHIBIT C'!I23/100,IF(AND('DEV.  DATA'!$G$35="X",'DEV.  DATA'!$E$37="",'DEV.  DATA'!$E$38="",'DEV.  DATA'!$H$84=""),'EXHIBIT C'!I23/100,"")))</f>
        <v/>
      </c>
      <c r="S23" s="455" t="str">
        <f>IF(B23="","",IF(AND('DEV.  DATA'!$E$37="",'DEV.  DATA'!$E$38&gt;0), 'EXHIBIT C'!I23/100,IF(AND('DEV.  DATA'!$G$35="X",'DEV.  DATA'!$E$37="",'DEV.  DATA'!$E$38="",'DEV.  DATA'!$H$84&lt;&gt;""),'EXHIBIT C'!I23/100,"")))</f>
        <v/>
      </c>
      <c r="T23" s="456" t="str">
        <f>IF(B23="","",IF('DEV.  DATA'!$E$37&lt;&gt;"",'EXHIBIT C'!J23,IF(AND('DEV.  DATA'!$G$35="X",'DEV.  DATA'!$E$37="",'DEV.  DATA'!$E$38="",'DEV.  DATA'!$H$84=""),'EXHIBIT C'!J23,"")))</f>
        <v/>
      </c>
      <c r="U23" s="453" t="str">
        <f>IF(B23="","",IF(AND('DEV.  DATA'!$E$37="",'DEV.  DATA'!$E$38&gt;0), 'EXHIBIT C'!J23,IF(AND('DEV.  DATA'!$G$35="X",'DEV.  DATA'!$E$37="",'DEV.  DATA'!$E$38="",'DEV.  DATA'!$H$84&lt;&gt;""),'EXHIBIT C'!J23,"")))</f>
        <v/>
      </c>
      <c r="V23" s="444" t="str">
        <f>IF(B23="","",IF('DEV.  DATA'!$E$37&lt;&gt;"",'EXHIBIT C'!H23,IF(AND('DEV.  DATA'!$G$35="X",'DEV.  DATA'!$E$37="",'DEV.  DATA'!$E$38="",'DEV.  DATA'!$H$84=""),'EXHIBIT C'!H23,"")))</f>
        <v/>
      </c>
      <c r="W23" s="445" t="str">
        <f>IF(B23="","",IF(AND('DEV.  DATA'!$E$37="",'DEV.  DATA'!$E$38&gt;0), 'EXHIBIT C'!H23,IF(AND('DEV.  DATA'!$G$35="X",'DEV.  DATA'!$E$37="",'DEV.  DATA'!$E$38="",'DEV.  DATA'!$H$84&lt;&gt;""),'EXHIBIT C'!H23,"")))</f>
        <v/>
      </c>
      <c r="X23" s="444" t="str">
        <f>IF(B23="","",IF('DEV.  DATA'!$E$37&lt;&gt;"",'EXHIBIT C'!H23,IF(AND('DEV.  DATA'!$G$35="X",'DEV.  DATA'!$E$37="",'DEV.  DATA'!$E$38="",'DEV.  DATA'!$H$84=""),'EXHIBIT C'!H23,"")))</f>
        <v/>
      </c>
      <c r="Y23" s="445" t="str">
        <f>IF(B23="","",IF(AND('DEV.  DATA'!$E$37="",'DEV.  DATA'!$E$38&gt;0), 'EXHIBIT C'!H23,IF(AND('DEV.  DATA'!$G$35="X",'DEV.  DATA'!$E$37="",'DEV.  DATA'!$E$38="",'DEV.  DATA'!$H$84&lt;&gt;""),'EXHIBIT C'!H23,"")))</f>
        <v/>
      </c>
      <c r="Z23" s="457" t="str">
        <f t="shared" si="3"/>
        <v/>
      </c>
      <c r="AA23" s="457" t="str">
        <f t="shared" si="4"/>
        <v/>
      </c>
    </row>
    <row r="24" spans="1:27">
      <c r="A24" s="467"/>
      <c r="B24" s="306" t="str">
        <f>IF('APPLIC. FRACT.'!A20="",IF('QUAL. CALC'!A20="","",'QUAL. CALC'!A20),'APPLIC. FRACT.'!A20)</f>
        <v/>
      </c>
      <c r="C24" s="307" t="str">
        <f>IF('QUAL. CALC'!B20="","",'QUAL. CALC'!B20)</f>
        <v/>
      </c>
      <c r="D24" s="308" t="str">
        <f>IF('APPLIC. FRACT.'!C20="",IF('QUAL. CALC'!C20="","",'QUAL. CALC'!C20),'APPLIC. FRACT.'!C20)</f>
        <v/>
      </c>
      <c r="E24" s="309" t="str">
        <f>IF(B24="","",N(M24)+IF('DEV.  DATA'!H$84&gt;0,IF('CREDIT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08" t="str">
        <f>IF(B24="","",IF('DEV.  DATA'!$D$72="","",1.3))</f>
        <v/>
      </c>
      <c r="G24" s="310" t="str">
        <f>IF(B24="","",IF('DEV.  DATA'!$G$60=100,1,'APPLIC. FRACT.'!$H20))</f>
        <v/>
      </c>
      <c r="H24" s="309" t="str">
        <f t="shared" si="0"/>
        <v/>
      </c>
      <c r="I24" s="311" t="str">
        <f>IF(B24="","",IF('DEV.  DATA'!$E$35="",'QUAL. CALC'!G20,IF('DEV.  DATA'!$E$37="",'DEV.  DATA'!$E$38,'DEV.  DATA'!$E$37)))</f>
        <v/>
      </c>
      <c r="J24" s="309" t="str">
        <f t="shared" si="1"/>
        <v/>
      </c>
      <c r="K24" s="312"/>
      <c r="L24" s="312"/>
      <c r="M24" s="450"/>
      <c r="N24" s="451" t="str">
        <f t="shared" si="2"/>
        <v/>
      </c>
      <c r="P24" s="452" t="str">
        <f>IF('DEV.  DATA'!$E$37&lt;&gt;"",'EXHIBIT C'!J24,IF(AND('DEV.  DATA'!$G$35="X",'DEV.  DATA'!$E$37="",'DEV.  DATA'!$E$38="",'DEV.  DATA'!$H$84=""),'EXHIBIT C'!J24,""))</f>
        <v/>
      </c>
      <c r="Q24" s="453" t="str">
        <f>IF(AND('DEV.  DATA'!$E$37="",'DEV.  DATA'!$E$38&gt;0),'EXHIBIT C'!J24,IF(AND('DEV.  DATA'!$G$35="X",'DEV.  DATA'!$E$37="",'DEV.  DATA'!$E$38="",'DEV.  DATA'!$H$84&lt;&gt;""),'EXHIBIT C'!J24,""))</f>
        <v/>
      </c>
      <c r="R24" s="454" t="str">
        <f>IF(B24="","",IF('DEV.  DATA'!$E$37&lt;&gt;"",'EXHIBIT C'!I24/100,IF(AND('DEV.  DATA'!$G$35="X",'DEV.  DATA'!$E$37="",'DEV.  DATA'!$E$38="",'DEV.  DATA'!$H$84=""),'EXHIBIT C'!I24/100,"")))</f>
        <v/>
      </c>
      <c r="S24" s="455" t="str">
        <f>IF(B24="","",IF(AND('DEV.  DATA'!$E$37="",'DEV.  DATA'!$E$38&gt;0), 'EXHIBIT C'!I24/100,IF(AND('DEV.  DATA'!$G$35="X",'DEV.  DATA'!$E$37="",'DEV.  DATA'!$E$38="",'DEV.  DATA'!$H$84&lt;&gt;""),'EXHIBIT C'!I24/100,"")))</f>
        <v/>
      </c>
      <c r="T24" s="456" t="str">
        <f>IF(B24="","",IF('DEV.  DATA'!$E$37&lt;&gt;"",'EXHIBIT C'!J24,IF(AND('DEV.  DATA'!$G$35="X",'DEV.  DATA'!$E$37="",'DEV.  DATA'!$E$38="",'DEV.  DATA'!$H$84=""),'EXHIBIT C'!J24,"")))</f>
        <v/>
      </c>
      <c r="U24" s="453" t="str">
        <f>IF(B24="","",IF(AND('DEV.  DATA'!$E$37="",'DEV.  DATA'!$E$38&gt;0), 'EXHIBIT C'!J24,IF(AND('DEV.  DATA'!$G$35="X",'DEV.  DATA'!$E$37="",'DEV.  DATA'!$E$38="",'DEV.  DATA'!$H$84&lt;&gt;""),'EXHIBIT C'!J24,"")))</f>
        <v/>
      </c>
      <c r="V24" s="444" t="str">
        <f>IF(B24="","",IF('DEV.  DATA'!$E$37&lt;&gt;"",'EXHIBIT C'!H24,IF(AND('DEV.  DATA'!$G$35="X",'DEV.  DATA'!$E$37="",'DEV.  DATA'!$E$38="",'DEV.  DATA'!$H$84=""),'EXHIBIT C'!H24,"")))</f>
        <v/>
      </c>
      <c r="W24" s="445" t="str">
        <f>IF(B24="","",IF(AND('DEV.  DATA'!$E$37="",'DEV.  DATA'!$E$38&gt;0), 'EXHIBIT C'!H24,IF(AND('DEV.  DATA'!$G$35="X",'DEV.  DATA'!$E$37="",'DEV.  DATA'!$E$38="",'DEV.  DATA'!$H$84&lt;&gt;""),'EXHIBIT C'!H24,"")))</f>
        <v/>
      </c>
      <c r="X24" s="444" t="str">
        <f>IF(B24="","",IF('DEV.  DATA'!$E$37&lt;&gt;"",'EXHIBIT C'!H24,IF(AND('DEV.  DATA'!$G$35="X",'DEV.  DATA'!$E$37="",'DEV.  DATA'!$E$38="",'DEV.  DATA'!$H$84=""),'EXHIBIT C'!H24,"")))</f>
        <v/>
      </c>
      <c r="Y24" s="445" t="str">
        <f>IF(B24="","",IF(AND('DEV.  DATA'!$E$37="",'DEV.  DATA'!$E$38&gt;0), 'EXHIBIT C'!H24,IF(AND('DEV.  DATA'!$G$35="X",'DEV.  DATA'!$E$37="",'DEV.  DATA'!$E$38="",'DEV.  DATA'!$H$84&lt;&gt;""),'EXHIBIT C'!H24,"")))</f>
        <v/>
      </c>
      <c r="Z24" s="457" t="str">
        <f t="shared" si="3"/>
        <v/>
      </c>
      <c r="AA24" s="457" t="str">
        <f t="shared" si="4"/>
        <v/>
      </c>
    </row>
    <row r="25" spans="1:27">
      <c r="A25" s="467"/>
      <c r="B25" s="306" t="str">
        <f>IF('APPLIC. FRACT.'!A21="",IF('QUAL. CALC'!A21="","",'QUAL. CALC'!A21),'APPLIC. FRACT.'!A21)</f>
        <v/>
      </c>
      <c r="C25" s="307" t="str">
        <f>IF('QUAL. CALC'!B21="","",'QUAL. CALC'!B21)</f>
        <v/>
      </c>
      <c r="D25" s="308" t="str">
        <f>IF('APPLIC. FRACT.'!C21="",IF('QUAL. CALC'!C21="","",'QUAL. CALC'!C21),'APPLIC. FRACT.'!C21)</f>
        <v/>
      </c>
      <c r="E25" s="309" t="str">
        <f>IF(B25="","",N(M25)+IF('DEV.  DATA'!H$84&gt;0,IF('CREDIT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08" t="str">
        <f>IF(B25="","",IF('DEV.  DATA'!$D$72="","",1.3))</f>
        <v/>
      </c>
      <c r="G25" s="310" t="str">
        <f>IF(B25="","",IF('DEV.  DATA'!$G$60=100,1,'APPLIC. FRACT.'!$H21))</f>
        <v/>
      </c>
      <c r="H25" s="309" t="str">
        <f t="shared" si="0"/>
        <v/>
      </c>
      <c r="I25" s="311" t="str">
        <f>IF(B25="","",IF('DEV.  DATA'!$E$35="",'QUAL. CALC'!G21,IF('DEV.  DATA'!$E$37="",'DEV.  DATA'!$E$38,'DEV.  DATA'!$E$37)))</f>
        <v/>
      </c>
      <c r="J25" s="309" t="str">
        <f t="shared" si="1"/>
        <v/>
      </c>
      <c r="K25" s="312"/>
      <c r="L25" s="312"/>
      <c r="M25" s="450"/>
      <c r="N25" s="451" t="str">
        <f t="shared" si="2"/>
        <v/>
      </c>
      <c r="P25" s="452" t="str">
        <f>IF('DEV.  DATA'!$E$37&lt;&gt;"",'EXHIBIT C'!J25,IF(AND('DEV.  DATA'!$G$35="X",'DEV.  DATA'!$E$37="",'DEV.  DATA'!$E$38="",'DEV.  DATA'!$H$84=""),'EXHIBIT C'!J25,""))</f>
        <v/>
      </c>
      <c r="Q25" s="453" t="str">
        <f>IF(AND('DEV.  DATA'!$E$37="",'DEV.  DATA'!$E$38&gt;0),'EXHIBIT C'!J25,IF(AND('DEV.  DATA'!$G$35="X",'DEV.  DATA'!$E$37="",'DEV.  DATA'!$E$38="",'DEV.  DATA'!$H$84&lt;&gt;""),'EXHIBIT C'!J25,""))</f>
        <v/>
      </c>
      <c r="R25" s="454" t="str">
        <f>IF(B25="","",IF('DEV.  DATA'!$E$37&lt;&gt;"",'EXHIBIT C'!I25/100,IF(AND('DEV.  DATA'!$G$35="X",'DEV.  DATA'!$E$37="",'DEV.  DATA'!$E$38="",'DEV.  DATA'!$H$84=""),'EXHIBIT C'!I25/100,"")))</f>
        <v/>
      </c>
      <c r="S25" s="455" t="str">
        <f>IF(B25="","",IF(AND('DEV.  DATA'!$E$37="",'DEV.  DATA'!$E$38&gt;0), 'EXHIBIT C'!I25/100,IF(AND('DEV.  DATA'!$G$35="X",'DEV.  DATA'!$E$37="",'DEV.  DATA'!$E$38="",'DEV.  DATA'!$H$84&lt;&gt;""),'EXHIBIT C'!I25/100,"")))</f>
        <v/>
      </c>
      <c r="T25" s="456" t="str">
        <f>IF(B25="","",IF('DEV.  DATA'!$E$37&lt;&gt;"",'EXHIBIT C'!J25,IF(AND('DEV.  DATA'!$G$35="X",'DEV.  DATA'!$E$37="",'DEV.  DATA'!$E$38="",'DEV.  DATA'!$H$84=""),'EXHIBIT C'!J25,"")))</f>
        <v/>
      </c>
      <c r="U25" s="453" t="str">
        <f>IF(B25="","",IF(AND('DEV.  DATA'!$E$37="",'DEV.  DATA'!$E$38&gt;0), 'EXHIBIT C'!J25,IF(AND('DEV.  DATA'!$G$35="X",'DEV.  DATA'!$E$37="",'DEV.  DATA'!$E$38="",'DEV.  DATA'!$H$84&lt;&gt;""),'EXHIBIT C'!J25,"")))</f>
        <v/>
      </c>
      <c r="V25" s="444" t="str">
        <f>IF(B25="","",IF('DEV.  DATA'!$E$37&lt;&gt;"",'EXHIBIT C'!H25,IF(AND('DEV.  DATA'!$G$35="X",'DEV.  DATA'!$E$37="",'DEV.  DATA'!$E$38="",'DEV.  DATA'!$H$84=""),'EXHIBIT C'!H25,"")))</f>
        <v/>
      </c>
      <c r="W25" s="445" t="str">
        <f>IF(B25="","",IF(AND('DEV.  DATA'!$E$37="",'DEV.  DATA'!$E$38&gt;0), 'EXHIBIT C'!H25,IF(AND('DEV.  DATA'!$G$35="X",'DEV.  DATA'!$E$37="",'DEV.  DATA'!$E$38="",'DEV.  DATA'!$H$84&lt;&gt;""),'EXHIBIT C'!H25,"")))</f>
        <v/>
      </c>
      <c r="X25" s="444" t="str">
        <f>IF(B25="","",IF('DEV.  DATA'!$E$37&lt;&gt;"",'EXHIBIT C'!H25,IF(AND('DEV.  DATA'!$G$35="X",'DEV.  DATA'!$E$37="",'DEV.  DATA'!$E$38="",'DEV.  DATA'!$H$84=""),'EXHIBIT C'!H25,"")))</f>
        <v/>
      </c>
      <c r="Y25" s="445" t="str">
        <f>IF(B25="","",IF(AND('DEV.  DATA'!$E$37="",'DEV.  DATA'!$E$38&gt;0), 'EXHIBIT C'!H25,IF(AND('DEV.  DATA'!$G$35="X",'DEV.  DATA'!$E$37="",'DEV.  DATA'!$E$38="",'DEV.  DATA'!$H$84&lt;&gt;""),'EXHIBIT C'!H25,"")))</f>
        <v/>
      </c>
      <c r="Z25" s="457" t="str">
        <f t="shared" si="3"/>
        <v/>
      </c>
      <c r="AA25" s="457" t="str">
        <f t="shared" si="4"/>
        <v/>
      </c>
    </row>
    <row r="26" spans="1:27">
      <c r="A26" s="467"/>
      <c r="B26" s="306" t="str">
        <f>IF('APPLIC. FRACT.'!A22="",IF('QUAL. CALC'!A22="","",'QUAL. CALC'!A22),'APPLIC. FRACT.'!A22)</f>
        <v/>
      </c>
      <c r="C26" s="307" t="str">
        <f>IF('QUAL. CALC'!B22="","",'QUAL. CALC'!B22)</f>
        <v/>
      </c>
      <c r="D26" s="308" t="str">
        <f>IF('APPLIC. FRACT.'!C22="",IF('QUAL. CALC'!C22="","",'QUAL. CALC'!C22),'APPLIC. FRACT.'!C22)</f>
        <v/>
      </c>
      <c r="E26" s="309" t="str">
        <f>IF(B26="","",N(M26)+IF('DEV.  DATA'!H$84&gt;0,IF('CREDIT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08" t="str">
        <f>IF(B26="","",IF('DEV.  DATA'!$D$72="","",1.3))</f>
        <v/>
      </c>
      <c r="G26" s="310" t="str">
        <f>IF(B26="","",IF('DEV.  DATA'!$G$60=100,1,'APPLIC. FRACT.'!$H22))</f>
        <v/>
      </c>
      <c r="H26" s="309" t="str">
        <f t="shared" si="0"/>
        <v/>
      </c>
      <c r="I26" s="311" t="str">
        <f>IF(B26="","",IF('DEV.  DATA'!$E$35="",'QUAL. CALC'!G22,IF('DEV.  DATA'!$E$37="",'DEV.  DATA'!$E$38,'DEV.  DATA'!$E$37)))</f>
        <v/>
      </c>
      <c r="J26" s="309" t="str">
        <f t="shared" si="1"/>
        <v/>
      </c>
      <c r="K26" s="312"/>
      <c r="L26" s="312"/>
      <c r="M26" s="450"/>
      <c r="N26" s="451" t="str">
        <f t="shared" si="2"/>
        <v/>
      </c>
      <c r="P26" s="452" t="str">
        <f>IF('DEV.  DATA'!$E$37&lt;&gt;"",'EXHIBIT C'!J26,IF(AND('DEV.  DATA'!$G$35="X",'DEV.  DATA'!$E$37="",'DEV.  DATA'!$E$38="",'DEV.  DATA'!$H$84=""),'EXHIBIT C'!J26,""))</f>
        <v/>
      </c>
      <c r="Q26" s="453" t="str">
        <f>IF(AND('DEV.  DATA'!$E$37="",'DEV.  DATA'!$E$38&gt;0),'EXHIBIT C'!J26,IF(AND('DEV.  DATA'!$G$35="X",'DEV.  DATA'!$E$37="",'DEV.  DATA'!$E$38="",'DEV.  DATA'!$H$84&lt;&gt;""),'EXHIBIT C'!J26,""))</f>
        <v/>
      </c>
      <c r="R26" s="454" t="str">
        <f>IF(B26="","",IF('DEV.  DATA'!$E$37&lt;&gt;"",'EXHIBIT C'!I26/100,IF(AND('DEV.  DATA'!$G$35="X",'DEV.  DATA'!$E$37="",'DEV.  DATA'!$E$38="",'DEV.  DATA'!$H$84=""),'EXHIBIT C'!I26/100,"")))</f>
        <v/>
      </c>
      <c r="S26" s="455" t="str">
        <f>IF(B26="","",IF(AND('DEV.  DATA'!$E$37="",'DEV.  DATA'!$E$38&gt;0), 'EXHIBIT C'!I26/100,IF(AND('DEV.  DATA'!$G$35="X",'DEV.  DATA'!$E$37="",'DEV.  DATA'!$E$38="",'DEV.  DATA'!$H$84&lt;&gt;""),'EXHIBIT C'!I26/100,"")))</f>
        <v/>
      </c>
      <c r="T26" s="456" t="str">
        <f>IF(B26="","",IF('DEV.  DATA'!$E$37&lt;&gt;"",'EXHIBIT C'!J26,IF(AND('DEV.  DATA'!$G$35="X",'DEV.  DATA'!$E$37="",'DEV.  DATA'!$E$38="",'DEV.  DATA'!$H$84=""),'EXHIBIT C'!J26,"")))</f>
        <v/>
      </c>
      <c r="U26" s="453" t="str">
        <f>IF(B26="","",IF(AND('DEV.  DATA'!$E$37="",'DEV.  DATA'!$E$38&gt;0), 'EXHIBIT C'!J26,IF(AND('DEV.  DATA'!$G$35="X",'DEV.  DATA'!$E$37="",'DEV.  DATA'!$E$38="",'DEV.  DATA'!$H$84&lt;&gt;""),'EXHIBIT C'!J26,"")))</f>
        <v/>
      </c>
      <c r="V26" s="444" t="str">
        <f>IF(B26="","",IF('DEV.  DATA'!$E$37&lt;&gt;"",'EXHIBIT C'!H26,IF(AND('DEV.  DATA'!$G$35="X",'DEV.  DATA'!$E$37="",'DEV.  DATA'!$E$38="",'DEV.  DATA'!$H$84=""),'EXHIBIT C'!H26,"")))</f>
        <v/>
      </c>
      <c r="W26" s="445" t="str">
        <f>IF(B26="","",IF(AND('DEV.  DATA'!$E$37="",'DEV.  DATA'!$E$38&gt;0), 'EXHIBIT C'!H26,IF(AND('DEV.  DATA'!$G$35="X",'DEV.  DATA'!$E$37="",'DEV.  DATA'!$E$38="",'DEV.  DATA'!$H$84&lt;&gt;""),'EXHIBIT C'!H26,"")))</f>
        <v/>
      </c>
      <c r="X26" s="444" t="str">
        <f>IF(B26="","",IF('DEV.  DATA'!$E$37&lt;&gt;"",'EXHIBIT C'!H26,IF(AND('DEV.  DATA'!$G$35="X",'DEV.  DATA'!$E$37="",'DEV.  DATA'!$E$38="",'DEV.  DATA'!$H$84=""),'EXHIBIT C'!H26,"")))</f>
        <v/>
      </c>
      <c r="Y26" s="445" t="str">
        <f>IF(B26="","",IF(AND('DEV.  DATA'!$E$37="",'DEV.  DATA'!$E$38&gt;0), 'EXHIBIT C'!H26,IF(AND('DEV.  DATA'!$G$35="X",'DEV.  DATA'!$E$37="",'DEV.  DATA'!$E$38="",'DEV.  DATA'!$H$84&lt;&gt;""),'EXHIBIT C'!H26,"")))</f>
        <v/>
      </c>
      <c r="Z26" s="457" t="str">
        <f t="shared" si="3"/>
        <v/>
      </c>
      <c r="AA26" s="457" t="str">
        <f t="shared" si="4"/>
        <v/>
      </c>
    </row>
    <row r="27" spans="1:27">
      <c r="A27" s="467"/>
      <c r="B27" s="306" t="str">
        <f>IF('APPLIC. FRACT.'!A23="",IF('QUAL. CALC'!A23="","",'QUAL. CALC'!A23),'APPLIC. FRACT.'!A23)</f>
        <v/>
      </c>
      <c r="C27" s="307" t="str">
        <f>IF('QUAL. CALC'!B23="","",'QUAL. CALC'!B23)</f>
        <v/>
      </c>
      <c r="D27" s="308" t="str">
        <f>IF('APPLIC. FRACT.'!C23="",IF('QUAL. CALC'!C23="","",'QUAL. CALC'!C23),'APPLIC. FRACT.'!C23)</f>
        <v/>
      </c>
      <c r="E27" s="309" t="str">
        <f>IF(B27="","",N(M27)+IF('DEV.  DATA'!H$84&gt;0,IF('CREDIT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08" t="str">
        <f>IF(B27="","",IF('DEV.  DATA'!$D$72="","",1.3))</f>
        <v/>
      </c>
      <c r="G27" s="310" t="str">
        <f>IF(B27="","",IF('DEV.  DATA'!$G$60=100,1,'APPLIC. FRACT.'!$H23))</f>
        <v/>
      </c>
      <c r="H27" s="309" t="str">
        <f t="shared" si="0"/>
        <v/>
      </c>
      <c r="I27" s="311" t="str">
        <f>IF(B27="","",IF('DEV.  DATA'!$E$35="",'QUAL. CALC'!G23,IF('DEV.  DATA'!$E$37="",'DEV.  DATA'!$E$38,'DEV.  DATA'!$E$37)))</f>
        <v/>
      </c>
      <c r="J27" s="309" t="str">
        <f t="shared" si="1"/>
        <v/>
      </c>
      <c r="K27" s="312"/>
      <c r="L27" s="312"/>
      <c r="M27" s="450"/>
      <c r="N27" s="451" t="str">
        <f t="shared" si="2"/>
        <v/>
      </c>
      <c r="P27" s="452" t="str">
        <f>IF('DEV.  DATA'!$E$37&lt;&gt;"",'EXHIBIT C'!J27,IF(AND('DEV.  DATA'!$G$35="X",'DEV.  DATA'!$E$37="",'DEV.  DATA'!$E$38="",'DEV.  DATA'!$H$84=""),'EXHIBIT C'!J27,""))</f>
        <v/>
      </c>
      <c r="Q27" s="453" t="str">
        <f>IF(AND('DEV.  DATA'!$E$37="",'DEV.  DATA'!$E$38&gt;0),'EXHIBIT C'!J27,IF(AND('DEV.  DATA'!$G$35="X",'DEV.  DATA'!$E$37="",'DEV.  DATA'!$E$38="",'DEV.  DATA'!$H$84&lt;&gt;""),'EXHIBIT C'!J27,""))</f>
        <v/>
      </c>
      <c r="R27" s="454" t="str">
        <f>IF(B27="","",IF('DEV.  DATA'!$E$37&lt;&gt;"",'EXHIBIT C'!I27/100,IF(AND('DEV.  DATA'!$G$35="X",'DEV.  DATA'!$E$37="",'DEV.  DATA'!$E$38="",'DEV.  DATA'!$H$84=""),'EXHIBIT C'!I27/100,"")))</f>
        <v/>
      </c>
      <c r="S27" s="455" t="str">
        <f>IF(B27="","",IF(AND('DEV.  DATA'!$E$37="",'DEV.  DATA'!$E$38&gt;0), 'EXHIBIT C'!I27/100,IF(AND('DEV.  DATA'!$G$35="X",'DEV.  DATA'!$E$37="",'DEV.  DATA'!$E$38="",'DEV.  DATA'!$H$84&lt;&gt;""),'EXHIBIT C'!I27/100,"")))</f>
        <v/>
      </c>
      <c r="T27" s="456" t="str">
        <f>IF(B27="","",IF('DEV.  DATA'!$E$37&lt;&gt;"",'EXHIBIT C'!J27,IF(AND('DEV.  DATA'!$G$35="X",'DEV.  DATA'!$E$37="",'DEV.  DATA'!$E$38="",'DEV.  DATA'!$H$84=""),'EXHIBIT C'!J27,"")))</f>
        <v/>
      </c>
      <c r="U27" s="453" t="str">
        <f>IF(B27="","",IF(AND('DEV.  DATA'!$E$37="",'DEV.  DATA'!$E$38&gt;0), 'EXHIBIT C'!J27,IF(AND('DEV.  DATA'!$G$35="X",'DEV.  DATA'!$E$37="",'DEV.  DATA'!$E$38="",'DEV.  DATA'!$H$84&lt;&gt;""),'EXHIBIT C'!J27,"")))</f>
        <v/>
      </c>
      <c r="V27" s="444" t="str">
        <f>IF(B27="","",IF('DEV.  DATA'!$E$37&lt;&gt;"",'EXHIBIT C'!H27,IF(AND('DEV.  DATA'!$G$35="X",'DEV.  DATA'!$E$37="",'DEV.  DATA'!$E$38="",'DEV.  DATA'!$H$84=""),'EXHIBIT C'!H27,"")))</f>
        <v/>
      </c>
      <c r="W27" s="445" t="str">
        <f>IF(B27="","",IF(AND('DEV.  DATA'!$E$37="",'DEV.  DATA'!$E$38&gt;0), 'EXHIBIT C'!H27,IF(AND('DEV.  DATA'!$G$35="X",'DEV.  DATA'!$E$37="",'DEV.  DATA'!$E$38="",'DEV.  DATA'!$H$84&lt;&gt;""),'EXHIBIT C'!H27,"")))</f>
        <v/>
      </c>
      <c r="X27" s="444" t="str">
        <f>IF(B27="","",IF('DEV.  DATA'!$E$37&lt;&gt;"",'EXHIBIT C'!H27,IF(AND('DEV.  DATA'!$G$35="X",'DEV.  DATA'!$E$37="",'DEV.  DATA'!$E$38="",'DEV.  DATA'!$H$84=""),'EXHIBIT C'!H27,"")))</f>
        <v/>
      </c>
      <c r="Y27" s="445" t="str">
        <f>IF(B27="","",IF(AND('DEV.  DATA'!$E$37="",'DEV.  DATA'!$E$38&gt;0), 'EXHIBIT C'!H27,IF(AND('DEV.  DATA'!$G$35="X",'DEV.  DATA'!$E$37="",'DEV.  DATA'!$E$38="",'DEV.  DATA'!$H$84&lt;&gt;""),'EXHIBIT C'!H27,"")))</f>
        <v/>
      </c>
      <c r="Z27" s="457" t="str">
        <f t="shared" si="3"/>
        <v/>
      </c>
      <c r="AA27" s="457" t="str">
        <f t="shared" si="4"/>
        <v/>
      </c>
    </row>
    <row r="28" spans="1:27">
      <c r="A28" s="467"/>
      <c r="B28" s="306" t="str">
        <f>IF('APPLIC. FRACT.'!A24="",IF('QUAL. CALC'!A24="","",'QUAL. CALC'!A24),'APPLIC. FRACT.'!A24)</f>
        <v/>
      </c>
      <c r="C28" s="307" t="str">
        <f>IF('QUAL. CALC'!B24="","",'QUAL. CALC'!B24)</f>
        <v/>
      </c>
      <c r="D28" s="308" t="str">
        <f>IF('APPLIC. FRACT.'!C24="",IF('QUAL. CALC'!C24="","",'QUAL. CALC'!C24),'APPLIC. FRACT.'!C24)</f>
        <v/>
      </c>
      <c r="E28" s="309" t="str">
        <f>IF(B28="","",N(M28)+IF('DEV.  DATA'!H$84&gt;0,IF('CREDIT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08" t="str">
        <f>IF(B28="","",IF('DEV.  DATA'!$D$72="","",1.3))</f>
        <v/>
      </c>
      <c r="G28" s="310" t="str">
        <f>IF(B28="","",IF('DEV.  DATA'!$G$60=100,1,'APPLIC. FRACT.'!$H24))</f>
        <v/>
      </c>
      <c r="H28" s="309" t="str">
        <f t="shared" si="0"/>
        <v/>
      </c>
      <c r="I28" s="311" t="str">
        <f>IF(B28="","",IF('DEV.  DATA'!$E$35="",'QUAL. CALC'!G24,IF('DEV.  DATA'!$E$37="",'DEV.  DATA'!$E$38,'DEV.  DATA'!$E$37)))</f>
        <v/>
      </c>
      <c r="J28" s="309" t="str">
        <f t="shared" si="1"/>
        <v/>
      </c>
      <c r="K28" s="312"/>
      <c r="L28" s="312"/>
      <c r="M28" s="450"/>
      <c r="N28" s="451" t="str">
        <f t="shared" si="2"/>
        <v/>
      </c>
      <c r="P28" s="452" t="str">
        <f>IF('DEV.  DATA'!$E$37&lt;&gt;"",'EXHIBIT C'!J28,IF(AND('DEV.  DATA'!$G$35="X",'DEV.  DATA'!$E$37="",'DEV.  DATA'!$E$38="",'DEV.  DATA'!$H$84=""),'EXHIBIT C'!J28,""))</f>
        <v/>
      </c>
      <c r="Q28" s="453" t="str">
        <f>IF(AND('DEV.  DATA'!$E$37="",'DEV.  DATA'!$E$38&gt;0),'EXHIBIT C'!J28,IF(AND('DEV.  DATA'!$G$35="X",'DEV.  DATA'!$E$37="",'DEV.  DATA'!$E$38="",'DEV.  DATA'!$H$84&lt;&gt;""),'EXHIBIT C'!J28,""))</f>
        <v/>
      </c>
      <c r="R28" s="454" t="str">
        <f>IF(B28="","",IF('DEV.  DATA'!$E$37&lt;&gt;"",'EXHIBIT C'!I28/100,IF(AND('DEV.  DATA'!$G$35="X",'DEV.  DATA'!$E$37="",'DEV.  DATA'!$E$38="",'DEV.  DATA'!$H$84=""),'EXHIBIT C'!I28/100,"")))</f>
        <v/>
      </c>
      <c r="S28" s="455" t="str">
        <f>IF(B28="","",IF(AND('DEV.  DATA'!$E$37="",'DEV.  DATA'!$E$38&gt;0), 'EXHIBIT C'!I28/100,IF(AND('DEV.  DATA'!$G$35="X",'DEV.  DATA'!$E$37="",'DEV.  DATA'!$E$38="",'DEV.  DATA'!$H$84&lt;&gt;""),'EXHIBIT C'!I28/100,"")))</f>
        <v/>
      </c>
      <c r="T28" s="456" t="str">
        <f>IF(B28="","",IF('DEV.  DATA'!$E$37&lt;&gt;"",'EXHIBIT C'!J28,IF(AND('DEV.  DATA'!$G$35="X",'DEV.  DATA'!$E$37="",'DEV.  DATA'!$E$38="",'DEV.  DATA'!$H$84=""),'EXHIBIT C'!J28,"")))</f>
        <v/>
      </c>
      <c r="U28" s="453" t="str">
        <f>IF(B28="","",IF(AND('DEV.  DATA'!$E$37="",'DEV.  DATA'!$E$38&gt;0), 'EXHIBIT C'!J28,IF(AND('DEV.  DATA'!$G$35="X",'DEV.  DATA'!$E$37="",'DEV.  DATA'!$E$38="",'DEV.  DATA'!$H$84&lt;&gt;""),'EXHIBIT C'!J28,"")))</f>
        <v/>
      </c>
      <c r="V28" s="444" t="str">
        <f>IF(B28="","",IF('DEV.  DATA'!$E$37&lt;&gt;"",'EXHIBIT C'!H28,IF(AND('DEV.  DATA'!$G$35="X",'DEV.  DATA'!$E$37="",'DEV.  DATA'!$E$38="",'DEV.  DATA'!$H$84=""),'EXHIBIT C'!H28,"")))</f>
        <v/>
      </c>
      <c r="W28" s="445" t="str">
        <f>IF(B28="","",IF(AND('DEV.  DATA'!$E$37="",'DEV.  DATA'!$E$38&gt;0), 'EXHIBIT C'!H28,IF(AND('DEV.  DATA'!$G$35="X",'DEV.  DATA'!$E$37="",'DEV.  DATA'!$E$38="",'DEV.  DATA'!$H$84&lt;&gt;""),'EXHIBIT C'!H28,"")))</f>
        <v/>
      </c>
      <c r="X28" s="444" t="str">
        <f>IF(B28="","",IF('DEV.  DATA'!$E$37&lt;&gt;"",'EXHIBIT C'!H28,IF(AND('DEV.  DATA'!$G$35="X",'DEV.  DATA'!$E$37="",'DEV.  DATA'!$E$38="",'DEV.  DATA'!$H$84=""),'EXHIBIT C'!H28,"")))</f>
        <v/>
      </c>
      <c r="Y28" s="445" t="str">
        <f>IF(B28="","",IF(AND('DEV.  DATA'!$E$37="",'DEV.  DATA'!$E$38&gt;0), 'EXHIBIT C'!H28,IF(AND('DEV.  DATA'!$G$35="X",'DEV.  DATA'!$E$37="",'DEV.  DATA'!$E$38="",'DEV.  DATA'!$H$84&lt;&gt;""),'EXHIBIT C'!H28,"")))</f>
        <v/>
      </c>
      <c r="Z28" s="457" t="str">
        <f t="shared" si="3"/>
        <v/>
      </c>
      <c r="AA28" s="457" t="str">
        <f t="shared" si="4"/>
        <v/>
      </c>
    </row>
    <row r="29" spans="1:27">
      <c r="A29" s="467"/>
      <c r="B29" s="306" t="str">
        <f>IF('APPLIC. FRACT.'!A25="",IF('QUAL. CALC'!A25="","",'QUAL. CALC'!A25),'APPLIC. FRACT.'!A25)</f>
        <v/>
      </c>
      <c r="C29" s="307" t="str">
        <f>IF('QUAL. CALC'!B25="","",'QUAL. CALC'!B25)</f>
        <v/>
      </c>
      <c r="D29" s="308" t="str">
        <f>IF('APPLIC. FRACT.'!C25="",IF('QUAL. CALC'!C25="","",'QUAL. CALC'!C25),'APPLIC. FRACT.'!C25)</f>
        <v/>
      </c>
      <c r="E29" s="309" t="str">
        <f>IF(B29="","",N(M29)+IF('DEV.  DATA'!H$84&gt;0,IF('CREDIT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08" t="str">
        <f>IF(B29="","",IF('DEV.  DATA'!$D$72="","",1.3))</f>
        <v/>
      </c>
      <c r="G29" s="310" t="str">
        <f>IF(B29="","",IF('DEV.  DATA'!$G$60=100,1,'APPLIC. FRACT.'!$H25))</f>
        <v/>
      </c>
      <c r="H29" s="309" t="str">
        <f t="shared" si="0"/>
        <v/>
      </c>
      <c r="I29" s="311" t="str">
        <f>IF(B29="","",IF('DEV.  DATA'!$E$35="",'QUAL. CALC'!G25,IF('DEV.  DATA'!$E$37="",'DEV.  DATA'!$E$38,'DEV.  DATA'!$E$37)))</f>
        <v/>
      </c>
      <c r="J29" s="309" t="str">
        <f t="shared" si="1"/>
        <v/>
      </c>
      <c r="K29" s="312"/>
      <c r="L29" s="312"/>
      <c r="M29" s="450"/>
      <c r="N29" s="451" t="str">
        <f t="shared" si="2"/>
        <v/>
      </c>
      <c r="P29" s="452" t="str">
        <f>IF('DEV.  DATA'!$E$37&lt;&gt;"",'EXHIBIT C'!J29,IF(AND('DEV.  DATA'!$G$35="X",'DEV.  DATA'!$E$37="",'DEV.  DATA'!$E$38="",'DEV.  DATA'!$H$84=""),'EXHIBIT C'!J29,""))</f>
        <v/>
      </c>
      <c r="Q29" s="453" t="str">
        <f>IF(AND('DEV.  DATA'!$E$37="",'DEV.  DATA'!$E$38&gt;0),'EXHIBIT C'!J29,IF(AND('DEV.  DATA'!$G$35="X",'DEV.  DATA'!$E$37="",'DEV.  DATA'!$E$38="",'DEV.  DATA'!$H$84&lt;&gt;""),'EXHIBIT C'!J29,""))</f>
        <v/>
      </c>
      <c r="R29" s="454" t="str">
        <f>IF(B29="","",IF('DEV.  DATA'!$E$37&lt;&gt;"",'EXHIBIT C'!I29/100,IF(AND('DEV.  DATA'!$G$35="X",'DEV.  DATA'!$E$37="",'DEV.  DATA'!$E$38="",'DEV.  DATA'!$H$84=""),'EXHIBIT C'!I29/100,"")))</f>
        <v/>
      </c>
      <c r="S29" s="455" t="str">
        <f>IF(B29="","",IF(AND('DEV.  DATA'!$E$37="",'DEV.  DATA'!$E$38&gt;0), 'EXHIBIT C'!I29/100,IF(AND('DEV.  DATA'!$G$35="X",'DEV.  DATA'!$E$37="",'DEV.  DATA'!$E$38="",'DEV.  DATA'!$H$84&lt;&gt;""),'EXHIBIT C'!I29/100,"")))</f>
        <v/>
      </c>
      <c r="T29" s="456" t="str">
        <f>IF(B29="","",IF('DEV.  DATA'!$E$37&lt;&gt;"",'EXHIBIT C'!J29,IF(AND('DEV.  DATA'!$G$35="X",'DEV.  DATA'!$E$37="",'DEV.  DATA'!$E$38="",'DEV.  DATA'!$H$84=""),'EXHIBIT C'!J29,"")))</f>
        <v/>
      </c>
      <c r="U29" s="453" t="str">
        <f>IF(B29="","",IF(AND('DEV.  DATA'!$E$37="",'DEV.  DATA'!$E$38&gt;0), 'EXHIBIT C'!J29,IF(AND('DEV.  DATA'!$G$35="X",'DEV.  DATA'!$E$37="",'DEV.  DATA'!$E$38="",'DEV.  DATA'!$H$84&lt;&gt;""),'EXHIBIT C'!J29,"")))</f>
        <v/>
      </c>
      <c r="V29" s="444" t="str">
        <f>IF(B29="","",IF('DEV.  DATA'!$E$37&lt;&gt;"",'EXHIBIT C'!H29,IF(AND('DEV.  DATA'!$G$35="X",'DEV.  DATA'!$E$37="",'DEV.  DATA'!$E$38="",'DEV.  DATA'!$H$84=""),'EXHIBIT C'!H29,"")))</f>
        <v/>
      </c>
      <c r="W29" s="445" t="str">
        <f>IF(B29="","",IF(AND('DEV.  DATA'!$E$37="",'DEV.  DATA'!$E$38&gt;0), 'EXHIBIT C'!H29,IF(AND('DEV.  DATA'!$G$35="X",'DEV.  DATA'!$E$37="",'DEV.  DATA'!$E$38="",'DEV.  DATA'!$H$84&lt;&gt;""),'EXHIBIT C'!H29,"")))</f>
        <v/>
      </c>
      <c r="X29" s="444" t="str">
        <f>IF(B29="","",IF('DEV.  DATA'!$E$37&lt;&gt;"",'EXHIBIT C'!H29,IF(AND('DEV.  DATA'!$G$35="X",'DEV.  DATA'!$E$37="",'DEV.  DATA'!$E$38="",'DEV.  DATA'!$H$84=""),'EXHIBIT C'!H29,"")))</f>
        <v/>
      </c>
      <c r="Y29" s="445" t="str">
        <f>IF(B29="","",IF(AND('DEV.  DATA'!$E$37="",'DEV.  DATA'!$E$38&gt;0), 'EXHIBIT C'!H29,IF(AND('DEV.  DATA'!$G$35="X",'DEV.  DATA'!$E$37="",'DEV.  DATA'!$E$38="",'DEV.  DATA'!$H$84&lt;&gt;""),'EXHIBIT C'!H29,"")))</f>
        <v/>
      </c>
      <c r="Z29" s="457" t="str">
        <f t="shared" si="3"/>
        <v/>
      </c>
      <c r="AA29" s="457" t="str">
        <f t="shared" si="4"/>
        <v/>
      </c>
    </row>
    <row r="30" spans="1:27">
      <c r="A30" s="467"/>
      <c r="B30" s="306" t="str">
        <f>IF('APPLIC. FRACT.'!A26="",IF('QUAL. CALC'!A26="","",'QUAL. CALC'!A26),'APPLIC. FRACT.'!A26)</f>
        <v/>
      </c>
      <c r="C30" s="307" t="str">
        <f>IF('QUAL. CALC'!B26="","",'QUAL. CALC'!B26)</f>
        <v/>
      </c>
      <c r="D30" s="308" t="str">
        <f>IF('APPLIC. FRACT.'!C26="",IF('QUAL. CALC'!C26="","",'QUAL. CALC'!C26),'APPLIC. FRACT.'!C26)</f>
        <v/>
      </c>
      <c r="E30" s="309" t="str">
        <f>IF(B30="","",N(M30)+IF('DEV.  DATA'!H$84&gt;0,IF('CREDIT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08" t="str">
        <f>IF(B30="","",IF('DEV.  DATA'!$D$72="","",1.3))</f>
        <v/>
      </c>
      <c r="G30" s="310" t="str">
        <f>IF(B30="","",IF('DEV.  DATA'!$G$60=100,1,'APPLIC. FRACT.'!$H26))</f>
        <v/>
      </c>
      <c r="H30" s="309" t="str">
        <f t="shared" si="0"/>
        <v/>
      </c>
      <c r="I30" s="311" t="str">
        <f>IF(B30="","",IF('DEV.  DATA'!$E$35="",'QUAL. CALC'!G26,IF('DEV.  DATA'!$E$37="",'DEV.  DATA'!$E$38,'DEV.  DATA'!$E$37)))</f>
        <v/>
      </c>
      <c r="J30" s="309" t="str">
        <f t="shared" si="1"/>
        <v/>
      </c>
      <c r="K30" s="312"/>
      <c r="L30" s="312"/>
      <c r="M30" s="450"/>
      <c r="N30" s="451" t="str">
        <f t="shared" si="2"/>
        <v/>
      </c>
      <c r="P30" s="452" t="str">
        <f>IF('DEV.  DATA'!$E$37&lt;&gt;"",'EXHIBIT C'!J30,IF(AND('DEV.  DATA'!$G$35="X",'DEV.  DATA'!$E$37="",'DEV.  DATA'!$E$38="",'DEV.  DATA'!$H$84=""),'EXHIBIT C'!J30,""))</f>
        <v/>
      </c>
      <c r="Q30" s="453" t="str">
        <f>IF(AND('DEV.  DATA'!$E$37="",'DEV.  DATA'!$E$38&gt;0),'EXHIBIT C'!J30,IF(AND('DEV.  DATA'!$G$35="X",'DEV.  DATA'!$E$37="",'DEV.  DATA'!$E$38="",'DEV.  DATA'!$H$84&lt;&gt;""),'EXHIBIT C'!J30,""))</f>
        <v/>
      </c>
      <c r="R30" s="454" t="str">
        <f>IF(B30="","",IF('DEV.  DATA'!$E$37&lt;&gt;"",'EXHIBIT C'!I30/100,IF(AND('DEV.  DATA'!$G$35="X",'DEV.  DATA'!$E$37="",'DEV.  DATA'!$E$38="",'DEV.  DATA'!$H$84=""),'EXHIBIT C'!I30/100,"")))</f>
        <v/>
      </c>
      <c r="S30" s="455" t="str">
        <f>IF(B30="","",IF(AND('DEV.  DATA'!$E$37="",'DEV.  DATA'!$E$38&gt;0), 'EXHIBIT C'!I30/100,IF(AND('DEV.  DATA'!$G$35="X",'DEV.  DATA'!$E$37="",'DEV.  DATA'!$E$38="",'DEV.  DATA'!$H$84&lt;&gt;""),'EXHIBIT C'!I30/100,"")))</f>
        <v/>
      </c>
      <c r="T30" s="456" t="str">
        <f>IF(B30="","",IF('DEV.  DATA'!$E$37&lt;&gt;"",'EXHIBIT C'!J30,IF(AND('DEV.  DATA'!$G$35="X",'DEV.  DATA'!$E$37="",'DEV.  DATA'!$E$38="",'DEV.  DATA'!$H$84=""),'EXHIBIT C'!J30,"")))</f>
        <v/>
      </c>
      <c r="U30" s="453" t="str">
        <f>IF(B30="","",IF(AND('DEV.  DATA'!$E$37="",'DEV.  DATA'!$E$38&gt;0), 'EXHIBIT C'!J30,IF(AND('DEV.  DATA'!$G$35="X",'DEV.  DATA'!$E$37="",'DEV.  DATA'!$E$38="",'DEV.  DATA'!$H$84&lt;&gt;""),'EXHIBIT C'!J30,"")))</f>
        <v/>
      </c>
      <c r="V30" s="444" t="str">
        <f>IF(B30="","",IF('DEV.  DATA'!$E$37&lt;&gt;"",'EXHIBIT C'!H30,IF(AND('DEV.  DATA'!$G$35="X",'DEV.  DATA'!$E$37="",'DEV.  DATA'!$E$38="",'DEV.  DATA'!$H$84=""),'EXHIBIT C'!H30,"")))</f>
        <v/>
      </c>
      <c r="W30" s="445" t="str">
        <f>IF(B30="","",IF(AND('DEV.  DATA'!$E$37="",'DEV.  DATA'!$E$38&gt;0), 'EXHIBIT C'!H30,IF(AND('DEV.  DATA'!$G$35="X",'DEV.  DATA'!$E$37="",'DEV.  DATA'!$E$38="",'DEV.  DATA'!$H$84&lt;&gt;""),'EXHIBIT C'!H30,"")))</f>
        <v/>
      </c>
      <c r="X30" s="444" t="str">
        <f>IF(B30="","",IF('DEV.  DATA'!$E$37&lt;&gt;"",'EXHIBIT C'!H30,IF(AND('DEV.  DATA'!$G$35="X",'DEV.  DATA'!$E$37="",'DEV.  DATA'!$E$38="",'DEV.  DATA'!$H$84=""),'EXHIBIT C'!H30,"")))</f>
        <v/>
      </c>
      <c r="Y30" s="445" t="str">
        <f>IF(B30="","",IF(AND('DEV.  DATA'!$E$37="",'DEV.  DATA'!$E$38&gt;0), 'EXHIBIT C'!H30,IF(AND('DEV.  DATA'!$G$35="X",'DEV.  DATA'!$E$37="",'DEV.  DATA'!$E$38="",'DEV.  DATA'!$H$84&lt;&gt;""),'EXHIBIT C'!H30,"")))</f>
        <v/>
      </c>
      <c r="Z30" s="457" t="str">
        <f t="shared" si="3"/>
        <v/>
      </c>
      <c r="AA30" s="457" t="str">
        <f t="shared" si="4"/>
        <v/>
      </c>
    </row>
    <row r="31" spans="1:27">
      <c r="A31" s="467"/>
      <c r="B31" s="306" t="str">
        <f>IF('APPLIC. FRACT.'!A27="",IF('QUAL. CALC'!A27="","",'QUAL. CALC'!A27),'APPLIC. FRACT.'!A27)</f>
        <v/>
      </c>
      <c r="C31" s="307" t="str">
        <f>IF('QUAL. CALC'!B27="","",'QUAL. CALC'!B27)</f>
        <v/>
      </c>
      <c r="D31" s="308" t="str">
        <f>IF('APPLIC. FRACT.'!C27="",IF('QUAL. CALC'!C27="","",'QUAL. CALC'!C27),'APPLIC. FRACT.'!C27)</f>
        <v/>
      </c>
      <c r="E31" s="309" t="str">
        <f>IF(B31="","",N(M31)+IF('DEV.  DATA'!H$84&gt;0,IF('CREDIT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08" t="str">
        <f>IF(B31="","",IF('DEV.  DATA'!$D$72="","",1.3))</f>
        <v/>
      </c>
      <c r="G31" s="310" t="str">
        <f>IF(B31="","",IF('DEV.  DATA'!$G$60=100,1,'APPLIC. FRACT.'!$H27))</f>
        <v/>
      </c>
      <c r="H31" s="309" t="str">
        <f t="shared" si="0"/>
        <v/>
      </c>
      <c r="I31" s="311" t="str">
        <f>IF(B31="","",IF('DEV.  DATA'!$E$35="",'QUAL. CALC'!G27,IF('DEV.  DATA'!$E$37="",'DEV.  DATA'!$E$38,'DEV.  DATA'!$E$37)))</f>
        <v/>
      </c>
      <c r="J31" s="309" t="str">
        <f t="shared" si="1"/>
        <v/>
      </c>
      <c r="K31" s="312"/>
      <c r="L31" s="312"/>
      <c r="M31" s="450"/>
      <c r="N31" s="451" t="str">
        <f t="shared" si="2"/>
        <v/>
      </c>
      <c r="P31" s="452" t="str">
        <f>IF('DEV.  DATA'!$E$37&lt;&gt;"",'EXHIBIT C'!J31,IF(AND('DEV.  DATA'!$G$35="X",'DEV.  DATA'!$E$37="",'DEV.  DATA'!$E$38="",'DEV.  DATA'!$H$84=""),'EXHIBIT C'!J31,""))</f>
        <v/>
      </c>
      <c r="Q31" s="453" t="str">
        <f>IF(AND('DEV.  DATA'!$E$37="",'DEV.  DATA'!$E$38&gt;0),'EXHIBIT C'!J31,IF(AND('DEV.  DATA'!$G$35="X",'DEV.  DATA'!$E$37="",'DEV.  DATA'!$E$38="",'DEV.  DATA'!$H$84&lt;&gt;""),'EXHIBIT C'!J31,""))</f>
        <v/>
      </c>
      <c r="R31" s="454" t="str">
        <f>IF(B31="","",IF('DEV.  DATA'!$E$37&lt;&gt;"",'EXHIBIT C'!I31/100,IF(AND('DEV.  DATA'!$G$35="X",'DEV.  DATA'!$E$37="",'DEV.  DATA'!$E$38="",'DEV.  DATA'!$H$84=""),'EXHIBIT C'!I31/100,"")))</f>
        <v/>
      </c>
      <c r="S31" s="455" t="str">
        <f>IF(B31="","",IF(AND('DEV.  DATA'!$E$37="",'DEV.  DATA'!$E$38&gt;0), 'EXHIBIT C'!I31/100,IF(AND('DEV.  DATA'!$G$35="X",'DEV.  DATA'!$E$37="",'DEV.  DATA'!$E$38="",'DEV.  DATA'!$H$84&lt;&gt;""),'EXHIBIT C'!I31/100,"")))</f>
        <v/>
      </c>
      <c r="T31" s="456" t="str">
        <f>IF(B31="","",IF('DEV.  DATA'!$E$37&lt;&gt;"",'EXHIBIT C'!J31,IF(AND('DEV.  DATA'!$G$35="X",'DEV.  DATA'!$E$37="",'DEV.  DATA'!$E$38="",'DEV.  DATA'!$H$84=""),'EXHIBIT C'!J31,"")))</f>
        <v/>
      </c>
      <c r="U31" s="453" t="str">
        <f>IF(B31="","",IF(AND('DEV.  DATA'!$E$37="",'DEV.  DATA'!$E$38&gt;0), 'EXHIBIT C'!J31,IF(AND('DEV.  DATA'!$G$35="X",'DEV.  DATA'!$E$37="",'DEV.  DATA'!$E$38="",'DEV.  DATA'!$H$84&lt;&gt;""),'EXHIBIT C'!J31,"")))</f>
        <v/>
      </c>
      <c r="V31" s="444" t="str">
        <f>IF(B31="","",IF('DEV.  DATA'!$E$37&lt;&gt;"",'EXHIBIT C'!H31,IF(AND('DEV.  DATA'!$G$35="X",'DEV.  DATA'!$E$37="",'DEV.  DATA'!$E$38="",'DEV.  DATA'!$H$84=""),'EXHIBIT C'!H31,"")))</f>
        <v/>
      </c>
      <c r="W31" s="445" t="str">
        <f>IF(B31="","",IF(AND('DEV.  DATA'!$E$37="",'DEV.  DATA'!$E$38&gt;0), 'EXHIBIT C'!H31,IF(AND('DEV.  DATA'!$G$35="X",'DEV.  DATA'!$E$37="",'DEV.  DATA'!$E$38="",'DEV.  DATA'!$H$84&lt;&gt;""),'EXHIBIT C'!H31,"")))</f>
        <v/>
      </c>
      <c r="X31" s="444" t="str">
        <f>IF(B31="","",IF('DEV.  DATA'!$E$37&lt;&gt;"",'EXHIBIT C'!H31,IF(AND('DEV.  DATA'!$G$35="X",'DEV.  DATA'!$E$37="",'DEV.  DATA'!$E$38="",'DEV.  DATA'!$H$84=""),'EXHIBIT C'!H31,"")))</f>
        <v/>
      </c>
      <c r="Y31" s="445" t="str">
        <f>IF(B31="","",IF(AND('DEV.  DATA'!$E$37="",'DEV.  DATA'!$E$38&gt;0), 'EXHIBIT C'!H31,IF(AND('DEV.  DATA'!$G$35="X",'DEV.  DATA'!$E$37="",'DEV.  DATA'!$E$38="",'DEV.  DATA'!$H$84&lt;&gt;""),'EXHIBIT C'!H31,"")))</f>
        <v/>
      </c>
      <c r="Z31" s="457" t="str">
        <f t="shared" si="3"/>
        <v/>
      </c>
      <c r="AA31" s="457" t="str">
        <f t="shared" si="4"/>
        <v/>
      </c>
    </row>
    <row r="32" spans="1:27">
      <c r="A32" s="467"/>
      <c r="B32" s="306" t="str">
        <f>IF('APPLIC. FRACT.'!A28="",IF('QUAL. CALC'!A28="","",'QUAL. CALC'!A28),'APPLIC. FRACT.'!A28)</f>
        <v/>
      </c>
      <c r="C32" s="307" t="str">
        <f>IF('QUAL. CALC'!B28="","",'QUAL. CALC'!B28)</f>
        <v/>
      </c>
      <c r="D32" s="308" t="str">
        <f>IF('APPLIC. FRACT.'!C28="",IF('QUAL. CALC'!C28="","",'QUAL. CALC'!C28),'APPLIC. FRACT.'!C28)</f>
        <v/>
      </c>
      <c r="E32" s="309" t="str">
        <f>IF(B32="","",N(M32)+IF('DEV.  DATA'!H$84&gt;0,IF('CREDIT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08" t="str">
        <f>IF(B32="","",IF('DEV.  DATA'!$D$72="","",1.3))</f>
        <v/>
      </c>
      <c r="G32" s="310" t="str">
        <f>IF(B32="","",IF('DEV.  DATA'!$G$60=100,1,'APPLIC. FRACT.'!$H28))</f>
        <v/>
      </c>
      <c r="H32" s="309" t="str">
        <f t="shared" si="0"/>
        <v/>
      </c>
      <c r="I32" s="311" t="str">
        <f>IF(B32="","",IF('DEV.  DATA'!$E$35="",'QUAL. CALC'!G28,IF('DEV.  DATA'!$E$37="",'DEV.  DATA'!$E$38,'DEV.  DATA'!$E$37)))</f>
        <v/>
      </c>
      <c r="J32" s="309" t="str">
        <f t="shared" si="1"/>
        <v/>
      </c>
      <c r="K32" s="312"/>
      <c r="L32" s="312"/>
      <c r="M32" s="450"/>
      <c r="N32" s="451" t="str">
        <f t="shared" si="2"/>
        <v/>
      </c>
      <c r="P32" s="452" t="str">
        <f>IF('DEV.  DATA'!$E$37&lt;&gt;"",'EXHIBIT C'!J32,IF(AND('DEV.  DATA'!$G$35="X",'DEV.  DATA'!$E$37="",'DEV.  DATA'!$E$38="",'DEV.  DATA'!$H$84=""),'EXHIBIT C'!J32,""))</f>
        <v/>
      </c>
      <c r="Q32" s="453" t="str">
        <f>IF(AND('DEV.  DATA'!$E$37="",'DEV.  DATA'!$E$38&gt;0),'EXHIBIT C'!J32,IF(AND('DEV.  DATA'!$G$35="X",'DEV.  DATA'!$E$37="",'DEV.  DATA'!$E$38="",'DEV.  DATA'!$H$84&lt;&gt;""),'EXHIBIT C'!J32,""))</f>
        <v/>
      </c>
      <c r="R32" s="454" t="str">
        <f>IF(B32="","",IF('DEV.  DATA'!$E$37&lt;&gt;"",'EXHIBIT C'!I32/100,IF(AND('DEV.  DATA'!$G$35="X",'DEV.  DATA'!$E$37="",'DEV.  DATA'!$E$38="",'DEV.  DATA'!$H$84=""),'EXHIBIT C'!I32/100,"")))</f>
        <v/>
      </c>
      <c r="S32" s="455" t="str">
        <f>IF(B32="","",IF(AND('DEV.  DATA'!$E$37="",'DEV.  DATA'!$E$38&gt;0), 'EXHIBIT C'!I32/100,IF(AND('DEV.  DATA'!$G$35="X",'DEV.  DATA'!$E$37="",'DEV.  DATA'!$E$38="",'DEV.  DATA'!$H$84&lt;&gt;""),'EXHIBIT C'!I32/100,"")))</f>
        <v/>
      </c>
      <c r="T32" s="456" t="str">
        <f>IF(B32="","",IF('DEV.  DATA'!$E$37&lt;&gt;"",'EXHIBIT C'!J32,IF(AND('DEV.  DATA'!$G$35="X",'DEV.  DATA'!$E$37="",'DEV.  DATA'!$E$38="",'DEV.  DATA'!$H$84=""),'EXHIBIT C'!J32,"")))</f>
        <v/>
      </c>
      <c r="U32" s="453" t="str">
        <f>IF(B32="","",IF(AND('DEV.  DATA'!$E$37="",'DEV.  DATA'!$E$38&gt;0), 'EXHIBIT C'!J32,IF(AND('DEV.  DATA'!$G$35="X",'DEV.  DATA'!$E$37="",'DEV.  DATA'!$E$38="",'DEV.  DATA'!$H$84&lt;&gt;""),'EXHIBIT C'!J32,"")))</f>
        <v/>
      </c>
      <c r="V32" s="444" t="str">
        <f>IF(B32="","",IF('DEV.  DATA'!$E$37&lt;&gt;"",'EXHIBIT C'!H32,IF(AND('DEV.  DATA'!$G$35="X",'DEV.  DATA'!$E$37="",'DEV.  DATA'!$E$38="",'DEV.  DATA'!$H$84=""),'EXHIBIT C'!H32,"")))</f>
        <v/>
      </c>
      <c r="W32" s="445" t="str">
        <f>IF(B32="","",IF(AND('DEV.  DATA'!$E$37="",'DEV.  DATA'!$E$38&gt;0), 'EXHIBIT C'!H32,IF(AND('DEV.  DATA'!$G$35="X",'DEV.  DATA'!$E$37="",'DEV.  DATA'!$E$38="",'DEV.  DATA'!$H$84&lt;&gt;""),'EXHIBIT C'!H32,"")))</f>
        <v/>
      </c>
      <c r="X32" s="444" t="str">
        <f>IF(B32="","",IF('DEV.  DATA'!$E$37&lt;&gt;"",'EXHIBIT C'!H32,IF(AND('DEV.  DATA'!$G$35="X",'DEV.  DATA'!$E$37="",'DEV.  DATA'!$E$38="",'DEV.  DATA'!$H$84=""),'EXHIBIT C'!H32,"")))</f>
        <v/>
      </c>
      <c r="Y32" s="445" t="str">
        <f>IF(B32="","",IF(AND('DEV.  DATA'!$E$37="",'DEV.  DATA'!$E$38&gt;0), 'EXHIBIT C'!H32,IF(AND('DEV.  DATA'!$G$35="X",'DEV.  DATA'!$E$37="",'DEV.  DATA'!$E$38="",'DEV.  DATA'!$H$84&lt;&gt;""),'EXHIBIT C'!H32,"")))</f>
        <v/>
      </c>
      <c r="Z32" s="457" t="str">
        <f t="shared" si="3"/>
        <v/>
      </c>
      <c r="AA32" s="457" t="str">
        <f t="shared" si="4"/>
        <v/>
      </c>
    </row>
    <row r="33" spans="1:27">
      <c r="A33" s="467"/>
      <c r="B33" s="306" t="str">
        <f>IF('APPLIC. FRACT.'!A29="",IF('QUAL. CALC'!A29="","",'QUAL. CALC'!A29),'APPLIC. FRACT.'!A29)</f>
        <v/>
      </c>
      <c r="C33" s="307" t="str">
        <f>IF('QUAL. CALC'!B29="","",'QUAL. CALC'!B29)</f>
        <v/>
      </c>
      <c r="D33" s="308" t="str">
        <f>IF('APPLIC. FRACT.'!C29="",IF('QUAL. CALC'!C29="","",'QUAL. CALC'!C29),'APPLIC. FRACT.'!C29)</f>
        <v/>
      </c>
      <c r="E33" s="309" t="str">
        <f>IF(B33="","",N(M33)+IF('DEV.  DATA'!H$84&gt;0,IF('CREDIT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08" t="str">
        <f>IF(B33="","",IF('DEV.  DATA'!$D$72="","",1.3))</f>
        <v/>
      </c>
      <c r="G33" s="310" t="str">
        <f>IF(B33="","",IF('DEV.  DATA'!$G$60=100,1,'APPLIC. FRACT.'!$H29))</f>
        <v/>
      </c>
      <c r="H33" s="309" t="str">
        <f t="shared" si="0"/>
        <v/>
      </c>
      <c r="I33" s="311" t="str">
        <f>IF(B33="","",IF('DEV.  DATA'!$E$35="",'QUAL. CALC'!G29,IF('DEV.  DATA'!$E$37="",'DEV.  DATA'!$E$38,'DEV.  DATA'!$E$37)))</f>
        <v/>
      </c>
      <c r="J33" s="309" t="str">
        <f t="shared" si="1"/>
        <v/>
      </c>
      <c r="K33" s="312"/>
      <c r="L33" s="312"/>
      <c r="M33" s="450"/>
      <c r="N33" s="451" t="str">
        <f t="shared" si="2"/>
        <v/>
      </c>
      <c r="P33" s="452" t="str">
        <f>IF('DEV.  DATA'!$E$37&lt;&gt;"",'EXHIBIT C'!J33,IF(AND('DEV.  DATA'!$G$35="X",'DEV.  DATA'!$E$37="",'DEV.  DATA'!$E$38="",'DEV.  DATA'!$H$84=""),'EXHIBIT C'!J33,""))</f>
        <v/>
      </c>
      <c r="Q33" s="453" t="str">
        <f>IF(AND('DEV.  DATA'!$E$37="",'DEV.  DATA'!$E$38&gt;0),'EXHIBIT C'!J33,IF(AND('DEV.  DATA'!$G$35="X",'DEV.  DATA'!$E$37="",'DEV.  DATA'!$E$38="",'DEV.  DATA'!$H$84&lt;&gt;""),'EXHIBIT C'!J33,""))</f>
        <v/>
      </c>
      <c r="R33" s="454" t="str">
        <f>IF(B33="","",IF('DEV.  DATA'!$E$37&lt;&gt;"",'EXHIBIT C'!I33/100,IF(AND('DEV.  DATA'!$G$35="X",'DEV.  DATA'!$E$37="",'DEV.  DATA'!$E$38="",'DEV.  DATA'!$H$84=""),'EXHIBIT C'!I33/100,"")))</f>
        <v/>
      </c>
      <c r="S33" s="455" t="str">
        <f>IF(B33="","",IF(AND('DEV.  DATA'!$E$37="",'DEV.  DATA'!$E$38&gt;0), 'EXHIBIT C'!I33/100,IF(AND('DEV.  DATA'!$G$35="X",'DEV.  DATA'!$E$37="",'DEV.  DATA'!$E$38="",'DEV.  DATA'!$H$84&lt;&gt;""),'EXHIBIT C'!I33/100,"")))</f>
        <v/>
      </c>
      <c r="T33" s="456" t="str">
        <f>IF(B33="","",IF('DEV.  DATA'!$E$37&lt;&gt;"",'EXHIBIT C'!J33,IF(AND('DEV.  DATA'!$G$35="X",'DEV.  DATA'!$E$37="",'DEV.  DATA'!$E$38="",'DEV.  DATA'!$H$84=""),'EXHIBIT C'!J33,"")))</f>
        <v/>
      </c>
      <c r="U33" s="453" t="str">
        <f>IF(B33="","",IF(AND('DEV.  DATA'!$E$37="",'DEV.  DATA'!$E$38&gt;0), 'EXHIBIT C'!J33,IF(AND('DEV.  DATA'!$G$35="X",'DEV.  DATA'!$E$37="",'DEV.  DATA'!$E$38="",'DEV.  DATA'!$H$84&lt;&gt;""),'EXHIBIT C'!J33,"")))</f>
        <v/>
      </c>
      <c r="V33" s="444" t="str">
        <f>IF(B33="","",IF('DEV.  DATA'!$E$37&lt;&gt;"",'EXHIBIT C'!H33,IF(AND('DEV.  DATA'!$G$35="X",'DEV.  DATA'!$E$37="",'DEV.  DATA'!$E$38="",'DEV.  DATA'!$H$84=""),'EXHIBIT C'!H33,"")))</f>
        <v/>
      </c>
      <c r="W33" s="445" t="str">
        <f>IF(B33="","",IF(AND('DEV.  DATA'!$E$37="",'DEV.  DATA'!$E$38&gt;0), 'EXHIBIT C'!H33,IF(AND('DEV.  DATA'!$G$35="X",'DEV.  DATA'!$E$37="",'DEV.  DATA'!$E$38="",'DEV.  DATA'!$H$84&lt;&gt;""),'EXHIBIT C'!H33,"")))</f>
        <v/>
      </c>
      <c r="X33" s="444" t="str">
        <f>IF(B33="","",IF('DEV.  DATA'!$E$37&lt;&gt;"",'EXHIBIT C'!H33,IF(AND('DEV.  DATA'!$G$35="X",'DEV.  DATA'!$E$37="",'DEV.  DATA'!$E$38="",'DEV.  DATA'!$H$84=""),'EXHIBIT C'!H33,"")))</f>
        <v/>
      </c>
      <c r="Y33" s="445" t="str">
        <f>IF(B33="","",IF(AND('DEV.  DATA'!$E$37="",'DEV.  DATA'!$E$38&gt;0), 'EXHIBIT C'!H33,IF(AND('DEV.  DATA'!$G$35="X",'DEV.  DATA'!$E$37="",'DEV.  DATA'!$E$38="",'DEV.  DATA'!$H$84&lt;&gt;""),'EXHIBIT C'!H33,"")))</f>
        <v/>
      </c>
      <c r="Z33" s="457" t="str">
        <f t="shared" si="3"/>
        <v/>
      </c>
      <c r="AA33" s="457" t="str">
        <f t="shared" si="4"/>
        <v/>
      </c>
    </row>
    <row r="34" spans="1:27">
      <c r="A34" s="467"/>
      <c r="B34" s="306" t="str">
        <f>IF('APPLIC. FRACT.'!A30="",IF('QUAL. CALC'!A30="","",'QUAL. CALC'!A30),'APPLIC. FRACT.'!A30)</f>
        <v/>
      </c>
      <c r="C34" s="307" t="str">
        <f>IF('QUAL. CALC'!B30="","",'QUAL. CALC'!B30)</f>
        <v/>
      </c>
      <c r="D34" s="308" t="str">
        <f>IF('APPLIC. FRACT.'!C30="",IF('QUAL. CALC'!C30="","",'QUAL. CALC'!C30),'APPLIC. FRACT.'!C30)</f>
        <v/>
      </c>
      <c r="E34" s="309" t="str">
        <f>IF(B34="","",N(M34)+IF('DEV.  DATA'!H$84&gt;0,IF('CREDIT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08" t="str">
        <f>IF(B34="","",IF('DEV.  DATA'!$D$72="","",1.3))</f>
        <v/>
      </c>
      <c r="G34" s="310" t="str">
        <f>IF(B34="","",IF('DEV.  DATA'!$G$60=100,1,'APPLIC. FRACT.'!$H30))</f>
        <v/>
      </c>
      <c r="H34" s="309" t="str">
        <f t="shared" si="0"/>
        <v/>
      </c>
      <c r="I34" s="311" t="str">
        <f>IF(B34="","",IF('DEV.  DATA'!$E$35="",'QUAL. CALC'!G30,IF('DEV.  DATA'!$E$37="",'DEV.  DATA'!$E$38,'DEV.  DATA'!$E$37)))</f>
        <v/>
      </c>
      <c r="J34" s="309" t="str">
        <f t="shared" si="1"/>
        <v/>
      </c>
      <c r="K34" s="312"/>
      <c r="L34" s="312"/>
      <c r="M34" s="450"/>
      <c r="N34" s="451" t="str">
        <f t="shared" si="2"/>
        <v/>
      </c>
      <c r="P34" s="452" t="str">
        <f>IF('DEV.  DATA'!$E$37&lt;&gt;"",'EXHIBIT C'!J34,IF(AND('DEV.  DATA'!$G$35="X",'DEV.  DATA'!$E$37="",'DEV.  DATA'!$E$38="",'DEV.  DATA'!$H$84=""),'EXHIBIT C'!J34,""))</f>
        <v/>
      </c>
      <c r="Q34" s="453" t="str">
        <f>IF(AND('DEV.  DATA'!$E$37="",'DEV.  DATA'!$E$38&gt;0),'EXHIBIT C'!J34,IF(AND('DEV.  DATA'!$G$35="X",'DEV.  DATA'!$E$37="",'DEV.  DATA'!$E$38="",'DEV.  DATA'!$H$84&lt;&gt;""),'EXHIBIT C'!J34,""))</f>
        <v/>
      </c>
      <c r="R34" s="454" t="str">
        <f>IF(B34="","",IF('DEV.  DATA'!$E$37&lt;&gt;"",'EXHIBIT C'!I34/100,IF(AND('DEV.  DATA'!$G$35="X",'DEV.  DATA'!$E$37="",'DEV.  DATA'!$E$38="",'DEV.  DATA'!$H$84=""),'EXHIBIT C'!I34/100,"")))</f>
        <v/>
      </c>
      <c r="S34" s="455" t="str">
        <f>IF(B34="","",IF(AND('DEV.  DATA'!$E$37="",'DEV.  DATA'!$E$38&gt;0), 'EXHIBIT C'!I34/100,IF(AND('DEV.  DATA'!$G$35="X",'DEV.  DATA'!$E$37="",'DEV.  DATA'!$E$38="",'DEV.  DATA'!$H$84&lt;&gt;""),'EXHIBIT C'!I34/100,"")))</f>
        <v/>
      </c>
      <c r="T34" s="456" t="str">
        <f>IF(B34="","",IF('DEV.  DATA'!$E$37&lt;&gt;"",'EXHIBIT C'!J34,IF(AND('DEV.  DATA'!$G$35="X",'DEV.  DATA'!$E$37="",'DEV.  DATA'!$E$38="",'DEV.  DATA'!$H$84=""),'EXHIBIT C'!J34,"")))</f>
        <v/>
      </c>
      <c r="U34" s="453" t="str">
        <f>IF(B34="","",IF(AND('DEV.  DATA'!$E$37="",'DEV.  DATA'!$E$38&gt;0), 'EXHIBIT C'!J34,IF(AND('DEV.  DATA'!$G$35="X",'DEV.  DATA'!$E$37="",'DEV.  DATA'!$E$38="",'DEV.  DATA'!$H$84&lt;&gt;""),'EXHIBIT C'!J34,"")))</f>
        <v/>
      </c>
      <c r="V34" s="444" t="str">
        <f>IF(B34="","",IF('DEV.  DATA'!$E$37&lt;&gt;"",'EXHIBIT C'!H34,IF(AND('DEV.  DATA'!$G$35="X",'DEV.  DATA'!$E$37="",'DEV.  DATA'!$E$38="",'DEV.  DATA'!$H$84=""),'EXHIBIT C'!H34,"")))</f>
        <v/>
      </c>
      <c r="W34" s="445" t="str">
        <f>IF(B34="","",IF(AND('DEV.  DATA'!$E$37="",'DEV.  DATA'!$E$38&gt;0), 'EXHIBIT C'!H34,IF(AND('DEV.  DATA'!$G$35="X",'DEV.  DATA'!$E$37="",'DEV.  DATA'!$E$38="",'DEV.  DATA'!$H$84&lt;&gt;""),'EXHIBIT C'!H34,"")))</f>
        <v/>
      </c>
      <c r="X34" s="444" t="str">
        <f>IF(B34="","",IF('DEV.  DATA'!$E$37&lt;&gt;"",'EXHIBIT C'!H34,IF(AND('DEV.  DATA'!$G$35="X",'DEV.  DATA'!$E$37="",'DEV.  DATA'!$E$38="",'DEV.  DATA'!$H$84=""),'EXHIBIT C'!H34,"")))</f>
        <v/>
      </c>
      <c r="Y34" s="445" t="str">
        <f>IF(B34="","",IF(AND('DEV.  DATA'!$E$37="",'DEV.  DATA'!$E$38&gt;0), 'EXHIBIT C'!H34,IF(AND('DEV.  DATA'!$G$35="X",'DEV.  DATA'!$E$37="",'DEV.  DATA'!$E$38="",'DEV.  DATA'!$H$84&lt;&gt;""),'EXHIBIT C'!H34,"")))</f>
        <v/>
      </c>
      <c r="Z34" s="457" t="str">
        <f t="shared" si="3"/>
        <v/>
      </c>
      <c r="AA34" s="457" t="str">
        <f t="shared" si="4"/>
        <v/>
      </c>
    </row>
    <row r="35" spans="1:27">
      <c r="A35" s="467"/>
      <c r="B35" s="306" t="str">
        <f>IF('APPLIC. FRACT.'!A31="",IF('QUAL. CALC'!A31="","",'QUAL. CALC'!A31),'APPLIC. FRACT.'!A31)</f>
        <v/>
      </c>
      <c r="C35" s="307" t="str">
        <f>IF('QUAL. CALC'!B31="","",'QUAL. CALC'!B31)</f>
        <v/>
      </c>
      <c r="D35" s="308" t="str">
        <f>IF('APPLIC. FRACT.'!C31="",IF('QUAL. CALC'!C31="","",'QUAL. CALC'!C31),'APPLIC. FRACT.'!C31)</f>
        <v/>
      </c>
      <c r="E35" s="309" t="str">
        <f>IF(B35="","",N(M35)+IF('DEV.  DATA'!H$84&gt;0,IF('CREDIT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08" t="str">
        <f>IF(B35="","",IF('DEV.  DATA'!$D$72="","",1.3))</f>
        <v/>
      </c>
      <c r="G35" s="310" t="str">
        <f>IF(B35="","",IF('DEV.  DATA'!$G$60=100,1,'APPLIC. FRACT.'!$H31))</f>
        <v/>
      </c>
      <c r="H35" s="309" t="str">
        <f t="shared" si="0"/>
        <v/>
      </c>
      <c r="I35" s="311" t="str">
        <f>IF(B35="","",IF('DEV.  DATA'!$E$35="",'QUAL. CALC'!G31,IF('DEV.  DATA'!$E$37="",'DEV.  DATA'!$E$38,'DEV.  DATA'!$E$37)))</f>
        <v/>
      </c>
      <c r="J35" s="309" t="str">
        <f t="shared" si="1"/>
        <v/>
      </c>
      <c r="K35" s="312"/>
      <c r="L35" s="312"/>
      <c r="M35" s="450"/>
      <c r="N35" s="451" t="str">
        <f t="shared" si="2"/>
        <v/>
      </c>
      <c r="P35" s="452" t="str">
        <f>IF('DEV.  DATA'!$E$37&lt;&gt;"",'EXHIBIT C'!J35,IF(AND('DEV.  DATA'!$G$35="X",'DEV.  DATA'!$E$37="",'DEV.  DATA'!$E$38="",'DEV.  DATA'!$H$84=""),'EXHIBIT C'!J35,""))</f>
        <v/>
      </c>
      <c r="Q35" s="453" t="str">
        <f>IF(AND('DEV.  DATA'!$E$37="",'DEV.  DATA'!$E$38&gt;0),'EXHIBIT C'!J35,IF(AND('DEV.  DATA'!$G$35="X",'DEV.  DATA'!$E$37="",'DEV.  DATA'!$E$38="",'DEV.  DATA'!$H$84&lt;&gt;""),'EXHIBIT C'!J35,""))</f>
        <v/>
      </c>
      <c r="R35" s="454" t="str">
        <f>IF(B35="","",IF('DEV.  DATA'!$E$37&lt;&gt;"",'EXHIBIT C'!I35/100,IF(AND('DEV.  DATA'!$G$35="X",'DEV.  DATA'!$E$37="",'DEV.  DATA'!$E$38="",'DEV.  DATA'!$H$84=""),'EXHIBIT C'!I35/100,"")))</f>
        <v/>
      </c>
      <c r="S35" s="455" t="str">
        <f>IF(B35="","",IF(AND('DEV.  DATA'!$E$37="",'DEV.  DATA'!$E$38&gt;0), 'EXHIBIT C'!I35/100,IF(AND('DEV.  DATA'!$G$35="X",'DEV.  DATA'!$E$37="",'DEV.  DATA'!$E$38="",'DEV.  DATA'!$H$84&lt;&gt;""),'EXHIBIT C'!I35/100,"")))</f>
        <v/>
      </c>
      <c r="T35" s="456" t="str">
        <f>IF(B35="","",IF('DEV.  DATA'!$E$37&lt;&gt;"",'EXHIBIT C'!J35,IF(AND('DEV.  DATA'!$G$35="X",'DEV.  DATA'!$E$37="",'DEV.  DATA'!$E$38="",'DEV.  DATA'!$H$84=""),'EXHIBIT C'!J35,"")))</f>
        <v/>
      </c>
      <c r="U35" s="453" t="str">
        <f>IF(B35="","",IF(AND('DEV.  DATA'!$E$37="",'DEV.  DATA'!$E$38&gt;0), 'EXHIBIT C'!J35,IF(AND('DEV.  DATA'!$G$35="X",'DEV.  DATA'!$E$37="",'DEV.  DATA'!$E$38="",'DEV.  DATA'!$H$84&lt;&gt;""),'EXHIBIT C'!J35,"")))</f>
        <v/>
      </c>
      <c r="V35" s="444" t="str">
        <f>IF(B35="","",IF('DEV.  DATA'!$E$37&lt;&gt;"",'EXHIBIT C'!H35,IF(AND('DEV.  DATA'!$G$35="X",'DEV.  DATA'!$E$37="",'DEV.  DATA'!$E$38="",'DEV.  DATA'!$H$84=""),'EXHIBIT C'!H35,"")))</f>
        <v/>
      </c>
      <c r="W35" s="445" t="str">
        <f>IF(B35="","",IF(AND('DEV.  DATA'!$E$37="",'DEV.  DATA'!$E$38&gt;0), 'EXHIBIT C'!H35,IF(AND('DEV.  DATA'!$G$35="X",'DEV.  DATA'!$E$37="",'DEV.  DATA'!$E$38="",'DEV.  DATA'!$H$84&lt;&gt;""),'EXHIBIT C'!H35,"")))</f>
        <v/>
      </c>
      <c r="X35" s="444" t="str">
        <f>IF(B35="","",IF('DEV.  DATA'!$E$37&lt;&gt;"",'EXHIBIT C'!H35,IF(AND('DEV.  DATA'!$G$35="X",'DEV.  DATA'!$E$37="",'DEV.  DATA'!$E$38="",'DEV.  DATA'!$H$84=""),'EXHIBIT C'!H35,"")))</f>
        <v/>
      </c>
      <c r="Y35" s="445" t="str">
        <f>IF(B35="","",IF(AND('DEV.  DATA'!$E$37="",'DEV.  DATA'!$E$38&gt;0), 'EXHIBIT C'!H35,IF(AND('DEV.  DATA'!$G$35="X",'DEV.  DATA'!$E$37="",'DEV.  DATA'!$E$38="",'DEV.  DATA'!$H$84&lt;&gt;""),'EXHIBIT C'!H35,"")))</f>
        <v/>
      </c>
      <c r="Z35" s="457" t="str">
        <f t="shared" si="3"/>
        <v/>
      </c>
      <c r="AA35" s="457" t="str">
        <f t="shared" si="4"/>
        <v/>
      </c>
    </row>
    <row r="36" spans="1:27">
      <c r="A36" s="467"/>
      <c r="B36" s="306" t="str">
        <f>IF('APPLIC. FRACT.'!A32="",IF('QUAL. CALC'!A32="","",'QUAL. CALC'!A32),'APPLIC. FRACT.'!A32)</f>
        <v/>
      </c>
      <c r="C36" s="307" t="str">
        <f>IF('QUAL. CALC'!B32="","",'QUAL. CALC'!B32)</f>
        <v/>
      </c>
      <c r="D36" s="308" t="str">
        <f>IF('APPLIC. FRACT.'!C32="",IF('QUAL. CALC'!C32="","",'QUAL. CALC'!C32),'APPLIC. FRACT.'!C32)</f>
        <v/>
      </c>
      <c r="E36" s="309" t="str">
        <f>IF(B36="","",N(M36)+IF('DEV.  DATA'!H$84&gt;0,IF('CREDIT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08" t="str">
        <f>IF(B36="","",IF('DEV.  DATA'!$D$72="","",1.3))</f>
        <v/>
      </c>
      <c r="G36" s="310" t="str">
        <f>IF(B36="","",IF('DEV.  DATA'!$G$60=100,1,'APPLIC. FRACT.'!$H32))</f>
        <v/>
      </c>
      <c r="H36" s="309" t="str">
        <f t="shared" si="0"/>
        <v/>
      </c>
      <c r="I36" s="311" t="str">
        <f>IF(B36="","",IF('DEV.  DATA'!$E$35="",'QUAL. CALC'!G32,IF('DEV.  DATA'!$E$37="",'DEV.  DATA'!$E$38,'DEV.  DATA'!$E$37)))</f>
        <v/>
      </c>
      <c r="J36" s="309" t="str">
        <f t="shared" si="1"/>
        <v/>
      </c>
      <c r="K36" s="312"/>
      <c r="L36" s="312"/>
      <c r="M36" s="450"/>
      <c r="N36" s="451" t="str">
        <f t="shared" si="2"/>
        <v/>
      </c>
      <c r="P36" s="452" t="str">
        <f>IF('DEV.  DATA'!$E$37&lt;&gt;"",'EXHIBIT C'!J36,IF(AND('DEV.  DATA'!$G$35="X",'DEV.  DATA'!$E$37="",'DEV.  DATA'!$E$38="",'DEV.  DATA'!$H$84=""),'EXHIBIT C'!J36,""))</f>
        <v/>
      </c>
      <c r="Q36" s="453" t="str">
        <f>IF(AND('DEV.  DATA'!$E$37="",'DEV.  DATA'!$E$38&gt;0),'EXHIBIT C'!J36,IF(AND('DEV.  DATA'!$G$35="X",'DEV.  DATA'!$E$37="",'DEV.  DATA'!$E$38="",'DEV.  DATA'!$H$84&lt;&gt;""),'EXHIBIT C'!J36,""))</f>
        <v/>
      </c>
      <c r="R36" s="454" t="str">
        <f>IF(B36="","",IF('DEV.  DATA'!$E$37&lt;&gt;"",'EXHIBIT C'!I36/100,IF(AND('DEV.  DATA'!$G$35="X",'DEV.  DATA'!$E$37="",'DEV.  DATA'!$E$38="",'DEV.  DATA'!$H$84=""),'EXHIBIT C'!I36/100,"")))</f>
        <v/>
      </c>
      <c r="S36" s="455" t="str">
        <f>IF(B36="","",IF(AND('DEV.  DATA'!$E$37="",'DEV.  DATA'!$E$38&gt;0), 'EXHIBIT C'!I36/100,IF(AND('DEV.  DATA'!$G$35="X",'DEV.  DATA'!$E$37="",'DEV.  DATA'!$E$38="",'DEV.  DATA'!$H$84&lt;&gt;""),'EXHIBIT C'!I36/100,"")))</f>
        <v/>
      </c>
      <c r="T36" s="456" t="str">
        <f>IF(B36="","",IF('DEV.  DATA'!$E$37&lt;&gt;"",'EXHIBIT C'!J36,IF(AND('DEV.  DATA'!$G$35="X",'DEV.  DATA'!$E$37="",'DEV.  DATA'!$E$38="",'DEV.  DATA'!$H$84=""),'EXHIBIT C'!J36,"")))</f>
        <v/>
      </c>
      <c r="U36" s="453" t="str">
        <f>IF(B36="","",IF(AND('DEV.  DATA'!$E$37="",'DEV.  DATA'!$E$38&gt;0), 'EXHIBIT C'!J36,IF(AND('DEV.  DATA'!$G$35="X",'DEV.  DATA'!$E$37="",'DEV.  DATA'!$E$38="",'DEV.  DATA'!$H$84&lt;&gt;""),'EXHIBIT C'!J36,"")))</f>
        <v/>
      </c>
      <c r="V36" s="444" t="str">
        <f>IF(B36="","",IF('DEV.  DATA'!$E$37&lt;&gt;"",'EXHIBIT C'!H36,IF(AND('DEV.  DATA'!$G$35="X",'DEV.  DATA'!$E$37="",'DEV.  DATA'!$E$38="",'DEV.  DATA'!$H$84=""),'EXHIBIT C'!H36,"")))</f>
        <v/>
      </c>
      <c r="W36" s="445" t="str">
        <f>IF(B36="","",IF(AND('DEV.  DATA'!$E$37="",'DEV.  DATA'!$E$38&gt;0), 'EXHIBIT C'!H36,IF(AND('DEV.  DATA'!$G$35="X",'DEV.  DATA'!$E$37="",'DEV.  DATA'!$E$38="",'DEV.  DATA'!$H$84&lt;&gt;""),'EXHIBIT C'!H36,"")))</f>
        <v/>
      </c>
      <c r="X36" s="444" t="str">
        <f>IF(B36="","",IF('DEV.  DATA'!$E$37&lt;&gt;"",'EXHIBIT C'!H36,IF(AND('DEV.  DATA'!$G$35="X",'DEV.  DATA'!$E$37="",'DEV.  DATA'!$E$38="",'DEV.  DATA'!$H$84=""),'EXHIBIT C'!H36,"")))</f>
        <v/>
      </c>
      <c r="Y36" s="445" t="str">
        <f>IF(B36="","",IF(AND('DEV.  DATA'!$E$37="",'DEV.  DATA'!$E$38&gt;0), 'EXHIBIT C'!H36,IF(AND('DEV.  DATA'!$G$35="X",'DEV.  DATA'!$E$37="",'DEV.  DATA'!$E$38="",'DEV.  DATA'!$H$84&lt;&gt;""),'EXHIBIT C'!H36,"")))</f>
        <v/>
      </c>
      <c r="Z36" s="457" t="str">
        <f t="shared" si="3"/>
        <v/>
      </c>
      <c r="AA36" s="457" t="str">
        <f t="shared" si="4"/>
        <v/>
      </c>
    </row>
    <row r="37" spans="1:27">
      <c r="A37" s="467"/>
      <c r="B37" s="306" t="str">
        <f>IF('APPLIC. FRACT.'!A33="",IF('QUAL. CALC'!A33="","",'QUAL. CALC'!A33),'APPLIC. FRACT.'!A33)</f>
        <v/>
      </c>
      <c r="C37" s="307" t="str">
        <f>IF('QUAL. CALC'!B33="","",'QUAL. CALC'!B33)</f>
        <v/>
      </c>
      <c r="D37" s="308" t="str">
        <f>IF('APPLIC. FRACT.'!C33="",IF('QUAL. CALC'!C33="","",'QUAL. CALC'!C33),'APPLIC. FRACT.'!C33)</f>
        <v/>
      </c>
      <c r="E37" s="309" t="str">
        <f>IF(B37="","",N(M37)+IF('DEV.  DATA'!H$84&gt;0,IF('CREDIT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08" t="str">
        <f>IF(B37="","",IF('DEV.  DATA'!$D$72="","",1.3))</f>
        <v/>
      </c>
      <c r="G37" s="310" t="str">
        <f>IF(B37="","",IF('DEV.  DATA'!$G$60=100,1,'APPLIC. FRACT.'!$H33))</f>
        <v/>
      </c>
      <c r="H37" s="309" t="str">
        <f t="shared" ref="H37:H100" si="5">IF(B37="","",IF(F37="",ROUND(E37*G37,0),ROUND(E37*F37*G37,0)))</f>
        <v/>
      </c>
      <c r="I37" s="311" t="str">
        <f>IF(B37="","",IF('DEV.  DATA'!$E$35="",'QUAL. CALC'!G33,IF('DEV.  DATA'!$E$37="",'DEV.  DATA'!$E$38,'DEV.  DATA'!$E$37)))</f>
        <v/>
      </c>
      <c r="J37" s="309" t="str">
        <f t="shared" ref="J37:J100" si="6">IF(B37="","",ROUND(H37*(I37/100),0))</f>
        <v/>
      </c>
      <c r="K37" s="312"/>
      <c r="L37" s="312"/>
      <c r="M37" s="450"/>
      <c r="N37" s="451" t="str">
        <f t="shared" si="2"/>
        <v/>
      </c>
      <c r="P37" s="452" t="str">
        <f>IF('DEV.  DATA'!$E$37&lt;&gt;"",'EXHIBIT C'!J37,IF(AND('DEV.  DATA'!$G$35="X",'DEV.  DATA'!$E$37="",'DEV.  DATA'!$E$38="",'DEV.  DATA'!$H$84=""),'EXHIBIT C'!J37,""))</f>
        <v/>
      </c>
      <c r="Q37" s="453" t="str">
        <f>IF(AND('DEV.  DATA'!$E$37="",'DEV.  DATA'!$E$38&gt;0),'EXHIBIT C'!J37,IF(AND('DEV.  DATA'!$G$35="X",'DEV.  DATA'!$E$37="",'DEV.  DATA'!$E$38="",'DEV.  DATA'!$H$84&lt;&gt;""),'EXHIBIT C'!J37,""))</f>
        <v/>
      </c>
      <c r="R37" s="454" t="str">
        <f>IF(B37="","",IF('DEV.  DATA'!$E$37&lt;&gt;"",'EXHIBIT C'!I37/100,IF(AND('DEV.  DATA'!$G$35="X",'DEV.  DATA'!$E$37="",'DEV.  DATA'!$E$38="",'DEV.  DATA'!$H$84=""),'EXHIBIT C'!I37/100,"")))</f>
        <v/>
      </c>
      <c r="S37" s="455" t="str">
        <f>IF(B37="","",IF(AND('DEV.  DATA'!$E$37="",'DEV.  DATA'!$E$38&gt;0), 'EXHIBIT C'!I37/100,IF(AND('DEV.  DATA'!$G$35="X",'DEV.  DATA'!$E$37="",'DEV.  DATA'!$E$38="",'DEV.  DATA'!$H$84&lt;&gt;""),'EXHIBIT C'!I37/100,"")))</f>
        <v/>
      </c>
      <c r="T37" s="456" t="str">
        <f>IF(B37="","",IF('DEV.  DATA'!$E$37&lt;&gt;"",'EXHIBIT C'!J37,IF(AND('DEV.  DATA'!$G$35="X",'DEV.  DATA'!$E$37="",'DEV.  DATA'!$E$38="",'DEV.  DATA'!$H$84=""),'EXHIBIT C'!J37,"")))</f>
        <v/>
      </c>
      <c r="U37" s="453" t="str">
        <f>IF(B37="","",IF(AND('DEV.  DATA'!$E$37="",'DEV.  DATA'!$E$38&gt;0), 'EXHIBIT C'!J37,IF(AND('DEV.  DATA'!$G$35="X",'DEV.  DATA'!$E$37="",'DEV.  DATA'!$E$38="",'DEV.  DATA'!$H$84&lt;&gt;""),'EXHIBIT C'!J37,"")))</f>
        <v/>
      </c>
      <c r="V37" s="444" t="str">
        <f>IF(B37="","",IF('DEV.  DATA'!$E$37&lt;&gt;"",'EXHIBIT C'!H37,IF(AND('DEV.  DATA'!$G$35="X",'DEV.  DATA'!$E$37="",'DEV.  DATA'!$E$38="",'DEV.  DATA'!$H$84=""),'EXHIBIT C'!H37,"")))</f>
        <v/>
      </c>
      <c r="W37" s="445" t="str">
        <f>IF(B37="","",IF(AND('DEV.  DATA'!$E$37="",'DEV.  DATA'!$E$38&gt;0), 'EXHIBIT C'!H37,IF(AND('DEV.  DATA'!$G$35="X",'DEV.  DATA'!$E$37="",'DEV.  DATA'!$E$38="",'DEV.  DATA'!$H$84&lt;&gt;""),'EXHIBIT C'!H37,"")))</f>
        <v/>
      </c>
      <c r="X37" s="444" t="str">
        <f>IF(B37="","",IF('DEV.  DATA'!$E$37&lt;&gt;"",'EXHIBIT C'!H37,IF(AND('DEV.  DATA'!$G$35="X",'DEV.  DATA'!$E$37="",'DEV.  DATA'!$E$38="",'DEV.  DATA'!$H$84=""),'EXHIBIT C'!H37,"")))</f>
        <v/>
      </c>
      <c r="Y37" s="445" t="str">
        <f>IF(B37="","",IF(AND('DEV.  DATA'!$E$37="",'DEV.  DATA'!$E$38&gt;0), 'EXHIBIT C'!H37,IF(AND('DEV.  DATA'!$G$35="X",'DEV.  DATA'!$E$37="",'DEV.  DATA'!$E$38="",'DEV.  DATA'!$H$84&lt;&gt;""),'EXHIBIT C'!H37,"")))</f>
        <v/>
      </c>
      <c r="Z37" s="457" t="str">
        <f t="shared" si="3"/>
        <v/>
      </c>
      <c r="AA37" s="457" t="str">
        <f t="shared" si="4"/>
        <v/>
      </c>
    </row>
    <row r="38" spans="1:27">
      <c r="A38" s="467"/>
      <c r="B38" s="306" t="str">
        <f>IF('APPLIC. FRACT.'!A34="",IF('QUAL. CALC'!A34="","",'QUAL. CALC'!A34),'APPLIC. FRACT.'!A34)</f>
        <v/>
      </c>
      <c r="C38" s="307" t="str">
        <f>IF('QUAL. CALC'!B34="","",'QUAL. CALC'!B34)</f>
        <v/>
      </c>
      <c r="D38" s="308" t="str">
        <f>IF('APPLIC. FRACT.'!C34="",IF('QUAL. CALC'!C34="","",'QUAL. CALC'!C34),'APPLIC. FRACT.'!C34)</f>
        <v/>
      </c>
      <c r="E38" s="309" t="str">
        <f>IF(B38="","",N(M38)+IF('DEV.  DATA'!H$84&gt;0,IF('CREDIT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08" t="str">
        <f>IF(B38="","",IF('DEV.  DATA'!$D$72="","",1.3))</f>
        <v/>
      </c>
      <c r="G38" s="310" t="str">
        <f>IF(B38="","",IF('DEV.  DATA'!$G$60=100,1,'APPLIC. FRACT.'!$H34))</f>
        <v/>
      </c>
      <c r="H38" s="309" t="str">
        <f t="shared" si="5"/>
        <v/>
      </c>
      <c r="I38" s="311" t="str">
        <f>IF(B38="","",IF('DEV.  DATA'!$E$35="",'QUAL. CALC'!G34,IF('DEV.  DATA'!$E$37="",'DEV.  DATA'!$E$38,'DEV.  DATA'!$E$37)))</f>
        <v/>
      </c>
      <c r="J38" s="309" t="str">
        <f t="shared" si="6"/>
        <v/>
      </c>
      <c r="K38" s="312"/>
      <c r="L38" s="312"/>
      <c r="M38" s="450"/>
      <c r="N38" s="451" t="str">
        <f t="shared" si="2"/>
        <v/>
      </c>
      <c r="P38" s="452" t="str">
        <f>IF('DEV.  DATA'!$E$37&lt;&gt;"",'EXHIBIT C'!J38,IF(AND('DEV.  DATA'!$G$35="X",'DEV.  DATA'!$E$37="",'DEV.  DATA'!$E$38="",'DEV.  DATA'!$H$84=""),'EXHIBIT C'!J38,""))</f>
        <v/>
      </c>
      <c r="Q38" s="453" t="str">
        <f>IF(AND('DEV.  DATA'!$E$37="",'DEV.  DATA'!$E$38&gt;0),'EXHIBIT C'!J38,IF(AND('DEV.  DATA'!$G$35="X",'DEV.  DATA'!$E$37="",'DEV.  DATA'!$E$38="",'DEV.  DATA'!$H$84&lt;&gt;""),'EXHIBIT C'!J38,""))</f>
        <v/>
      </c>
      <c r="R38" s="454" t="str">
        <f>IF(B38="","",IF('DEV.  DATA'!$E$37&lt;&gt;"",'EXHIBIT C'!I38/100,IF(AND('DEV.  DATA'!$G$35="X",'DEV.  DATA'!$E$37="",'DEV.  DATA'!$E$38="",'DEV.  DATA'!$H$84=""),'EXHIBIT C'!I38/100,"")))</f>
        <v/>
      </c>
      <c r="S38" s="455" t="str">
        <f>IF(B38="","",IF(AND('DEV.  DATA'!$E$37="",'DEV.  DATA'!$E$38&gt;0), 'EXHIBIT C'!I38/100,IF(AND('DEV.  DATA'!$G$35="X",'DEV.  DATA'!$E$37="",'DEV.  DATA'!$E$38="",'DEV.  DATA'!$H$84&lt;&gt;""),'EXHIBIT C'!I38/100,"")))</f>
        <v/>
      </c>
      <c r="T38" s="456" t="str">
        <f>IF(B38="","",IF('DEV.  DATA'!$E$37&lt;&gt;"",'EXHIBIT C'!J38,IF(AND('DEV.  DATA'!$G$35="X",'DEV.  DATA'!$E$37="",'DEV.  DATA'!$E$38="",'DEV.  DATA'!$H$84=""),'EXHIBIT C'!J38,"")))</f>
        <v/>
      </c>
      <c r="U38" s="453" t="str">
        <f>IF(B38="","",IF(AND('DEV.  DATA'!$E$37="",'DEV.  DATA'!$E$38&gt;0), 'EXHIBIT C'!J38,IF(AND('DEV.  DATA'!$G$35="X",'DEV.  DATA'!$E$37="",'DEV.  DATA'!$E$38="",'DEV.  DATA'!$H$84&lt;&gt;""),'EXHIBIT C'!J38,"")))</f>
        <v/>
      </c>
      <c r="V38" s="444" t="str">
        <f>IF(B38="","",IF('DEV.  DATA'!$E$37&lt;&gt;"",'EXHIBIT C'!H38,IF(AND('DEV.  DATA'!$G$35="X",'DEV.  DATA'!$E$37="",'DEV.  DATA'!$E$38="",'DEV.  DATA'!$H$84=""),'EXHIBIT C'!H38,"")))</f>
        <v/>
      </c>
      <c r="W38" s="445" t="str">
        <f>IF(B38="","",IF(AND('DEV.  DATA'!$E$37="",'DEV.  DATA'!$E$38&gt;0), 'EXHIBIT C'!H38,IF(AND('DEV.  DATA'!$G$35="X",'DEV.  DATA'!$E$37="",'DEV.  DATA'!$E$38="",'DEV.  DATA'!$H$84&lt;&gt;""),'EXHIBIT C'!H38,"")))</f>
        <v/>
      </c>
      <c r="X38" s="444" t="str">
        <f>IF(B38="","",IF('DEV.  DATA'!$E$37&lt;&gt;"",'EXHIBIT C'!H38,IF(AND('DEV.  DATA'!$G$35="X",'DEV.  DATA'!$E$37="",'DEV.  DATA'!$E$38="",'DEV.  DATA'!$H$84=""),'EXHIBIT C'!H38,"")))</f>
        <v/>
      </c>
      <c r="Y38" s="445" t="str">
        <f>IF(B38="","",IF(AND('DEV.  DATA'!$E$37="",'DEV.  DATA'!$E$38&gt;0), 'EXHIBIT C'!H38,IF(AND('DEV.  DATA'!$G$35="X",'DEV.  DATA'!$E$37="",'DEV.  DATA'!$E$38="",'DEV.  DATA'!$H$84&lt;&gt;""),'EXHIBIT C'!H38,"")))</f>
        <v/>
      </c>
      <c r="Z38" s="457" t="str">
        <f t="shared" si="3"/>
        <v/>
      </c>
      <c r="AA38" s="457" t="str">
        <f t="shared" si="4"/>
        <v/>
      </c>
    </row>
    <row r="39" spans="1:27">
      <c r="A39" s="467"/>
      <c r="B39" s="306" t="str">
        <f>IF('APPLIC. FRACT.'!A35="",IF('QUAL. CALC'!A35="","",'QUAL. CALC'!A35),'APPLIC. FRACT.'!A35)</f>
        <v/>
      </c>
      <c r="C39" s="307" t="str">
        <f>IF('QUAL. CALC'!B35="","",'QUAL. CALC'!B35)</f>
        <v/>
      </c>
      <c r="D39" s="308" t="str">
        <f>IF('APPLIC. FRACT.'!C35="",IF('QUAL. CALC'!C35="","",'QUAL. CALC'!C35),'APPLIC. FRACT.'!C35)</f>
        <v/>
      </c>
      <c r="E39" s="309" t="str">
        <f>IF(B39="","",N(M39)+IF('DEV.  DATA'!H$84&gt;0,IF('CREDIT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08" t="str">
        <f>IF(B39="","",IF('DEV.  DATA'!$D$72="","",1.3))</f>
        <v/>
      </c>
      <c r="G39" s="310" t="str">
        <f>IF(B39="","",IF('DEV.  DATA'!$G$60=100,1,'APPLIC. FRACT.'!$H35))</f>
        <v/>
      </c>
      <c r="H39" s="309" t="str">
        <f t="shared" si="5"/>
        <v/>
      </c>
      <c r="I39" s="311" t="str">
        <f>IF(B39="","",IF('DEV.  DATA'!$E$35="",'QUAL. CALC'!G35,IF('DEV.  DATA'!$E$37="",'DEV.  DATA'!$E$38,'DEV.  DATA'!$E$37)))</f>
        <v/>
      </c>
      <c r="J39" s="309" t="str">
        <f t="shared" si="6"/>
        <v/>
      </c>
      <c r="K39" s="312"/>
      <c r="L39" s="312"/>
      <c r="M39" s="450"/>
      <c r="N39" s="451" t="str">
        <f t="shared" si="2"/>
        <v/>
      </c>
      <c r="P39" s="452" t="str">
        <f>IF('DEV.  DATA'!$E$37&lt;&gt;"",'EXHIBIT C'!J39,IF(AND('DEV.  DATA'!$G$35="X",'DEV.  DATA'!$E$37="",'DEV.  DATA'!$E$38="",'DEV.  DATA'!$H$84=""),'EXHIBIT C'!J39,""))</f>
        <v/>
      </c>
      <c r="Q39" s="453" t="str">
        <f>IF(AND('DEV.  DATA'!$E$37="",'DEV.  DATA'!$E$38&gt;0),'EXHIBIT C'!J39,IF(AND('DEV.  DATA'!$G$35="X",'DEV.  DATA'!$E$37="",'DEV.  DATA'!$E$38="",'DEV.  DATA'!$H$84&lt;&gt;""),'EXHIBIT C'!J39,""))</f>
        <v/>
      </c>
      <c r="R39" s="454" t="str">
        <f>IF(B39="","",IF('DEV.  DATA'!$E$37&lt;&gt;"",'EXHIBIT C'!I39/100,IF(AND('DEV.  DATA'!$G$35="X",'DEV.  DATA'!$E$37="",'DEV.  DATA'!$E$38="",'DEV.  DATA'!$H$84=""),'EXHIBIT C'!I39/100,"")))</f>
        <v/>
      </c>
      <c r="S39" s="455" t="str">
        <f>IF(B39="","",IF(AND('DEV.  DATA'!$E$37="",'DEV.  DATA'!$E$38&gt;0), 'EXHIBIT C'!I39/100,IF(AND('DEV.  DATA'!$G$35="X",'DEV.  DATA'!$E$37="",'DEV.  DATA'!$E$38="",'DEV.  DATA'!$H$84&lt;&gt;""),'EXHIBIT C'!I39/100,"")))</f>
        <v/>
      </c>
      <c r="T39" s="456" t="str">
        <f>IF(B39="","",IF('DEV.  DATA'!$E$37&lt;&gt;"",'EXHIBIT C'!J39,IF(AND('DEV.  DATA'!$G$35="X",'DEV.  DATA'!$E$37="",'DEV.  DATA'!$E$38="",'DEV.  DATA'!$H$84=""),'EXHIBIT C'!J39,"")))</f>
        <v/>
      </c>
      <c r="U39" s="453" t="str">
        <f>IF(B39="","",IF(AND('DEV.  DATA'!$E$37="",'DEV.  DATA'!$E$38&gt;0), 'EXHIBIT C'!J39,IF(AND('DEV.  DATA'!$G$35="X",'DEV.  DATA'!$E$37="",'DEV.  DATA'!$E$38="",'DEV.  DATA'!$H$84&lt;&gt;""),'EXHIBIT C'!J39,"")))</f>
        <v/>
      </c>
      <c r="V39" s="444" t="str">
        <f>IF(B39="","",IF('DEV.  DATA'!$E$37&lt;&gt;"",'EXHIBIT C'!H39,IF(AND('DEV.  DATA'!$G$35="X",'DEV.  DATA'!$E$37="",'DEV.  DATA'!$E$38="",'DEV.  DATA'!$H$84=""),'EXHIBIT C'!H39,"")))</f>
        <v/>
      </c>
      <c r="W39" s="445" t="str">
        <f>IF(B39="","",IF(AND('DEV.  DATA'!$E$37="",'DEV.  DATA'!$E$38&gt;0), 'EXHIBIT C'!H39,IF(AND('DEV.  DATA'!$G$35="X",'DEV.  DATA'!$E$37="",'DEV.  DATA'!$E$38="",'DEV.  DATA'!$H$84&lt;&gt;""),'EXHIBIT C'!H39,"")))</f>
        <v/>
      </c>
      <c r="X39" s="444" t="str">
        <f>IF(B39="","",IF('DEV.  DATA'!$E$37&lt;&gt;"",'EXHIBIT C'!H39,IF(AND('DEV.  DATA'!$G$35="X",'DEV.  DATA'!$E$37="",'DEV.  DATA'!$E$38="",'DEV.  DATA'!$H$84=""),'EXHIBIT C'!H39,"")))</f>
        <v/>
      </c>
      <c r="Y39" s="445" t="str">
        <f>IF(B39="","",IF(AND('DEV.  DATA'!$E$37="",'DEV.  DATA'!$E$38&gt;0), 'EXHIBIT C'!H39,IF(AND('DEV.  DATA'!$G$35="X",'DEV.  DATA'!$E$37="",'DEV.  DATA'!$E$38="",'DEV.  DATA'!$H$84&lt;&gt;""),'EXHIBIT C'!H39,"")))</f>
        <v/>
      </c>
      <c r="Z39" s="457" t="str">
        <f t="shared" si="3"/>
        <v/>
      </c>
      <c r="AA39" s="457" t="str">
        <f t="shared" si="4"/>
        <v/>
      </c>
    </row>
    <row r="40" spans="1:27">
      <c r="A40" s="467"/>
      <c r="B40" s="306" t="str">
        <f>IF('APPLIC. FRACT.'!A36="",IF('QUAL. CALC'!A36="","",'QUAL. CALC'!A36),'APPLIC. FRACT.'!A36)</f>
        <v/>
      </c>
      <c r="C40" s="307" t="str">
        <f>IF('QUAL. CALC'!B36="","",'QUAL. CALC'!B36)</f>
        <v/>
      </c>
      <c r="D40" s="308" t="str">
        <f>IF('APPLIC. FRACT.'!C36="",IF('QUAL. CALC'!C36="","",'QUAL. CALC'!C36),'APPLIC. FRACT.'!C36)</f>
        <v/>
      </c>
      <c r="E40" s="309" t="str">
        <f>IF(B40="","",N(M40)+IF('DEV.  DATA'!H$84&gt;0,IF('CREDIT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08" t="str">
        <f>IF(B40="","",IF('DEV.  DATA'!$D$72="","",1.3))</f>
        <v/>
      </c>
      <c r="G40" s="310" t="str">
        <f>IF(B40="","",IF('DEV.  DATA'!$G$60=100,1,'APPLIC. FRACT.'!$H36))</f>
        <v/>
      </c>
      <c r="H40" s="309" t="str">
        <f t="shared" si="5"/>
        <v/>
      </c>
      <c r="I40" s="311" t="str">
        <f>IF(B40="","",IF('DEV.  DATA'!$E$35="",'QUAL. CALC'!G36,IF('DEV.  DATA'!$E$37="",'DEV.  DATA'!$E$38,'DEV.  DATA'!$E$37)))</f>
        <v/>
      </c>
      <c r="J40" s="309" t="str">
        <f t="shared" si="6"/>
        <v/>
      </c>
      <c r="K40" s="312"/>
      <c r="L40" s="312"/>
      <c r="M40" s="450"/>
      <c r="N40" s="451" t="str">
        <f t="shared" si="2"/>
        <v/>
      </c>
      <c r="P40" s="452" t="str">
        <f>IF('DEV.  DATA'!$E$37&lt;&gt;"",'EXHIBIT C'!J40,IF(AND('DEV.  DATA'!$G$35="X",'DEV.  DATA'!$E$37="",'DEV.  DATA'!$E$38="",'DEV.  DATA'!$H$84=""),'EXHIBIT C'!J40,""))</f>
        <v/>
      </c>
      <c r="Q40" s="453" t="str">
        <f>IF(AND('DEV.  DATA'!$E$37="",'DEV.  DATA'!$E$38&gt;0),'EXHIBIT C'!J40,IF(AND('DEV.  DATA'!$G$35="X",'DEV.  DATA'!$E$37="",'DEV.  DATA'!$E$38="",'DEV.  DATA'!$H$84&lt;&gt;""),'EXHIBIT C'!J40,""))</f>
        <v/>
      </c>
      <c r="R40" s="454" t="str">
        <f>IF(B40="","",IF('DEV.  DATA'!$E$37&lt;&gt;"",'EXHIBIT C'!I40/100,IF(AND('DEV.  DATA'!$G$35="X",'DEV.  DATA'!$E$37="",'DEV.  DATA'!$E$38="",'DEV.  DATA'!$H$84=""),'EXHIBIT C'!I40/100,"")))</f>
        <v/>
      </c>
      <c r="S40" s="455" t="str">
        <f>IF(B40="","",IF(AND('DEV.  DATA'!$E$37="",'DEV.  DATA'!$E$38&gt;0), 'EXHIBIT C'!I40/100,IF(AND('DEV.  DATA'!$G$35="X",'DEV.  DATA'!$E$37="",'DEV.  DATA'!$E$38="",'DEV.  DATA'!$H$84&lt;&gt;""),'EXHIBIT C'!I40/100,"")))</f>
        <v/>
      </c>
      <c r="T40" s="456" t="str">
        <f>IF(B40="","",IF('DEV.  DATA'!$E$37&lt;&gt;"",'EXHIBIT C'!J40,IF(AND('DEV.  DATA'!$G$35="X",'DEV.  DATA'!$E$37="",'DEV.  DATA'!$E$38="",'DEV.  DATA'!$H$84=""),'EXHIBIT C'!J40,"")))</f>
        <v/>
      </c>
      <c r="U40" s="453" t="str">
        <f>IF(B40="","",IF(AND('DEV.  DATA'!$E$37="",'DEV.  DATA'!$E$38&gt;0), 'EXHIBIT C'!J40,IF(AND('DEV.  DATA'!$G$35="X",'DEV.  DATA'!$E$37="",'DEV.  DATA'!$E$38="",'DEV.  DATA'!$H$84&lt;&gt;""),'EXHIBIT C'!J40,"")))</f>
        <v/>
      </c>
      <c r="V40" s="444" t="str">
        <f>IF(B40="","",IF('DEV.  DATA'!$E$37&lt;&gt;"",'EXHIBIT C'!H40,IF(AND('DEV.  DATA'!$G$35="X",'DEV.  DATA'!$E$37="",'DEV.  DATA'!$E$38="",'DEV.  DATA'!$H$84=""),'EXHIBIT C'!H40,"")))</f>
        <v/>
      </c>
      <c r="W40" s="445" t="str">
        <f>IF(B40="","",IF(AND('DEV.  DATA'!$E$37="",'DEV.  DATA'!$E$38&gt;0), 'EXHIBIT C'!H40,IF(AND('DEV.  DATA'!$G$35="X",'DEV.  DATA'!$E$37="",'DEV.  DATA'!$E$38="",'DEV.  DATA'!$H$84&lt;&gt;""),'EXHIBIT C'!H40,"")))</f>
        <v/>
      </c>
      <c r="X40" s="444" t="str">
        <f>IF(B40="","",IF('DEV.  DATA'!$E$37&lt;&gt;"",'EXHIBIT C'!H40,IF(AND('DEV.  DATA'!$G$35="X",'DEV.  DATA'!$E$37="",'DEV.  DATA'!$E$38="",'DEV.  DATA'!$H$84=""),'EXHIBIT C'!H40,"")))</f>
        <v/>
      </c>
      <c r="Y40" s="445" t="str">
        <f>IF(B40="","",IF(AND('DEV.  DATA'!$E$37="",'DEV.  DATA'!$E$38&gt;0), 'EXHIBIT C'!H40,IF(AND('DEV.  DATA'!$G$35="X",'DEV.  DATA'!$E$37="",'DEV.  DATA'!$E$38="",'DEV.  DATA'!$H$84&lt;&gt;""),'EXHIBIT C'!H40,"")))</f>
        <v/>
      </c>
      <c r="Z40" s="457" t="str">
        <f t="shared" si="3"/>
        <v/>
      </c>
      <c r="AA40" s="457" t="str">
        <f t="shared" si="4"/>
        <v/>
      </c>
    </row>
    <row r="41" spans="1:27">
      <c r="A41" s="467"/>
      <c r="B41" s="306" t="str">
        <f>IF('APPLIC. FRACT.'!A37="",IF('QUAL. CALC'!A37="","",'QUAL. CALC'!A37),'APPLIC. FRACT.'!A37)</f>
        <v/>
      </c>
      <c r="C41" s="307" t="str">
        <f>IF('QUAL. CALC'!B37="","",'QUAL. CALC'!B37)</f>
        <v/>
      </c>
      <c r="D41" s="308" t="str">
        <f>IF('APPLIC. FRACT.'!C37="",IF('QUAL. CALC'!C37="","",'QUAL. CALC'!C37),'APPLIC. FRACT.'!C37)</f>
        <v/>
      </c>
      <c r="E41" s="309" t="str">
        <f>IF(B41="","",N(M41)+IF('DEV.  DATA'!H$84&gt;0,IF('CREDIT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08" t="str">
        <f>IF(B41="","",IF('DEV.  DATA'!$D$72="","",1.3))</f>
        <v/>
      </c>
      <c r="G41" s="310" t="str">
        <f>IF(B41="","",IF('DEV.  DATA'!$G$60=100,1,'APPLIC. FRACT.'!$H37))</f>
        <v/>
      </c>
      <c r="H41" s="309" t="str">
        <f t="shared" si="5"/>
        <v/>
      </c>
      <c r="I41" s="311" t="str">
        <f>IF(B41="","",IF('DEV.  DATA'!$E$35="",'QUAL. CALC'!G37,IF('DEV.  DATA'!$E$37="",'DEV.  DATA'!$E$38,'DEV.  DATA'!$E$37)))</f>
        <v/>
      </c>
      <c r="J41" s="309" t="str">
        <f t="shared" si="6"/>
        <v/>
      </c>
      <c r="K41" s="312"/>
      <c r="L41" s="312"/>
      <c r="M41" s="450"/>
      <c r="N41" s="451" t="str">
        <f t="shared" si="2"/>
        <v/>
      </c>
      <c r="P41" s="452" t="str">
        <f>IF('DEV.  DATA'!$E$37&lt;&gt;"",'EXHIBIT C'!J41,IF(AND('DEV.  DATA'!$G$35="X",'DEV.  DATA'!$E$37="",'DEV.  DATA'!$E$38="",'DEV.  DATA'!$H$84=""),'EXHIBIT C'!J41,""))</f>
        <v/>
      </c>
      <c r="Q41" s="453" t="str">
        <f>IF(AND('DEV.  DATA'!$E$37="",'DEV.  DATA'!$E$38&gt;0),'EXHIBIT C'!J41,IF(AND('DEV.  DATA'!$G$35="X",'DEV.  DATA'!$E$37="",'DEV.  DATA'!$E$38="",'DEV.  DATA'!$H$84&lt;&gt;""),'EXHIBIT C'!J41,""))</f>
        <v/>
      </c>
      <c r="R41" s="454" t="str">
        <f>IF(B41="","",IF('DEV.  DATA'!$E$37&lt;&gt;"",'EXHIBIT C'!I41/100,IF(AND('DEV.  DATA'!$G$35="X",'DEV.  DATA'!$E$37="",'DEV.  DATA'!$E$38="",'DEV.  DATA'!$H$84=""),'EXHIBIT C'!I41/100,"")))</f>
        <v/>
      </c>
      <c r="S41" s="455" t="str">
        <f>IF(B41="","",IF(AND('DEV.  DATA'!$E$37="",'DEV.  DATA'!$E$38&gt;0), 'EXHIBIT C'!I41/100,IF(AND('DEV.  DATA'!$G$35="X",'DEV.  DATA'!$E$37="",'DEV.  DATA'!$E$38="",'DEV.  DATA'!$H$84&lt;&gt;""),'EXHIBIT C'!I41/100,"")))</f>
        <v/>
      </c>
      <c r="T41" s="456" t="str">
        <f>IF(B41="","",IF('DEV.  DATA'!$E$37&lt;&gt;"",'EXHIBIT C'!J41,IF(AND('DEV.  DATA'!$G$35="X",'DEV.  DATA'!$E$37="",'DEV.  DATA'!$E$38="",'DEV.  DATA'!$H$84=""),'EXHIBIT C'!J41,"")))</f>
        <v/>
      </c>
      <c r="U41" s="453" t="str">
        <f>IF(B41="","",IF(AND('DEV.  DATA'!$E$37="",'DEV.  DATA'!$E$38&gt;0), 'EXHIBIT C'!J41,IF(AND('DEV.  DATA'!$G$35="X",'DEV.  DATA'!$E$37="",'DEV.  DATA'!$E$38="",'DEV.  DATA'!$H$84&lt;&gt;""),'EXHIBIT C'!J41,"")))</f>
        <v/>
      </c>
      <c r="V41" s="444" t="str">
        <f>IF(B41="","",IF('DEV.  DATA'!$E$37&lt;&gt;"",'EXHIBIT C'!H41,IF(AND('DEV.  DATA'!$G$35="X",'DEV.  DATA'!$E$37="",'DEV.  DATA'!$E$38="",'DEV.  DATA'!$H$84=""),'EXHIBIT C'!H41,"")))</f>
        <v/>
      </c>
      <c r="W41" s="445" t="str">
        <f>IF(B41="","",IF(AND('DEV.  DATA'!$E$37="",'DEV.  DATA'!$E$38&gt;0), 'EXHIBIT C'!H41,IF(AND('DEV.  DATA'!$G$35="X",'DEV.  DATA'!$E$37="",'DEV.  DATA'!$E$38="",'DEV.  DATA'!$H$84&lt;&gt;""),'EXHIBIT C'!H41,"")))</f>
        <v/>
      </c>
      <c r="X41" s="444" t="str">
        <f>IF(B41="","",IF('DEV.  DATA'!$E$37&lt;&gt;"",'EXHIBIT C'!H41,IF(AND('DEV.  DATA'!$G$35="X",'DEV.  DATA'!$E$37="",'DEV.  DATA'!$E$38="",'DEV.  DATA'!$H$84=""),'EXHIBIT C'!H41,"")))</f>
        <v/>
      </c>
      <c r="Y41" s="445" t="str">
        <f>IF(B41="","",IF(AND('DEV.  DATA'!$E$37="",'DEV.  DATA'!$E$38&gt;0), 'EXHIBIT C'!H41,IF(AND('DEV.  DATA'!$G$35="X",'DEV.  DATA'!$E$37="",'DEV.  DATA'!$E$38="",'DEV.  DATA'!$H$84&lt;&gt;""),'EXHIBIT C'!H41,"")))</f>
        <v/>
      </c>
      <c r="Z41" s="457" t="str">
        <f t="shared" si="3"/>
        <v/>
      </c>
      <c r="AA41" s="457" t="str">
        <f t="shared" si="4"/>
        <v/>
      </c>
    </row>
    <row r="42" spans="1:27">
      <c r="A42" s="467"/>
      <c r="B42" s="306" t="str">
        <f>IF('APPLIC. FRACT.'!A38="",IF('QUAL. CALC'!A38="","",'QUAL. CALC'!A38),'APPLIC. FRACT.'!A38)</f>
        <v/>
      </c>
      <c r="C42" s="307" t="str">
        <f>IF('QUAL. CALC'!B38="","",'QUAL. CALC'!B38)</f>
        <v/>
      </c>
      <c r="D42" s="308" t="str">
        <f>IF('APPLIC. FRACT.'!C38="",IF('QUAL. CALC'!C38="","",'QUAL. CALC'!C38),'APPLIC. FRACT.'!C38)</f>
        <v/>
      </c>
      <c r="E42" s="309" t="str">
        <f>IF(B42="","",N(M42)+IF('DEV.  DATA'!H$84&gt;0,IF('CREDIT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08" t="str">
        <f>IF(B42="","",IF('DEV.  DATA'!$D$72="","",1.3))</f>
        <v/>
      </c>
      <c r="G42" s="310" t="str">
        <f>IF(B42="","",IF('DEV.  DATA'!$G$60=100,1,'APPLIC. FRACT.'!$H38))</f>
        <v/>
      </c>
      <c r="H42" s="309" t="str">
        <f t="shared" si="5"/>
        <v/>
      </c>
      <c r="I42" s="311" t="str">
        <f>IF(B42="","",IF('DEV.  DATA'!$E$35="",'QUAL. CALC'!G38,IF('DEV.  DATA'!$E$37="",'DEV.  DATA'!$E$38,'DEV.  DATA'!$E$37)))</f>
        <v/>
      </c>
      <c r="J42" s="309" t="str">
        <f t="shared" si="6"/>
        <v/>
      </c>
      <c r="K42" s="312"/>
      <c r="L42" s="312"/>
      <c r="M42" s="450"/>
      <c r="N42" s="451" t="str">
        <f t="shared" si="2"/>
        <v/>
      </c>
      <c r="P42" s="452" t="str">
        <f>IF('DEV.  DATA'!$E$37&lt;&gt;"",'EXHIBIT C'!J42,IF(AND('DEV.  DATA'!$G$35="X",'DEV.  DATA'!$E$37="",'DEV.  DATA'!$E$38="",'DEV.  DATA'!$H$84=""),'EXHIBIT C'!J42,""))</f>
        <v/>
      </c>
      <c r="Q42" s="453" t="str">
        <f>IF(AND('DEV.  DATA'!$E$37="",'DEV.  DATA'!$E$38&gt;0),'EXHIBIT C'!J42,IF(AND('DEV.  DATA'!$G$35="X",'DEV.  DATA'!$E$37="",'DEV.  DATA'!$E$38="",'DEV.  DATA'!$H$84&lt;&gt;""),'EXHIBIT C'!J42,""))</f>
        <v/>
      </c>
      <c r="R42" s="454" t="str">
        <f>IF(B42="","",IF('DEV.  DATA'!$E$37&lt;&gt;"",'EXHIBIT C'!I42/100,IF(AND('DEV.  DATA'!$G$35="X",'DEV.  DATA'!$E$37="",'DEV.  DATA'!$E$38="",'DEV.  DATA'!$H$84=""),'EXHIBIT C'!I42/100,"")))</f>
        <v/>
      </c>
      <c r="S42" s="455" t="str">
        <f>IF(B42="","",IF(AND('DEV.  DATA'!$E$37="",'DEV.  DATA'!$E$38&gt;0), 'EXHIBIT C'!I42/100,IF(AND('DEV.  DATA'!$G$35="X",'DEV.  DATA'!$E$37="",'DEV.  DATA'!$E$38="",'DEV.  DATA'!$H$84&lt;&gt;""),'EXHIBIT C'!I42/100,"")))</f>
        <v/>
      </c>
      <c r="T42" s="456" t="str">
        <f>IF(B42="","",IF('DEV.  DATA'!$E$37&lt;&gt;"",'EXHIBIT C'!J42,IF(AND('DEV.  DATA'!$G$35="X",'DEV.  DATA'!$E$37="",'DEV.  DATA'!$E$38="",'DEV.  DATA'!$H$84=""),'EXHIBIT C'!J42,"")))</f>
        <v/>
      </c>
      <c r="U42" s="453" t="str">
        <f>IF(B42="","",IF(AND('DEV.  DATA'!$E$37="",'DEV.  DATA'!$E$38&gt;0), 'EXHIBIT C'!J42,IF(AND('DEV.  DATA'!$G$35="X",'DEV.  DATA'!$E$37="",'DEV.  DATA'!$E$38="",'DEV.  DATA'!$H$84&lt;&gt;""),'EXHIBIT C'!J42,"")))</f>
        <v/>
      </c>
      <c r="V42" s="444" t="str">
        <f>IF(B42="","",IF('DEV.  DATA'!$E$37&lt;&gt;"",'EXHIBIT C'!H42,IF(AND('DEV.  DATA'!$G$35="X",'DEV.  DATA'!$E$37="",'DEV.  DATA'!$E$38="",'DEV.  DATA'!$H$84=""),'EXHIBIT C'!H42,"")))</f>
        <v/>
      </c>
      <c r="W42" s="445" t="str">
        <f>IF(B42="","",IF(AND('DEV.  DATA'!$E$37="",'DEV.  DATA'!$E$38&gt;0), 'EXHIBIT C'!H42,IF(AND('DEV.  DATA'!$G$35="X",'DEV.  DATA'!$E$37="",'DEV.  DATA'!$E$38="",'DEV.  DATA'!$H$84&lt;&gt;""),'EXHIBIT C'!H42,"")))</f>
        <v/>
      </c>
      <c r="X42" s="444" t="str">
        <f>IF(B42="","",IF('DEV.  DATA'!$E$37&lt;&gt;"",'EXHIBIT C'!H42,IF(AND('DEV.  DATA'!$G$35="X",'DEV.  DATA'!$E$37="",'DEV.  DATA'!$E$38="",'DEV.  DATA'!$H$84=""),'EXHIBIT C'!H42,"")))</f>
        <v/>
      </c>
      <c r="Y42" s="445" t="str">
        <f>IF(B42="","",IF(AND('DEV.  DATA'!$E$37="",'DEV.  DATA'!$E$38&gt;0), 'EXHIBIT C'!H42,IF(AND('DEV.  DATA'!$G$35="X",'DEV.  DATA'!$E$37="",'DEV.  DATA'!$E$38="",'DEV.  DATA'!$H$84&lt;&gt;""),'EXHIBIT C'!H42,"")))</f>
        <v/>
      </c>
      <c r="Z42" s="457" t="str">
        <f t="shared" si="3"/>
        <v/>
      </c>
      <c r="AA42" s="457" t="str">
        <f t="shared" si="4"/>
        <v/>
      </c>
    </row>
    <row r="43" spans="1:27">
      <c r="A43" s="467"/>
      <c r="B43" s="306" t="str">
        <f>IF('APPLIC. FRACT.'!A39="",IF('QUAL. CALC'!A39="","",'QUAL. CALC'!A39),'APPLIC. FRACT.'!A39)</f>
        <v/>
      </c>
      <c r="C43" s="307" t="str">
        <f>IF('QUAL. CALC'!B39="","",'QUAL. CALC'!B39)</f>
        <v/>
      </c>
      <c r="D43" s="308" t="str">
        <f>IF('APPLIC. FRACT.'!C39="",IF('QUAL. CALC'!C39="","",'QUAL. CALC'!C39),'APPLIC. FRACT.'!C39)</f>
        <v/>
      </c>
      <c r="E43" s="309" t="str">
        <f>IF(B43="","",N(M43)+IF('DEV.  DATA'!H$84&gt;0,IF('CREDIT CALC.'!H$41&lt;='CREDIT CALC.'!H$43,'QUAL. CALC'!D39,('CREDIT CALC.'!H$43/'CREDIT CALC.'!H$41)*'QUAL. CALC'!D39),IF('CREDIT CALC.'!H$37="","",IF(AND('CREDIT CALC.'!H$41&lt;='CREDIT CALC.'!H$37,'CREDIT CALC.'!H$41&lt;='CREDIT CALC.'!H$43),'QUAL. CALC'!D39,IF(AND('CREDIT CALC.'!H$37&lt;'CREDIT CALC.'!H$41,'CREDIT CALC.'!H$37&lt;'CREDIT CALC.'!H$43),('CREDIT CALC.'!H$37/'CREDIT CALC.'!H$41)*'QUAL. CALC'!D39,('CREDIT CALC.'!H$43/'CREDIT CALC.'!H$41)*'QUAL. CALC'!D39)))))</f>
        <v/>
      </c>
      <c r="F43" s="308" t="str">
        <f>IF(B43="","",IF('DEV.  DATA'!$D$72="","",1.3))</f>
        <v/>
      </c>
      <c r="G43" s="310" t="str">
        <f>IF(B43="","",IF('DEV.  DATA'!$G$60=100,1,'APPLIC. FRACT.'!$H39))</f>
        <v/>
      </c>
      <c r="H43" s="309" t="str">
        <f t="shared" si="5"/>
        <v/>
      </c>
      <c r="I43" s="311" t="str">
        <f>IF(B43="","",IF('DEV.  DATA'!$E$35="",'QUAL. CALC'!G39,IF('DEV.  DATA'!$E$37="",'DEV.  DATA'!$E$38,'DEV.  DATA'!$E$37)))</f>
        <v/>
      </c>
      <c r="J43" s="309" t="str">
        <f t="shared" si="6"/>
        <v/>
      </c>
      <c r="K43" s="312"/>
      <c r="L43" s="312"/>
      <c r="M43" s="450"/>
      <c r="N43" s="451" t="str">
        <f t="shared" si="2"/>
        <v/>
      </c>
      <c r="P43" s="452" t="str">
        <f>IF('DEV.  DATA'!$E$37&lt;&gt;"",'EXHIBIT C'!J43,IF(AND('DEV.  DATA'!$G$35="X",'DEV.  DATA'!$E$37="",'DEV.  DATA'!$E$38="",'DEV.  DATA'!$H$84=""),'EXHIBIT C'!J43,""))</f>
        <v/>
      </c>
      <c r="Q43" s="453" t="str">
        <f>IF(AND('DEV.  DATA'!$E$37="",'DEV.  DATA'!$E$38&gt;0),'EXHIBIT C'!J43,IF(AND('DEV.  DATA'!$G$35="X",'DEV.  DATA'!$E$37="",'DEV.  DATA'!$E$38="",'DEV.  DATA'!$H$84&lt;&gt;""),'EXHIBIT C'!J43,""))</f>
        <v/>
      </c>
      <c r="R43" s="454" t="str">
        <f>IF(B43="","",IF('DEV.  DATA'!$E$37&lt;&gt;"",'EXHIBIT C'!I43/100,IF(AND('DEV.  DATA'!$G$35="X",'DEV.  DATA'!$E$37="",'DEV.  DATA'!$E$38="",'DEV.  DATA'!$H$84=""),'EXHIBIT C'!I43/100,"")))</f>
        <v/>
      </c>
      <c r="S43" s="455" t="str">
        <f>IF(B43="","",IF(AND('DEV.  DATA'!$E$37="",'DEV.  DATA'!$E$38&gt;0), 'EXHIBIT C'!I43/100,IF(AND('DEV.  DATA'!$G$35="X",'DEV.  DATA'!$E$37="",'DEV.  DATA'!$E$38="",'DEV.  DATA'!$H$84&lt;&gt;""),'EXHIBIT C'!I43/100,"")))</f>
        <v/>
      </c>
      <c r="T43" s="456" t="str">
        <f>IF(B43="","",IF('DEV.  DATA'!$E$37&lt;&gt;"",'EXHIBIT C'!J43,IF(AND('DEV.  DATA'!$G$35="X",'DEV.  DATA'!$E$37="",'DEV.  DATA'!$E$38="",'DEV.  DATA'!$H$84=""),'EXHIBIT C'!J43,"")))</f>
        <v/>
      </c>
      <c r="U43" s="453" t="str">
        <f>IF(B43="","",IF(AND('DEV.  DATA'!$E$37="",'DEV.  DATA'!$E$38&gt;0), 'EXHIBIT C'!J43,IF(AND('DEV.  DATA'!$G$35="X",'DEV.  DATA'!$E$37="",'DEV.  DATA'!$E$38="",'DEV.  DATA'!$H$84&lt;&gt;""),'EXHIBIT C'!J43,"")))</f>
        <v/>
      </c>
      <c r="V43" s="444" t="str">
        <f>IF(B43="","",IF('DEV.  DATA'!$E$37&lt;&gt;"",'EXHIBIT C'!H43,IF(AND('DEV.  DATA'!$G$35="X",'DEV.  DATA'!$E$37="",'DEV.  DATA'!$E$38="",'DEV.  DATA'!$H$84=""),'EXHIBIT C'!H43,"")))</f>
        <v/>
      </c>
      <c r="W43" s="445" t="str">
        <f>IF(B43="","",IF(AND('DEV.  DATA'!$E$37="",'DEV.  DATA'!$E$38&gt;0), 'EXHIBIT C'!H43,IF(AND('DEV.  DATA'!$G$35="X",'DEV.  DATA'!$E$37="",'DEV.  DATA'!$E$38="",'DEV.  DATA'!$H$84&lt;&gt;""),'EXHIBIT C'!H43,"")))</f>
        <v/>
      </c>
      <c r="X43" s="444" t="str">
        <f>IF(B43="","",IF('DEV.  DATA'!$E$37&lt;&gt;"",'EXHIBIT C'!H43,IF(AND('DEV.  DATA'!$G$35="X",'DEV.  DATA'!$E$37="",'DEV.  DATA'!$E$38="",'DEV.  DATA'!$H$84=""),'EXHIBIT C'!H43,"")))</f>
        <v/>
      </c>
      <c r="Y43" s="445" t="str">
        <f>IF(B43="","",IF(AND('DEV.  DATA'!$E$37="",'DEV.  DATA'!$E$38&gt;0), 'EXHIBIT C'!H43,IF(AND('DEV.  DATA'!$G$35="X",'DEV.  DATA'!$E$37="",'DEV.  DATA'!$E$38="",'DEV.  DATA'!$H$84&lt;&gt;""),'EXHIBIT C'!H43,"")))</f>
        <v/>
      </c>
      <c r="Z43" s="457" t="str">
        <f t="shared" si="3"/>
        <v/>
      </c>
      <c r="AA43" s="457" t="str">
        <f t="shared" si="4"/>
        <v/>
      </c>
    </row>
    <row r="44" spans="1:27">
      <c r="A44" s="467"/>
      <c r="B44" s="306" t="str">
        <f>IF('APPLIC. FRACT.'!A40="",IF('QUAL. CALC'!A40="","",'QUAL. CALC'!A40),'APPLIC. FRACT.'!A40)</f>
        <v/>
      </c>
      <c r="C44" s="307" t="str">
        <f>IF('QUAL. CALC'!B40="","",'QUAL. CALC'!B40)</f>
        <v/>
      </c>
      <c r="D44" s="308" t="str">
        <f>IF('APPLIC. FRACT.'!C40="",IF('QUAL. CALC'!C40="","",'QUAL. CALC'!C40),'APPLIC. FRACT.'!C40)</f>
        <v/>
      </c>
      <c r="E44" s="309" t="str">
        <f>IF(B44="","",N(M44)+IF('DEV.  DATA'!H$84&gt;0,IF('CREDIT CALC.'!H$41&lt;='CREDIT CALC.'!H$43,'QUAL. CALC'!D40,('CREDIT CALC.'!H$43/'CREDIT CALC.'!H$41)*'QUAL. CALC'!D40),IF('CREDIT CALC.'!H$37="","",IF(AND('CREDIT CALC.'!H$41&lt;='CREDIT CALC.'!H$37,'CREDIT CALC.'!H$41&lt;='CREDIT CALC.'!H$43),'QUAL. CALC'!D40,IF(AND('CREDIT CALC.'!H$37&lt;'CREDIT CALC.'!H$41,'CREDIT CALC.'!H$37&lt;'CREDIT CALC.'!H$43),('CREDIT CALC.'!H$37/'CREDIT CALC.'!H$41)*'QUAL. CALC'!D40,('CREDIT CALC.'!H$43/'CREDIT CALC.'!H$41)*'QUAL. CALC'!D40)))))</f>
        <v/>
      </c>
      <c r="F44" s="308" t="str">
        <f>IF(B44="","",IF('DEV.  DATA'!$D$72="","",1.3))</f>
        <v/>
      </c>
      <c r="G44" s="310" t="str">
        <f>IF(B44="","",IF('DEV.  DATA'!$G$60=100,1,'APPLIC. FRACT.'!$H40))</f>
        <v/>
      </c>
      <c r="H44" s="309" t="str">
        <f t="shared" si="5"/>
        <v/>
      </c>
      <c r="I44" s="311" t="str">
        <f>IF(B44="","",IF('DEV.  DATA'!$E$35="",'QUAL. CALC'!G40,IF('DEV.  DATA'!$E$37="",'DEV.  DATA'!$E$38,'DEV.  DATA'!$E$37)))</f>
        <v/>
      </c>
      <c r="J44" s="309" t="str">
        <f t="shared" si="6"/>
        <v/>
      </c>
      <c r="K44" s="312"/>
      <c r="L44" s="312"/>
      <c r="M44" s="450"/>
      <c r="N44" s="451" t="str">
        <f t="shared" si="2"/>
        <v/>
      </c>
      <c r="P44" s="452" t="str">
        <f>IF('DEV.  DATA'!$E$37&lt;&gt;"",'EXHIBIT C'!J44,IF(AND('DEV.  DATA'!$G$35="X",'DEV.  DATA'!$E$37="",'DEV.  DATA'!$E$38="",'DEV.  DATA'!$H$84=""),'EXHIBIT C'!J44,""))</f>
        <v/>
      </c>
      <c r="Q44" s="453" t="str">
        <f>IF(AND('DEV.  DATA'!$E$37="",'DEV.  DATA'!$E$38&gt;0),'EXHIBIT C'!J44,IF(AND('DEV.  DATA'!$G$35="X",'DEV.  DATA'!$E$37="",'DEV.  DATA'!$E$38="",'DEV.  DATA'!$H$84&lt;&gt;""),'EXHIBIT C'!J44,""))</f>
        <v/>
      </c>
      <c r="R44" s="454" t="str">
        <f>IF(B44="","",IF('DEV.  DATA'!$E$37&lt;&gt;"",'EXHIBIT C'!I44/100,IF(AND('DEV.  DATA'!$G$35="X",'DEV.  DATA'!$E$37="",'DEV.  DATA'!$E$38="",'DEV.  DATA'!$H$84=""),'EXHIBIT C'!I44/100,"")))</f>
        <v/>
      </c>
      <c r="S44" s="455" t="str">
        <f>IF(B44="","",IF(AND('DEV.  DATA'!$E$37="",'DEV.  DATA'!$E$38&gt;0), 'EXHIBIT C'!I44/100,IF(AND('DEV.  DATA'!$G$35="X",'DEV.  DATA'!$E$37="",'DEV.  DATA'!$E$38="",'DEV.  DATA'!$H$84&lt;&gt;""),'EXHIBIT C'!I44/100,"")))</f>
        <v/>
      </c>
      <c r="T44" s="456" t="str">
        <f>IF(B44="","",IF('DEV.  DATA'!$E$37&lt;&gt;"",'EXHIBIT C'!J44,IF(AND('DEV.  DATA'!$G$35="X",'DEV.  DATA'!$E$37="",'DEV.  DATA'!$E$38="",'DEV.  DATA'!$H$84=""),'EXHIBIT C'!J44,"")))</f>
        <v/>
      </c>
      <c r="U44" s="453" t="str">
        <f>IF(B44="","",IF(AND('DEV.  DATA'!$E$37="",'DEV.  DATA'!$E$38&gt;0), 'EXHIBIT C'!J44,IF(AND('DEV.  DATA'!$G$35="X",'DEV.  DATA'!$E$37="",'DEV.  DATA'!$E$38="",'DEV.  DATA'!$H$84&lt;&gt;""),'EXHIBIT C'!J44,"")))</f>
        <v/>
      </c>
      <c r="V44" s="444" t="str">
        <f>IF(B44="","",IF('DEV.  DATA'!$E$37&lt;&gt;"",'EXHIBIT C'!H44,IF(AND('DEV.  DATA'!$G$35="X",'DEV.  DATA'!$E$37="",'DEV.  DATA'!$E$38="",'DEV.  DATA'!$H$84=""),'EXHIBIT C'!H44,"")))</f>
        <v/>
      </c>
      <c r="W44" s="445" t="str">
        <f>IF(B44="","",IF(AND('DEV.  DATA'!$E$37="",'DEV.  DATA'!$E$38&gt;0), 'EXHIBIT C'!H44,IF(AND('DEV.  DATA'!$G$35="X",'DEV.  DATA'!$E$37="",'DEV.  DATA'!$E$38="",'DEV.  DATA'!$H$84&lt;&gt;""),'EXHIBIT C'!H44,"")))</f>
        <v/>
      </c>
      <c r="X44" s="444" t="str">
        <f>IF(B44="","",IF('DEV.  DATA'!$E$37&lt;&gt;"",'EXHIBIT C'!H44,IF(AND('DEV.  DATA'!$G$35="X",'DEV.  DATA'!$E$37="",'DEV.  DATA'!$E$38="",'DEV.  DATA'!$H$84=""),'EXHIBIT C'!H44,"")))</f>
        <v/>
      </c>
      <c r="Y44" s="445" t="str">
        <f>IF(B44="","",IF(AND('DEV.  DATA'!$E$37="",'DEV.  DATA'!$E$38&gt;0), 'EXHIBIT C'!H44,IF(AND('DEV.  DATA'!$G$35="X",'DEV.  DATA'!$E$37="",'DEV.  DATA'!$E$38="",'DEV.  DATA'!$H$84&lt;&gt;""),'EXHIBIT C'!H44,"")))</f>
        <v/>
      </c>
      <c r="Z44" s="457" t="str">
        <f t="shared" si="3"/>
        <v/>
      </c>
      <c r="AA44" s="457" t="str">
        <f t="shared" si="4"/>
        <v/>
      </c>
    </row>
    <row r="45" spans="1:27">
      <c r="A45" s="467"/>
      <c r="B45" s="306" t="str">
        <f>IF('APPLIC. FRACT.'!A41="",IF('QUAL. CALC'!A41="","",'QUAL. CALC'!A41),'APPLIC. FRACT.'!A41)</f>
        <v/>
      </c>
      <c r="C45" s="307" t="str">
        <f>IF('QUAL. CALC'!B41="","",'QUAL. CALC'!B41)</f>
        <v/>
      </c>
      <c r="D45" s="308" t="str">
        <f>IF('APPLIC. FRACT.'!C41="",IF('QUAL. CALC'!C41="","",'QUAL. CALC'!C41),'APPLIC. FRACT.'!C41)</f>
        <v/>
      </c>
      <c r="E45" s="309" t="str">
        <f>IF(B45="","",N(M45)+IF('DEV.  DATA'!H$84&gt;0,IF('CREDIT CALC.'!H$41&lt;='CREDIT CALC.'!H$43,'QUAL. CALC'!D41,('CREDIT CALC.'!H$43/'CREDIT CALC.'!H$41)*'QUAL. CALC'!D41),IF('CREDIT CALC.'!H$37="","",IF(AND('CREDIT CALC.'!H$41&lt;='CREDIT CALC.'!H$37,'CREDIT CALC.'!H$41&lt;='CREDIT CALC.'!H$43),'QUAL. CALC'!D41,IF(AND('CREDIT CALC.'!H$37&lt;'CREDIT CALC.'!H$41,'CREDIT CALC.'!H$37&lt;'CREDIT CALC.'!H$43),('CREDIT CALC.'!H$37/'CREDIT CALC.'!H$41)*'QUAL. CALC'!D41,('CREDIT CALC.'!H$43/'CREDIT CALC.'!H$41)*'QUAL. CALC'!D41)))))</f>
        <v/>
      </c>
      <c r="F45" s="308" t="str">
        <f>IF(B45="","",IF('DEV.  DATA'!$D$72="","",1.3))</f>
        <v/>
      </c>
      <c r="G45" s="310" t="str">
        <f>IF(B45="","",IF('DEV.  DATA'!$G$60=100,1,'APPLIC. FRACT.'!$H41))</f>
        <v/>
      </c>
      <c r="H45" s="309" t="str">
        <f t="shared" si="5"/>
        <v/>
      </c>
      <c r="I45" s="311" t="str">
        <f>IF(B45="","",IF('DEV.  DATA'!$E$35="",'QUAL. CALC'!G41,IF('DEV.  DATA'!$E$37="",'DEV.  DATA'!$E$38,'DEV.  DATA'!$E$37)))</f>
        <v/>
      </c>
      <c r="J45" s="309" t="str">
        <f t="shared" si="6"/>
        <v/>
      </c>
      <c r="K45" s="312"/>
      <c r="L45" s="312"/>
      <c r="M45" s="450"/>
      <c r="N45" s="451" t="str">
        <f t="shared" si="2"/>
        <v/>
      </c>
      <c r="P45" s="452" t="str">
        <f>IF('DEV.  DATA'!$E$37&lt;&gt;"",'EXHIBIT C'!J45,IF(AND('DEV.  DATA'!$G$35="X",'DEV.  DATA'!$E$37="",'DEV.  DATA'!$E$38="",'DEV.  DATA'!$H$84=""),'EXHIBIT C'!J45,""))</f>
        <v/>
      </c>
      <c r="Q45" s="453" t="str">
        <f>IF(AND('DEV.  DATA'!$E$37="",'DEV.  DATA'!$E$38&gt;0),'EXHIBIT C'!J45,IF(AND('DEV.  DATA'!$G$35="X",'DEV.  DATA'!$E$37="",'DEV.  DATA'!$E$38="",'DEV.  DATA'!$H$84&lt;&gt;""),'EXHIBIT C'!J45,""))</f>
        <v/>
      </c>
      <c r="R45" s="454" t="str">
        <f>IF(B45="","",IF('DEV.  DATA'!$E$37&lt;&gt;"",'EXHIBIT C'!I45/100,IF(AND('DEV.  DATA'!$G$35="X",'DEV.  DATA'!$E$37="",'DEV.  DATA'!$E$38="",'DEV.  DATA'!$H$84=""),'EXHIBIT C'!I45/100,"")))</f>
        <v/>
      </c>
      <c r="S45" s="455" t="str">
        <f>IF(B45="","",IF(AND('DEV.  DATA'!$E$37="",'DEV.  DATA'!$E$38&gt;0), 'EXHIBIT C'!I45/100,IF(AND('DEV.  DATA'!$G$35="X",'DEV.  DATA'!$E$37="",'DEV.  DATA'!$E$38="",'DEV.  DATA'!$H$84&lt;&gt;""),'EXHIBIT C'!I45/100,"")))</f>
        <v/>
      </c>
      <c r="T45" s="456" t="str">
        <f>IF(B45="","",IF('DEV.  DATA'!$E$37&lt;&gt;"",'EXHIBIT C'!J45,IF(AND('DEV.  DATA'!$G$35="X",'DEV.  DATA'!$E$37="",'DEV.  DATA'!$E$38="",'DEV.  DATA'!$H$84=""),'EXHIBIT C'!J45,"")))</f>
        <v/>
      </c>
      <c r="U45" s="453" t="str">
        <f>IF(B45="","",IF(AND('DEV.  DATA'!$E$37="",'DEV.  DATA'!$E$38&gt;0), 'EXHIBIT C'!J45,IF(AND('DEV.  DATA'!$G$35="X",'DEV.  DATA'!$E$37="",'DEV.  DATA'!$E$38="",'DEV.  DATA'!$H$84&lt;&gt;""),'EXHIBIT C'!J45,"")))</f>
        <v/>
      </c>
      <c r="V45" s="444" t="str">
        <f>IF(B45="","",IF('DEV.  DATA'!$E$37&lt;&gt;"",'EXHIBIT C'!H45,IF(AND('DEV.  DATA'!$G$35="X",'DEV.  DATA'!$E$37="",'DEV.  DATA'!$E$38="",'DEV.  DATA'!$H$84=""),'EXHIBIT C'!H45,"")))</f>
        <v/>
      </c>
      <c r="W45" s="445" t="str">
        <f>IF(B45="","",IF(AND('DEV.  DATA'!$E$37="",'DEV.  DATA'!$E$38&gt;0), 'EXHIBIT C'!H45,IF(AND('DEV.  DATA'!$G$35="X",'DEV.  DATA'!$E$37="",'DEV.  DATA'!$E$38="",'DEV.  DATA'!$H$84&lt;&gt;""),'EXHIBIT C'!H45,"")))</f>
        <v/>
      </c>
      <c r="X45" s="444" t="str">
        <f>IF(B45="","",IF('DEV.  DATA'!$E$37&lt;&gt;"",'EXHIBIT C'!H45,IF(AND('DEV.  DATA'!$G$35="X",'DEV.  DATA'!$E$37="",'DEV.  DATA'!$E$38="",'DEV.  DATA'!$H$84=""),'EXHIBIT C'!H45,"")))</f>
        <v/>
      </c>
      <c r="Y45" s="445" t="str">
        <f>IF(B45="","",IF(AND('DEV.  DATA'!$E$37="",'DEV.  DATA'!$E$38&gt;0), 'EXHIBIT C'!H45,IF(AND('DEV.  DATA'!$G$35="X",'DEV.  DATA'!$E$37="",'DEV.  DATA'!$E$38="",'DEV.  DATA'!$H$84&lt;&gt;""),'EXHIBIT C'!H45,"")))</f>
        <v/>
      </c>
      <c r="Z45" s="457" t="str">
        <f t="shared" si="3"/>
        <v/>
      </c>
      <c r="AA45" s="457" t="str">
        <f t="shared" si="4"/>
        <v/>
      </c>
    </row>
    <row r="46" spans="1:27">
      <c r="A46" s="467"/>
      <c r="B46" s="306" t="str">
        <f>IF('APPLIC. FRACT.'!A42="",IF('QUAL. CALC'!A42="","",'QUAL. CALC'!A42),'APPLIC. FRACT.'!A42)</f>
        <v/>
      </c>
      <c r="C46" s="307" t="str">
        <f>IF('QUAL. CALC'!B42="","",'QUAL. CALC'!B42)</f>
        <v/>
      </c>
      <c r="D46" s="308" t="str">
        <f>IF('APPLIC. FRACT.'!C42="",IF('QUAL. CALC'!C42="","",'QUAL. CALC'!C42),'APPLIC. FRACT.'!C42)</f>
        <v/>
      </c>
      <c r="E46" s="309" t="str">
        <f>IF(B46="","",N(M46)+IF('DEV.  DATA'!H$84&gt;0,IF('CREDIT CALC.'!H$41&lt;='CREDIT CALC.'!H$43,'QUAL. CALC'!D42,('CREDIT CALC.'!H$43/'CREDIT CALC.'!H$41)*'QUAL. CALC'!D42),IF('CREDIT CALC.'!H$37="","",IF(AND('CREDIT CALC.'!H$41&lt;='CREDIT CALC.'!H$37,'CREDIT CALC.'!H$41&lt;='CREDIT CALC.'!H$43),'QUAL. CALC'!D42,IF(AND('CREDIT CALC.'!H$37&lt;'CREDIT CALC.'!H$41,'CREDIT CALC.'!H$37&lt;'CREDIT CALC.'!H$43),('CREDIT CALC.'!H$37/'CREDIT CALC.'!H$41)*'QUAL. CALC'!D42,('CREDIT CALC.'!H$43/'CREDIT CALC.'!H$41)*'QUAL. CALC'!D42)))))</f>
        <v/>
      </c>
      <c r="F46" s="308" t="str">
        <f>IF(B46="","",IF('DEV.  DATA'!$D$72="","",1.3))</f>
        <v/>
      </c>
      <c r="G46" s="310" t="str">
        <f>IF(B46="","",IF('DEV.  DATA'!$G$60=100,1,'APPLIC. FRACT.'!$H42))</f>
        <v/>
      </c>
      <c r="H46" s="309" t="str">
        <f t="shared" si="5"/>
        <v/>
      </c>
      <c r="I46" s="311" t="str">
        <f>IF(B46="","",IF('DEV.  DATA'!$E$35="",'QUAL. CALC'!G42,IF('DEV.  DATA'!$E$37="",'DEV.  DATA'!$E$38,'DEV.  DATA'!$E$37)))</f>
        <v/>
      </c>
      <c r="J46" s="309" t="str">
        <f t="shared" si="6"/>
        <v/>
      </c>
      <c r="K46" s="312"/>
      <c r="L46" s="312"/>
      <c r="M46" s="450"/>
      <c r="N46" s="451" t="str">
        <f t="shared" si="2"/>
        <v/>
      </c>
      <c r="P46" s="452" t="str">
        <f>IF('DEV.  DATA'!$E$37&lt;&gt;"",'EXHIBIT C'!J46,IF(AND('DEV.  DATA'!$G$35="X",'DEV.  DATA'!$E$37="",'DEV.  DATA'!$E$38="",'DEV.  DATA'!$H$84=""),'EXHIBIT C'!J46,""))</f>
        <v/>
      </c>
      <c r="Q46" s="453" t="str">
        <f>IF(AND('DEV.  DATA'!$E$37="",'DEV.  DATA'!$E$38&gt;0),'EXHIBIT C'!J46,IF(AND('DEV.  DATA'!$G$35="X",'DEV.  DATA'!$E$37="",'DEV.  DATA'!$E$38="",'DEV.  DATA'!$H$84&lt;&gt;""),'EXHIBIT C'!J46,""))</f>
        <v/>
      </c>
      <c r="R46" s="454" t="str">
        <f>IF(B46="","",IF('DEV.  DATA'!$E$37&lt;&gt;"",'EXHIBIT C'!I46/100,IF(AND('DEV.  DATA'!$G$35="X",'DEV.  DATA'!$E$37="",'DEV.  DATA'!$E$38="",'DEV.  DATA'!$H$84=""),'EXHIBIT C'!I46/100,"")))</f>
        <v/>
      </c>
      <c r="S46" s="455" t="str">
        <f>IF(B46="","",IF(AND('DEV.  DATA'!$E$37="",'DEV.  DATA'!$E$38&gt;0), 'EXHIBIT C'!I46/100,IF(AND('DEV.  DATA'!$G$35="X",'DEV.  DATA'!$E$37="",'DEV.  DATA'!$E$38="",'DEV.  DATA'!$H$84&lt;&gt;""),'EXHIBIT C'!I46/100,"")))</f>
        <v/>
      </c>
      <c r="T46" s="456" t="str">
        <f>IF(B46="","",IF('DEV.  DATA'!$E$37&lt;&gt;"",'EXHIBIT C'!J46,IF(AND('DEV.  DATA'!$G$35="X",'DEV.  DATA'!$E$37="",'DEV.  DATA'!$E$38="",'DEV.  DATA'!$H$84=""),'EXHIBIT C'!J46,"")))</f>
        <v/>
      </c>
      <c r="U46" s="453" t="str">
        <f>IF(B46="","",IF(AND('DEV.  DATA'!$E$37="",'DEV.  DATA'!$E$38&gt;0), 'EXHIBIT C'!J46,IF(AND('DEV.  DATA'!$G$35="X",'DEV.  DATA'!$E$37="",'DEV.  DATA'!$E$38="",'DEV.  DATA'!$H$84&lt;&gt;""),'EXHIBIT C'!J46,"")))</f>
        <v/>
      </c>
      <c r="V46" s="444" t="str">
        <f>IF(B46="","",IF('DEV.  DATA'!$E$37&lt;&gt;"",'EXHIBIT C'!H46,IF(AND('DEV.  DATA'!$G$35="X",'DEV.  DATA'!$E$37="",'DEV.  DATA'!$E$38="",'DEV.  DATA'!$H$84=""),'EXHIBIT C'!H46,"")))</f>
        <v/>
      </c>
      <c r="W46" s="445" t="str">
        <f>IF(B46="","",IF(AND('DEV.  DATA'!$E$37="",'DEV.  DATA'!$E$38&gt;0), 'EXHIBIT C'!H46,IF(AND('DEV.  DATA'!$G$35="X",'DEV.  DATA'!$E$37="",'DEV.  DATA'!$E$38="",'DEV.  DATA'!$H$84&lt;&gt;""),'EXHIBIT C'!H46,"")))</f>
        <v/>
      </c>
      <c r="X46" s="444" t="str">
        <f>IF(B46="","",IF('DEV.  DATA'!$E$37&lt;&gt;"",'EXHIBIT C'!H46,IF(AND('DEV.  DATA'!$G$35="X",'DEV.  DATA'!$E$37="",'DEV.  DATA'!$E$38="",'DEV.  DATA'!$H$84=""),'EXHIBIT C'!H46,"")))</f>
        <v/>
      </c>
      <c r="Y46" s="445" t="str">
        <f>IF(B46="","",IF(AND('DEV.  DATA'!$E$37="",'DEV.  DATA'!$E$38&gt;0), 'EXHIBIT C'!H46,IF(AND('DEV.  DATA'!$G$35="X",'DEV.  DATA'!$E$37="",'DEV.  DATA'!$E$38="",'DEV.  DATA'!$H$84&lt;&gt;""),'EXHIBIT C'!H46,"")))</f>
        <v/>
      </c>
      <c r="Z46" s="457" t="str">
        <f t="shared" si="3"/>
        <v/>
      </c>
      <c r="AA46" s="457" t="str">
        <f t="shared" si="4"/>
        <v/>
      </c>
    </row>
    <row r="47" spans="1:27">
      <c r="A47" s="467"/>
      <c r="B47" s="306" t="str">
        <f>IF('APPLIC. FRACT.'!A43="",IF('QUAL. CALC'!A43="","",'QUAL. CALC'!A43),'APPLIC. FRACT.'!A43)</f>
        <v/>
      </c>
      <c r="C47" s="307" t="str">
        <f>IF('QUAL. CALC'!B43="","",'QUAL. CALC'!B43)</f>
        <v/>
      </c>
      <c r="D47" s="308" t="str">
        <f>IF('APPLIC. FRACT.'!C43="",IF('QUAL. CALC'!C43="","",'QUAL. CALC'!C43),'APPLIC. FRACT.'!C43)</f>
        <v/>
      </c>
      <c r="E47" s="309" t="str">
        <f>IF(B47="","",N(M47)+IF('DEV.  DATA'!H$84&gt;0,IF('CREDIT CALC.'!H$41&lt;='CREDIT CALC.'!H$43,'QUAL. CALC'!D43,('CREDIT CALC.'!H$43/'CREDIT CALC.'!H$41)*'QUAL. CALC'!D43),IF('CREDIT CALC.'!H$37="","",IF(AND('CREDIT CALC.'!H$41&lt;='CREDIT CALC.'!H$37,'CREDIT CALC.'!H$41&lt;='CREDIT CALC.'!H$43),'QUAL. CALC'!D43,IF(AND('CREDIT CALC.'!H$37&lt;'CREDIT CALC.'!H$41,'CREDIT CALC.'!H$37&lt;'CREDIT CALC.'!H$43),('CREDIT CALC.'!H$37/'CREDIT CALC.'!H$41)*'QUAL. CALC'!D43,('CREDIT CALC.'!H$43/'CREDIT CALC.'!H$41)*'QUAL. CALC'!D43)))))</f>
        <v/>
      </c>
      <c r="F47" s="308" t="str">
        <f>IF(B47="","",IF('DEV.  DATA'!$D$72="","",1.3))</f>
        <v/>
      </c>
      <c r="G47" s="310" t="str">
        <f>IF(B47="","",IF('DEV.  DATA'!$G$60=100,1,'APPLIC. FRACT.'!$H43))</f>
        <v/>
      </c>
      <c r="H47" s="309" t="str">
        <f t="shared" si="5"/>
        <v/>
      </c>
      <c r="I47" s="311" t="str">
        <f>IF(B47="","",IF('DEV.  DATA'!$E$35="",'QUAL. CALC'!G43,IF('DEV.  DATA'!$E$37="",'DEV.  DATA'!$E$38,'DEV.  DATA'!$E$37)))</f>
        <v/>
      </c>
      <c r="J47" s="309" t="str">
        <f t="shared" si="6"/>
        <v/>
      </c>
      <c r="K47" s="312"/>
      <c r="L47" s="312"/>
      <c r="M47" s="450"/>
      <c r="N47" s="451" t="str">
        <f t="shared" si="2"/>
        <v/>
      </c>
      <c r="P47" s="452" t="str">
        <f>IF('DEV.  DATA'!$E$37&lt;&gt;"",'EXHIBIT C'!J47,IF(AND('DEV.  DATA'!$G$35="X",'DEV.  DATA'!$E$37="",'DEV.  DATA'!$E$38="",'DEV.  DATA'!$H$84=""),'EXHIBIT C'!J47,""))</f>
        <v/>
      </c>
      <c r="Q47" s="453" t="str">
        <f>IF(AND('DEV.  DATA'!$E$37="",'DEV.  DATA'!$E$38&gt;0),'EXHIBIT C'!J47,IF(AND('DEV.  DATA'!$G$35="X",'DEV.  DATA'!$E$37="",'DEV.  DATA'!$E$38="",'DEV.  DATA'!$H$84&lt;&gt;""),'EXHIBIT C'!J47,""))</f>
        <v/>
      </c>
      <c r="R47" s="454" t="str">
        <f>IF(B47="","",IF('DEV.  DATA'!$E$37&lt;&gt;"",'EXHIBIT C'!I47/100,IF(AND('DEV.  DATA'!$G$35="X",'DEV.  DATA'!$E$37="",'DEV.  DATA'!$E$38="",'DEV.  DATA'!$H$84=""),'EXHIBIT C'!I47/100,"")))</f>
        <v/>
      </c>
      <c r="S47" s="455" t="str">
        <f>IF(B47="","",IF(AND('DEV.  DATA'!$E$37="",'DEV.  DATA'!$E$38&gt;0), 'EXHIBIT C'!I47/100,IF(AND('DEV.  DATA'!$G$35="X",'DEV.  DATA'!$E$37="",'DEV.  DATA'!$E$38="",'DEV.  DATA'!$H$84&lt;&gt;""),'EXHIBIT C'!I47/100,"")))</f>
        <v/>
      </c>
      <c r="T47" s="456" t="str">
        <f>IF(B47="","",IF('DEV.  DATA'!$E$37&lt;&gt;"",'EXHIBIT C'!J47,IF(AND('DEV.  DATA'!$G$35="X",'DEV.  DATA'!$E$37="",'DEV.  DATA'!$E$38="",'DEV.  DATA'!$H$84=""),'EXHIBIT C'!J47,"")))</f>
        <v/>
      </c>
      <c r="U47" s="453" t="str">
        <f>IF(B47="","",IF(AND('DEV.  DATA'!$E$37="",'DEV.  DATA'!$E$38&gt;0), 'EXHIBIT C'!J47,IF(AND('DEV.  DATA'!$G$35="X",'DEV.  DATA'!$E$37="",'DEV.  DATA'!$E$38="",'DEV.  DATA'!$H$84&lt;&gt;""),'EXHIBIT C'!J47,"")))</f>
        <v/>
      </c>
      <c r="V47" s="444" t="str">
        <f>IF(B47="","",IF('DEV.  DATA'!$E$37&lt;&gt;"",'EXHIBIT C'!H47,IF(AND('DEV.  DATA'!$G$35="X",'DEV.  DATA'!$E$37="",'DEV.  DATA'!$E$38="",'DEV.  DATA'!$H$84=""),'EXHIBIT C'!H47,"")))</f>
        <v/>
      </c>
      <c r="W47" s="445" t="str">
        <f>IF(B47="","",IF(AND('DEV.  DATA'!$E$37="",'DEV.  DATA'!$E$38&gt;0), 'EXHIBIT C'!H47,IF(AND('DEV.  DATA'!$G$35="X",'DEV.  DATA'!$E$37="",'DEV.  DATA'!$E$38="",'DEV.  DATA'!$H$84&lt;&gt;""),'EXHIBIT C'!H47,"")))</f>
        <v/>
      </c>
      <c r="X47" s="444" t="str">
        <f>IF(B47="","",IF('DEV.  DATA'!$E$37&lt;&gt;"",'EXHIBIT C'!H47,IF(AND('DEV.  DATA'!$G$35="X",'DEV.  DATA'!$E$37="",'DEV.  DATA'!$E$38="",'DEV.  DATA'!$H$84=""),'EXHIBIT C'!H47,"")))</f>
        <v/>
      </c>
      <c r="Y47" s="445" t="str">
        <f>IF(B47="","",IF(AND('DEV.  DATA'!$E$37="",'DEV.  DATA'!$E$38&gt;0), 'EXHIBIT C'!H47,IF(AND('DEV.  DATA'!$G$35="X",'DEV.  DATA'!$E$37="",'DEV.  DATA'!$E$38="",'DEV.  DATA'!$H$84&lt;&gt;""),'EXHIBIT C'!H47,"")))</f>
        <v/>
      </c>
      <c r="Z47" s="457" t="str">
        <f t="shared" si="3"/>
        <v/>
      </c>
      <c r="AA47" s="457" t="str">
        <f t="shared" si="4"/>
        <v/>
      </c>
    </row>
    <row r="48" spans="1:27">
      <c r="A48" s="467"/>
      <c r="B48" s="306" t="str">
        <f>IF('APPLIC. FRACT.'!A44="",IF('QUAL. CALC'!A44="","",'QUAL. CALC'!A44),'APPLIC. FRACT.'!A44)</f>
        <v/>
      </c>
      <c r="C48" s="307" t="str">
        <f>IF('QUAL. CALC'!B44="","",'QUAL. CALC'!B44)</f>
        <v/>
      </c>
      <c r="D48" s="308" t="str">
        <f>IF('APPLIC. FRACT.'!C44="",IF('QUAL. CALC'!C44="","",'QUAL. CALC'!C44),'APPLIC. FRACT.'!C44)</f>
        <v/>
      </c>
      <c r="E48" s="309" t="str">
        <f>IF(B48="","",N(M48)+IF('DEV.  DATA'!H$84&gt;0,IF('CREDIT CALC.'!H$41&lt;='CREDIT CALC.'!H$43,'QUAL. CALC'!D44,('CREDIT CALC.'!H$43/'CREDIT CALC.'!H$41)*'QUAL. CALC'!D44),IF('CREDIT CALC.'!H$37="","",IF(AND('CREDIT CALC.'!H$41&lt;='CREDIT CALC.'!H$37,'CREDIT CALC.'!H$41&lt;='CREDIT CALC.'!H$43),'QUAL. CALC'!D44,IF(AND('CREDIT CALC.'!H$37&lt;'CREDIT CALC.'!H$41,'CREDIT CALC.'!H$37&lt;'CREDIT CALC.'!H$43),('CREDIT CALC.'!H$37/'CREDIT CALC.'!H$41)*'QUAL. CALC'!D44,('CREDIT CALC.'!H$43/'CREDIT CALC.'!H$41)*'QUAL. CALC'!D44)))))</f>
        <v/>
      </c>
      <c r="F48" s="308" t="str">
        <f>IF(B48="","",IF('DEV.  DATA'!$D$72="","",1.3))</f>
        <v/>
      </c>
      <c r="G48" s="310" t="str">
        <f>IF(B48="","",IF('DEV.  DATA'!$G$60=100,1,'APPLIC. FRACT.'!$H44))</f>
        <v/>
      </c>
      <c r="H48" s="309" t="str">
        <f t="shared" si="5"/>
        <v/>
      </c>
      <c r="I48" s="311" t="str">
        <f>IF(B48="","",IF('DEV.  DATA'!$E$35="",'QUAL. CALC'!G44,IF('DEV.  DATA'!$E$37="",'DEV.  DATA'!$E$38,'DEV.  DATA'!$E$37)))</f>
        <v/>
      </c>
      <c r="J48" s="309" t="str">
        <f t="shared" si="6"/>
        <v/>
      </c>
      <c r="K48" s="312"/>
      <c r="L48" s="312"/>
      <c r="M48" s="450"/>
      <c r="N48" s="451" t="str">
        <f t="shared" si="2"/>
        <v/>
      </c>
      <c r="P48" s="452" t="str">
        <f>IF('DEV.  DATA'!$E$37&lt;&gt;"",'EXHIBIT C'!J48,IF(AND('DEV.  DATA'!$G$35="X",'DEV.  DATA'!$E$37="",'DEV.  DATA'!$E$38="",'DEV.  DATA'!$H$84=""),'EXHIBIT C'!J48,""))</f>
        <v/>
      </c>
      <c r="Q48" s="453" t="str">
        <f>IF(AND('DEV.  DATA'!$E$37="",'DEV.  DATA'!$E$38&gt;0),'EXHIBIT C'!J48,IF(AND('DEV.  DATA'!$G$35="X",'DEV.  DATA'!$E$37="",'DEV.  DATA'!$E$38="",'DEV.  DATA'!$H$84&lt;&gt;""),'EXHIBIT C'!J48,""))</f>
        <v/>
      </c>
      <c r="R48" s="454" t="str">
        <f>IF(B48="","",IF('DEV.  DATA'!$E$37&lt;&gt;"",'EXHIBIT C'!I48/100,IF(AND('DEV.  DATA'!$G$35="X",'DEV.  DATA'!$E$37="",'DEV.  DATA'!$E$38="",'DEV.  DATA'!$H$84=""),'EXHIBIT C'!I48/100,"")))</f>
        <v/>
      </c>
      <c r="S48" s="455" t="str">
        <f>IF(B48="","",IF(AND('DEV.  DATA'!$E$37="",'DEV.  DATA'!$E$38&gt;0), 'EXHIBIT C'!I48/100,IF(AND('DEV.  DATA'!$G$35="X",'DEV.  DATA'!$E$37="",'DEV.  DATA'!$E$38="",'DEV.  DATA'!$H$84&lt;&gt;""),'EXHIBIT C'!I48/100,"")))</f>
        <v/>
      </c>
      <c r="T48" s="456" t="str">
        <f>IF(B48="","",IF('DEV.  DATA'!$E$37&lt;&gt;"",'EXHIBIT C'!J48,IF(AND('DEV.  DATA'!$G$35="X",'DEV.  DATA'!$E$37="",'DEV.  DATA'!$E$38="",'DEV.  DATA'!$H$84=""),'EXHIBIT C'!J48,"")))</f>
        <v/>
      </c>
      <c r="U48" s="453" t="str">
        <f>IF(B48="","",IF(AND('DEV.  DATA'!$E$37="",'DEV.  DATA'!$E$38&gt;0), 'EXHIBIT C'!J48,IF(AND('DEV.  DATA'!$G$35="X",'DEV.  DATA'!$E$37="",'DEV.  DATA'!$E$38="",'DEV.  DATA'!$H$84&lt;&gt;""),'EXHIBIT C'!J48,"")))</f>
        <v/>
      </c>
      <c r="V48" s="444" t="str">
        <f>IF(B48="","",IF('DEV.  DATA'!$E$37&lt;&gt;"",'EXHIBIT C'!H48,IF(AND('DEV.  DATA'!$G$35="X",'DEV.  DATA'!$E$37="",'DEV.  DATA'!$E$38="",'DEV.  DATA'!$H$84=""),'EXHIBIT C'!H48,"")))</f>
        <v/>
      </c>
      <c r="W48" s="445" t="str">
        <f>IF(B48="","",IF(AND('DEV.  DATA'!$E$37="",'DEV.  DATA'!$E$38&gt;0), 'EXHIBIT C'!H48,IF(AND('DEV.  DATA'!$G$35="X",'DEV.  DATA'!$E$37="",'DEV.  DATA'!$E$38="",'DEV.  DATA'!$H$84&lt;&gt;""),'EXHIBIT C'!H48,"")))</f>
        <v/>
      </c>
      <c r="X48" s="444" t="str">
        <f>IF(B48="","",IF('DEV.  DATA'!$E$37&lt;&gt;"",'EXHIBIT C'!H48,IF(AND('DEV.  DATA'!$G$35="X",'DEV.  DATA'!$E$37="",'DEV.  DATA'!$E$38="",'DEV.  DATA'!$H$84=""),'EXHIBIT C'!H48,"")))</f>
        <v/>
      </c>
      <c r="Y48" s="445" t="str">
        <f>IF(B48="","",IF(AND('DEV.  DATA'!$E$37="",'DEV.  DATA'!$E$38&gt;0), 'EXHIBIT C'!H48,IF(AND('DEV.  DATA'!$G$35="X",'DEV.  DATA'!$E$37="",'DEV.  DATA'!$E$38="",'DEV.  DATA'!$H$84&lt;&gt;""),'EXHIBIT C'!H48,"")))</f>
        <v/>
      </c>
      <c r="Z48" s="457" t="str">
        <f t="shared" si="3"/>
        <v/>
      </c>
      <c r="AA48" s="457" t="str">
        <f t="shared" si="4"/>
        <v/>
      </c>
    </row>
    <row r="49" spans="1:27">
      <c r="A49" s="467"/>
      <c r="B49" s="306" t="str">
        <f>IF('APPLIC. FRACT.'!A45="",IF('QUAL. CALC'!A45="","",'QUAL. CALC'!A45),'APPLIC. FRACT.'!A45)</f>
        <v/>
      </c>
      <c r="C49" s="307" t="str">
        <f>IF('QUAL. CALC'!B45="","",'QUAL. CALC'!B45)</f>
        <v/>
      </c>
      <c r="D49" s="308" t="str">
        <f>IF('APPLIC. FRACT.'!C45="",IF('QUAL. CALC'!C45="","",'QUAL. CALC'!C45),'APPLIC. FRACT.'!C45)</f>
        <v/>
      </c>
      <c r="E49" s="309" t="str">
        <f>IF(B49="","",N(M49)+IF('DEV.  DATA'!H$84&gt;0,IF('CREDIT CALC.'!H$41&lt;='CREDIT CALC.'!H$43,'QUAL. CALC'!D45,('CREDIT CALC.'!H$43/'CREDIT CALC.'!H$41)*'QUAL. CALC'!D45),IF('CREDIT CALC.'!H$37="","",IF(AND('CREDIT CALC.'!H$41&lt;='CREDIT CALC.'!H$37,'CREDIT CALC.'!H$41&lt;='CREDIT CALC.'!H$43),'QUAL. CALC'!D45,IF(AND('CREDIT CALC.'!H$37&lt;'CREDIT CALC.'!H$41,'CREDIT CALC.'!H$37&lt;'CREDIT CALC.'!H$43),('CREDIT CALC.'!H$37/'CREDIT CALC.'!H$41)*'QUAL. CALC'!D45,('CREDIT CALC.'!H$43/'CREDIT CALC.'!H$41)*'QUAL. CALC'!D45)))))</f>
        <v/>
      </c>
      <c r="F49" s="308" t="str">
        <f>IF(B49="","",IF('DEV.  DATA'!$D$72="","",1.3))</f>
        <v/>
      </c>
      <c r="G49" s="310" t="str">
        <f>IF(B49="","",IF('DEV.  DATA'!$G$60=100,1,'APPLIC. FRACT.'!$H45))</f>
        <v/>
      </c>
      <c r="H49" s="309" t="str">
        <f t="shared" si="5"/>
        <v/>
      </c>
      <c r="I49" s="311" t="str">
        <f>IF(B49="","",IF('DEV.  DATA'!$E$35="",'QUAL. CALC'!G45,IF('DEV.  DATA'!$E$37="",'DEV.  DATA'!$E$38,'DEV.  DATA'!$E$37)))</f>
        <v/>
      </c>
      <c r="J49" s="309" t="str">
        <f t="shared" si="6"/>
        <v/>
      </c>
      <c r="K49" s="312"/>
      <c r="L49" s="312"/>
      <c r="M49" s="450"/>
      <c r="N49" s="451" t="str">
        <f t="shared" si="2"/>
        <v/>
      </c>
      <c r="P49" s="452" t="str">
        <f>IF('DEV.  DATA'!$E$37&lt;&gt;"",'EXHIBIT C'!J49,IF(AND('DEV.  DATA'!$G$35="X",'DEV.  DATA'!$E$37="",'DEV.  DATA'!$E$38="",'DEV.  DATA'!$H$84=""),'EXHIBIT C'!J49,""))</f>
        <v/>
      </c>
      <c r="Q49" s="453" t="str">
        <f>IF(AND('DEV.  DATA'!$E$37="",'DEV.  DATA'!$E$38&gt;0),'EXHIBIT C'!J49,IF(AND('DEV.  DATA'!$G$35="X",'DEV.  DATA'!$E$37="",'DEV.  DATA'!$E$38="",'DEV.  DATA'!$H$84&lt;&gt;""),'EXHIBIT C'!J49,""))</f>
        <v/>
      </c>
      <c r="R49" s="454" t="str">
        <f>IF(B49="","",IF('DEV.  DATA'!$E$37&lt;&gt;"",'EXHIBIT C'!I49/100,IF(AND('DEV.  DATA'!$G$35="X",'DEV.  DATA'!$E$37="",'DEV.  DATA'!$E$38="",'DEV.  DATA'!$H$84=""),'EXHIBIT C'!I49/100,"")))</f>
        <v/>
      </c>
      <c r="S49" s="455" t="str">
        <f>IF(B49="","",IF(AND('DEV.  DATA'!$E$37="",'DEV.  DATA'!$E$38&gt;0), 'EXHIBIT C'!I49/100,IF(AND('DEV.  DATA'!$G$35="X",'DEV.  DATA'!$E$37="",'DEV.  DATA'!$E$38="",'DEV.  DATA'!$H$84&lt;&gt;""),'EXHIBIT C'!I49/100,"")))</f>
        <v/>
      </c>
      <c r="T49" s="456" t="str">
        <f>IF(B49="","",IF('DEV.  DATA'!$E$37&lt;&gt;"",'EXHIBIT C'!J49,IF(AND('DEV.  DATA'!$G$35="X",'DEV.  DATA'!$E$37="",'DEV.  DATA'!$E$38="",'DEV.  DATA'!$H$84=""),'EXHIBIT C'!J49,"")))</f>
        <v/>
      </c>
      <c r="U49" s="453" t="str">
        <f>IF(B49="","",IF(AND('DEV.  DATA'!$E$37="",'DEV.  DATA'!$E$38&gt;0), 'EXHIBIT C'!J49,IF(AND('DEV.  DATA'!$G$35="X",'DEV.  DATA'!$E$37="",'DEV.  DATA'!$E$38="",'DEV.  DATA'!$H$84&lt;&gt;""),'EXHIBIT C'!J49,"")))</f>
        <v/>
      </c>
      <c r="V49" s="444" t="str">
        <f>IF(B49="","",IF('DEV.  DATA'!$E$37&lt;&gt;"",'EXHIBIT C'!H49,IF(AND('DEV.  DATA'!$G$35="X",'DEV.  DATA'!$E$37="",'DEV.  DATA'!$E$38="",'DEV.  DATA'!$H$84=""),'EXHIBIT C'!H49,"")))</f>
        <v/>
      </c>
      <c r="W49" s="445" t="str">
        <f>IF(B49="","",IF(AND('DEV.  DATA'!$E$37="",'DEV.  DATA'!$E$38&gt;0), 'EXHIBIT C'!H49,IF(AND('DEV.  DATA'!$G$35="X",'DEV.  DATA'!$E$37="",'DEV.  DATA'!$E$38="",'DEV.  DATA'!$H$84&lt;&gt;""),'EXHIBIT C'!H49,"")))</f>
        <v/>
      </c>
      <c r="X49" s="444" t="str">
        <f>IF(B49="","",IF('DEV.  DATA'!$E$37&lt;&gt;"",'EXHIBIT C'!H49,IF(AND('DEV.  DATA'!$G$35="X",'DEV.  DATA'!$E$37="",'DEV.  DATA'!$E$38="",'DEV.  DATA'!$H$84=""),'EXHIBIT C'!H49,"")))</f>
        <v/>
      </c>
      <c r="Y49" s="445" t="str">
        <f>IF(B49="","",IF(AND('DEV.  DATA'!$E$37="",'DEV.  DATA'!$E$38&gt;0), 'EXHIBIT C'!H49,IF(AND('DEV.  DATA'!$G$35="X",'DEV.  DATA'!$E$37="",'DEV.  DATA'!$E$38="",'DEV.  DATA'!$H$84&lt;&gt;""),'EXHIBIT C'!H49,"")))</f>
        <v/>
      </c>
      <c r="Z49" s="457" t="str">
        <f t="shared" si="3"/>
        <v/>
      </c>
      <c r="AA49" s="457" t="str">
        <f t="shared" si="4"/>
        <v/>
      </c>
    </row>
    <row r="50" spans="1:27">
      <c r="A50" s="467"/>
      <c r="B50" s="306" t="str">
        <f>IF('APPLIC. FRACT.'!A46="",IF('QUAL. CALC'!A46="","",'QUAL. CALC'!A46),'APPLIC. FRACT.'!A46)</f>
        <v/>
      </c>
      <c r="C50" s="307" t="str">
        <f>IF('QUAL. CALC'!B46="","",'QUAL. CALC'!B46)</f>
        <v/>
      </c>
      <c r="D50" s="308" t="str">
        <f>IF('APPLIC. FRACT.'!C46="",IF('QUAL. CALC'!C46="","",'QUAL. CALC'!C46),'APPLIC. FRACT.'!C46)</f>
        <v/>
      </c>
      <c r="E50" s="309" t="str">
        <f>IF(B50="","",N(M50)+IF('DEV.  DATA'!H$84&gt;0,IF('CREDIT CALC.'!H$41&lt;='CREDIT CALC.'!H$43,'QUAL. CALC'!D46,('CREDIT CALC.'!H$43/'CREDIT CALC.'!H$41)*'QUAL. CALC'!D46),IF('CREDIT CALC.'!H$37="","",IF(AND('CREDIT CALC.'!H$41&lt;='CREDIT CALC.'!H$37,'CREDIT CALC.'!H$41&lt;='CREDIT CALC.'!H$43),'QUAL. CALC'!D46,IF(AND('CREDIT CALC.'!H$37&lt;'CREDIT CALC.'!H$41,'CREDIT CALC.'!H$37&lt;'CREDIT CALC.'!H$43),('CREDIT CALC.'!H$37/'CREDIT CALC.'!H$41)*'QUAL. CALC'!D46,('CREDIT CALC.'!H$43/'CREDIT CALC.'!H$41)*'QUAL. CALC'!D46)))))</f>
        <v/>
      </c>
      <c r="F50" s="308" t="str">
        <f>IF(B50="","",IF('DEV.  DATA'!$D$72="","",1.3))</f>
        <v/>
      </c>
      <c r="G50" s="310" t="str">
        <f>IF(B50="","",IF('DEV.  DATA'!$G$60=100,1,'APPLIC. FRACT.'!$H46))</f>
        <v/>
      </c>
      <c r="H50" s="309" t="str">
        <f t="shared" si="5"/>
        <v/>
      </c>
      <c r="I50" s="311" t="str">
        <f>IF(B50="","",IF('DEV.  DATA'!$E$35="",'QUAL. CALC'!G46,IF('DEV.  DATA'!$E$37="",'DEV.  DATA'!$E$38,'DEV.  DATA'!$E$37)))</f>
        <v/>
      </c>
      <c r="J50" s="309" t="str">
        <f t="shared" si="6"/>
        <v/>
      </c>
      <c r="K50" s="312"/>
      <c r="L50" s="312"/>
      <c r="M50" s="450"/>
      <c r="N50" s="451" t="str">
        <f t="shared" si="2"/>
        <v/>
      </c>
      <c r="P50" s="452" t="str">
        <f>IF('DEV.  DATA'!$E$37&lt;&gt;"",'EXHIBIT C'!J50,IF(AND('DEV.  DATA'!$G$35="X",'DEV.  DATA'!$E$37="",'DEV.  DATA'!$E$38="",'DEV.  DATA'!$H$84=""),'EXHIBIT C'!J50,""))</f>
        <v/>
      </c>
      <c r="Q50" s="453" t="str">
        <f>IF(AND('DEV.  DATA'!$E$37="",'DEV.  DATA'!$E$38&gt;0),'EXHIBIT C'!J50,IF(AND('DEV.  DATA'!$G$35="X",'DEV.  DATA'!$E$37="",'DEV.  DATA'!$E$38="",'DEV.  DATA'!$H$84&lt;&gt;""),'EXHIBIT C'!J50,""))</f>
        <v/>
      </c>
      <c r="R50" s="454" t="str">
        <f>IF(B50="","",IF('DEV.  DATA'!$E$37&lt;&gt;"",'EXHIBIT C'!I50/100,IF(AND('DEV.  DATA'!$G$35="X",'DEV.  DATA'!$E$37="",'DEV.  DATA'!$E$38="",'DEV.  DATA'!$H$84=""),'EXHIBIT C'!I50/100,"")))</f>
        <v/>
      </c>
      <c r="S50" s="455" t="str">
        <f>IF(B50="","",IF(AND('DEV.  DATA'!$E$37="",'DEV.  DATA'!$E$38&gt;0), 'EXHIBIT C'!I50/100,IF(AND('DEV.  DATA'!$G$35="X",'DEV.  DATA'!$E$37="",'DEV.  DATA'!$E$38="",'DEV.  DATA'!$H$84&lt;&gt;""),'EXHIBIT C'!I50/100,"")))</f>
        <v/>
      </c>
      <c r="T50" s="456" t="str">
        <f>IF(B50="","",IF('DEV.  DATA'!$E$37&lt;&gt;"",'EXHIBIT C'!J50,IF(AND('DEV.  DATA'!$G$35="X",'DEV.  DATA'!$E$37="",'DEV.  DATA'!$E$38="",'DEV.  DATA'!$H$84=""),'EXHIBIT C'!J50,"")))</f>
        <v/>
      </c>
      <c r="U50" s="453" t="str">
        <f>IF(B50="","",IF(AND('DEV.  DATA'!$E$37="",'DEV.  DATA'!$E$38&gt;0), 'EXHIBIT C'!J50,IF(AND('DEV.  DATA'!$G$35="X",'DEV.  DATA'!$E$37="",'DEV.  DATA'!$E$38="",'DEV.  DATA'!$H$84&lt;&gt;""),'EXHIBIT C'!J50,"")))</f>
        <v/>
      </c>
      <c r="V50" s="444" t="str">
        <f>IF(B50="","",IF('DEV.  DATA'!$E$37&lt;&gt;"",'EXHIBIT C'!H50,IF(AND('DEV.  DATA'!$G$35="X",'DEV.  DATA'!$E$37="",'DEV.  DATA'!$E$38="",'DEV.  DATA'!$H$84=""),'EXHIBIT C'!H50,"")))</f>
        <v/>
      </c>
      <c r="W50" s="445" t="str">
        <f>IF(B50="","",IF(AND('DEV.  DATA'!$E$37="",'DEV.  DATA'!$E$38&gt;0), 'EXHIBIT C'!H50,IF(AND('DEV.  DATA'!$G$35="X",'DEV.  DATA'!$E$37="",'DEV.  DATA'!$E$38="",'DEV.  DATA'!$H$84&lt;&gt;""),'EXHIBIT C'!H50,"")))</f>
        <v/>
      </c>
      <c r="X50" s="444" t="str">
        <f>IF(B50="","",IF('DEV.  DATA'!$E$37&lt;&gt;"",'EXHIBIT C'!H50,IF(AND('DEV.  DATA'!$G$35="X",'DEV.  DATA'!$E$37="",'DEV.  DATA'!$E$38="",'DEV.  DATA'!$H$84=""),'EXHIBIT C'!H50,"")))</f>
        <v/>
      </c>
      <c r="Y50" s="445" t="str">
        <f>IF(B50="","",IF(AND('DEV.  DATA'!$E$37="",'DEV.  DATA'!$E$38&gt;0), 'EXHIBIT C'!H50,IF(AND('DEV.  DATA'!$G$35="X",'DEV.  DATA'!$E$37="",'DEV.  DATA'!$E$38="",'DEV.  DATA'!$H$84&lt;&gt;""),'EXHIBIT C'!H50,"")))</f>
        <v/>
      </c>
      <c r="Z50" s="457" t="str">
        <f t="shared" si="3"/>
        <v/>
      </c>
      <c r="AA50" s="457" t="str">
        <f t="shared" si="4"/>
        <v/>
      </c>
    </row>
    <row r="51" spans="1:27">
      <c r="A51" s="467"/>
      <c r="B51" s="306" t="str">
        <f>IF('APPLIC. FRACT.'!A47="",IF('QUAL. CALC'!A47="","",'QUAL. CALC'!A47),'APPLIC. FRACT.'!A47)</f>
        <v/>
      </c>
      <c r="C51" s="307" t="str">
        <f>IF('QUAL. CALC'!B47="","",'QUAL. CALC'!B47)</f>
        <v/>
      </c>
      <c r="D51" s="308" t="str">
        <f>IF('APPLIC. FRACT.'!C47="",IF('QUAL. CALC'!C47="","",'QUAL. CALC'!C47),'APPLIC. FRACT.'!C47)</f>
        <v/>
      </c>
      <c r="E51" s="309" t="str">
        <f>IF(B51="","",N(M51)+IF('DEV.  DATA'!H$84&gt;0,IF('CREDIT CALC.'!H$41&lt;='CREDIT CALC.'!H$43,'QUAL. CALC'!D47,('CREDIT CALC.'!H$43/'CREDIT CALC.'!H$41)*'QUAL. CALC'!D47),IF('CREDIT CALC.'!H$37="","",IF(AND('CREDIT CALC.'!H$41&lt;='CREDIT CALC.'!H$37,'CREDIT CALC.'!H$41&lt;='CREDIT CALC.'!H$43),'QUAL. CALC'!D47,IF(AND('CREDIT CALC.'!H$37&lt;'CREDIT CALC.'!H$41,'CREDIT CALC.'!H$37&lt;'CREDIT CALC.'!H$43),('CREDIT CALC.'!H$37/'CREDIT CALC.'!H$41)*'QUAL. CALC'!D47,('CREDIT CALC.'!H$43/'CREDIT CALC.'!H$41)*'QUAL. CALC'!D47)))))</f>
        <v/>
      </c>
      <c r="F51" s="308" t="str">
        <f>IF(B51="","",IF('DEV.  DATA'!$D$72="","",1.3))</f>
        <v/>
      </c>
      <c r="G51" s="310" t="str">
        <f>IF(B51="","",IF('DEV.  DATA'!$G$60=100,1,'APPLIC. FRACT.'!$H47))</f>
        <v/>
      </c>
      <c r="H51" s="309" t="str">
        <f t="shared" si="5"/>
        <v/>
      </c>
      <c r="I51" s="311" t="str">
        <f>IF(B51="","",IF('DEV.  DATA'!$E$35="",'QUAL. CALC'!G47,IF('DEV.  DATA'!$E$37="",'DEV.  DATA'!$E$38,'DEV.  DATA'!$E$37)))</f>
        <v/>
      </c>
      <c r="J51" s="309" t="str">
        <f t="shared" si="6"/>
        <v/>
      </c>
      <c r="K51" s="312"/>
      <c r="L51" s="312"/>
      <c r="M51" s="450"/>
      <c r="N51" s="451" t="str">
        <f t="shared" si="2"/>
        <v/>
      </c>
      <c r="P51" s="452" t="str">
        <f>IF('DEV.  DATA'!$E$37&lt;&gt;"",'EXHIBIT C'!J51,IF(AND('DEV.  DATA'!$G$35="X",'DEV.  DATA'!$E$37="",'DEV.  DATA'!$E$38="",'DEV.  DATA'!$H$84=""),'EXHIBIT C'!J51,""))</f>
        <v/>
      </c>
      <c r="Q51" s="453" t="str">
        <f>IF(AND('DEV.  DATA'!$E$37="",'DEV.  DATA'!$E$38&gt;0),'EXHIBIT C'!J51,IF(AND('DEV.  DATA'!$G$35="X",'DEV.  DATA'!$E$37="",'DEV.  DATA'!$E$38="",'DEV.  DATA'!$H$84&lt;&gt;""),'EXHIBIT C'!J51,""))</f>
        <v/>
      </c>
      <c r="R51" s="454" t="str">
        <f>IF(B51="","",IF('DEV.  DATA'!$E$37&lt;&gt;"",'EXHIBIT C'!I51/100,IF(AND('DEV.  DATA'!$G$35="X",'DEV.  DATA'!$E$37="",'DEV.  DATA'!$E$38="",'DEV.  DATA'!$H$84=""),'EXHIBIT C'!I51/100,"")))</f>
        <v/>
      </c>
      <c r="S51" s="455" t="str">
        <f>IF(B51="","",IF(AND('DEV.  DATA'!$E$37="",'DEV.  DATA'!$E$38&gt;0), 'EXHIBIT C'!I51/100,IF(AND('DEV.  DATA'!$G$35="X",'DEV.  DATA'!$E$37="",'DEV.  DATA'!$E$38="",'DEV.  DATA'!$H$84&lt;&gt;""),'EXHIBIT C'!I51/100,"")))</f>
        <v/>
      </c>
      <c r="T51" s="456" t="str">
        <f>IF(B51="","",IF('DEV.  DATA'!$E$37&lt;&gt;"",'EXHIBIT C'!J51,IF(AND('DEV.  DATA'!$G$35="X",'DEV.  DATA'!$E$37="",'DEV.  DATA'!$E$38="",'DEV.  DATA'!$H$84=""),'EXHIBIT C'!J51,"")))</f>
        <v/>
      </c>
      <c r="U51" s="453" t="str">
        <f>IF(B51="","",IF(AND('DEV.  DATA'!$E$37="",'DEV.  DATA'!$E$38&gt;0), 'EXHIBIT C'!J51,IF(AND('DEV.  DATA'!$G$35="X",'DEV.  DATA'!$E$37="",'DEV.  DATA'!$E$38="",'DEV.  DATA'!$H$84&lt;&gt;""),'EXHIBIT C'!J51,"")))</f>
        <v/>
      </c>
      <c r="V51" s="444" t="str">
        <f>IF(B51="","",IF('DEV.  DATA'!$E$37&lt;&gt;"",'EXHIBIT C'!H51,IF(AND('DEV.  DATA'!$G$35="X",'DEV.  DATA'!$E$37="",'DEV.  DATA'!$E$38="",'DEV.  DATA'!$H$84=""),'EXHIBIT C'!H51,"")))</f>
        <v/>
      </c>
      <c r="W51" s="445" t="str">
        <f>IF(B51="","",IF(AND('DEV.  DATA'!$E$37="",'DEV.  DATA'!$E$38&gt;0), 'EXHIBIT C'!H51,IF(AND('DEV.  DATA'!$G$35="X",'DEV.  DATA'!$E$37="",'DEV.  DATA'!$E$38="",'DEV.  DATA'!$H$84&lt;&gt;""),'EXHIBIT C'!H51,"")))</f>
        <v/>
      </c>
      <c r="X51" s="444" t="str">
        <f>IF(B51="","",IF('DEV.  DATA'!$E$37&lt;&gt;"",'EXHIBIT C'!H51,IF(AND('DEV.  DATA'!$G$35="X",'DEV.  DATA'!$E$37="",'DEV.  DATA'!$E$38="",'DEV.  DATA'!$H$84=""),'EXHIBIT C'!H51,"")))</f>
        <v/>
      </c>
      <c r="Y51" s="445" t="str">
        <f>IF(B51="","",IF(AND('DEV.  DATA'!$E$37="",'DEV.  DATA'!$E$38&gt;0), 'EXHIBIT C'!H51,IF(AND('DEV.  DATA'!$G$35="X",'DEV.  DATA'!$E$37="",'DEV.  DATA'!$E$38="",'DEV.  DATA'!$H$84&lt;&gt;""),'EXHIBIT C'!H51,"")))</f>
        <v/>
      </c>
      <c r="Z51" s="457" t="str">
        <f t="shared" si="3"/>
        <v/>
      </c>
      <c r="AA51" s="457" t="str">
        <f t="shared" si="4"/>
        <v/>
      </c>
    </row>
    <row r="52" spans="1:27">
      <c r="A52" s="467"/>
      <c r="B52" s="306" t="str">
        <f>IF('APPLIC. FRACT.'!A48="",IF('QUAL. CALC'!A48="","",'QUAL. CALC'!A48),'APPLIC. FRACT.'!A48)</f>
        <v/>
      </c>
      <c r="C52" s="307" t="str">
        <f>IF('QUAL. CALC'!B48="","",'QUAL. CALC'!B48)</f>
        <v/>
      </c>
      <c r="D52" s="308" t="str">
        <f>IF('APPLIC. FRACT.'!C48="",IF('QUAL. CALC'!C48="","",'QUAL. CALC'!C48),'APPLIC. FRACT.'!C48)</f>
        <v/>
      </c>
      <c r="E52" s="309" t="str">
        <f>IF(B52="","",N(M52)+IF('DEV.  DATA'!H$84&gt;0,IF('CREDIT CALC.'!H$41&lt;='CREDIT CALC.'!H$43,'QUAL. CALC'!D48,('CREDIT CALC.'!H$43/'CREDIT CALC.'!H$41)*'QUAL. CALC'!D48),IF('CREDIT CALC.'!H$37="","",IF(AND('CREDIT CALC.'!H$41&lt;='CREDIT CALC.'!H$37,'CREDIT CALC.'!H$41&lt;='CREDIT CALC.'!H$43),'QUAL. CALC'!D48,IF(AND('CREDIT CALC.'!H$37&lt;'CREDIT CALC.'!H$41,'CREDIT CALC.'!H$37&lt;'CREDIT CALC.'!H$43),('CREDIT CALC.'!H$37/'CREDIT CALC.'!H$41)*'QUAL. CALC'!D48,('CREDIT CALC.'!H$43/'CREDIT CALC.'!H$41)*'QUAL. CALC'!D48)))))</f>
        <v/>
      </c>
      <c r="F52" s="308" t="str">
        <f>IF(B52="","",IF('DEV.  DATA'!$D$72="","",1.3))</f>
        <v/>
      </c>
      <c r="G52" s="310" t="str">
        <f>IF(B52="","",IF('DEV.  DATA'!$G$60=100,1,'APPLIC. FRACT.'!$H48))</f>
        <v/>
      </c>
      <c r="H52" s="309" t="str">
        <f t="shared" si="5"/>
        <v/>
      </c>
      <c r="I52" s="311" t="str">
        <f>IF(B52="","",IF('DEV.  DATA'!$E$35="",'QUAL. CALC'!G48,IF('DEV.  DATA'!$E$37="",'DEV.  DATA'!$E$38,'DEV.  DATA'!$E$37)))</f>
        <v/>
      </c>
      <c r="J52" s="309" t="str">
        <f t="shared" si="6"/>
        <v/>
      </c>
      <c r="K52" s="312"/>
      <c r="L52" s="312"/>
      <c r="M52" s="450"/>
      <c r="N52" s="451" t="str">
        <f t="shared" si="2"/>
        <v/>
      </c>
      <c r="P52" s="452" t="str">
        <f>IF('DEV.  DATA'!$E$37&lt;&gt;"",'EXHIBIT C'!J52,IF(AND('DEV.  DATA'!$G$35="X",'DEV.  DATA'!$E$37="",'DEV.  DATA'!$E$38="",'DEV.  DATA'!$H$84=""),'EXHIBIT C'!J52,""))</f>
        <v/>
      </c>
      <c r="Q52" s="453" t="str">
        <f>IF(AND('DEV.  DATA'!$E$37="",'DEV.  DATA'!$E$38&gt;0),'EXHIBIT C'!J52,IF(AND('DEV.  DATA'!$G$35="X",'DEV.  DATA'!$E$37="",'DEV.  DATA'!$E$38="",'DEV.  DATA'!$H$84&lt;&gt;""),'EXHIBIT C'!J52,""))</f>
        <v/>
      </c>
      <c r="R52" s="454" t="str">
        <f>IF(B52="","",IF('DEV.  DATA'!$E$37&lt;&gt;"",'EXHIBIT C'!I52/100,IF(AND('DEV.  DATA'!$G$35="X",'DEV.  DATA'!$E$37="",'DEV.  DATA'!$E$38="",'DEV.  DATA'!$H$84=""),'EXHIBIT C'!I52/100,"")))</f>
        <v/>
      </c>
      <c r="S52" s="455" t="str">
        <f>IF(B52="","",IF(AND('DEV.  DATA'!$E$37="",'DEV.  DATA'!$E$38&gt;0), 'EXHIBIT C'!I52/100,IF(AND('DEV.  DATA'!$G$35="X",'DEV.  DATA'!$E$37="",'DEV.  DATA'!$E$38="",'DEV.  DATA'!$H$84&lt;&gt;""),'EXHIBIT C'!I52/100,"")))</f>
        <v/>
      </c>
      <c r="T52" s="456" t="str">
        <f>IF(B52="","",IF('DEV.  DATA'!$E$37&lt;&gt;"",'EXHIBIT C'!J52,IF(AND('DEV.  DATA'!$G$35="X",'DEV.  DATA'!$E$37="",'DEV.  DATA'!$E$38="",'DEV.  DATA'!$H$84=""),'EXHIBIT C'!J52,"")))</f>
        <v/>
      </c>
      <c r="U52" s="453" t="str">
        <f>IF(B52="","",IF(AND('DEV.  DATA'!$E$37="",'DEV.  DATA'!$E$38&gt;0), 'EXHIBIT C'!J52,IF(AND('DEV.  DATA'!$G$35="X",'DEV.  DATA'!$E$37="",'DEV.  DATA'!$E$38="",'DEV.  DATA'!$H$84&lt;&gt;""),'EXHIBIT C'!J52,"")))</f>
        <v/>
      </c>
      <c r="V52" s="444" t="str">
        <f>IF(B52="","",IF('DEV.  DATA'!$E$37&lt;&gt;"",'EXHIBIT C'!H52,IF(AND('DEV.  DATA'!$G$35="X",'DEV.  DATA'!$E$37="",'DEV.  DATA'!$E$38="",'DEV.  DATA'!$H$84=""),'EXHIBIT C'!H52,"")))</f>
        <v/>
      </c>
      <c r="W52" s="445" t="str">
        <f>IF(B52="","",IF(AND('DEV.  DATA'!$E$37="",'DEV.  DATA'!$E$38&gt;0), 'EXHIBIT C'!H52,IF(AND('DEV.  DATA'!$G$35="X",'DEV.  DATA'!$E$37="",'DEV.  DATA'!$E$38="",'DEV.  DATA'!$H$84&lt;&gt;""),'EXHIBIT C'!H52,"")))</f>
        <v/>
      </c>
      <c r="X52" s="444" t="str">
        <f>IF(B52="","",IF('DEV.  DATA'!$E$37&lt;&gt;"",'EXHIBIT C'!H52,IF(AND('DEV.  DATA'!$G$35="X",'DEV.  DATA'!$E$37="",'DEV.  DATA'!$E$38="",'DEV.  DATA'!$H$84=""),'EXHIBIT C'!H52,"")))</f>
        <v/>
      </c>
      <c r="Y52" s="445" t="str">
        <f>IF(B52="","",IF(AND('DEV.  DATA'!$E$37="",'DEV.  DATA'!$E$38&gt;0), 'EXHIBIT C'!H52,IF(AND('DEV.  DATA'!$G$35="X",'DEV.  DATA'!$E$37="",'DEV.  DATA'!$E$38="",'DEV.  DATA'!$H$84&lt;&gt;""),'EXHIBIT C'!H52,"")))</f>
        <v/>
      </c>
      <c r="Z52" s="457" t="str">
        <f t="shared" si="3"/>
        <v/>
      </c>
      <c r="AA52" s="457" t="str">
        <f t="shared" si="4"/>
        <v/>
      </c>
    </row>
    <row r="53" spans="1:27">
      <c r="A53" s="467"/>
      <c r="B53" s="306" t="str">
        <f>IF('APPLIC. FRACT.'!A49="",IF('QUAL. CALC'!A49="","",'QUAL. CALC'!A49),'APPLIC. FRACT.'!A49)</f>
        <v/>
      </c>
      <c r="C53" s="307" t="str">
        <f>IF('QUAL. CALC'!B49="","",'QUAL. CALC'!B49)</f>
        <v/>
      </c>
      <c r="D53" s="308" t="str">
        <f>IF('APPLIC. FRACT.'!C49="",IF('QUAL. CALC'!C49="","",'QUAL. CALC'!C49),'APPLIC. FRACT.'!C49)</f>
        <v/>
      </c>
      <c r="E53" s="309" t="str">
        <f>IF(B53="","",N(M53)+IF('DEV.  DATA'!H$84&gt;0,IF('CREDIT CALC.'!H$41&lt;='CREDIT CALC.'!H$43,'QUAL. CALC'!D49,('CREDIT CALC.'!H$43/'CREDIT CALC.'!H$41)*'QUAL. CALC'!D49),IF('CREDIT CALC.'!H$37="","",IF(AND('CREDIT CALC.'!H$41&lt;='CREDIT CALC.'!H$37,'CREDIT CALC.'!H$41&lt;='CREDIT CALC.'!H$43),'QUAL. CALC'!D49,IF(AND('CREDIT CALC.'!H$37&lt;'CREDIT CALC.'!H$41,'CREDIT CALC.'!H$37&lt;'CREDIT CALC.'!H$43),('CREDIT CALC.'!H$37/'CREDIT CALC.'!H$41)*'QUAL. CALC'!D49,('CREDIT CALC.'!H$43/'CREDIT CALC.'!H$41)*'QUAL. CALC'!D49)))))</f>
        <v/>
      </c>
      <c r="F53" s="308" t="str">
        <f>IF(B53="","",IF('DEV.  DATA'!$D$72="","",1.3))</f>
        <v/>
      </c>
      <c r="G53" s="310" t="str">
        <f>IF(B53="","",IF('DEV.  DATA'!$G$60=100,1,'APPLIC. FRACT.'!$H49))</f>
        <v/>
      </c>
      <c r="H53" s="309" t="str">
        <f t="shared" si="5"/>
        <v/>
      </c>
      <c r="I53" s="311" t="str">
        <f>IF(B53="","",IF('DEV.  DATA'!$E$35="",'QUAL. CALC'!G49,IF('DEV.  DATA'!$E$37="",'DEV.  DATA'!$E$38,'DEV.  DATA'!$E$37)))</f>
        <v/>
      </c>
      <c r="J53" s="309" t="str">
        <f t="shared" si="6"/>
        <v/>
      </c>
      <c r="K53" s="312"/>
      <c r="L53" s="312"/>
      <c r="M53" s="450"/>
      <c r="N53" s="451" t="str">
        <f t="shared" si="2"/>
        <v/>
      </c>
      <c r="P53" s="452" t="str">
        <f>IF('DEV.  DATA'!$E$37&lt;&gt;"",'EXHIBIT C'!J53,IF(AND('DEV.  DATA'!$G$35="X",'DEV.  DATA'!$E$37="",'DEV.  DATA'!$E$38="",'DEV.  DATA'!$H$84=""),'EXHIBIT C'!J53,""))</f>
        <v/>
      </c>
      <c r="Q53" s="453" t="str">
        <f>IF(AND('DEV.  DATA'!$E$37="",'DEV.  DATA'!$E$38&gt;0),'EXHIBIT C'!J53,IF(AND('DEV.  DATA'!$G$35="X",'DEV.  DATA'!$E$37="",'DEV.  DATA'!$E$38="",'DEV.  DATA'!$H$84&lt;&gt;""),'EXHIBIT C'!J53,""))</f>
        <v/>
      </c>
      <c r="R53" s="454" t="str">
        <f>IF(B53="","",IF('DEV.  DATA'!$E$37&lt;&gt;"",'EXHIBIT C'!I53/100,IF(AND('DEV.  DATA'!$G$35="X",'DEV.  DATA'!$E$37="",'DEV.  DATA'!$E$38="",'DEV.  DATA'!$H$84=""),'EXHIBIT C'!I53/100,"")))</f>
        <v/>
      </c>
      <c r="S53" s="455" t="str">
        <f>IF(B53="","",IF(AND('DEV.  DATA'!$E$37="",'DEV.  DATA'!$E$38&gt;0), 'EXHIBIT C'!I53/100,IF(AND('DEV.  DATA'!$G$35="X",'DEV.  DATA'!$E$37="",'DEV.  DATA'!$E$38="",'DEV.  DATA'!$H$84&lt;&gt;""),'EXHIBIT C'!I53/100,"")))</f>
        <v/>
      </c>
      <c r="T53" s="456" t="str">
        <f>IF(B53="","",IF('DEV.  DATA'!$E$37&lt;&gt;"",'EXHIBIT C'!J53,IF(AND('DEV.  DATA'!$G$35="X",'DEV.  DATA'!$E$37="",'DEV.  DATA'!$E$38="",'DEV.  DATA'!$H$84=""),'EXHIBIT C'!J53,"")))</f>
        <v/>
      </c>
      <c r="U53" s="453" t="str">
        <f>IF(B53="","",IF(AND('DEV.  DATA'!$E$37="",'DEV.  DATA'!$E$38&gt;0), 'EXHIBIT C'!J53,IF(AND('DEV.  DATA'!$G$35="X",'DEV.  DATA'!$E$37="",'DEV.  DATA'!$E$38="",'DEV.  DATA'!$H$84&lt;&gt;""),'EXHIBIT C'!J53,"")))</f>
        <v/>
      </c>
      <c r="V53" s="444" t="str">
        <f>IF(B53="","",IF('DEV.  DATA'!$E$37&lt;&gt;"",'EXHIBIT C'!H53,IF(AND('DEV.  DATA'!$G$35="X",'DEV.  DATA'!$E$37="",'DEV.  DATA'!$E$38="",'DEV.  DATA'!$H$84=""),'EXHIBIT C'!H53,"")))</f>
        <v/>
      </c>
      <c r="W53" s="445" t="str">
        <f>IF(B53="","",IF(AND('DEV.  DATA'!$E$37="",'DEV.  DATA'!$E$38&gt;0), 'EXHIBIT C'!H53,IF(AND('DEV.  DATA'!$G$35="X",'DEV.  DATA'!$E$37="",'DEV.  DATA'!$E$38="",'DEV.  DATA'!$H$84&lt;&gt;""),'EXHIBIT C'!H53,"")))</f>
        <v/>
      </c>
      <c r="X53" s="444" t="str">
        <f>IF(B53="","",IF('DEV.  DATA'!$E$37&lt;&gt;"",'EXHIBIT C'!H53,IF(AND('DEV.  DATA'!$G$35="X",'DEV.  DATA'!$E$37="",'DEV.  DATA'!$E$38="",'DEV.  DATA'!$H$84=""),'EXHIBIT C'!H53,"")))</f>
        <v/>
      </c>
      <c r="Y53" s="445" t="str">
        <f>IF(B53="","",IF(AND('DEV.  DATA'!$E$37="",'DEV.  DATA'!$E$38&gt;0), 'EXHIBIT C'!H53,IF(AND('DEV.  DATA'!$G$35="X",'DEV.  DATA'!$E$37="",'DEV.  DATA'!$E$38="",'DEV.  DATA'!$H$84&lt;&gt;""),'EXHIBIT C'!H53,"")))</f>
        <v/>
      </c>
      <c r="Z53" s="457" t="str">
        <f t="shared" si="3"/>
        <v/>
      </c>
      <c r="AA53" s="457" t="str">
        <f t="shared" si="4"/>
        <v/>
      </c>
    </row>
    <row r="54" spans="1:27">
      <c r="A54" s="467"/>
      <c r="B54" s="306" t="str">
        <f>IF('APPLIC. FRACT.'!A50="",IF('QUAL. CALC'!A50="","",'QUAL. CALC'!A50),'APPLIC. FRACT.'!A50)</f>
        <v/>
      </c>
      <c r="C54" s="307" t="str">
        <f>IF('QUAL. CALC'!B50="","",'QUAL. CALC'!B50)</f>
        <v/>
      </c>
      <c r="D54" s="308" t="str">
        <f>IF('APPLIC. FRACT.'!C50="",IF('QUAL. CALC'!C50="","",'QUAL. CALC'!C50),'APPLIC. FRACT.'!C50)</f>
        <v/>
      </c>
      <c r="E54" s="309" t="str">
        <f>IF(B54="","",N(M54)+IF('DEV.  DATA'!H$84&gt;0,IF('CREDIT CALC.'!H$41&lt;='CREDIT CALC.'!H$43,'QUAL. CALC'!D50,('CREDIT CALC.'!H$43/'CREDIT CALC.'!H$41)*'QUAL. CALC'!D50),IF('CREDIT CALC.'!H$37="","",IF(AND('CREDIT CALC.'!H$41&lt;='CREDIT CALC.'!H$37,'CREDIT CALC.'!H$41&lt;='CREDIT CALC.'!H$43),'QUAL. CALC'!D50,IF(AND('CREDIT CALC.'!H$37&lt;'CREDIT CALC.'!H$41,'CREDIT CALC.'!H$37&lt;'CREDIT CALC.'!H$43),('CREDIT CALC.'!H$37/'CREDIT CALC.'!H$41)*'QUAL. CALC'!D50,('CREDIT CALC.'!H$43/'CREDIT CALC.'!H$41)*'QUAL. CALC'!D50)))))</f>
        <v/>
      </c>
      <c r="F54" s="308" t="str">
        <f>IF(B54="","",IF('DEV.  DATA'!$D$72="","",1.3))</f>
        <v/>
      </c>
      <c r="G54" s="310" t="str">
        <f>IF(B54="","",IF('DEV.  DATA'!$G$60=100,1,'APPLIC. FRACT.'!$H50))</f>
        <v/>
      </c>
      <c r="H54" s="309" t="str">
        <f t="shared" si="5"/>
        <v/>
      </c>
      <c r="I54" s="311" t="str">
        <f>IF(B54="","",IF('DEV.  DATA'!$E$35="",'QUAL. CALC'!G50,IF('DEV.  DATA'!$E$37="",'DEV.  DATA'!$E$38,'DEV.  DATA'!$E$37)))</f>
        <v/>
      </c>
      <c r="J54" s="309" t="str">
        <f t="shared" si="6"/>
        <v/>
      </c>
      <c r="K54" s="312"/>
      <c r="L54" s="312"/>
      <c r="M54" s="450"/>
      <c r="N54" s="451" t="str">
        <f t="shared" si="2"/>
        <v/>
      </c>
      <c r="P54" s="452" t="str">
        <f>IF('DEV.  DATA'!$E$37&lt;&gt;"",'EXHIBIT C'!J54,IF(AND('DEV.  DATA'!$G$35="X",'DEV.  DATA'!$E$37="",'DEV.  DATA'!$E$38="",'DEV.  DATA'!$H$84=""),'EXHIBIT C'!J54,""))</f>
        <v/>
      </c>
      <c r="Q54" s="453" t="str">
        <f>IF(AND('DEV.  DATA'!$E$37="",'DEV.  DATA'!$E$38&gt;0),'EXHIBIT C'!J54,IF(AND('DEV.  DATA'!$G$35="X",'DEV.  DATA'!$E$37="",'DEV.  DATA'!$E$38="",'DEV.  DATA'!$H$84&lt;&gt;""),'EXHIBIT C'!J54,""))</f>
        <v/>
      </c>
      <c r="R54" s="454" t="str">
        <f>IF(B54="","",IF('DEV.  DATA'!$E$37&lt;&gt;"",'EXHIBIT C'!I54/100,IF(AND('DEV.  DATA'!$G$35="X",'DEV.  DATA'!$E$37="",'DEV.  DATA'!$E$38="",'DEV.  DATA'!$H$84=""),'EXHIBIT C'!I54/100,"")))</f>
        <v/>
      </c>
      <c r="S54" s="455" t="str">
        <f>IF(B54="","",IF(AND('DEV.  DATA'!$E$37="",'DEV.  DATA'!$E$38&gt;0), 'EXHIBIT C'!I54/100,IF(AND('DEV.  DATA'!$G$35="X",'DEV.  DATA'!$E$37="",'DEV.  DATA'!$E$38="",'DEV.  DATA'!$H$84&lt;&gt;""),'EXHIBIT C'!I54/100,"")))</f>
        <v/>
      </c>
      <c r="T54" s="456" t="str">
        <f>IF(B54="","",IF('DEV.  DATA'!$E$37&lt;&gt;"",'EXHIBIT C'!J54,IF(AND('DEV.  DATA'!$G$35="X",'DEV.  DATA'!$E$37="",'DEV.  DATA'!$E$38="",'DEV.  DATA'!$H$84=""),'EXHIBIT C'!J54,"")))</f>
        <v/>
      </c>
      <c r="U54" s="453" t="str">
        <f>IF(B54="","",IF(AND('DEV.  DATA'!$E$37="",'DEV.  DATA'!$E$38&gt;0), 'EXHIBIT C'!J54,IF(AND('DEV.  DATA'!$G$35="X",'DEV.  DATA'!$E$37="",'DEV.  DATA'!$E$38="",'DEV.  DATA'!$H$84&lt;&gt;""),'EXHIBIT C'!J54,"")))</f>
        <v/>
      </c>
      <c r="V54" s="444" t="str">
        <f>IF(B54="","",IF('DEV.  DATA'!$E$37&lt;&gt;"",'EXHIBIT C'!H54,IF(AND('DEV.  DATA'!$G$35="X",'DEV.  DATA'!$E$37="",'DEV.  DATA'!$E$38="",'DEV.  DATA'!$H$84=""),'EXHIBIT C'!H54,"")))</f>
        <v/>
      </c>
      <c r="W54" s="445" t="str">
        <f>IF(B54="","",IF(AND('DEV.  DATA'!$E$37="",'DEV.  DATA'!$E$38&gt;0), 'EXHIBIT C'!H54,IF(AND('DEV.  DATA'!$G$35="X",'DEV.  DATA'!$E$37="",'DEV.  DATA'!$E$38="",'DEV.  DATA'!$H$84&lt;&gt;""),'EXHIBIT C'!H54,"")))</f>
        <v/>
      </c>
      <c r="X54" s="444" t="str">
        <f>IF(B54="","",IF('DEV.  DATA'!$E$37&lt;&gt;"",'EXHIBIT C'!H54,IF(AND('DEV.  DATA'!$G$35="X",'DEV.  DATA'!$E$37="",'DEV.  DATA'!$E$38="",'DEV.  DATA'!$H$84=""),'EXHIBIT C'!H54,"")))</f>
        <v/>
      </c>
      <c r="Y54" s="445" t="str">
        <f>IF(B54="","",IF(AND('DEV.  DATA'!$E$37="",'DEV.  DATA'!$E$38&gt;0), 'EXHIBIT C'!H54,IF(AND('DEV.  DATA'!$G$35="X",'DEV.  DATA'!$E$37="",'DEV.  DATA'!$E$38="",'DEV.  DATA'!$H$84&lt;&gt;""),'EXHIBIT C'!H54,"")))</f>
        <v/>
      </c>
      <c r="Z54" s="457" t="str">
        <f t="shared" si="3"/>
        <v/>
      </c>
      <c r="AA54" s="457" t="str">
        <f t="shared" si="4"/>
        <v/>
      </c>
    </row>
    <row r="55" spans="1:27">
      <c r="A55" s="467"/>
      <c r="B55" s="306" t="str">
        <f>IF('APPLIC. FRACT.'!A51="",IF('QUAL. CALC'!A51="","",'QUAL. CALC'!A51),'APPLIC. FRACT.'!A51)</f>
        <v/>
      </c>
      <c r="C55" s="307" t="str">
        <f>IF('QUAL. CALC'!B51="","",'QUAL. CALC'!B51)</f>
        <v/>
      </c>
      <c r="D55" s="308" t="str">
        <f>IF('APPLIC. FRACT.'!C51="",IF('QUAL. CALC'!C51="","",'QUAL. CALC'!C51),'APPLIC. FRACT.'!C51)</f>
        <v/>
      </c>
      <c r="E55" s="309" t="str">
        <f>IF(B55="","",N(M55)+IF('DEV.  DATA'!H$84&gt;0,IF('CREDIT CALC.'!H$41&lt;='CREDIT CALC.'!H$43,'QUAL. CALC'!D51,('CREDIT CALC.'!H$43/'CREDIT CALC.'!H$41)*'QUAL. CALC'!D51),IF('CREDIT CALC.'!H$37="","",IF(AND('CREDIT CALC.'!H$41&lt;='CREDIT CALC.'!H$37,'CREDIT CALC.'!H$41&lt;='CREDIT CALC.'!H$43),'QUAL. CALC'!D51,IF(AND('CREDIT CALC.'!H$37&lt;'CREDIT CALC.'!H$41,'CREDIT CALC.'!H$37&lt;'CREDIT CALC.'!H$43),('CREDIT CALC.'!H$37/'CREDIT CALC.'!H$41)*'QUAL. CALC'!D51,('CREDIT CALC.'!H$43/'CREDIT CALC.'!H$41)*'QUAL. CALC'!D51)))))</f>
        <v/>
      </c>
      <c r="F55" s="308" t="str">
        <f>IF(B55="","",IF('DEV.  DATA'!$D$72="","",1.3))</f>
        <v/>
      </c>
      <c r="G55" s="310" t="str">
        <f>IF(B55="","",IF('DEV.  DATA'!$G$60=100,1,'APPLIC. FRACT.'!$H51))</f>
        <v/>
      </c>
      <c r="H55" s="309" t="str">
        <f t="shared" si="5"/>
        <v/>
      </c>
      <c r="I55" s="311" t="str">
        <f>IF(B55="","",IF('DEV.  DATA'!$E$35="",'QUAL. CALC'!G51,IF('DEV.  DATA'!$E$37="",'DEV.  DATA'!$E$38,'DEV.  DATA'!$E$37)))</f>
        <v/>
      </c>
      <c r="J55" s="309" t="str">
        <f t="shared" si="6"/>
        <v/>
      </c>
      <c r="K55" s="312"/>
      <c r="L55" s="312"/>
      <c r="M55" s="450"/>
      <c r="N55" s="451" t="str">
        <f t="shared" si="2"/>
        <v/>
      </c>
      <c r="P55" s="452" t="str">
        <f>IF('DEV.  DATA'!$E$37&lt;&gt;"",'EXHIBIT C'!J55,IF(AND('DEV.  DATA'!$G$35="X",'DEV.  DATA'!$E$37="",'DEV.  DATA'!$E$38="",'DEV.  DATA'!$H$84=""),'EXHIBIT C'!J55,""))</f>
        <v/>
      </c>
      <c r="Q55" s="453" t="str">
        <f>IF(AND('DEV.  DATA'!$E$37="",'DEV.  DATA'!$E$38&gt;0),'EXHIBIT C'!J55,IF(AND('DEV.  DATA'!$G$35="X",'DEV.  DATA'!$E$37="",'DEV.  DATA'!$E$38="",'DEV.  DATA'!$H$84&lt;&gt;""),'EXHIBIT C'!J55,""))</f>
        <v/>
      </c>
      <c r="R55" s="454" t="str">
        <f>IF(B55="","",IF('DEV.  DATA'!$E$37&lt;&gt;"",'EXHIBIT C'!I55/100,IF(AND('DEV.  DATA'!$G$35="X",'DEV.  DATA'!$E$37="",'DEV.  DATA'!$E$38="",'DEV.  DATA'!$H$84=""),'EXHIBIT C'!I55/100,"")))</f>
        <v/>
      </c>
      <c r="S55" s="455" t="str">
        <f>IF(B55="","",IF(AND('DEV.  DATA'!$E$37="",'DEV.  DATA'!$E$38&gt;0), 'EXHIBIT C'!I55/100,IF(AND('DEV.  DATA'!$G$35="X",'DEV.  DATA'!$E$37="",'DEV.  DATA'!$E$38="",'DEV.  DATA'!$H$84&lt;&gt;""),'EXHIBIT C'!I55/100,"")))</f>
        <v/>
      </c>
      <c r="T55" s="456" t="str">
        <f>IF(B55="","",IF('DEV.  DATA'!$E$37&lt;&gt;"",'EXHIBIT C'!J55,IF(AND('DEV.  DATA'!$G$35="X",'DEV.  DATA'!$E$37="",'DEV.  DATA'!$E$38="",'DEV.  DATA'!$H$84=""),'EXHIBIT C'!J55,"")))</f>
        <v/>
      </c>
      <c r="U55" s="453" t="str">
        <f>IF(B55="","",IF(AND('DEV.  DATA'!$E$37="",'DEV.  DATA'!$E$38&gt;0), 'EXHIBIT C'!J55,IF(AND('DEV.  DATA'!$G$35="X",'DEV.  DATA'!$E$37="",'DEV.  DATA'!$E$38="",'DEV.  DATA'!$H$84&lt;&gt;""),'EXHIBIT C'!J55,"")))</f>
        <v/>
      </c>
      <c r="V55" s="444" t="str">
        <f>IF(B55="","",IF('DEV.  DATA'!$E$37&lt;&gt;"",'EXHIBIT C'!H55,IF(AND('DEV.  DATA'!$G$35="X",'DEV.  DATA'!$E$37="",'DEV.  DATA'!$E$38="",'DEV.  DATA'!$H$84=""),'EXHIBIT C'!H55,"")))</f>
        <v/>
      </c>
      <c r="W55" s="445" t="str">
        <f>IF(B55="","",IF(AND('DEV.  DATA'!$E$37="",'DEV.  DATA'!$E$38&gt;0), 'EXHIBIT C'!H55,IF(AND('DEV.  DATA'!$G$35="X",'DEV.  DATA'!$E$37="",'DEV.  DATA'!$E$38="",'DEV.  DATA'!$H$84&lt;&gt;""),'EXHIBIT C'!H55,"")))</f>
        <v/>
      </c>
      <c r="X55" s="444" t="str">
        <f>IF(B55="","",IF('DEV.  DATA'!$E$37&lt;&gt;"",'EXHIBIT C'!H55,IF(AND('DEV.  DATA'!$G$35="X",'DEV.  DATA'!$E$37="",'DEV.  DATA'!$E$38="",'DEV.  DATA'!$H$84=""),'EXHIBIT C'!H55,"")))</f>
        <v/>
      </c>
      <c r="Y55" s="445" t="str">
        <f>IF(B55="","",IF(AND('DEV.  DATA'!$E$37="",'DEV.  DATA'!$E$38&gt;0), 'EXHIBIT C'!H55,IF(AND('DEV.  DATA'!$G$35="X",'DEV.  DATA'!$E$37="",'DEV.  DATA'!$E$38="",'DEV.  DATA'!$H$84&lt;&gt;""),'EXHIBIT C'!H55,"")))</f>
        <v/>
      </c>
      <c r="Z55" s="457" t="str">
        <f t="shared" si="3"/>
        <v/>
      </c>
      <c r="AA55" s="457" t="str">
        <f t="shared" si="4"/>
        <v/>
      </c>
    </row>
    <row r="56" spans="1:27">
      <c r="A56" s="467"/>
      <c r="B56" s="306" t="str">
        <f>IF('APPLIC. FRACT.'!A52="",IF('QUAL. CALC'!A52="","",'QUAL. CALC'!A52),'APPLIC. FRACT.'!A52)</f>
        <v/>
      </c>
      <c r="C56" s="307" t="str">
        <f>IF('QUAL. CALC'!B52="","",'QUAL. CALC'!B52)</f>
        <v/>
      </c>
      <c r="D56" s="308" t="str">
        <f>IF('APPLIC. FRACT.'!C52="",IF('QUAL. CALC'!C52="","",'QUAL. CALC'!C52),'APPLIC. FRACT.'!C52)</f>
        <v/>
      </c>
      <c r="E56" s="309" t="str">
        <f>IF(B56="","",N(M56)+IF('DEV.  DATA'!H$84&gt;0,IF('CREDIT CALC.'!H$41&lt;='CREDIT CALC.'!H$43,'QUAL. CALC'!D52,('CREDIT CALC.'!H$43/'CREDIT CALC.'!H$41)*'QUAL. CALC'!D52),IF('CREDIT CALC.'!H$37="","",IF(AND('CREDIT CALC.'!H$41&lt;='CREDIT CALC.'!H$37,'CREDIT CALC.'!H$41&lt;='CREDIT CALC.'!H$43),'QUAL. CALC'!D52,IF(AND('CREDIT CALC.'!H$37&lt;'CREDIT CALC.'!H$41,'CREDIT CALC.'!H$37&lt;'CREDIT CALC.'!H$43),('CREDIT CALC.'!H$37/'CREDIT CALC.'!H$41)*'QUAL. CALC'!D52,('CREDIT CALC.'!H$43/'CREDIT CALC.'!H$41)*'QUAL. CALC'!D52)))))</f>
        <v/>
      </c>
      <c r="F56" s="308" t="str">
        <f>IF(B56="","",IF('DEV.  DATA'!$D$72="","",1.3))</f>
        <v/>
      </c>
      <c r="G56" s="310" t="str">
        <f>IF(B56="","",IF('DEV.  DATA'!$G$60=100,1,'APPLIC. FRACT.'!$H52))</f>
        <v/>
      </c>
      <c r="H56" s="309" t="str">
        <f t="shared" si="5"/>
        <v/>
      </c>
      <c r="I56" s="311" t="str">
        <f>IF(B56="","",IF('DEV.  DATA'!$E$35="",'QUAL. CALC'!G52,IF('DEV.  DATA'!$E$37="",'DEV.  DATA'!$E$38,'DEV.  DATA'!$E$37)))</f>
        <v/>
      </c>
      <c r="J56" s="309" t="str">
        <f t="shared" si="6"/>
        <v/>
      </c>
      <c r="K56" s="312"/>
      <c r="L56" s="312"/>
      <c r="M56" s="450"/>
      <c r="N56" s="451" t="str">
        <f t="shared" si="2"/>
        <v/>
      </c>
      <c r="P56" s="452" t="str">
        <f>IF('DEV.  DATA'!$E$37&lt;&gt;"",'EXHIBIT C'!J56,IF(AND('DEV.  DATA'!$G$35="X",'DEV.  DATA'!$E$37="",'DEV.  DATA'!$E$38="",'DEV.  DATA'!$H$84=""),'EXHIBIT C'!J56,""))</f>
        <v/>
      </c>
      <c r="Q56" s="453" t="str">
        <f>IF(AND('DEV.  DATA'!$E$37="",'DEV.  DATA'!$E$38&gt;0),'EXHIBIT C'!J56,IF(AND('DEV.  DATA'!$G$35="X",'DEV.  DATA'!$E$37="",'DEV.  DATA'!$E$38="",'DEV.  DATA'!$H$84&lt;&gt;""),'EXHIBIT C'!J56,""))</f>
        <v/>
      </c>
      <c r="R56" s="454" t="str">
        <f>IF(B56="","",IF('DEV.  DATA'!$E$37&lt;&gt;"",'EXHIBIT C'!I56/100,IF(AND('DEV.  DATA'!$G$35="X",'DEV.  DATA'!$E$37="",'DEV.  DATA'!$E$38="",'DEV.  DATA'!$H$84=""),'EXHIBIT C'!I56/100,"")))</f>
        <v/>
      </c>
      <c r="S56" s="455" t="str">
        <f>IF(B56="","",IF(AND('DEV.  DATA'!$E$37="",'DEV.  DATA'!$E$38&gt;0), 'EXHIBIT C'!I56/100,IF(AND('DEV.  DATA'!$G$35="X",'DEV.  DATA'!$E$37="",'DEV.  DATA'!$E$38="",'DEV.  DATA'!$H$84&lt;&gt;""),'EXHIBIT C'!I56/100,"")))</f>
        <v/>
      </c>
      <c r="T56" s="456" t="str">
        <f>IF(B56="","",IF('DEV.  DATA'!$E$37&lt;&gt;"",'EXHIBIT C'!J56,IF(AND('DEV.  DATA'!$G$35="X",'DEV.  DATA'!$E$37="",'DEV.  DATA'!$E$38="",'DEV.  DATA'!$H$84=""),'EXHIBIT C'!J56,"")))</f>
        <v/>
      </c>
      <c r="U56" s="453" t="str">
        <f>IF(B56="","",IF(AND('DEV.  DATA'!$E$37="",'DEV.  DATA'!$E$38&gt;0), 'EXHIBIT C'!J56,IF(AND('DEV.  DATA'!$G$35="X",'DEV.  DATA'!$E$37="",'DEV.  DATA'!$E$38="",'DEV.  DATA'!$H$84&lt;&gt;""),'EXHIBIT C'!J56,"")))</f>
        <v/>
      </c>
      <c r="V56" s="444" t="str">
        <f>IF(B56="","",IF('DEV.  DATA'!$E$37&lt;&gt;"",'EXHIBIT C'!H56,IF(AND('DEV.  DATA'!$G$35="X",'DEV.  DATA'!$E$37="",'DEV.  DATA'!$E$38="",'DEV.  DATA'!$H$84=""),'EXHIBIT C'!H56,"")))</f>
        <v/>
      </c>
      <c r="W56" s="445" t="str">
        <f>IF(B56="","",IF(AND('DEV.  DATA'!$E$37="",'DEV.  DATA'!$E$38&gt;0), 'EXHIBIT C'!H56,IF(AND('DEV.  DATA'!$G$35="X",'DEV.  DATA'!$E$37="",'DEV.  DATA'!$E$38="",'DEV.  DATA'!$H$84&lt;&gt;""),'EXHIBIT C'!H56,"")))</f>
        <v/>
      </c>
      <c r="X56" s="444" t="str">
        <f>IF(B56="","",IF('DEV.  DATA'!$E$37&lt;&gt;"",'EXHIBIT C'!H56,IF(AND('DEV.  DATA'!$G$35="X",'DEV.  DATA'!$E$37="",'DEV.  DATA'!$E$38="",'DEV.  DATA'!$H$84=""),'EXHIBIT C'!H56,"")))</f>
        <v/>
      </c>
      <c r="Y56" s="445" t="str">
        <f>IF(B56="","",IF(AND('DEV.  DATA'!$E$37="",'DEV.  DATA'!$E$38&gt;0), 'EXHIBIT C'!H56,IF(AND('DEV.  DATA'!$G$35="X",'DEV.  DATA'!$E$37="",'DEV.  DATA'!$E$38="",'DEV.  DATA'!$H$84&lt;&gt;""),'EXHIBIT C'!H56,"")))</f>
        <v/>
      </c>
      <c r="Z56" s="457" t="str">
        <f t="shared" si="3"/>
        <v/>
      </c>
      <c r="AA56" s="457" t="str">
        <f t="shared" si="4"/>
        <v/>
      </c>
    </row>
    <row r="57" spans="1:27">
      <c r="A57" s="467"/>
      <c r="B57" s="306" t="str">
        <f>IF('APPLIC. FRACT.'!A53="",IF('QUAL. CALC'!A53="","",'QUAL. CALC'!A53),'APPLIC. FRACT.'!A53)</f>
        <v/>
      </c>
      <c r="C57" s="307" t="str">
        <f>IF('QUAL. CALC'!B53="","",'QUAL. CALC'!B53)</f>
        <v/>
      </c>
      <c r="D57" s="308" t="str">
        <f>IF('APPLIC. FRACT.'!C53="",IF('QUAL. CALC'!C53="","",'QUAL. CALC'!C53),'APPLIC. FRACT.'!C53)</f>
        <v/>
      </c>
      <c r="E57" s="309" t="str">
        <f>IF(B57="","",N(M57)+IF('DEV.  DATA'!H$84&gt;0,IF('CREDIT CALC.'!H$41&lt;='CREDIT CALC.'!H$43,'QUAL. CALC'!D53,('CREDIT CALC.'!H$43/'CREDIT CALC.'!H$41)*'QUAL. CALC'!D53),IF('CREDIT CALC.'!H$37="","",IF(AND('CREDIT CALC.'!H$41&lt;='CREDIT CALC.'!H$37,'CREDIT CALC.'!H$41&lt;='CREDIT CALC.'!H$43),'QUAL. CALC'!D53,IF(AND('CREDIT CALC.'!H$37&lt;'CREDIT CALC.'!H$41,'CREDIT CALC.'!H$37&lt;'CREDIT CALC.'!H$43),('CREDIT CALC.'!H$37/'CREDIT CALC.'!H$41)*'QUAL. CALC'!D53,('CREDIT CALC.'!H$43/'CREDIT CALC.'!H$41)*'QUAL. CALC'!D53)))))</f>
        <v/>
      </c>
      <c r="F57" s="308" t="str">
        <f>IF(B57="","",IF('DEV.  DATA'!$D$72="","",1.3))</f>
        <v/>
      </c>
      <c r="G57" s="310" t="str">
        <f>IF(B57="","",IF('DEV.  DATA'!$G$60=100,1,'APPLIC. FRACT.'!$H53))</f>
        <v/>
      </c>
      <c r="H57" s="309" t="str">
        <f t="shared" si="5"/>
        <v/>
      </c>
      <c r="I57" s="311" t="str">
        <f>IF(B57="","",IF('DEV.  DATA'!$E$35="",'QUAL. CALC'!G53,IF('DEV.  DATA'!$E$37="",'DEV.  DATA'!$E$38,'DEV.  DATA'!$E$37)))</f>
        <v/>
      </c>
      <c r="J57" s="309" t="str">
        <f t="shared" si="6"/>
        <v/>
      </c>
      <c r="K57" s="312"/>
      <c r="L57" s="312"/>
      <c r="M57" s="450"/>
      <c r="N57" s="451" t="str">
        <f t="shared" si="2"/>
        <v/>
      </c>
      <c r="P57" s="452" t="str">
        <f>IF('DEV.  DATA'!$E$37&lt;&gt;"",'EXHIBIT C'!J57,IF(AND('DEV.  DATA'!$G$35="X",'DEV.  DATA'!$E$37="",'DEV.  DATA'!$E$38="",'DEV.  DATA'!$H$84=""),'EXHIBIT C'!J57,""))</f>
        <v/>
      </c>
      <c r="Q57" s="453" t="str">
        <f>IF(AND('DEV.  DATA'!$E$37="",'DEV.  DATA'!$E$38&gt;0),'EXHIBIT C'!J57,IF(AND('DEV.  DATA'!$G$35="X",'DEV.  DATA'!$E$37="",'DEV.  DATA'!$E$38="",'DEV.  DATA'!$H$84&lt;&gt;""),'EXHIBIT C'!J57,""))</f>
        <v/>
      </c>
      <c r="R57" s="454" t="str">
        <f>IF(B57="","",IF('DEV.  DATA'!$E$37&lt;&gt;"",'EXHIBIT C'!I57/100,IF(AND('DEV.  DATA'!$G$35="X",'DEV.  DATA'!$E$37="",'DEV.  DATA'!$E$38="",'DEV.  DATA'!$H$84=""),'EXHIBIT C'!I57/100,"")))</f>
        <v/>
      </c>
      <c r="S57" s="455" t="str">
        <f>IF(B57="","",IF(AND('DEV.  DATA'!$E$37="",'DEV.  DATA'!$E$38&gt;0), 'EXHIBIT C'!I57/100,IF(AND('DEV.  DATA'!$G$35="X",'DEV.  DATA'!$E$37="",'DEV.  DATA'!$E$38="",'DEV.  DATA'!$H$84&lt;&gt;""),'EXHIBIT C'!I57/100,"")))</f>
        <v/>
      </c>
      <c r="T57" s="456" t="str">
        <f>IF(B57="","",IF('DEV.  DATA'!$E$37&lt;&gt;"",'EXHIBIT C'!J57,IF(AND('DEV.  DATA'!$G$35="X",'DEV.  DATA'!$E$37="",'DEV.  DATA'!$E$38="",'DEV.  DATA'!$H$84=""),'EXHIBIT C'!J57,"")))</f>
        <v/>
      </c>
      <c r="U57" s="453" t="str">
        <f>IF(B57="","",IF(AND('DEV.  DATA'!$E$37="",'DEV.  DATA'!$E$38&gt;0), 'EXHIBIT C'!J57,IF(AND('DEV.  DATA'!$G$35="X",'DEV.  DATA'!$E$37="",'DEV.  DATA'!$E$38="",'DEV.  DATA'!$H$84&lt;&gt;""),'EXHIBIT C'!J57,"")))</f>
        <v/>
      </c>
      <c r="V57" s="444" t="str">
        <f>IF(B57="","",IF('DEV.  DATA'!$E$37&lt;&gt;"",'EXHIBIT C'!H57,IF(AND('DEV.  DATA'!$G$35="X",'DEV.  DATA'!$E$37="",'DEV.  DATA'!$E$38="",'DEV.  DATA'!$H$84=""),'EXHIBIT C'!H57,"")))</f>
        <v/>
      </c>
      <c r="W57" s="445" t="str">
        <f>IF(B57="","",IF(AND('DEV.  DATA'!$E$37="",'DEV.  DATA'!$E$38&gt;0), 'EXHIBIT C'!H57,IF(AND('DEV.  DATA'!$G$35="X",'DEV.  DATA'!$E$37="",'DEV.  DATA'!$E$38="",'DEV.  DATA'!$H$84&lt;&gt;""),'EXHIBIT C'!H57,"")))</f>
        <v/>
      </c>
      <c r="X57" s="444" t="str">
        <f>IF(B57="","",IF('DEV.  DATA'!$E$37&lt;&gt;"",'EXHIBIT C'!H57,IF(AND('DEV.  DATA'!$G$35="X",'DEV.  DATA'!$E$37="",'DEV.  DATA'!$E$38="",'DEV.  DATA'!$H$84=""),'EXHIBIT C'!H57,"")))</f>
        <v/>
      </c>
      <c r="Y57" s="445" t="str">
        <f>IF(B57="","",IF(AND('DEV.  DATA'!$E$37="",'DEV.  DATA'!$E$38&gt;0), 'EXHIBIT C'!H57,IF(AND('DEV.  DATA'!$G$35="X",'DEV.  DATA'!$E$37="",'DEV.  DATA'!$E$38="",'DEV.  DATA'!$H$84&lt;&gt;""),'EXHIBIT C'!H57,"")))</f>
        <v/>
      </c>
      <c r="Z57" s="457" t="str">
        <f t="shared" si="3"/>
        <v/>
      </c>
      <c r="AA57" s="457" t="str">
        <f t="shared" si="4"/>
        <v/>
      </c>
    </row>
    <row r="58" spans="1:27">
      <c r="A58" s="467"/>
      <c r="B58" s="306" t="str">
        <f>IF('APPLIC. FRACT.'!A54="",IF('QUAL. CALC'!A54="","",'QUAL. CALC'!A54),'APPLIC. FRACT.'!A54)</f>
        <v/>
      </c>
      <c r="C58" s="307" t="str">
        <f>IF('QUAL. CALC'!B54="","",'QUAL. CALC'!B54)</f>
        <v/>
      </c>
      <c r="D58" s="308" t="str">
        <f>IF('APPLIC. FRACT.'!C54="",IF('QUAL. CALC'!C54="","",'QUAL. CALC'!C54),'APPLIC. FRACT.'!C54)</f>
        <v/>
      </c>
      <c r="E58" s="309" t="str">
        <f>IF(B58="","",N(M58)+IF('DEV.  DATA'!H$84&gt;0,IF('CREDIT CALC.'!H$41&lt;='CREDIT CALC.'!H$43,'QUAL. CALC'!D54,('CREDIT CALC.'!H$43/'CREDIT CALC.'!H$41)*'QUAL. CALC'!D54),IF('CREDIT CALC.'!H$37="","",IF(AND('CREDIT CALC.'!H$41&lt;='CREDIT CALC.'!H$37,'CREDIT CALC.'!H$41&lt;='CREDIT CALC.'!H$43),'QUAL. CALC'!D54,IF(AND('CREDIT CALC.'!H$37&lt;'CREDIT CALC.'!H$41,'CREDIT CALC.'!H$37&lt;'CREDIT CALC.'!H$43),('CREDIT CALC.'!H$37/'CREDIT CALC.'!H$41)*'QUAL. CALC'!D54,('CREDIT CALC.'!H$43/'CREDIT CALC.'!H$41)*'QUAL. CALC'!D54)))))</f>
        <v/>
      </c>
      <c r="F58" s="308" t="str">
        <f>IF(B58="","",IF('DEV.  DATA'!$D$72="","",1.3))</f>
        <v/>
      </c>
      <c r="G58" s="310" t="str">
        <f>IF(B58="","",IF('DEV.  DATA'!$G$60=100,1,'APPLIC. FRACT.'!$H54))</f>
        <v/>
      </c>
      <c r="H58" s="309" t="str">
        <f t="shared" si="5"/>
        <v/>
      </c>
      <c r="I58" s="311" t="str">
        <f>IF(B58="","",IF('DEV.  DATA'!$E$35="",'QUAL. CALC'!G54,IF('DEV.  DATA'!$E$37="",'DEV.  DATA'!$E$38,'DEV.  DATA'!$E$37)))</f>
        <v/>
      </c>
      <c r="J58" s="309" t="str">
        <f t="shared" si="6"/>
        <v/>
      </c>
      <c r="K58" s="312"/>
      <c r="L58" s="312"/>
      <c r="M58" s="450"/>
      <c r="N58" s="451" t="str">
        <f t="shared" si="2"/>
        <v/>
      </c>
      <c r="P58" s="452" t="str">
        <f>IF('DEV.  DATA'!$E$37&lt;&gt;"",'EXHIBIT C'!J58,IF(AND('DEV.  DATA'!$G$35="X",'DEV.  DATA'!$E$37="",'DEV.  DATA'!$E$38="",'DEV.  DATA'!$H$84=""),'EXHIBIT C'!J58,""))</f>
        <v/>
      </c>
      <c r="Q58" s="453" t="str">
        <f>IF(AND('DEV.  DATA'!$E$37="",'DEV.  DATA'!$E$38&gt;0),'EXHIBIT C'!J58,IF(AND('DEV.  DATA'!$G$35="X",'DEV.  DATA'!$E$37="",'DEV.  DATA'!$E$38="",'DEV.  DATA'!$H$84&lt;&gt;""),'EXHIBIT C'!J58,""))</f>
        <v/>
      </c>
      <c r="R58" s="454" t="str">
        <f>IF(B58="","",IF('DEV.  DATA'!$E$37&lt;&gt;"",'EXHIBIT C'!I58/100,IF(AND('DEV.  DATA'!$G$35="X",'DEV.  DATA'!$E$37="",'DEV.  DATA'!$E$38="",'DEV.  DATA'!$H$84=""),'EXHIBIT C'!I58/100,"")))</f>
        <v/>
      </c>
      <c r="S58" s="455" t="str">
        <f>IF(B58="","",IF(AND('DEV.  DATA'!$E$37="",'DEV.  DATA'!$E$38&gt;0), 'EXHIBIT C'!I58/100,IF(AND('DEV.  DATA'!$G$35="X",'DEV.  DATA'!$E$37="",'DEV.  DATA'!$E$38="",'DEV.  DATA'!$H$84&lt;&gt;""),'EXHIBIT C'!I58/100,"")))</f>
        <v/>
      </c>
      <c r="T58" s="456" t="str">
        <f>IF(B58="","",IF('DEV.  DATA'!$E$37&lt;&gt;"",'EXHIBIT C'!J58,IF(AND('DEV.  DATA'!$G$35="X",'DEV.  DATA'!$E$37="",'DEV.  DATA'!$E$38="",'DEV.  DATA'!$H$84=""),'EXHIBIT C'!J58,"")))</f>
        <v/>
      </c>
      <c r="U58" s="453" t="str">
        <f>IF(B58="","",IF(AND('DEV.  DATA'!$E$37="",'DEV.  DATA'!$E$38&gt;0), 'EXHIBIT C'!J58,IF(AND('DEV.  DATA'!$G$35="X",'DEV.  DATA'!$E$37="",'DEV.  DATA'!$E$38="",'DEV.  DATA'!$H$84&lt;&gt;""),'EXHIBIT C'!J58,"")))</f>
        <v/>
      </c>
      <c r="V58" s="444" t="str">
        <f>IF(B58="","",IF('DEV.  DATA'!$E$37&lt;&gt;"",'EXHIBIT C'!H58,IF(AND('DEV.  DATA'!$G$35="X",'DEV.  DATA'!$E$37="",'DEV.  DATA'!$E$38="",'DEV.  DATA'!$H$84=""),'EXHIBIT C'!H58,"")))</f>
        <v/>
      </c>
      <c r="W58" s="445" t="str">
        <f>IF(B58="","",IF(AND('DEV.  DATA'!$E$37="",'DEV.  DATA'!$E$38&gt;0), 'EXHIBIT C'!H58,IF(AND('DEV.  DATA'!$G$35="X",'DEV.  DATA'!$E$37="",'DEV.  DATA'!$E$38="",'DEV.  DATA'!$H$84&lt;&gt;""),'EXHIBIT C'!H58,"")))</f>
        <v/>
      </c>
      <c r="X58" s="444" t="str">
        <f>IF(B58="","",IF('DEV.  DATA'!$E$37&lt;&gt;"",'EXHIBIT C'!H58,IF(AND('DEV.  DATA'!$G$35="X",'DEV.  DATA'!$E$37="",'DEV.  DATA'!$E$38="",'DEV.  DATA'!$H$84=""),'EXHIBIT C'!H58,"")))</f>
        <v/>
      </c>
      <c r="Y58" s="445" t="str">
        <f>IF(B58="","",IF(AND('DEV.  DATA'!$E$37="",'DEV.  DATA'!$E$38&gt;0), 'EXHIBIT C'!H58,IF(AND('DEV.  DATA'!$G$35="X",'DEV.  DATA'!$E$37="",'DEV.  DATA'!$E$38="",'DEV.  DATA'!$H$84&lt;&gt;""),'EXHIBIT C'!H58,"")))</f>
        <v/>
      </c>
      <c r="Z58" s="457" t="str">
        <f t="shared" si="3"/>
        <v/>
      </c>
      <c r="AA58" s="457" t="str">
        <f t="shared" si="4"/>
        <v/>
      </c>
    </row>
    <row r="59" spans="1:27">
      <c r="A59" s="467"/>
      <c r="B59" s="306" t="str">
        <f>IF('APPLIC. FRACT.'!A55="",IF('QUAL. CALC'!A55="","",'QUAL. CALC'!A55),'APPLIC. FRACT.'!A55)</f>
        <v/>
      </c>
      <c r="C59" s="307" t="str">
        <f>IF('QUAL. CALC'!B55="","",'QUAL. CALC'!B55)</f>
        <v/>
      </c>
      <c r="D59" s="308" t="str">
        <f>IF('APPLIC. FRACT.'!C55="",IF('QUAL. CALC'!C55="","",'QUAL. CALC'!C55),'APPLIC. FRACT.'!C55)</f>
        <v/>
      </c>
      <c r="E59" s="309" t="str">
        <f>IF(B59="","",N(M59)+IF('DEV.  DATA'!H$84&gt;0,IF('CREDIT CALC.'!H$41&lt;='CREDIT CALC.'!H$43,'QUAL. CALC'!D55,('CREDIT CALC.'!H$43/'CREDIT CALC.'!H$41)*'QUAL. CALC'!D55),IF('CREDIT CALC.'!H$37="","",IF(AND('CREDIT CALC.'!H$41&lt;='CREDIT CALC.'!H$37,'CREDIT CALC.'!H$41&lt;='CREDIT CALC.'!H$43),'QUAL. CALC'!D55,IF(AND('CREDIT CALC.'!H$37&lt;'CREDIT CALC.'!H$41,'CREDIT CALC.'!H$37&lt;'CREDIT CALC.'!H$43),('CREDIT CALC.'!H$37/'CREDIT CALC.'!H$41)*'QUAL. CALC'!D55,('CREDIT CALC.'!H$43/'CREDIT CALC.'!H$41)*'QUAL. CALC'!D55)))))</f>
        <v/>
      </c>
      <c r="F59" s="308" t="str">
        <f>IF(B59="","",IF('DEV.  DATA'!$D$72="","",1.3))</f>
        <v/>
      </c>
      <c r="G59" s="310" t="str">
        <f>IF(B59="","",IF('DEV.  DATA'!$G$60=100,1,'APPLIC. FRACT.'!$H55))</f>
        <v/>
      </c>
      <c r="H59" s="309" t="str">
        <f t="shared" si="5"/>
        <v/>
      </c>
      <c r="I59" s="311" t="str">
        <f>IF(B59="","",IF('DEV.  DATA'!$E$35="",'QUAL. CALC'!G55,IF('DEV.  DATA'!$E$37="",'DEV.  DATA'!$E$38,'DEV.  DATA'!$E$37)))</f>
        <v/>
      </c>
      <c r="J59" s="309" t="str">
        <f t="shared" si="6"/>
        <v/>
      </c>
      <c r="K59" s="312"/>
      <c r="L59" s="312"/>
      <c r="M59" s="450"/>
      <c r="N59" s="451" t="str">
        <f t="shared" si="2"/>
        <v/>
      </c>
      <c r="P59" s="452" t="str">
        <f>IF('DEV.  DATA'!$E$37&lt;&gt;"",'EXHIBIT C'!J59,IF(AND('DEV.  DATA'!$G$35="X",'DEV.  DATA'!$E$37="",'DEV.  DATA'!$E$38="",'DEV.  DATA'!$H$84=""),'EXHIBIT C'!J59,""))</f>
        <v/>
      </c>
      <c r="Q59" s="453" t="str">
        <f>IF(AND('DEV.  DATA'!$E$37="",'DEV.  DATA'!$E$38&gt;0),'EXHIBIT C'!J59,IF(AND('DEV.  DATA'!$G$35="X",'DEV.  DATA'!$E$37="",'DEV.  DATA'!$E$38="",'DEV.  DATA'!$H$84&lt;&gt;""),'EXHIBIT C'!J59,""))</f>
        <v/>
      </c>
      <c r="R59" s="454" t="str">
        <f>IF(B59="","",IF('DEV.  DATA'!$E$37&lt;&gt;"",'EXHIBIT C'!I59/100,IF(AND('DEV.  DATA'!$G$35="X",'DEV.  DATA'!$E$37="",'DEV.  DATA'!$E$38="",'DEV.  DATA'!$H$84=""),'EXHIBIT C'!I59/100,"")))</f>
        <v/>
      </c>
      <c r="S59" s="455" t="str">
        <f>IF(B59="","",IF(AND('DEV.  DATA'!$E$37="",'DEV.  DATA'!$E$38&gt;0), 'EXHIBIT C'!I59/100,IF(AND('DEV.  DATA'!$G$35="X",'DEV.  DATA'!$E$37="",'DEV.  DATA'!$E$38="",'DEV.  DATA'!$H$84&lt;&gt;""),'EXHIBIT C'!I59/100,"")))</f>
        <v/>
      </c>
      <c r="T59" s="456" t="str">
        <f>IF(B59="","",IF('DEV.  DATA'!$E$37&lt;&gt;"",'EXHIBIT C'!J59,IF(AND('DEV.  DATA'!$G$35="X",'DEV.  DATA'!$E$37="",'DEV.  DATA'!$E$38="",'DEV.  DATA'!$H$84=""),'EXHIBIT C'!J59,"")))</f>
        <v/>
      </c>
      <c r="U59" s="453" t="str">
        <f>IF(B59="","",IF(AND('DEV.  DATA'!$E$37="",'DEV.  DATA'!$E$38&gt;0), 'EXHIBIT C'!J59,IF(AND('DEV.  DATA'!$G$35="X",'DEV.  DATA'!$E$37="",'DEV.  DATA'!$E$38="",'DEV.  DATA'!$H$84&lt;&gt;""),'EXHIBIT C'!J59,"")))</f>
        <v/>
      </c>
      <c r="V59" s="444" t="str">
        <f>IF(B59="","",IF('DEV.  DATA'!$E$37&lt;&gt;"",'EXHIBIT C'!H59,IF(AND('DEV.  DATA'!$G$35="X",'DEV.  DATA'!$E$37="",'DEV.  DATA'!$E$38="",'DEV.  DATA'!$H$84=""),'EXHIBIT C'!H59,"")))</f>
        <v/>
      </c>
      <c r="W59" s="445" t="str">
        <f>IF(B59="","",IF(AND('DEV.  DATA'!$E$37="",'DEV.  DATA'!$E$38&gt;0), 'EXHIBIT C'!H59,IF(AND('DEV.  DATA'!$G$35="X",'DEV.  DATA'!$E$37="",'DEV.  DATA'!$E$38="",'DEV.  DATA'!$H$84&lt;&gt;""),'EXHIBIT C'!H59,"")))</f>
        <v/>
      </c>
      <c r="X59" s="444" t="str">
        <f>IF(B59="","",IF('DEV.  DATA'!$E$37&lt;&gt;"",'EXHIBIT C'!H59,IF(AND('DEV.  DATA'!$G$35="X",'DEV.  DATA'!$E$37="",'DEV.  DATA'!$E$38="",'DEV.  DATA'!$H$84=""),'EXHIBIT C'!H59,"")))</f>
        <v/>
      </c>
      <c r="Y59" s="445" t="str">
        <f>IF(B59="","",IF(AND('DEV.  DATA'!$E$37="",'DEV.  DATA'!$E$38&gt;0), 'EXHIBIT C'!H59,IF(AND('DEV.  DATA'!$G$35="X",'DEV.  DATA'!$E$37="",'DEV.  DATA'!$E$38="",'DEV.  DATA'!$H$84&lt;&gt;""),'EXHIBIT C'!H59,"")))</f>
        <v/>
      </c>
      <c r="Z59" s="457" t="str">
        <f t="shared" si="3"/>
        <v/>
      </c>
      <c r="AA59" s="457" t="str">
        <f t="shared" si="4"/>
        <v/>
      </c>
    </row>
    <row r="60" spans="1:27">
      <c r="A60" s="467"/>
      <c r="B60" s="306" t="str">
        <f>IF('APPLIC. FRACT.'!A56="",IF('QUAL. CALC'!A56="","",'QUAL. CALC'!A56),'APPLIC. FRACT.'!A56)</f>
        <v/>
      </c>
      <c r="C60" s="307" t="str">
        <f>IF('QUAL. CALC'!B56="","",'QUAL. CALC'!B56)</f>
        <v/>
      </c>
      <c r="D60" s="308" t="str">
        <f>IF('APPLIC. FRACT.'!C56="",IF('QUAL. CALC'!C56="","",'QUAL. CALC'!C56),'APPLIC. FRACT.'!C56)</f>
        <v/>
      </c>
      <c r="E60" s="309" t="str">
        <f>IF(B60="","",N(M60)+IF('DEV.  DATA'!H$84&gt;0,IF('CREDIT CALC.'!H$41&lt;='CREDIT CALC.'!H$43,'QUAL. CALC'!D56,('CREDIT CALC.'!H$43/'CREDIT CALC.'!H$41)*'QUAL. CALC'!D56),IF('CREDIT CALC.'!H$37="","",IF(AND('CREDIT CALC.'!H$41&lt;='CREDIT CALC.'!H$37,'CREDIT CALC.'!H$41&lt;='CREDIT CALC.'!H$43),'QUAL. CALC'!D56,IF(AND('CREDIT CALC.'!H$37&lt;'CREDIT CALC.'!H$41,'CREDIT CALC.'!H$37&lt;'CREDIT CALC.'!H$43),('CREDIT CALC.'!H$37/'CREDIT CALC.'!H$41)*'QUAL. CALC'!D56,('CREDIT CALC.'!H$43/'CREDIT CALC.'!H$41)*'QUAL. CALC'!D56)))))</f>
        <v/>
      </c>
      <c r="F60" s="308" t="str">
        <f>IF(B60="","",IF('DEV.  DATA'!$D$72="","",1.3))</f>
        <v/>
      </c>
      <c r="G60" s="310" t="str">
        <f>IF(B60="","",IF('DEV.  DATA'!$G$60=100,1,'APPLIC. FRACT.'!$H56))</f>
        <v/>
      </c>
      <c r="H60" s="309" t="str">
        <f t="shared" si="5"/>
        <v/>
      </c>
      <c r="I60" s="311" t="str">
        <f>IF(B60="","",IF('DEV.  DATA'!$E$35="",'QUAL. CALC'!G56,IF('DEV.  DATA'!$E$37="",'DEV.  DATA'!$E$38,'DEV.  DATA'!$E$37)))</f>
        <v/>
      </c>
      <c r="J60" s="309" t="str">
        <f t="shared" si="6"/>
        <v/>
      </c>
      <c r="K60" s="312"/>
      <c r="L60" s="312"/>
      <c r="M60" s="450"/>
      <c r="N60" s="451" t="str">
        <f t="shared" si="2"/>
        <v/>
      </c>
      <c r="P60" s="452" t="str">
        <f>IF('DEV.  DATA'!$E$37&lt;&gt;"",'EXHIBIT C'!J60,IF(AND('DEV.  DATA'!$G$35="X",'DEV.  DATA'!$E$37="",'DEV.  DATA'!$E$38="",'DEV.  DATA'!$H$84=""),'EXHIBIT C'!J60,""))</f>
        <v/>
      </c>
      <c r="Q60" s="453" t="str">
        <f>IF(AND('DEV.  DATA'!$E$37="",'DEV.  DATA'!$E$38&gt;0),'EXHIBIT C'!J60,IF(AND('DEV.  DATA'!$G$35="X",'DEV.  DATA'!$E$37="",'DEV.  DATA'!$E$38="",'DEV.  DATA'!$H$84&lt;&gt;""),'EXHIBIT C'!J60,""))</f>
        <v/>
      </c>
      <c r="R60" s="454" t="str">
        <f>IF(B60="","",IF('DEV.  DATA'!$E$37&lt;&gt;"",'EXHIBIT C'!I60/100,IF(AND('DEV.  DATA'!$G$35="X",'DEV.  DATA'!$E$37="",'DEV.  DATA'!$E$38="",'DEV.  DATA'!$H$84=""),'EXHIBIT C'!I60/100,"")))</f>
        <v/>
      </c>
      <c r="S60" s="455" t="str">
        <f>IF(B60="","",IF(AND('DEV.  DATA'!$E$37="",'DEV.  DATA'!$E$38&gt;0), 'EXHIBIT C'!I60/100,IF(AND('DEV.  DATA'!$G$35="X",'DEV.  DATA'!$E$37="",'DEV.  DATA'!$E$38="",'DEV.  DATA'!$H$84&lt;&gt;""),'EXHIBIT C'!I60/100,"")))</f>
        <v/>
      </c>
      <c r="T60" s="456" t="str">
        <f>IF(B60="","",IF('DEV.  DATA'!$E$37&lt;&gt;"",'EXHIBIT C'!J60,IF(AND('DEV.  DATA'!$G$35="X",'DEV.  DATA'!$E$37="",'DEV.  DATA'!$E$38="",'DEV.  DATA'!$H$84=""),'EXHIBIT C'!J60,"")))</f>
        <v/>
      </c>
      <c r="U60" s="453" t="str">
        <f>IF(B60="","",IF(AND('DEV.  DATA'!$E$37="",'DEV.  DATA'!$E$38&gt;0), 'EXHIBIT C'!J60,IF(AND('DEV.  DATA'!$G$35="X",'DEV.  DATA'!$E$37="",'DEV.  DATA'!$E$38="",'DEV.  DATA'!$H$84&lt;&gt;""),'EXHIBIT C'!J60,"")))</f>
        <v/>
      </c>
      <c r="V60" s="444" t="str">
        <f>IF(B60="","",IF('DEV.  DATA'!$E$37&lt;&gt;"",'EXHIBIT C'!H60,IF(AND('DEV.  DATA'!$G$35="X",'DEV.  DATA'!$E$37="",'DEV.  DATA'!$E$38="",'DEV.  DATA'!$H$84=""),'EXHIBIT C'!H60,"")))</f>
        <v/>
      </c>
      <c r="W60" s="445" t="str">
        <f>IF(B60="","",IF(AND('DEV.  DATA'!$E$37="",'DEV.  DATA'!$E$38&gt;0), 'EXHIBIT C'!H60,IF(AND('DEV.  DATA'!$G$35="X",'DEV.  DATA'!$E$37="",'DEV.  DATA'!$E$38="",'DEV.  DATA'!$H$84&lt;&gt;""),'EXHIBIT C'!H60,"")))</f>
        <v/>
      </c>
      <c r="X60" s="444" t="str">
        <f>IF(B60="","",IF('DEV.  DATA'!$E$37&lt;&gt;"",'EXHIBIT C'!H60,IF(AND('DEV.  DATA'!$G$35="X",'DEV.  DATA'!$E$37="",'DEV.  DATA'!$E$38="",'DEV.  DATA'!$H$84=""),'EXHIBIT C'!H60,"")))</f>
        <v/>
      </c>
      <c r="Y60" s="445" t="str">
        <f>IF(B60="","",IF(AND('DEV.  DATA'!$E$37="",'DEV.  DATA'!$E$38&gt;0), 'EXHIBIT C'!H60,IF(AND('DEV.  DATA'!$G$35="X",'DEV.  DATA'!$E$37="",'DEV.  DATA'!$E$38="",'DEV.  DATA'!$H$84&lt;&gt;""),'EXHIBIT C'!H60,"")))</f>
        <v/>
      </c>
      <c r="Z60" s="457" t="str">
        <f t="shared" si="3"/>
        <v/>
      </c>
      <c r="AA60" s="457" t="str">
        <f t="shared" si="4"/>
        <v/>
      </c>
    </row>
    <row r="61" spans="1:27">
      <c r="A61" s="467"/>
      <c r="B61" s="306" t="str">
        <f>IF('APPLIC. FRACT.'!A57="",IF('QUAL. CALC'!A57="","",'QUAL. CALC'!A57),'APPLIC. FRACT.'!A57)</f>
        <v/>
      </c>
      <c r="C61" s="307" t="str">
        <f>IF('QUAL. CALC'!B57="","",'QUAL. CALC'!B57)</f>
        <v/>
      </c>
      <c r="D61" s="308" t="str">
        <f>IF('APPLIC. FRACT.'!C57="",IF('QUAL. CALC'!C57="","",'QUAL. CALC'!C57),'APPLIC. FRACT.'!C57)</f>
        <v/>
      </c>
      <c r="E61" s="309" t="str">
        <f>IF(B61="","",N(M61)+IF('DEV.  DATA'!H$84&gt;0,IF('CREDIT CALC.'!H$41&lt;='CREDIT CALC.'!H$43,'QUAL. CALC'!D57,('CREDIT CALC.'!H$43/'CREDIT CALC.'!H$41)*'QUAL. CALC'!D57),IF('CREDIT CALC.'!H$37="","",IF(AND('CREDIT CALC.'!H$41&lt;='CREDIT CALC.'!H$37,'CREDIT CALC.'!H$41&lt;='CREDIT CALC.'!H$43),'QUAL. CALC'!D57,IF(AND('CREDIT CALC.'!H$37&lt;'CREDIT CALC.'!H$41,'CREDIT CALC.'!H$37&lt;'CREDIT CALC.'!H$43),('CREDIT CALC.'!H$37/'CREDIT CALC.'!H$41)*'QUAL. CALC'!D57,('CREDIT CALC.'!H$43/'CREDIT CALC.'!H$41)*'QUAL. CALC'!D57)))))</f>
        <v/>
      </c>
      <c r="F61" s="308" t="str">
        <f>IF(B61="","",IF('DEV.  DATA'!$D$72="","",1.3))</f>
        <v/>
      </c>
      <c r="G61" s="310" t="str">
        <f>IF(B61="","",IF('DEV.  DATA'!$G$60=100,1,'APPLIC. FRACT.'!$H57))</f>
        <v/>
      </c>
      <c r="H61" s="309" t="str">
        <f t="shared" si="5"/>
        <v/>
      </c>
      <c r="I61" s="311" t="str">
        <f>IF(B61="","",IF('DEV.  DATA'!$E$35="",'QUAL. CALC'!G57,IF('DEV.  DATA'!$E$37="",'DEV.  DATA'!$E$38,'DEV.  DATA'!$E$37)))</f>
        <v/>
      </c>
      <c r="J61" s="309" t="str">
        <f t="shared" si="6"/>
        <v/>
      </c>
      <c r="K61" s="312"/>
      <c r="L61" s="312"/>
      <c r="M61" s="450"/>
      <c r="N61" s="451" t="str">
        <f t="shared" si="2"/>
        <v/>
      </c>
      <c r="P61" s="452" t="str">
        <f>IF('DEV.  DATA'!$E$37&lt;&gt;"",'EXHIBIT C'!J61,IF(AND('DEV.  DATA'!$G$35="X",'DEV.  DATA'!$E$37="",'DEV.  DATA'!$E$38="",'DEV.  DATA'!$H$84=""),'EXHIBIT C'!J61,""))</f>
        <v/>
      </c>
      <c r="Q61" s="453" t="str">
        <f>IF(AND('DEV.  DATA'!$E$37="",'DEV.  DATA'!$E$38&gt;0),'EXHIBIT C'!J61,IF(AND('DEV.  DATA'!$G$35="X",'DEV.  DATA'!$E$37="",'DEV.  DATA'!$E$38="",'DEV.  DATA'!$H$84&lt;&gt;""),'EXHIBIT C'!J61,""))</f>
        <v/>
      </c>
      <c r="R61" s="454" t="str">
        <f>IF(B61="","",IF('DEV.  DATA'!$E$37&lt;&gt;"",'EXHIBIT C'!I61/100,IF(AND('DEV.  DATA'!$G$35="X",'DEV.  DATA'!$E$37="",'DEV.  DATA'!$E$38="",'DEV.  DATA'!$H$84=""),'EXHIBIT C'!I61/100,"")))</f>
        <v/>
      </c>
      <c r="S61" s="455" t="str">
        <f>IF(B61="","",IF(AND('DEV.  DATA'!$E$37="",'DEV.  DATA'!$E$38&gt;0), 'EXHIBIT C'!I61/100,IF(AND('DEV.  DATA'!$G$35="X",'DEV.  DATA'!$E$37="",'DEV.  DATA'!$E$38="",'DEV.  DATA'!$H$84&lt;&gt;""),'EXHIBIT C'!I61/100,"")))</f>
        <v/>
      </c>
      <c r="T61" s="456" t="str">
        <f>IF(B61="","",IF('DEV.  DATA'!$E$37&lt;&gt;"",'EXHIBIT C'!J61,IF(AND('DEV.  DATA'!$G$35="X",'DEV.  DATA'!$E$37="",'DEV.  DATA'!$E$38="",'DEV.  DATA'!$H$84=""),'EXHIBIT C'!J61,"")))</f>
        <v/>
      </c>
      <c r="U61" s="453" t="str">
        <f>IF(B61="","",IF(AND('DEV.  DATA'!$E$37="",'DEV.  DATA'!$E$38&gt;0), 'EXHIBIT C'!J61,IF(AND('DEV.  DATA'!$G$35="X",'DEV.  DATA'!$E$37="",'DEV.  DATA'!$E$38="",'DEV.  DATA'!$H$84&lt;&gt;""),'EXHIBIT C'!J61,"")))</f>
        <v/>
      </c>
      <c r="V61" s="444" t="str">
        <f>IF(B61="","",IF('DEV.  DATA'!$E$37&lt;&gt;"",'EXHIBIT C'!H61,IF(AND('DEV.  DATA'!$G$35="X",'DEV.  DATA'!$E$37="",'DEV.  DATA'!$E$38="",'DEV.  DATA'!$H$84=""),'EXHIBIT C'!H61,"")))</f>
        <v/>
      </c>
      <c r="W61" s="445" t="str">
        <f>IF(B61="","",IF(AND('DEV.  DATA'!$E$37="",'DEV.  DATA'!$E$38&gt;0), 'EXHIBIT C'!H61,IF(AND('DEV.  DATA'!$G$35="X",'DEV.  DATA'!$E$37="",'DEV.  DATA'!$E$38="",'DEV.  DATA'!$H$84&lt;&gt;""),'EXHIBIT C'!H61,"")))</f>
        <v/>
      </c>
      <c r="X61" s="444" t="str">
        <f>IF(B61="","",IF('DEV.  DATA'!$E$37&lt;&gt;"",'EXHIBIT C'!H61,IF(AND('DEV.  DATA'!$G$35="X",'DEV.  DATA'!$E$37="",'DEV.  DATA'!$E$38="",'DEV.  DATA'!$H$84=""),'EXHIBIT C'!H61,"")))</f>
        <v/>
      </c>
      <c r="Y61" s="445" t="str">
        <f>IF(B61="","",IF(AND('DEV.  DATA'!$E$37="",'DEV.  DATA'!$E$38&gt;0), 'EXHIBIT C'!H61,IF(AND('DEV.  DATA'!$G$35="X",'DEV.  DATA'!$E$37="",'DEV.  DATA'!$E$38="",'DEV.  DATA'!$H$84&lt;&gt;""),'EXHIBIT C'!H61,"")))</f>
        <v/>
      </c>
      <c r="Z61" s="457" t="str">
        <f t="shared" si="3"/>
        <v/>
      </c>
      <c r="AA61" s="457" t="str">
        <f t="shared" si="4"/>
        <v/>
      </c>
    </row>
    <row r="62" spans="1:27">
      <c r="A62" s="467"/>
      <c r="B62" s="306" t="str">
        <f>IF('APPLIC. FRACT.'!A58="",IF('QUAL. CALC'!A58="","",'QUAL. CALC'!A58),'APPLIC. FRACT.'!A58)</f>
        <v/>
      </c>
      <c r="C62" s="307" t="str">
        <f>IF('QUAL. CALC'!B58="","",'QUAL. CALC'!B58)</f>
        <v/>
      </c>
      <c r="D62" s="308" t="str">
        <f>IF('APPLIC. FRACT.'!C58="",IF('QUAL. CALC'!C58="","",'QUAL. CALC'!C58),'APPLIC. FRACT.'!C58)</f>
        <v/>
      </c>
      <c r="E62" s="309" t="str">
        <f>IF(B62="","",N(M62)+IF('DEV.  DATA'!H$84&gt;0,IF('CREDIT CALC.'!H$41&lt;='CREDIT CALC.'!H$43,'QUAL. CALC'!D58,('CREDIT CALC.'!H$43/'CREDIT CALC.'!H$41)*'QUAL. CALC'!D58),IF('CREDIT CALC.'!H$37="","",IF(AND('CREDIT CALC.'!H$41&lt;='CREDIT CALC.'!H$37,'CREDIT CALC.'!H$41&lt;='CREDIT CALC.'!H$43),'QUAL. CALC'!D58,IF(AND('CREDIT CALC.'!H$37&lt;'CREDIT CALC.'!H$41,'CREDIT CALC.'!H$37&lt;'CREDIT CALC.'!H$43),('CREDIT CALC.'!H$37/'CREDIT CALC.'!H$41)*'QUAL. CALC'!D58,('CREDIT CALC.'!H$43/'CREDIT CALC.'!H$41)*'QUAL. CALC'!D58)))))</f>
        <v/>
      </c>
      <c r="F62" s="308" t="str">
        <f>IF(B62="","",IF('DEV.  DATA'!$D$72="","",1.3))</f>
        <v/>
      </c>
      <c r="G62" s="310" t="str">
        <f>IF(B62="","",IF('DEV.  DATA'!$G$60=100,1,'APPLIC. FRACT.'!$H58))</f>
        <v/>
      </c>
      <c r="H62" s="309" t="str">
        <f t="shared" si="5"/>
        <v/>
      </c>
      <c r="I62" s="311" t="str">
        <f>IF(B62="","",IF('DEV.  DATA'!$E$35="",'QUAL. CALC'!G58,IF('DEV.  DATA'!$E$37="",'DEV.  DATA'!$E$38,'DEV.  DATA'!$E$37)))</f>
        <v/>
      </c>
      <c r="J62" s="309" t="str">
        <f t="shared" si="6"/>
        <v/>
      </c>
      <c r="K62" s="312"/>
      <c r="L62" s="312"/>
      <c r="M62" s="450"/>
      <c r="N62" s="451" t="str">
        <f t="shared" si="2"/>
        <v/>
      </c>
      <c r="P62" s="452" t="str">
        <f>IF('DEV.  DATA'!$E$37&lt;&gt;"",'EXHIBIT C'!J62,IF(AND('DEV.  DATA'!$G$35="X",'DEV.  DATA'!$E$37="",'DEV.  DATA'!$E$38="",'DEV.  DATA'!$H$84=""),'EXHIBIT C'!J62,""))</f>
        <v/>
      </c>
      <c r="Q62" s="453" t="str">
        <f>IF(AND('DEV.  DATA'!$E$37="",'DEV.  DATA'!$E$38&gt;0),'EXHIBIT C'!J62,IF(AND('DEV.  DATA'!$G$35="X",'DEV.  DATA'!$E$37="",'DEV.  DATA'!$E$38="",'DEV.  DATA'!$H$84&lt;&gt;""),'EXHIBIT C'!J62,""))</f>
        <v/>
      </c>
      <c r="R62" s="454" t="str">
        <f>IF(B62="","",IF('DEV.  DATA'!$E$37&lt;&gt;"",'EXHIBIT C'!I62/100,IF(AND('DEV.  DATA'!$G$35="X",'DEV.  DATA'!$E$37="",'DEV.  DATA'!$E$38="",'DEV.  DATA'!$H$84=""),'EXHIBIT C'!I62/100,"")))</f>
        <v/>
      </c>
      <c r="S62" s="455" t="str">
        <f>IF(B62="","",IF(AND('DEV.  DATA'!$E$37="",'DEV.  DATA'!$E$38&gt;0), 'EXHIBIT C'!I62/100,IF(AND('DEV.  DATA'!$G$35="X",'DEV.  DATA'!$E$37="",'DEV.  DATA'!$E$38="",'DEV.  DATA'!$H$84&lt;&gt;""),'EXHIBIT C'!I62/100,"")))</f>
        <v/>
      </c>
      <c r="T62" s="456" t="str">
        <f>IF(B62="","",IF('DEV.  DATA'!$E$37&lt;&gt;"",'EXHIBIT C'!J62,IF(AND('DEV.  DATA'!$G$35="X",'DEV.  DATA'!$E$37="",'DEV.  DATA'!$E$38="",'DEV.  DATA'!$H$84=""),'EXHIBIT C'!J62,"")))</f>
        <v/>
      </c>
      <c r="U62" s="453" t="str">
        <f>IF(B62="","",IF(AND('DEV.  DATA'!$E$37="",'DEV.  DATA'!$E$38&gt;0), 'EXHIBIT C'!J62,IF(AND('DEV.  DATA'!$G$35="X",'DEV.  DATA'!$E$37="",'DEV.  DATA'!$E$38="",'DEV.  DATA'!$H$84&lt;&gt;""),'EXHIBIT C'!J62,"")))</f>
        <v/>
      </c>
      <c r="V62" s="444" t="str">
        <f>IF(B62="","",IF('DEV.  DATA'!$E$37&lt;&gt;"",'EXHIBIT C'!H62,IF(AND('DEV.  DATA'!$G$35="X",'DEV.  DATA'!$E$37="",'DEV.  DATA'!$E$38="",'DEV.  DATA'!$H$84=""),'EXHIBIT C'!H62,"")))</f>
        <v/>
      </c>
      <c r="W62" s="445" t="str">
        <f>IF(B62="","",IF(AND('DEV.  DATA'!$E$37="",'DEV.  DATA'!$E$38&gt;0), 'EXHIBIT C'!H62,IF(AND('DEV.  DATA'!$G$35="X",'DEV.  DATA'!$E$37="",'DEV.  DATA'!$E$38="",'DEV.  DATA'!$H$84&lt;&gt;""),'EXHIBIT C'!H62,"")))</f>
        <v/>
      </c>
      <c r="X62" s="444" t="str">
        <f>IF(B62="","",IF('DEV.  DATA'!$E$37&lt;&gt;"",'EXHIBIT C'!H62,IF(AND('DEV.  DATA'!$G$35="X",'DEV.  DATA'!$E$37="",'DEV.  DATA'!$E$38="",'DEV.  DATA'!$H$84=""),'EXHIBIT C'!H62,"")))</f>
        <v/>
      </c>
      <c r="Y62" s="445" t="str">
        <f>IF(B62="","",IF(AND('DEV.  DATA'!$E$37="",'DEV.  DATA'!$E$38&gt;0), 'EXHIBIT C'!H62,IF(AND('DEV.  DATA'!$G$35="X",'DEV.  DATA'!$E$37="",'DEV.  DATA'!$E$38="",'DEV.  DATA'!$H$84&lt;&gt;""),'EXHIBIT C'!H62,"")))</f>
        <v/>
      </c>
      <c r="Z62" s="457" t="str">
        <f t="shared" si="3"/>
        <v/>
      </c>
      <c r="AA62" s="457" t="str">
        <f t="shared" si="4"/>
        <v/>
      </c>
    </row>
    <row r="63" spans="1:27">
      <c r="A63" s="467"/>
      <c r="B63" s="306" t="str">
        <f>IF('APPLIC. FRACT.'!A59="",IF('QUAL. CALC'!A59="","",'QUAL. CALC'!A59),'APPLIC. FRACT.'!A59)</f>
        <v/>
      </c>
      <c r="C63" s="307" t="str">
        <f>IF('QUAL. CALC'!B59="","",'QUAL. CALC'!B59)</f>
        <v/>
      </c>
      <c r="D63" s="308" t="str">
        <f>IF('APPLIC. FRACT.'!C59="",IF('QUAL. CALC'!C59="","",'QUAL. CALC'!C59),'APPLIC. FRACT.'!C59)</f>
        <v/>
      </c>
      <c r="E63" s="309" t="str">
        <f>IF(B63="","",N(M63)+IF('DEV.  DATA'!H$84&gt;0,IF('CREDIT CALC.'!H$41&lt;='CREDIT CALC.'!H$43,'QUAL. CALC'!D59,('CREDIT CALC.'!H$43/'CREDIT CALC.'!H$41)*'QUAL. CALC'!D59),IF('CREDIT CALC.'!H$37="","",IF(AND('CREDIT CALC.'!H$41&lt;='CREDIT CALC.'!H$37,'CREDIT CALC.'!H$41&lt;='CREDIT CALC.'!H$43),'QUAL. CALC'!D59,IF(AND('CREDIT CALC.'!H$37&lt;'CREDIT CALC.'!H$41,'CREDIT CALC.'!H$37&lt;'CREDIT CALC.'!H$43),('CREDIT CALC.'!H$37/'CREDIT CALC.'!H$41)*'QUAL. CALC'!D59,('CREDIT CALC.'!H$43/'CREDIT CALC.'!H$41)*'QUAL. CALC'!D59)))))</f>
        <v/>
      </c>
      <c r="F63" s="308" t="str">
        <f>IF(B63="","",IF('DEV.  DATA'!$D$72="","",1.3))</f>
        <v/>
      </c>
      <c r="G63" s="310" t="str">
        <f>IF(B63="","",IF('DEV.  DATA'!$G$60=100,1,'APPLIC. FRACT.'!$H59))</f>
        <v/>
      </c>
      <c r="H63" s="309" t="str">
        <f t="shared" si="5"/>
        <v/>
      </c>
      <c r="I63" s="311" t="str">
        <f>IF(B63="","",IF('DEV.  DATA'!$E$35="",'QUAL. CALC'!G59,IF('DEV.  DATA'!$E$37="",'DEV.  DATA'!$E$38,'DEV.  DATA'!$E$37)))</f>
        <v/>
      </c>
      <c r="J63" s="309" t="str">
        <f t="shared" si="6"/>
        <v/>
      </c>
      <c r="K63" s="312"/>
      <c r="L63" s="312"/>
      <c r="M63" s="450"/>
      <c r="N63" s="451" t="str">
        <f t="shared" si="2"/>
        <v/>
      </c>
      <c r="P63" s="452" t="str">
        <f>IF('DEV.  DATA'!$E$37&lt;&gt;"",'EXHIBIT C'!J63,IF(AND('DEV.  DATA'!$G$35="X",'DEV.  DATA'!$E$37="",'DEV.  DATA'!$E$38="",'DEV.  DATA'!$H$84=""),'EXHIBIT C'!J63,""))</f>
        <v/>
      </c>
      <c r="Q63" s="453" t="str">
        <f>IF(AND('DEV.  DATA'!$E$37="",'DEV.  DATA'!$E$38&gt;0),'EXHIBIT C'!J63,IF(AND('DEV.  DATA'!$G$35="X",'DEV.  DATA'!$E$37="",'DEV.  DATA'!$E$38="",'DEV.  DATA'!$H$84&lt;&gt;""),'EXHIBIT C'!J63,""))</f>
        <v/>
      </c>
      <c r="R63" s="454" t="str">
        <f>IF(B63="","",IF('DEV.  DATA'!$E$37&lt;&gt;"",'EXHIBIT C'!I63/100,IF(AND('DEV.  DATA'!$G$35="X",'DEV.  DATA'!$E$37="",'DEV.  DATA'!$E$38="",'DEV.  DATA'!$H$84=""),'EXHIBIT C'!I63/100,"")))</f>
        <v/>
      </c>
      <c r="S63" s="455" t="str">
        <f>IF(B63="","",IF(AND('DEV.  DATA'!$E$37="",'DEV.  DATA'!$E$38&gt;0), 'EXHIBIT C'!I63/100,IF(AND('DEV.  DATA'!$G$35="X",'DEV.  DATA'!$E$37="",'DEV.  DATA'!$E$38="",'DEV.  DATA'!$H$84&lt;&gt;""),'EXHIBIT C'!I63/100,"")))</f>
        <v/>
      </c>
      <c r="T63" s="456" t="str">
        <f>IF(B63="","",IF('DEV.  DATA'!$E$37&lt;&gt;"",'EXHIBIT C'!J63,IF(AND('DEV.  DATA'!$G$35="X",'DEV.  DATA'!$E$37="",'DEV.  DATA'!$E$38="",'DEV.  DATA'!$H$84=""),'EXHIBIT C'!J63,"")))</f>
        <v/>
      </c>
      <c r="U63" s="453" t="str">
        <f>IF(B63="","",IF(AND('DEV.  DATA'!$E$37="",'DEV.  DATA'!$E$38&gt;0), 'EXHIBIT C'!J63,IF(AND('DEV.  DATA'!$G$35="X",'DEV.  DATA'!$E$37="",'DEV.  DATA'!$E$38="",'DEV.  DATA'!$H$84&lt;&gt;""),'EXHIBIT C'!J63,"")))</f>
        <v/>
      </c>
      <c r="V63" s="444" t="str">
        <f>IF(B63="","",IF('DEV.  DATA'!$E$37&lt;&gt;"",'EXHIBIT C'!H63,IF(AND('DEV.  DATA'!$G$35="X",'DEV.  DATA'!$E$37="",'DEV.  DATA'!$E$38="",'DEV.  DATA'!$H$84=""),'EXHIBIT C'!H63,"")))</f>
        <v/>
      </c>
      <c r="W63" s="445" t="str">
        <f>IF(B63="","",IF(AND('DEV.  DATA'!$E$37="",'DEV.  DATA'!$E$38&gt;0), 'EXHIBIT C'!H63,IF(AND('DEV.  DATA'!$G$35="X",'DEV.  DATA'!$E$37="",'DEV.  DATA'!$E$38="",'DEV.  DATA'!$H$84&lt;&gt;""),'EXHIBIT C'!H63,"")))</f>
        <v/>
      </c>
      <c r="X63" s="444" t="str">
        <f>IF(B63="","",IF('DEV.  DATA'!$E$37&lt;&gt;"",'EXHIBIT C'!H63,IF(AND('DEV.  DATA'!$G$35="X",'DEV.  DATA'!$E$37="",'DEV.  DATA'!$E$38="",'DEV.  DATA'!$H$84=""),'EXHIBIT C'!H63,"")))</f>
        <v/>
      </c>
      <c r="Y63" s="445" t="str">
        <f>IF(B63="","",IF(AND('DEV.  DATA'!$E$37="",'DEV.  DATA'!$E$38&gt;0), 'EXHIBIT C'!H63,IF(AND('DEV.  DATA'!$G$35="X",'DEV.  DATA'!$E$37="",'DEV.  DATA'!$E$38="",'DEV.  DATA'!$H$84&lt;&gt;""),'EXHIBIT C'!H63,"")))</f>
        <v/>
      </c>
      <c r="Z63" s="457" t="str">
        <f t="shared" si="3"/>
        <v/>
      </c>
      <c r="AA63" s="457" t="str">
        <f t="shared" si="4"/>
        <v/>
      </c>
    </row>
    <row r="64" spans="1:27">
      <c r="A64" s="467"/>
      <c r="B64" s="306" t="str">
        <f>IF('APPLIC. FRACT.'!A60="",IF('QUAL. CALC'!A60="","",'QUAL. CALC'!A60),'APPLIC. FRACT.'!A60)</f>
        <v/>
      </c>
      <c r="C64" s="307" t="str">
        <f>IF('QUAL. CALC'!B60="","",'QUAL. CALC'!B60)</f>
        <v/>
      </c>
      <c r="D64" s="308" t="str">
        <f>IF('APPLIC. FRACT.'!C60="",IF('QUAL. CALC'!C60="","",'QUAL. CALC'!C60),'APPLIC. FRACT.'!C60)</f>
        <v/>
      </c>
      <c r="E64" s="309" t="str">
        <f>IF(B64="","",N(M64)+IF('DEV.  DATA'!H$84&gt;0,IF('CREDIT CALC.'!H$41&lt;='CREDIT CALC.'!H$43,'QUAL. CALC'!D60,('CREDIT CALC.'!H$43/'CREDIT CALC.'!H$41)*'QUAL. CALC'!D60),IF('CREDIT CALC.'!H$37="","",IF(AND('CREDIT CALC.'!H$41&lt;='CREDIT CALC.'!H$37,'CREDIT CALC.'!H$41&lt;='CREDIT CALC.'!H$43),'QUAL. CALC'!D60,IF(AND('CREDIT CALC.'!H$37&lt;'CREDIT CALC.'!H$41,'CREDIT CALC.'!H$37&lt;'CREDIT CALC.'!H$43),('CREDIT CALC.'!H$37/'CREDIT CALC.'!H$41)*'QUAL. CALC'!D60,('CREDIT CALC.'!H$43/'CREDIT CALC.'!H$41)*'QUAL. CALC'!D60)))))</f>
        <v/>
      </c>
      <c r="F64" s="308" t="str">
        <f>IF(B64="","",IF('DEV.  DATA'!$D$72="","",1.3))</f>
        <v/>
      </c>
      <c r="G64" s="310" t="str">
        <f>IF(B64="","",IF('DEV.  DATA'!$G$60=100,1,'APPLIC. FRACT.'!$H60))</f>
        <v/>
      </c>
      <c r="H64" s="309" t="str">
        <f t="shared" si="5"/>
        <v/>
      </c>
      <c r="I64" s="311" t="str">
        <f>IF(B64="","",IF('DEV.  DATA'!$E$35="",'QUAL. CALC'!G60,IF('DEV.  DATA'!$E$37="",'DEV.  DATA'!$E$38,'DEV.  DATA'!$E$37)))</f>
        <v/>
      </c>
      <c r="J64" s="309" t="str">
        <f t="shared" si="6"/>
        <v/>
      </c>
      <c r="K64" s="312"/>
      <c r="L64" s="312"/>
      <c r="M64" s="450"/>
      <c r="N64" s="451" t="str">
        <f t="shared" si="2"/>
        <v/>
      </c>
      <c r="P64" s="452" t="str">
        <f>IF('DEV.  DATA'!$E$37&lt;&gt;"",'EXHIBIT C'!J64,IF(AND('DEV.  DATA'!$G$35="X",'DEV.  DATA'!$E$37="",'DEV.  DATA'!$E$38="",'DEV.  DATA'!$H$84=""),'EXHIBIT C'!J64,""))</f>
        <v/>
      </c>
      <c r="Q64" s="453" t="str">
        <f>IF(AND('DEV.  DATA'!$E$37="",'DEV.  DATA'!$E$38&gt;0),'EXHIBIT C'!J64,IF(AND('DEV.  DATA'!$G$35="X",'DEV.  DATA'!$E$37="",'DEV.  DATA'!$E$38="",'DEV.  DATA'!$H$84&lt;&gt;""),'EXHIBIT C'!J64,""))</f>
        <v/>
      </c>
      <c r="R64" s="454" t="str">
        <f>IF(B64="","",IF('DEV.  DATA'!$E$37&lt;&gt;"",'EXHIBIT C'!I64/100,IF(AND('DEV.  DATA'!$G$35="X",'DEV.  DATA'!$E$37="",'DEV.  DATA'!$E$38="",'DEV.  DATA'!$H$84=""),'EXHIBIT C'!I64/100,"")))</f>
        <v/>
      </c>
      <c r="S64" s="455" t="str">
        <f>IF(B64="","",IF(AND('DEV.  DATA'!$E$37="",'DEV.  DATA'!$E$38&gt;0), 'EXHIBIT C'!I64/100,IF(AND('DEV.  DATA'!$G$35="X",'DEV.  DATA'!$E$37="",'DEV.  DATA'!$E$38="",'DEV.  DATA'!$H$84&lt;&gt;""),'EXHIBIT C'!I64/100,"")))</f>
        <v/>
      </c>
      <c r="T64" s="456" t="str">
        <f>IF(B64="","",IF('DEV.  DATA'!$E$37&lt;&gt;"",'EXHIBIT C'!J64,IF(AND('DEV.  DATA'!$G$35="X",'DEV.  DATA'!$E$37="",'DEV.  DATA'!$E$38="",'DEV.  DATA'!$H$84=""),'EXHIBIT C'!J64,"")))</f>
        <v/>
      </c>
      <c r="U64" s="453" t="str">
        <f>IF(B64="","",IF(AND('DEV.  DATA'!$E$37="",'DEV.  DATA'!$E$38&gt;0), 'EXHIBIT C'!J64,IF(AND('DEV.  DATA'!$G$35="X",'DEV.  DATA'!$E$37="",'DEV.  DATA'!$E$38="",'DEV.  DATA'!$H$84&lt;&gt;""),'EXHIBIT C'!J64,"")))</f>
        <v/>
      </c>
      <c r="V64" s="444" t="str">
        <f>IF(B64="","",IF('DEV.  DATA'!$E$37&lt;&gt;"",'EXHIBIT C'!H64,IF(AND('DEV.  DATA'!$G$35="X",'DEV.  DATA'!$E$37="",'DEV.  DATA'!$E$38="",'DEV.  DATA'!$H$84=""),'EXHIBIT C'!H64,"")))</f>
        <v/>
      </c>
      <c r="W64" s="445" t="str">
        <f>IF(B64="","",IF(AND('DEV.  DATA'!$E$37="",'DEV.  DATA'!$E$38&gt;0), 'EXHIBIT C'!H64,IF(AND('DEV.  DATA'!$G$35="X",'DEV.  DATA'!$E$37="",'DEV.  DATA'!$E$38="",'DEV.  DATA'!$H$84&lt;&gt;""),'EXHIBIT C'!H64,"")))</f>
        <v/>
      </c>
      <c r="X64" s="444" t="str">
        <f>IF(B64="","",IF('DEV.  DATA'!$E$37&lt;&gt;"",'EXHIBIT C'!H64,IF(AND('DEV.  DATA'!$G$35="X",'DEV.  DATA'!$E$37="",'DEV.  DATA'!$E$38="",'DEV.  DATA'!$H$84=""),'EXHIBIT C'!H64,"")))</f>
        <v/>
      </c>
      <c r="Y64" s="445" t="str">
        <f>IF(B64="","",IF(AND('DEV.  DATA'!$E$37="",'DEV.  DATA'!$E$38&gt;0), 'EXHIBIT C'!H64,IF(AND('DEV.  DATA'!$G$35="X",'DEV.  DATA'!$E$37="",'DEV.  DATA'!$E$38="",'DEV.  DATA'!$H$84&lt;&gt;""),'EXHIBIT C'!H64,"")))</f>
        <v/>
      </c>
      <c r="Z64" s="457" t="str">
        <f t="shared" si="3"/>
        <v/>
      </c>
      <c r="AA64" s="457" t="str">
        <f t="shared" si="4"/>
        <v/>
      </c>
    </row>
    <row r="65" spans="1:27">
      <c r="A65" s="467"/>
      <c r="B65" s="306" t="str">
        <f>IF('APPLIC. FRACT.'!A61="",IF('QUAL. CALC'!A61="","",'QUAL. CALC'!A61),'APPLIC. FRACT.'!A61)</f>
        <v/>
      </c>
      <c r="C65" s="307" t="str">
        <f>IF('QUAL. CALC'!B61="","",'QUAL. CALC'!B61)</f>
        <v/>
      </c>
      <c r="D65" s="308" t="str">
        <f>IF('APPLIC. FRACT.'!C61="",IF('QUAL. CALC'!C61="","",'QUAL. CALC'!C61),'APPLIC. FRACT.'!C61)</f>
        <v/>
      </c>
      <c r="E65" s="309" t="str">
        <f>IF(B65="","",N(M65)+IF('DEV.  DATA'!H$84&gt;0,IF('CREDIT CALC.'!H$41&lt;='CREDIT CALC.'!H$43,'QUAL. CALC'!D61,('CREDIT CALC.'!H$43/'CREDIT CALC.'!H$41)*'QUAL. CALC'!D61),IF('CREDIT CALC.'!H$37="","",IF(AND('CREDIT CALC.'!H$41&lt;='CREDIT CALC.'!H$37,'CREDIT CALC.'!H$41&lt;='CREDIT CALC.'!H$43),'QUAL. CALC'!D61,IF(AND('CREDIT CALC.'!H$37&lt;'CREDIT CALC.'!H$41,'CREDIT CALC.'!H$37&lt;'CREDIT CALC.'!H$43),('CREDIT CALC.'!H$37/'CREDIT CALC.'!H$41)*'QUAL. CALC'!D61,('CREDIT CALC.'!H$43/'CREDIT CALC.'!H$41)*'QUAL. CALC'!D61)))))</f>
        <v/>
      </c>
      <c r="F65" s="308" t="str">
        <f>IF(B65="","",IF('DEV.  DATA'!$D$72="","",1.3))</f>
        <v/>
      </c>
      <c r="G65" s="310" t="str">
        <f>IF(B65="","",IF('DEV.  DATA'!$G$60=100,1,'APPLIC. FRACT.'!$H61))</f>
        <v/>
      </c>
      <c r="H65" s="309" t="str">
        <f t="shared" si="5"/>
        <v/>
      </c>
      <c r="I65" s="311" t="str">
        <f>IF(B65="","",IF('DEV.  DATA'!$E$35="",'QUAL. CALC'!G61,IF('DEV.  DATA'!$E$37="",'DEV.  DATA'!$E$38,'DEV.  DATA'!$E$37)))</f>
        <v/>
      </c>
      <c r="J65" s="309" t="str">
        <f t="shared" si="6"/>
        <v/>
      </c>
      <c r="K65" s="312"/>
      <c r="L65" s="312"/>
      <c r="M65" s="450"/>
      <c r="N65" s="451" t="str">
        <f t="shared" si="2"/>
        <v/>
      </c>
      <c r="P65" s="452" t="str">
        <f>IF('DEV.  DATA'!$E$37&lt;&gt;"",'EXHIBIT C'!J65,IF(AND('DEV.  DATA'!$G$35="X",'DEV.  DATA'!$E$37="",'DEV.  DATA'!$E$38="",'DEV.  DATA'!$H$84=""),'EXHIBIT C'!J65,""))</f>
        <v/>
      </c>
      <c r="Q65" s="453" t="str">
        <f>IF(AND('DEV.  DATA'!$E$37="",'DEV.  DATA'!$E$38&gt;0),'EXHIBIT C'!J65,IF(AND('DEV.  DATA'!$G$35="X",'DEV.  DATA'!$E$37="",'DEV.  DATA'!$E$38="",'DEV.  DATA'!$H$84&lt;&gt;""),'EXHIBIT C'!J65,""))</f>
        <v/>
      </c>
      <c r="R65" s="454" t="str">
        <f>IF(B65="","",IF('DEV.  DATA'!$E$37&lt;&gt;"",'EXHIBIT C'!I65/100,IF(AND('DEV.  DATA'!$G$35="X",'DEV.  DATA'!$E$37="",'DEV.  DATA'!$E$38="",'DEV.  DATA'!$H$84=""),'EXHIBIT C'!I65/100,"")))</f>
        <v/>
      </c>
      <c r="S65" s="455" t="str">
        <f>IF(B65="","",IF(AND('DEV.  DATA'!$E$37="",'DEV.  DATA'!$E$38&gt;0), 'EXHIBIT C'!I65/100,IF(AND('DEV.  DATA'!$G$35="X",'DEV.  DATA'!$E$37="",'DEV.  DATA'!$E$38="",'DEV.  DATA'!$H$84&lt;&gt;""),'EXHIBIT C'!I65/100,"")))</f>
        <v/>
      </c>
      <c r="T65" s="456" t="str">
        <f>IF(B65="","",IF('DEV.  DATA'!$E$37&lt;&gt;"",'EXHIBIT C'!J65,IF(AND('DEV.  DATA'!$G$35="X",'DEV.  DATA'!$E$37="",'DEV.  DATA'!$E$38="",'DEV.  DATA'!$H$84=""),'EXHIBIT C'!J65,"")))</f>
        <v/>
      </c>
      <c r="U65" s="453" t="str">
        <f>IF(B65="","",IF(AND('DEV.  DATA'!$E$37="",'DEV.  DATA'!$E$38&gt;0), 'EXHIBIT C'!J65,IF(AND('DEV.  DATA'!$G$35="X",'DEV.  DATA'!$E$37="",'DEV.  DATA'!$E$38="",'DEV.  DATA'!$H$84&lt;&gt;""),'EXHIBIT C'!J65,"")))</f>
        <v/>
      </c>
      <c r="V65" s="444" t="str">
        <f>IF(B65="","",IF('DEV.  DATA'!$E$37&lt;&gt;"",'EXHIBIT C'!H65,IF(AND('DEV.  DATA'!$G$35="X",'DEV.  DATA'!$E$37="",'DEV.  DATA'!$E$38="",'DEV.  DATA'!$H$84=""),'EXHIBIT C'!H65,"")))</f>
        <v/>
      </c>
      <c r="W65" s="445" t="str">
        <f>IF(B65="","",IF(AND('DEV.  DATA'!$E$37="",'DEV.  DATA'!$E$38&gt;0), 'EXHIBIT C'!H65,IF(AND('DEV.  DATA'!$G$35="X",'DEV.  DATA'!$E$37="",'DEV.  DATA'!$E$38="",'DEV.  DATA'!$H$84&lt;&gt;""),'EXHIBIT C'!H65,"")))</f>
        <v/>
      </c>
      <c r="X65" s="444" t="str">
        <f>IF(B65="","",IF('DEV.  DATA'!$E$37&lt;&gt;"",'EXHIBIT C'!H65,IF(AND('DEV.  DATA'!$G$35="X",'DEV.  DATA'!$E$37="",'DEV.  DATA'!$E$38="",'DEV.  DATA'!$H$84=""),'EXHIBIT C'!H65,"")))</f>
        <v/>
      </c>
      <c r="Y65" s="445" t="str">
        <f>IF(B65="","",IF(AND('DEV.  DATA'!$E$37="",'DEV.  DATA'!$E$38&gt;0), 'EXHIBIT C'!H65,IF(AND('DEV.  DATA'!$G$35="X",'DEV.  DATA'!$E$37="",'DEV.  DATA'!$E$38="",'DEV.  DATA'!$H$84&lt;&gt;""),'EXHIBIT C'!H65,"")))</f>
        <v/>
      </c>
      <c r="Z65" s="457" t="str">
        <f t="shared" si="3"/>
        <v/>
      </c>
      <c r="AA65" s="457" t="str">
        <f t="shared" si="4"/>
        <v/>
      </c>
    </row>
    <row r="66" spans="1:27">
      <c r="A66" s="467"/>
      <c r="B66" s="306" t="str">
        <f>IF('APPLIC. FRACT.'!A62="",IF('QUAL. CALC'!A62="","",'QUAL. CALC'!A62),'APPLIC. FRACT.'!A62)</f>
        <v/>
      </c>
      <c r="C66" s="307" t="str">
        <f>IF('QUAL. CALC'!B62="","",'QUAL. CALC'!B62)</f>
        <v/>
      </c>
      <c r="D66" s="308" t="str">
        <f>IF('APPLIC. FRACT.'!C62="",IF('QUAL. CALC'!C62="","",'QUAL. CALC'!C62),'APPLIC. FRACT.'!C62)</f>
        <v/>
      </c>
      <c r="E66" s="309" t="str">
        <f>IF(B66="","",N(M66)+IF('DEV.  DATA'!H$84&gt;0,IF('CREDIT CALC.'!H$41&lt;='CREDIT CALC.'!H$43,'QUAL. CALC'!D62,('CREDIT CALC.'!H$43/'CREDIT CALC.'!H$41)*'QUAL. CALC'!D62),IF('CREDIT CALC.'!H$37="","",IF(AND('CREDIT CALC.'!H$41&lt;='CREDIT CALC.'!H$37,'CREDIT CALC.'!H$41&lt;='CREDIT CALC.'!H$43),'QUAL. CALC'!D62,IF(AND('CREDIT CALC.'!H$37&lt;'CREDIT CALC.'!H$41,'CREDIT CALC.'!H$37&lt;'CREDIT CALC.'!H$43),('CREDIT CALC.'!H$37/'CREDIT CALC.'!H$41)*'QUAL. CALC'!D62,('CREDIT CALC.'!H$43/'CREDIT CALC.'!H$41)*'QUAL. CALC'!D62)))))</f>
        <v/>
      </c>
      <c r="F66" s="308" t="str">
        <f>IF(B66="","",IF('DEV.  DATA'!$D$72="","",1.3))</f>
        <v/>
      </c>
      <c r="G66" s="310" t="str">
        <f>IF(B66="","",IF('DEV.  DATA'!$G$60=100,1,'APPLIC. FRACT.'!$H62))</f>
        <v/>
      </c>
      <c r="H66" s="309" t="str">
        <f t="shared" si="5"/>
        <v/>
      </c>
      <c r="I66" s="311" t="str">
        <f>IF(B66="","",IF('DEV.  DATA'!$E$35="",'QUAL. CALC'!G62,IF('DEV.  DATA'!$E$37="",'DEV.  DATA'!$E$38,'DEV.  DATA'!$E$37)))</f>
        <v/>
      </c>
      <c r="J66" s="309" t="str">
        <f t="shared" si="6"/>
        <v/>
      </c>
      <c r="K66" s="312"/>
      <c r="L66" s="312"/>
      <c r="M66" s="450"/>
      <c r="N66" s="451" t="str">
        <f t="shared" si="2"/>
        <v/>
      </c>
      <c r="P66" s="452" t="str">
        <f>IF('DEV.  DATA'!$E$37&lt;&gt;"",'EXHIBIT C'!J66,IF(AND('DEV.  DATA'!$G$35="X",'DEV.  DATA'!$E$37="",'DEV.  DATA'!$E$38="",'DEV.  DATA'!$H$84=""),'EXHIBIT C'!J66,""))</f>
        <v/>
      </c>
      <c r="Q66" s="453" t="str">
        <f>IF(AND('DEV.  DATA'!$E$37="",'DEV.  DATA'!$E$38&gt;0),'EXHIBIT C'!J66,IF(AND('DEV.  DATA'!$G$35="X",'DEV.  DATA'!$E$37="",'DEV.  DATA'!$E$38="",'DEV.  DATA'!$H$84&lt;&gt;""),'EXHIBIT C'!J66,""))</f>
        <v/>
      </c>
      <c r="R66" s="454" t="str">
        <f>IF(B66="","",IF('DEV.  DATA'!$E$37&lt;&gt;"",'EXHIBIT C'!I66/100,IF(AND('DEV.  DATA'!$G$35="X",'DEV.  DATA'!$E$37="",'DEV.  DATA'!$E$38="",'DEV.  DATA'!$H$84=""),'EXHIBIT C'!I66/100,"")))</f>
        <v/>
      </c>
      <c r="S66" s="455" t="str">
        <f>IF(B66="","",IF(AND('DEV.  DATA'!$E$37="",'DEV.  DATA'!$E$38&gt;0), 'EXHIBIT C'!I66/100,IF(AND('DEV.  DATA'!$G$35="X",'DEV.  DATA'!$E$37="",'DEV.  DATA'!$E$38="",'DEV.  DATA'!$H$84&lt;&gt;""),'EXHIBIT C'!I66/100,"")))</f>
        <v/>
      </c>
      <c r="T66" s="456" t="str">
        <f>IF(B66="","",IF('DEV.  DATA'!$E$37&lt;&gt;"",'EXHIBIT C'!J66,IF(AND('DEV.  DATA'!$G$35="X",'DEV.  DATA'!$E$37="",'DEV.  DATA'!$E$38="",'DEV.  DATA'!$H$84=""),'EXHIBIT C'!J66,"")))</f>
        <v/>
      </c>
      <c r="U66" s="453" t="str">
        <f>IF(B66="","",IF(AND('DEV.  DATA'!$E$37="",'DEV.  DATA'!$E$38&gt;0), 'EXHIBIT C'!J66,IF(AND('DEV.  DATA'!$G$35="X",'DEV.  DATA'!$E$37="",'DEV.  DATA'!$E$38="",'DEV.  DATA'!$H$84&lt;&gt;""),'EXHIBIT C'!J66,"")))</f>
        <v/>
      </c>
      <c r="V66" s="444" t="str">
        <f>IF(B66="","",IF('DEV.  DATA'!$E$37&lt;&gt;"",'EXHIBIT C'!H66,IF(AND('DEV.  DATA'!$G$35="X",'DEV.  DATA'!$E$37="",'DEV.  DATA'!$E$38="",'DEV.  DATA'!$H$84=""),'EXHIBIT C'!H66,"")))</f>
        <v/>
      </c>
      <c r="W66" s="445" t="str">
        <f>IF(B66="","",IF(AND('DEV.  DATA'!$E$37="",'DEV.  DATA'!$E$38&gt;0), 'EXHIBIT C'!H66,IF(AND('DEV.  DATA'!$G$35="X",'DEV.  DATA'!$E$37="",'DEV.  DATA'!$E$38="",'DEV.  DATA'!$H$84&lt;&gt;""),'EXHIBIT C'!H66,"")))</f>
        <v/>
      </c>
      <c r="X66" s="444" t="str">
        <f>IF(B66="","",IF('DEV.  DATA'!$E$37&lt;&gt;"",'EXHIBIT C'!H66,IF(AND('DEV.  DATA'!$G$35="X",'DEV.  DATA'!$E$37="",'DEV.  DATA'!$E$38="",'DEV.  DATA'!$H$84=""),'EXHIBIT C'!H66,"")))</f>
        <v/>
      </c>
      <c r="Y66" s="445" t="str">
        <f>IF(B66="","",IF(AND('DEV.  DATA'!$E$37="",'DEV.  DATA'!$E$38&gt;0), 'EXHIBIT C'!H66,IF(AND('DEV.  DATA'!$G$35="X",'DEV.  DATA'!$E$37="",'DEV.  DATA'!$E$38="",'DEV.  DATA'!$H$84&lt;&gt;""),'EXHIBIT C'!H66,"")))</f>
        <v/>
      </c>
      <c r="Z66" s="457" t="str">
        <f t="shared" si="3"/>
        <v/>
      </c>
      <c r="AA66" s="457" t="str">
        <f t="shared" si="4"/>
        <v/>
      </c>
    </row>
    <row r="67" spans="1:27">
      <c r="A67" s="467"/>
      <c r="B67" s="306" t="str">
        <f>IF('APPLIC. FRACT.'!A63="",IF('QUAL. CALC'!A63="","",'QUAL. CALC'!A63),'APPLIC. FRACT.'!A63)</f>
        <v/>
      </c>
      <c r="C67" s="307" t="str">
        <f>IF('QUAL. CALC'!B63="","",'QUAL. CALC'!B63)</f>
        <v/>
      </c>
      <c r="D67" s="308" t="str">
        <f>IF('APPLIC. FRACT.'!C63="",IF('QUAL. CALC'!C63="","",'QUAL. CALC'!C63),'APPLIC. FRACT.'!C63)</f>
        <v/>
      </c>
      <c r="E67" s="309" t="str">
        <f>IF(B67="","",N(M67)+IF('DEV.  DATA'!H$84&gt;0,IF('CREDIT CALC.'!H$41&lt;='CREDIT CALC.'!H$43,'QUAL. CALC'!D63,('CREDIT CALC.'!H$43/'CREDIT CALC.'!H$41)*'QUAL. CALC'!D63),IF('CREDIT CALC.'!H$37="","",IF(AND('CREDIT CALC.'!H$41&lt;='CREDIT CALC.'!H$37,'CREDIT CALC.'!H$41&lt;='CREDIT CALC.'!H$43),'QUAL. CALC'!D63,IF(AND('CREDIT CALC.'!H$37&lt;'CREDIT CALC.'!H$41,'CREDIT CALC.'!H$37&lt;'CREDIT CALC.'!H$43),('CREDIT CALC.'!H$37/'CREDIT CALC.'!H$41)*'QUAL. CALC'!D63,('CREDIT CALC.'!H$43/'CREDIT CALC.'!H$41)*'QUAL. CALC'!D63)))))</f>
        <v/>
      </c>
      <c r="F67" s="308" t="str">
        <f>IF(B67="","",IF('DEV.  DATA'!$D$72="","",1.3))</f>
        <v/>
      </c>
      <c r="G67" s="310" t="str">
        <f>IF(B67="","",IF('DEV.  DATA'!$G$60=100,1,'APPLIC. FRACT.'!$H63))</f>
        <v/>
      </c>
      <c r="H67" s="309" t="str">
        <f t="shared" si="5"/>
        <v/>
      </c>
      <c r="I67" s="311" t="str">
        <f>IF(B67="","",IF('DEV.  DATA'!$E$35="",'QUAL. CALC'!G63,IF('DEV.  DATA'!$E$37="",'DEV.  DATA'!$E$38,'DEV.  DATA'!$E$37)))</f>
        <v/>
      </c>
      <c r="J67" s="309" t="str">
        <f t="shared" si="6"/>
        <v/>
      </c>
      <c r="K67" s="312"/>
      <c r="L67" s="312"/>
      <c r="M67" s="450"/>
      <c r="N67" s="451" t="str">
        <f t="shared" si="2"/>
        <v/>
      </c>
      <c r="P67" s="452" t="str">
        <f>IF('DEV.  DATA'!$E$37&lt;&gt;"",'EXHIBIT C'!J67,IF(AND('DEV.  DATA'!$G$35="X",'DEV.  DATA'!$E$37="",'DEV.  DATA'!$E$38="",'DEV.  DATA'!$H$84=""),'EXHIBIT C'!J67,""))</f>
        <v/>
      </c>
      <c r="Q67" s="453" t="str">
        <f>IF(AND('DEV.  DATA'!$E$37="",'DEV.  DATA'!$E$38&gt;0),'EXHIBIT C'!J67,IF(AND('DEV.  DATA'!$G$35="X",'DEV.  DATA'!$E$37="",'DEV.  DATA'!$E$38="",'DEV.  DATA'!$H$84&lt;&gt;""),'EXHIBIT C'!J67,""))</f>
        <v/>
      </c>
      <c r="R67" s="454" t="str">
        <f>IF(B67="","",IF('DEV.  DATA'!$E$37&lt;&gt;"",'EXHIBIT C'!I67/100,IF(AND('DEV.  DATA'!$G$35="X",'DEV.  DATA'!$E$37="",'DEV.  DATA'!$E$38="",'DEV.  DATA'!$H$84=""),'EXHIBIT C'!I67/100,"")))</f>
        <v/>
      </c>
      <c r="S67" s="455" t="str">
        <f>IF(B67="","",IF(AND('DEV.  DATA'!$E$37="",'DEV.  DATA'!$E$38&gt;0), 'EXHIBIT C'!I67/100,IF(AND('DEV.  DATA'!$G$35="X",'DEV.  DATA'!$E$37="",'DEV.  DATA'!$E$38="",'DEV.  DATA'!$H$84&lt;&gt;""),'EXHIBIT C'!I67/100,"")))</f>
        <v/>
      </c>
      <c r="T67" s="456" t="str">
        <f>IF(B67="","",IF('DEV.  DATA'!$E$37&lt;&gt;"",'EXHIBIT C'!J67,IF(AND('DEV.  DATA'!$G$35="X",'DEV.  DATA'!$E$37="",'DEV.  DATA'!$E$38="",'DEV.  DATA'!$H$84=""),'EXHIBIT C'!J67,"")))</f>
        <v/>
      </c>
      <c r="U67" s="453" t="str">
        <f>IF(B67="","",IF(AND('DEV.  DATA'!$E$37="",'DEV.  DATA'!$E$38&gt;0), 'EXHIBIT C'!J67,IF(AND('DEV.  DATA'!$G$35="X",'DEV.  DATA'!$E$37="",'DEV.  DATA'!$E$38="",'DEV.  DATA'!$H$84&lt;&gt;""),'EXHIBIT C'!J67,"")))</f>
        <v/>
      </c>
      <c r="V67" s="444" t="str">
        <f>IF(B67="","",IF('DEV.  DATA'!$E$37&lt;&gt;"",'EXHIBIT C'!H67,IF(AND('DEV.  DATA'!$G$35="X",'DEV.  DATA'!$E$37="",'DEV.  DATA'!$E$38="",'DEV.  DATA'!$H$84=""),'EXHIBIT C'!H67,"")))</f>
        <v/>
      </c>
      <c r="W67" s="445" t="str">
        <f>IF(B67="","",IF(AND('DEV.  DATA'!$E$37="",'DEV.  DATA'!$E$38&gt;0), 'EXHIBIT C'!H67,IF(AND('DEV.  DATA'!$G$35="X",'DEV.  DATA'!$E$37="",'DEV.  DATA'!$E$38="",'DEV.  DATA'!$H$84&lt;&gt;""),'EXHIBIT C'!H67,"")))</f>
        <v/>
      </c>
      <c r="X67" s="444" t="str">
        <f>IF(B67="","",IF('DEV.  DATA'!$E$37&lt;&gt;"",'EXHIBIT C'!H67,IF(AND('DEV.  DATA'!$G$35="X",'DEV.  DATA'!$E$37="",'DEV.  DATA'!$E$38="",'DEV.  DATA'!$H$84=""),'EXHIBIT C'!H67,"")))</f>
        <v/>
      </c>
      <c r="Y67" s="445" t="str">
        <f>IF(B67="","",IF(AND('DEV.  DATA'!$E$37="",'DEV.  DATA'!$E$38&gt;0), 'EXHIBIT C'!H67,IF(AND('DEV.  DATA'!$G$35="X",'DEV.  DATA'!$E$37="",'DEV.  DATA'!$E$38="",'DEV.  DATA'!$H$84&lt;&gt;""),'EXHIBIT C'!H67,"")))</f>
        <v/>
      </c>
      <c r="Z67" s="457" t="str">
        <f t="shared" si="3"/>
        <v/>
      </c>
      <c r="AA67" s="457" t="str">
        <f t="shared" si="4"/>
        <v/>
      </c>
    </row>
    <row r="68" spans="1:27">
      <c r="A68" s="467"/>
      <c r="B68" s="306" t="str">
        <f>IF('APPLIC. FRACT.'!A64="",IF('QUAL. CALC'!A64="","",'QUAL. CALC'!A64),'APPLIC. FRACT.'!A64)</f>
        <v/>
      </c>
      <c r="C68" s="307" t="str">
        <f>IF('QUAL. CALC'!B64="","",'QUAL. CALC'!B64)</f>
        <v/>
      </c>
      <c r="D68" s="308" t="str">
        <f>IF('APPLIC. FRACT.'!C64="",IF('QUAL. CALC'!C64="","",'QUAL. CALC'!C64),'APPLIC. FRACT.'!C64)</f>
        <v/>
      </c>
      <c r="E68" s="309" t="str">
        <f>IF(B68="","",N(M68)+IF('DEV.  DATA'!H$84&gt;0,IF('CREDIT CALC.'!H$41&lt;='CREDIT CALC.'!H$43,'QUAL. CALC'!D64,('CREDIT CALC.'!H$43/'CREDIT CALC.'!H$41)*'QUAL. CALC'!D64),IF('CREDIT CALC.'!H$37="","",IF(AND('CREDIT CALC.'!H$41&lt;='CREDIT CALC.'!H$37,'CREDIT CALC.'!H$41&lt;='CREDIT CALC.'!H$43),'QUAL. CALC'!D64,IF(AND('CREDIT CALC.'!H$37&lt;'CREDIT CALC.'!H$41,'CREDIT CALC.'!H$37&lt;'CREDIT CALC.'!H$43),('CREDIT CALC.'!H$37/'CREDIT CALC.'!H$41)*'QUAL. CALC'!D64,('CREDIT CALC.'!H$43/'CREDIT CALC.'!H$41)*'QUAL. CALC'!D64)))))</f>
        <v/>
      </c>
      <c r="F68" s="308" t="str">
        <f>IF(B68="","",IF('DEV.  DATA'!$D$72="","",1.3))</f>
        <v/>
      </c>
      <c r="G68" s="310" t="str">
        <f>IF(B68="","",IF('DEV.  DATA'!$G$60=100,1,'APPLIC. FRACT.'!$H64))</f>
        <v/>
      </c>
      <c r="H68" s="309" t="str">
        <f t="shared" si="5"/>
        <v/>
      </c>
      <c r="I68" s="311" t="str">
        <f>IF(B68="","",IF('DEV.  DATA'!$E$35="",'QUAL. CALC'!G64,IF('DEV.  DATA'!$E$37="",'DEV.  DATA'!$E$38,'DEV.  DATA'!$E$37)))</f>
        <v/>
      </c>
      <c r="J68" s="309" t="str">
        <f t="shared" si="6"/>
        <v/>
      </c>
      <c r="K68" s="312"/>
      <c r="L68" s="312"/>
      <c r="M68" s="450"/>
      <c r="N68" s="451" t="str">
        <f t="shared" si="2"/>
        <v/>
      </c>
      <c r="P68" s="452" t="str">
        <f>IF('DEV.  DATA'!$E$37&lt;&gt;"",'EXHIBIT C'!J68,IF(AND('DEV.  DATA'!$G$35="X",'DEV.  DATA'!$E$37="",'DEV.  DATA'!$E$38="",'DEV.  DATA'!$H$84=""),'EXHIBIT C'!J68,""))</f>
        <v/>
      </c>
      <c r="Q68" s="453" t="str">
        <f>IF(AND('DEV.  DATA'!$E$37="",'DEV.  DATA'!$E$38&gt;0),'EXHIBIT C'!J68,IF(AND('DEV.  DATA'!$G$35="X",'DEV.  DATA'!$E$37="",'DEV.  DATA'!$E$38="",'DEV.  DATA'!$H$84&lt;&gt;""),'EXHIBIT C'!J68,""))</f>
        <v/>
      </c>
      <c r="R68" s="454" t="str">
        <f>IF(B68="","",IF('DEV.  DATA'!$E$37&lt;&gt;"",'EXHIBIT C'!I68/100,IF(AND('DEV.  DATA'!$G$35="X",'DEV.  DATA'!$E$37="",'DEV.  DATA'!$E$38="",'DEV.  DATA'!$H$84=""),'EXHIBIT C'!I68/100,"")))</f>
        <v/>
      </c>
      <c r="S68" s="455" t="str">
        <f>IF(B68="","",IF(AND('DEV.  DATA'!$E$37="",'DEV.  DATA'!$E$38&gt;0), 'EXHIBIT C'!I68/100,IF(AND('DEV.  DATA'!$G$35="X",'DEV.  DATA'!$E$37="",'DEV.  DATA'!$E$38="",'DEV.  DATA'!$H$84&lt;&gt;""),'EXHIBIT C'!I68/100,"")))</f>
        <v/>
      </c>
      <c r="T68" s="456" t="str">
        <f>IF(B68="","",IF('DEV.  DATA'!$E$37&lt;&gt;"",'EXHIBIT C'!J68,IF(AND('DEV.  DATA'!$G$35="X",'DEV.  DATA'!$E$37="",'DEV.  DATA'!$E$38="",'DEV.  DATA'!$H$84=""),'EXHIBIT C'!J68,"")))</f>
        <v/>
      </c>
      <c r="U68" s="453" t="str">
        <f>IF(B68="","",IF(AND('DEV.  DATA'!$E$37="",'DEV.  DATA'!$E$38&gt;0), 'EXHIBIT C'!J68,IF(AND('DEV.  DATA'!$G$35="X",'DEV.  DATA'!$E$37="",'DEV.  DATA'!$E$38="",'DEV.  DATA'!$H$84&lt;&gt;""),'EXHIBIT C'!J68,"")))</f>
        <v/>
      </c>
      <c r="V68" s="444" t="str">
        <f>IF(B68="","",IF('DEV.  DATA'!$E$37&lt;&gt;"",'EXHIBIT C'!H68,IF(AND('DEV.  DATA'!$G$35="X",'DEV.  DATA'!$E$37="",'DEV.  DATA'!$E$38="",'DEV.  DATA'!$H$84=""),'EXHIBIT C'!H68,"")))</f>
        <v/>
      </c>
      <c r="W68" s="445" t="str">
        <f>IF(B68="","",IF(AND('DEV.  DATA'!$E$37="",'DEV.  DATA'!$E$38&gt;0), 'EXHIBIT C'!H68,IF(AND('DEV.  DATA'!$G$35="X",'DEV.  DATA'!$E$37="",'DEV.  DATA'!$E$38="",'DEV.  DATA'!$H$84&lt;&gt;""),'EXHIBIT C'!H68,"")))</f>
        <v/>
      </c>
      <c r="X68" s="444" t="str">
        <f>IF(B68="","",IF('DEV.  DATA'!$E$37&lt;&gt;"",'EXHIBIT C'!H68,IF(AND('DEV.  DATA'!$G$35="X",'DEV.  DATA'!$E$37="",'DEV.  DATA'!$E$38="",'DEV.  DATA'!$H$84=""),'EXHIBIT C'!H68,"")))</f>
        <v/>
      </c>
      <c r="Y68" s="445" t="str">
        <f>IF(B68="","",IF(AND('DEV.  DATA'!$E$37="",'DEV.  DATA'!$E$38&gt;0), 'EXHIBIT C'!H68,IF(AND('DEV.  DATA'!$G$35="X",'DEV.  DATA'!$E$37="",'DEV.  DATA'!$E$38="",'DEV.  DATA'!$H$84&lt;&gt;""),'EXHIBIT C'!H68,"")))</f>
        <v/>
      </c>
      <c r="Z68" s="457" t="str">
        <f t="shared" si="3"/>
        <v/>
      </c>
      <c r="AA68" s="457" t="str">
        <f t="shared" si="4"/>
        <v/>
      </c>
    </row>
    <row r="69" spans="1:27">
      <c r="A69" s="467"/>
      <c r="B69" s="306" t="str">
        <f>IF('APPLIC. FRACT.'!A65="",IF('QUAL. CALC'!A65="","",'QUAL. CALC'!A65),'APPLIC. FRACT.'!A65)</f>
        <v/>
      </c>
      <c r="C69" s="307" t="str">
        <f>IF('QUAL. CALC'!B65="","",'QUAL. CALC'!B65)</f>
        <v/>
      </c>
      <c r="D69" s="308" t="str">
        <f>IF('APPLIC. FRACT.'!C65="",IF('QUAL. CALC'!C65="","",'QUAL. CALC'!C65),'APPLIC. FRACT.'!C65)</f>
        <v/>
      </c>
      <c r="E69" s="309" t="str">
        <f>IF(B69="","",N(M69)+IF('DEV.  DATA'!H$84&gt;0,IF('CREDIT CALC.'!H$41&lt;='CREDIT CALC.'!H$43,'QUAL. CALC'!D65,('CREDIT CALC.'!H$43/'CREDIT CALC.'!H$41)*'QUAL. CALC'!D65),IF('CREDIT CALC.'!H$37="","",IF(AND('CREDIT CALC.'!H$41&lt;='CREDIT CALC.'!H$37,'CREDIT CALC.'!H$41&lt;='CREDIT CALC.'!H$43),'QUAL. CALC'!D65,IF(AND('CREDIT CALC.'!H$37&lt;'CREDIT CALC.'!H$41,'CREDIT CALC.'!H$37&lt;'CREDIT CALC.'!H$43),('CREDIT CALC.'!H$37/'CREDIT CALC.'!H$41)*'QUAL. CALC'!D65,('CREDIT CALC.'!H$43/'CREDIT CALC.'!H$41)*'QUAL. CALC'!D65)))))</f>
        <v/>
      </c>
      <c r="F69" s="308" t="str">
        <f>IF(B69="","",IF('DEV.  DATA'!$D$72="","",1.3))</f>
        <v/>
      </c>
      <c r="G69" s="310" t="str">
        <f>IF(B69="","",IF('DEV.  DATA'!$G$60=100,1,'APPLIC. FRACT.'!$H65))</f>
        <v/>
      </c>
      <c r="H69" s="309" t="str">
        <f t="shared" si="5"/>
        <v/>
      </c>
      <c r="I69" s="311" t="str">
        <f>IF(B69="","",IF('DEV.  DATA'!$E$35="",'QUAL. CALC'!G65,IF('DEV.  DATA'!$E$37="",'DEV.  DATA'!$E$38,'DEV.  DATA'!$E$37)))</f>
        <v/>
      </c>
      <c r="J69" s="309" t="str">
        <f t="shared" si="6"/>
        <v/>
      </c>
      <c r="K69" s="312"/>
      <c r="L69" s="312"/>
      <c r="M69" s="450"/>
      <c r="N69" s="451" t="str">
        <f t="shared" si="2"/>
        <v/>
      </c>
      <c r="P69" s="452" t="str">
        <f>IF('DEV.  DATA'!$E$37&lt;&gt;"",'EXHIBIT C'!J69,IF(AND('DEV.  DATA'!$G$35="X",'DEV.  DATA'!$E$37="",'DEV.  DATA'!$E$38="",'DEV.  DATA'!$H$84=""),'EXHIBIT C'!J69,""))</f>
        <v/>
      </c>
      <c r="Q69" s="453" t="str">
        <f>IF(AND('DEV.  DATA'!$E$37="",'DEV.  DATA'!$E$38&gt;0),'EXHIBIT C'!J69,IF(AND('DEV.  DATA'!$G$35="X",'DEV.  DATA'!$E$37="",'DEV.  DATA'!$E$38="",'DEV.  DATA'!$H$84&lt;&gt;""),'EXHIBIT C'!J69,""))</f>
        <v/>
      </c>
      <c r="R69" s="454" t="str">
        <f>IF(B69="","",IF('DEV.  DATA'!$E$37&lt;&gt;"",'EXHIBIT C'!I69/100,IF(AND('DEV.  DATA'!$G$35="X",'DEV.  DATA'!$E$37="",'DEV.  DATA'!$E$38="",'DEV.  DATA'!$H$84=""),'EXHIBIT C'!I69/100,"")))</f>
        <v/>
      </c>
      <c r="S69" s="455" t="str">
        <f>IF(B69="","",IF(AND('DEV.  DATA'!$E$37="",'DEV.  DATA'!$E$38&gt;0), 'EXHIBIT C'!I69/100,IF(AND('DEV.  DATA'!$G$35="X",'DEV.  DATA'!$E$37="",'DEV.  DATA'!$E$38="",'DEV.  DATA'!$H$84&lt;&gt;""),'EXHIBIT C'!I69/100,"")))</f>
        <v/>
      </c>
      <c r="T69" s="456" t="str">
        <f>IF(B69="","",IF('DEV.  DATA'!$E$37&lt;&gt;"",'EXHIBIT C'!J69,IF(AND('DEV.  DATA'!$G$35="X",'DEV.  DATA'!$E$37="",'DEV.  DATA'!$E$38="",'DEV.  DATA'!$H$84=""),'EXHIBIT C'!J69,"")))</f>
        <v/>
      </c>
      <c r="U69" s="453" t="str">
        <f>IF(B69="","",IF(AND('DEV.  DATA'!$E$37="",'DEV.  DATA'!$E$38&gt;0), 'EXHIBIT C'!J69,IF(AND('DEV.  DATA'!$G$35="X",'DEV.  DATA'!$E$37="",'DEV.  DATA'!$E$38="",'DEV.  DATA'!$H$84&lt;&gt;""),'EXHIBIT C'!J69,"")))</f>
        <v/>
      </c>
      <c r="V69" s="444" t="str">
        <f>IF(B69="","",IF('DEV.  DATA'!$E$37&lt;&gt;"",'EXHIBIT C'!H69,IF(AND('DEV.  DATA'!$G$35="X",'DEV.  DATA'!$E$37="",'DEV.  DATA'!$E$38="",'DEV.  DATA'!$H$84=""),'EXHIBIT C'!H69,"")))</f>
        <v/>
      </c>
      <c r="W69" s="445" t="str">
        <f>IF(B69="","",IF(AND('DEV.  DATA'!$E$37="",'DEV.  DATA'!$E$38&gt;0), 'EXHIBIT C'!H69,IF(AND('DEV.  DATA'!$G$35="X",'DEV.  DATA'!$E$37="",'DEV.  DATA'!$E$38="",'DEV.  DATA'!$H$84&lt;&gt;""),'EXHIBIT C'!H69,"")))</f>
        <v/>
      </c>
      <c r="X69" s="444" t="str">
        <f>IF(B69="","",IF('DEV.  DATA'!$E$37&lt;&gt;"",'EXHIBIT C'!H69,IF(AND('DEV.  DATA'!$G$35="X",'DEV.  DATA'!$E$37="",'DEV.  DATA'!$E$38="",'DEV.  DATA'!$H$84=""),'EXHIBIT C'!H69,"")))</f>
        <v/>
      </c>
      <c r="Y69" s="445" t="str">
        <f>IF(B69="","",IF(AND('DEV.  DATA'!$E$37="",'DEV.  DATA'!$E$38&gt;0), 'EXHIBIT C'!H69,IF(AND('DEV.  DATA'!$G$35="X",'DEV.  DATA'!$E$37="",'DEV.  DATA'!$E$38="",'DEV.  DATA'!$H$84&lt;&gt;""),'EXHIBIT C'!H69,"")))</f>
        <v/>
      </c>
      <c r="Z69" s="457" t="str">
        <f t="shared" si="3"/>
        <v/>
      </c>
      <c r="AA69" s="457" t="str">
        <f t="shared" si="4"/>
        <v/>
      </c>
    </row>
    <row r="70" spans="1:27">
      <c r="A70" s="467"/>
      <c r="B70" s="306" t="str">
        <f>IF('APPLIC. FRACT.'!A66="",IF('QUAL. CALC'!A66="","",'QUAL. CALC'!A66),'APPLIC. FRACT.'!A66)</f>
        <v/>
      </c>
      <c r="C70" s="307" t="str">
        <f>IF('QUAL. CALC'!B66="","",'QUAL. CALC'!B66)</f>
        <v/>
      </c>
      <c r="D70" s="308" t="str">
        <f>IF('APPLIC. FRACT.'!C66="",IF('QUAL. CALC'!C66="","",'QUAL. CALC'!C66),'APPLIC. FRACT.'!C66)</f>
        <v/>
      </c>
      <c r="E70" s="309" t="str">
        <f>IF(B70="","",N(M70)+IF('DEV.  DATA'!H$84&gt;0,IF('CREDIT CALC.'!H$41&lt;='CREDIT CALC.'!H$43,'QUAL. CALC'!D66,('CREDIT CALC.'!H$43/'CREDIT CALC.'!H$41)*'QUAL. CALC'!D66),IF('CREDIT CALC.'!H$37="","",IF(AND('CREDIT CALC.'!H$41&lt;='CREDIT CALC.'!H$37,'CREDIT CALC.'!H$41&lt;='CREDIT CALC.'!H$43),'QUAL. CALC'!D66,IF(AND('CREDIT CALC.'!H$37&lt;'CREDIT CALC.'!H$41,'CREDIT CALC.'!H$37&lt;'CREDIT CALC.'!H$43),('CREDIT CALC.'!H$37/'CREDIT CALC.'!H$41)*'QUAL. CALC'!D66,('CREDIT CALC.'!H$43/'CREDIT CALC.'!H$41)*'QUAL. CALC'!D66)))))</f>
        <v/>
      </c>
      <c r="F70" s="308" t="str">
        <f>IF(B70="","",IF('DEV.  DATA'!$D$72="","",1.3))</f>
        <v/>
      </c>
      <c r="G70" s="310" t="str">
        <f>IF(B70="","",IF('DEV.  DATA'!$G$60=100,1,'APPLIC. FRACT.'!$H66))</f>
        <v/>
      </c>
      <c r="H70" s="309" t="str">
        <f t="shared" si="5"/>
        <v/>
      </c>
      <c r="I70" s="311" t="str">
        <f>IF(B70="","",IF('DEV.  DATA'!$E$35="",'QUAL. CALC'!G66,IF('DEV.  DATA'!$E$37="",'DEV.  DATA'!$E$38,'DEV.  DATA'!$E$37)))</f>
        <v/>
      </c>
      <c r="J70" s="309" t="str">
        <f t="shared" si="6"/>
        <v/>
      </c>
      <c r="K70" s="312"/>
      <c r="L70" s="312"/>
      <c r="M70" s="450"/>
      <c r="N70" s="451" t="str">
        <f t="shared" si="2"/>
        <v/>
      </c>
      <c r="P70" s="452" t="str">
        <f>IF('DEV.  DATA'!$E$37&lt;&gt;"",'EXHIBIT C'!J70,IF(AND('DEV.  DATA'!$G$35="X",'DEV.  DATA'!$E$37="",'DEV.  DATA'!$E$38="",'DEV.  DATA'!$H$84=""),'EXHIBIT C'!J70,""))</f>
        <v/>
      </c>
      <c r="Q70" s="453" t="str">
        <f>IF(AND('DEV.  DATA'!$E$37="",'DEV.  DATA'!$E$38&gt;0),'EXHIBIT C'!J70,IF(AND('DEV.  DATA'!$G$35="X",'DEV.  DATA'!$E$37="",'DEV.  DATA'!$E$38="",'DEV.  DATA'!$H$84&lt;&gt;""),'EXHIBIT C'!J70,""))</f>
        <v/>
      </c>
      <c r="R70" s="454" t="str">
        <f>IF(B70="","",IF('DEV.  DATA'!$E$37&lt;&gt;"",'EXHIBIT C'!I70/100,IF(AND('DEV.  DATA'!$G$35="X",'DEV.  DATA'!$E$37="",'DEV.  DATA'!$E$38="",'DEV.  DATA'!$H$84=""),'EXHIBIT C'!I70/100,"")))</f>
        <v/>
      </c>
      <c r="S70" s="455" t="str">
        <f>IF(B70="","",IF(AND('DEV.  DATA'!$E$37="",'DEV.  DATA'!$E$38&gt;0), 'EXHIBIT C'!I70/100,IF(AND('DEV.  DATA'!$G$35="X",'DEV.  DATA'!$E$37="",'DEV.  DATA'!$E$38="",'DEV.  DATA'!$H$84&lt;&gt;""),'EXHIBIT C'!I70/100,"")))</f>
        <v/>
      </c>
      <c r="T70" s="456" t="str">
        <f>IF(B70="","",IF('DEV.  DATA'!$E$37&lt;&gt;"",'EXHIBIT C'!J70,IF(AND('DEV.  DATA'!$G$35="X",'DEV.  DATA'!$E$37="",'DEV.  DATA'!$E$38="",'DEV.  DATA'!$H$84=""),'EXHIBIT C'!J70,"")))</f>
        <v/>
      </c>
      <c r="U70" s="453" t="str">
        <f>IF(B70="","",IF(AND('DEV.  DATA'!$E$37="",'DEV.  DATA'!$E$38&gt;0), 'EXHIBIT C'!J70,IF(AND('DEV.  DATA'!$G$35="X",'DEV.  DATA'!$E$37="",'DEV.  DATA'!$E$38="",'DEV.  DATA'!$H$84&lt;&gt;""),'EXHIBIT C'!J70,"")))</f>
        <v/>
      </c>
      <c r="V70" s="444" t="str">
        <f>IF(B70="","",IF('DEV.  DATA'!$E$37&lt;&gt;"",'EXHIBIT C'!H70,IF(AND('DEV.  DATA'!$G$35="X",'DEV.  DATA'!$E$37="",'DEV.  DATA'!$E$38="",'DEV.  DATA'!$H$84=""),'EXHIBIT C'!H70,"")))</f>
        <v/>
      </c>
      <c r="W70" s="445" t="str">
        <f>IF(B70="","",IF(AND('DEV.  DATA'!$E$37="",'DEV.  DATA'!$E$38&gt;0), 'EXHIBIT C'!H70,IF(AND('DEV.  DATA'!$G$35="X",'DEV.  DATA'!$E$37="",'DEV.  DATA'!$E$38="",'DEV.  DATA'!$H$84&lt;&gt;""),'EXHIBIT C'!H70,"")))</f>
        <v/>
      </c>
      <c r="X70" s="444" t="str">
        <f>IF(B70="","",IF('DEV.  DATA'!$E$37&lt;&gt;"",'EXHIBIT C'!H70,IF(AND('DEV.  DATA'!$G$35="X",'DEV.  DATA'!$E$37="",'DEV.  DATA'!$E$38="",'DEV.  DATA'!$H$84=""),'EXHIBIT C'!H70,"")))</f>
        <v/>
      </c>
      <c r="Y70" s="445" t="str">
        <f>IF(B70="","",IF(AND('DEV.  DATA'!$E$37="",'DEV.  DATA'!$E$38&gt;0), 'EXHIBIT C'!H70,IF(AND('DEV.  DATA'!$G$35="X",'DEV.  DATA'!$E$37="",'DEV.  DATA'!$E$38="",'DEV.  DATA'!$H$84&lt;&gt;""),'EXHIBIT C'!H70,"")))</f>
        <v/>
      </c>
      <c r="Z70" s="457" t="str">
        <f t="shared" si="3"/>
        <v/>
      </c>
      <c r="AA70" s="457" t="str">
        <f t="shared" si="4"/>
        <v/>
      </c>
    </row>
    <row r="71" spans="1:27">
      <c r="A71" s="467"/>
      <c r="B71" s="306" t="str">
        <f>IF('APPLIC. FRACT.'!A67="",IF('QUAL. CALC'!A67="","",'QUAL. CALC'!A67),'APPLIC. FRACT.'!A67)</f>
        <v/>
      </c>
      <c r="C71" s="307" t="str">
        <f>IF('QUAL. CALC'!B67="","",'QUAL. CALC'!B67)</f>
        <v/>
      </c>
      <c r="D71" s="308" t="str">
        <f>IF('APPLIC. FRACT.'!C67="",IF('QUAL. CALC'!C67="","",'QUAL. CALC'!C67),'APPLIC. FRACT.'!C67)</f>
        <v/>
      </c>
      <c r="E71" s="309" t="str">
        <f>IF(B71="","",N(M71)+IF('DEV.  DATA'!H$84&gt;0,IF('CREDIT CALC.'!H$41&lt;='CREDIT CALC.'!H$43,'QUAL. CALC'!D67,('CREDIT CALC.'!H$43/'CREDIT CALC.'!H$41)*'QUAL. CALC'!D67),IF('CREDIT CALC.'!H$37="","",IF(AND('CREDIT CALC.'!H$41&lt;='CREDIT CALC.'!H$37,'CREDIT CALC.'!H$41&lt;='CREDIT CALC.'!H$43),'QUAL. CALC'!D67,IF(AND('CREDIT CALC.'!H$37&lt;'CREDIT CALC.'!H$41,'CREDIT CALC.'!H$37&lt;'CREDIT CALC.'!H$43),('CREDIT CALC.'!H$37/'CREDIT CALC.'!H$41)*'QUAL. CALC'!D67,('CREDIT CALC.'!H$43/'CREDIT CALC.'!H$41)*'QUAL. CALC'!D67)))))</f>
        <v/>
      </c>
      <c r="F71" s="308" t="str">
        <f>IF(B71="","",IF('DEV.  DATA'!$D$72="","",1.3))</f>
        <v/>
      </c>
      <c r="G71" s="310" t="str">
        <f>IF(B71="","",IF('DEV.  DATA'!$G$60=100,1,'APPLIC. FRACT.'!$H67))</f>
        <v/>
      </c>
      <c r="H71" s="309" t="str">
        <f t="shared" si="5"/>
        <v/>
      </c>
      <c r="I71" s="311" t="str">
        <f>IF(B71="","",IF('DEV.  DATA'!$E$35="",'QUAL. CALC'!G67,IF('DEV.  DATA'!$E$37="",'DEV.  DATA'!$E$38,'DEV.  DATA'!$E$37)))</f>
        <v/>
      </c>
      <c r="J71" s="309" t="str">
        <f t="shared" si="6"/>
        <v/>
      </c>
      <c r="K71" s="312"/>
      <c r="L71" s="312"/>
      <c r="M71" s="450"/>
      <c r="N71" s="451" t="str">
        <f t="shared" si="2"/>
        <v/>
      </c>
      <c r="P71" s="452" t="str">
        <f>IF('DEV.  DATA'!$E$37&lt;&gt;"",'EXHIBIT C'!J71,IF(AND('DEV.  DATA'!$G$35="X",'DEV.  DATA'!$E$37="",'DEV.  DATA'!$E$38="",'DEV.  DATA'!$H$84=""),'EXHIBIT C'!J71,""))</f>
        <v/>
      </c>
      <c r="Q71" s="453" t="str">
        <f>IF(AND('DEV.  DATA'!$E$37="",'DEV.  DATA'!$E$38&gt;0),'EXHIBIT C'!J71,IF(AND('DEV.  DATA'!$G$35="X",'DEV.  DATA'!$E$37="",'DEV.  DATA'!$E$38="",'DEV.  DATA'!$H$84&lt;&gt;""),'EXHIBIT C'!J71,""))</f>
        <v/>
      </c>
      <c r="R71" s="454" t="str">
        <f>IF(B71="","",IF('DEV.  DATA'!$E$37&lt;&gt;"",'EXHIBIT C'!I71/100,IF(AND('DEV.  DATA'!$G$35="X",'DEV.  DATA'!$E$37="",'DEV.  DATA'!$E$38="",'DEV.  DATA'!$H$84=""),'EXHIBIT C'!I71/100,"")))</f>
        <v/>
      </c>
      <c r="S71" s="455" t="str">
        <f>IF(B71="","",IF(AND('DEV.  DATA'!$E$37="",'DEV.  DATA'!$E$38&gt;0), 'EXHIBIT C'!I71/100,IF(AND('DEV.  DATA'!$G$35="X",'DEV.  DATA'!$E$37="",'DEV.  DATA'!$E$38="",'DEV.  DATA'!$H$84&lt;&gt;""),'EXHIBIT C'!I71/100,"")))</f>
        <v/>
      </c>
      <c r="T71" s="456" t="str">
        <f>IF(B71="","",IF('DEV.  DATA'!$E$37&lt;&gt;"",'EXHIBIT C'!J71,IF(AND('DEV.  DATA'!$G$35="X",'DEV.  DATA'!$E$37="",'DEV.  DATA'!$E$38="",'DEV.  DATA'!$H$84=""),'EXHIBIT C'!J71,"")))</f>
        <v/>
      </c>
      <c r="U71" s="453" t="str">
        <f>IF(B71="","",IF(AND('DEV.  DATA'!$E$37="",'DEV.  DATA'!$E$38&gt;0), 'EXHIBIT C'!J71,IF(AND('DEV.  DATA'!$G$35="X",'DEV.  DATA'!$E$37="",'DEV.  DATA'!$E$38="",'DEV.  DATA'!$H$84&lt;&gt;""),'EXHIBIT C'!J71,"")))</f>
        <v/>
      </c>
      <c r="V71" s="444" t="str">
        <f>IF(B71="","",IF('DEV.  DATA'!$E$37&lt;&gt;"",'EXHIBIT C'!H71,IF(AND('DEV.  DATA'!$G$35="X",'DEV.  DATA'!$E$37="",'DEV.  DATA'!$E$38="",'DEV.  DATA'!$H$84=""),'EXHIBIT C'!H71,"")))</f>
        <v/>
      </c>
      <c r="W71" s="445" t="str">
        <f>IF(B71="","",IF(AND('DEV.  DATA'!$E$37="",'DEV.  DATA'!$E$38&gt;0), 'EXHIBIT C'!H71,IF(AND('DEV.  DATA'!$G$35="X",'DEV.  DATA'!$E$37="",'DEV.  DATA'!$E$38="",'DEV.  DATA'!$H$84&lt;&gt;""),'EXHIBIT C'!H71,"")))</f>
        <v/>
      </c>
      <c r="X71" s="444" t="str">
        <f>IF(B71="","",IF('DEV.  DATA'!$E$37&lt;&gt;"",'EXHIBIT C'!H71,IF(AND('DEV.  DATA'!$G$35="X",'DEV.  DATA'!$E$37="",'DEV.  DATA'!$E$38="",'DEV.  DATA'!$H$84=""),'EXHIBIT C'!H71,"")))</f>
        <v/>
      </c>
      <c r="Y71" s="445" t="str">
        <f>IF(B71="","",IF(AND('DEV.  DATA'!$E$37="",'DEV.  DATA'!$E$38&gt;0), 'EXHIBIT C'!H71,IF(AND('DEV.  DATA'!$G$35="X",'DEV.  DATA'!$E$37="",'DEV.  DATA'!$E$38="",'DEV.  DATA'!$H$84&lt;&gt;""),'EXHIBIT C'!H71,"")))</f>
        <v/>
      </c>
      <c r="Z71" s="457" t="str">
        <f t="shared" si="3"/>
        <v/>
      </c>
      <c r="AA71" s="457" t="str">
        <f t="shared" si="4"/>
        <v/>
      </c>
    </row>
    <row r="72" spans="1:27">
      <c r="A72" s="467"/>
      <c r="B72" s="306" t="str">
        <f>IF('APPLIC. FRACT.'!A68="",IF('QUAL. CALC'!A68="","",'QUAL. CALC'!A68),'APPLIC. FRACT.'!A68)</f>
        <v/>
      </c>
      <c r="C72" s="307" t="str">
        <f>IF('QUAL. CALC'!B68="","",'QUAL. CALC'!B68)</f>
        <v/>
      </c>
      <c r="D72" s="308" t="str">
        <f>IF('APPLIC. FRACT.'!C68="",IF('QUAL. CALC'!C68="","",'QUAL. CALC'!C68),'APPLIC. FRACT.'!C68)</f>
        <v/>
      </c>
      <c r="E72" s="309" t="str">
        <f>IF(B72="","",N(M72)+IF('DEV.  DATA'!H$84&gt;0,IF('CREDIT CALC.'!H$41&lt;='CREDIT CALC.'!H$43,'QUAL. CALC'!D68,('CREDIT CALC.'!H$43/'CREDIT CALC.'!H$41)*'QUAL. CALC'!D68),IF('CREDIT CALC.'!H$37="","",IF(AND('CREDIT CALC.'!H$41&lt;='CREDIT CALC.'!H$37,'CREDIT CALC.'!H$41&lt;='CREDIT CALC.'!H$43),'QUAL. CALC'!D68,IF(AND('CREDIT CALC.'!H$37&lt;'CREDIT CALC.'!H$41,'CREDIT CALC.'!H$37&lt;'CREDIT CALC.'!H$43),('CREDIT CALC.'!H$37/'CREDIT CALC.'!H$41)*'QUAL. CALC'!D68,('CREDIT CALC.'!H$43/'CREDIT CALC.'!H$41)*'QUAL. CALC'!D68)))))</f>
        <v/>
      </c>
      <c r="F72" s="308" t="str">
        <f>IF(B72="","",IF('DEV.  DATA'!$D$72="","",1.3))</f>
        <v/>
      </c>
      <c r="G72" s="310" t="str">
        <f>IF(B72="","",IF('DEV.  DATA'!$G$60=100,1,'APPLIC. FRACT.'!$H68))</f>
        <v/>
      </c>
      <c r="H72" s="309" t="str">
        <f t="shared" si="5"/>
        <v/>
      </c>
      <c r="I72" s="311" t="str">
        <f>IF(B72="","",IF('DEV.  DATA'!$E$35="",'QUAL. CALC'!G68,IF('DEV.  DATA'!$E$37="",'DEV.  DATA'!$E$38,'DEV.  DATA'!$E$37)))</f>
        <v/>
      </c>
      <c r="J72" s="309" t="str">
        <f t="shared" si="6"/>
        <v/>
      </c>
      <c r="K72" s="312"/>
      <c r="L72" s="312"/>
      <c r="M72" s="450"/>
      <c r="N72" s="451" t="str">
        <f t="shared" si="2"/>
        <v/>
      </c>
      <c r="P72" s="452" t="str">
        <f>IF('DEV.  DATA'!$E$37&lt;&gt;"",'EXHIBIT C'!J72,IF(AND('DEV.  DATA'!$G$35="X",'DEV.  DATA'!$E$37="",'DEV.  DATA'!$E$38="",'DEV.  DATA'!$H$84=""),'EXHIBIT C'!J72,""))</f>
        <v/>
      </c>
      <c r="Q72" s="453" t="str">
        <f>IF(AND('DEV.  DATA'!$E$37="",'DEV.  DATA'!$E$38&gt;0),'EXHIBIT C'!J72,IF(AND('DEV.  DATA'!$G$35="X",'DEV.  DATA'!$E$37="",'DEV.  DATA'!$E$38="",'DEV.  DATA'!$H$84&lt;&gt;""),'EXHIBIT C'!J72,""))</f>
        <v/>
      </c>
      <c r="R72" s="454" t="str">
        <f>IF(B72="","",IF('DEV.  DATA'!$E$37&lt;&gt;"",'EXHIBIT C'!I72/100,IF(AND('DEV.  DATA'!$G$35="X",'DEV.  DATA'!$E$37="",'DEV.  DATA'!$E$38="",'DEV.  DATA'!$H$84=""),'EXHIBIT C'!I72/100,"")))</f>
        <v/>
      </c>
      <c r="S72" s="455" t="str">
        <f>IF(B72="","",IF(AND('DEV.  DATA'!$E$37="",'DEV.  DATA'!$E$38&gt;0), 'EXHIBIT C'!I72/100,IF(AND('DEV.  DATA'!$G$35="X",'DEV.  DATA'!$E$37="",'DEV.  DATA'!$E$38="",'DEV.  DATA'!$H$84&lt;&gt;""),'EXHIBIT C'!I72/100,"")))</f>
        <v/>
      </c>
      <c r="T72" s="456" t="str">
        <f>IF(B72="","",IF('DEV.  DATA'!$E$37&lt;&gt;"",'EXHIBIT C'!J72,IF(AND('DEV.  DATA'!$G$35="X",'DEV.  DATA'!$E$37="",'DEV.  DATA'!$E$38="",'DEV.  DATA'!$H$84=""),'EXHIBIT C'!J72,"")))</f>
        <v/>
      </c>
      <c r="U72" s="453" t="str">
        <f>IF(B72="","",IF(AND('DEV.  DATA'!$E$37="",'DEV.  DATA'!$E$38&gt;0), 'EXHIBIT C'!J72,IF(AND('DEV.  DATA'!$G$35="X",'DEV.  DATA'!$E$37="",'DEV.  DATA'!$E$38="",'DEV.  DATA'!$H$84&lt;&gt;""),'EXHIBIT C'!J72,"")))</f>
        <v/>
      </c>
      <c r="V72" s="444" t="str">
        <f>IF(B72="","",IF('DEV.  DATA'!$E$37&lt;&gt;"",'EXHIBIT C'!H72,IF(AND('DEV.  DATA'!$G$35="X",'DEV.  DATA'!$E$37="",'DEV.  DATA'!$E$38="",'DEV.  DATA'!$H$84=""),'EXHIBIT C'!H72,"")))</f>
        <v/>
      </c>
      <c r="W72" s="445" t="str">
        <f>IF(B72="","",IF(AND('DEV.  DATA'!$E$37="",'DEV.  DATA'!$E$38&gt;0), 'EXHIBIT C'!H72,IF(AND('DEV.  DATA'!$G$35="X",'DEV.  DATA'!$E$37="",'DEV.  DATA'!$E$38="",'DEV.  DATA'!$H$84&lt;&gt;""),'EXHIBIT C'!H72,"")))</f>
        <v/>
      </c>
      <c r="X72" s="444" t="str">
        <f>IF(B72="","",IF('DEV.  DATA'!$E$37&lt;&gt;"",'EXHIBIT C'!H72,IF(AND('DEV.  DATA'!$G$35="X",'DEV.  DATA'!$E$37="",'DEV.  DATA'!$E$38="",'DEV.  DATA'!$H$84=""),'EXHIBIT C'!H72,"")))</f>
        <v/>
      </c>
      <c r="Y72" s="445" t="str">
        <f>IF(B72="","",IF(AND('DEV.  DATA'!$E$37="",'DEV.  DATA'!$E$38&gt;0), 'EXHIBIT C'!H72,IF(AND('DEV.  DATA'!$G$35="X",'DEV.  DATA'!$E$37="",'DEV.  DATA'!$E$38="",'DEV.  DATA'!$H$84&lt;&gt;""),'EXHIBIT C'!H72,"")))</f>
        <v/>
      </c>
      <c r="Z72" s="457" t="str">
        <f t="shared" si="3"/>
        <v/>
      </c>
      <c r="AA72" s="457" t="str">
        <f t="shared" si="4"/>
        <v/>
      </c>
    </row>
    <row r="73" spans="1:27">
      <c r="A73" s="467"/>
      <c r="B73" s="306" t="str">
        <f>IF('APPLIC. FRACT.'!A69="",IF('QUAL. CALC'!A69="","",'QUAL. CALC'!A69),'APPLIC. FRACT.'!A69)</f>
        <v/>
      </c>
      <c r="C73" s="307" t="str">
        <f>IF('QUAL. CALC'!B69="","",'QUAL. CALC'!B69)</f>
        <v/>
      </c>
      <c r="D73" s="308" t="str">
        <f>IF('APPLIC. FRACT.'!C69="",IF('QUAL. CALC'!C69="","",'QUAL. CALC'!C69),'APPLIC. FRACT.'!C69)</f>
        <v/>
      </c>
      <c r="E73" s="309" t="str">
        <f>IF(B73="","",N(M73)+IF('DEV.  DATA'!H$84&gt;0,IF('CREDIT CALC.'!H$41&lt;='CREDIT CALC.'!H$43,'QUAL. CALC'!D69,('CREDIT CALC.'!H$43/'CREDIT CALC.'!H$41)*'QUAL. CALC'!D69),IF('CREDIT CALC.'!H$37="","",IF(AND('CREDIT CALC.'!H$41&lt;='CREDIT CALC.'!H$37,'CREDIT CALC.'!H$41&lt;='CREDIT CALC.'!H$43),'QUAL. CALC'!D69,IF(AND('CREDIT CALC.'!H$37&lt;'CREDIT CALC.'!H$41,'CREDIT CALC.'!H$37&lt;'CREDIT CALC.'!H$43),('CREDIT CALC.'!H$37/'CREDIT CALC.'!H$41)*'QUAL. CALC'!D69,('CREDIT CALC.'!H$43/'CREDIT CALC.'!H$41)*'QUAL. CALC'!D69)))))</f>
        <v/>
      </c>
      <c r="F73" s="308" t="str">
        <f>IF(B73="","",IF('DEV.  DATA'!$D$72="","",1.3))</f>
        <v/>
      </c>
      <c r="G73" s="310" t="str">
        <f>IF(B73="","",IF('DEV.  DATA'!$G$60=100,1,'APPLIC. FRACT.'!$H69))</f>
        <v/>
      </c>
      <c r="H73" s="309" t="str">
        <f t="shared" si="5"/>
        <v/>
      </c>
      <c r="I73" s="311" t="str">
        <f>IF(B73="","",IF('DEV.  DATA'!$E$35="",'QUAL. CALC'!G69,IF('DEV.  DATA'!$E$37="",'DEV.  DATA'!$E$38,'DEV.  DATA'!$E$37)))</f>
        <v/>
      </c>
      <c r="J73" s="309" t="str">
        <f t="shared" si="6"/>
        <v/>
      </c>
      <c r="K73" s="312"/>
      <c r="L73" s="312"/>
      <c r="M73" s="450"/>
      <c r="N73" s="451" t="str">
        <f t="shared" si="2"/>
        <v/>
      </c>
      <c r="P73" s="452" t="str">
        <f>IF('DEV.  DATA'!$E$37&lt;&gt;"",'EXHIBIT C'!J73,IF(AND('DEV.  DATA'!$G$35="X",'DEV.  DATA'!$E$37="",'DEV.  DATA'!$E$38="",'DEV.  DATA'!$H$84=""),'EXHIBIT C'!J73,""))</f>
        <v/>
      </c>
      <c r="Q73" s="453" t="str">
        <f>IF(AND('DEV.  DATA'!$E$37="",'DEV.  DATA'!$E$38&gt;0),'EXHIBIT C'!J73,IF(AND('DEV.  DATA'!$G$35="X",'DEV.  DATA'!$E$37="",'DEV.  DATA'!$E$38="",'DEV.  DATA'!$H$84&lt;&gt;""),'EXHIBIT C'!J73,""))</f>
        <v/>
      </c>
      <c r="R73" s="454" t="str">
        <f>IF(B73="","",IF('DEV.  DATA'!$E$37&lt;&gt;"",'EXHIBIT C'!I73/100,IF(AND('DEV.  DATA'!$G$35="X",'DEV.  DATA'!$E$37="",'DEV.  DATA'!$E$38="",'DEV.  DATA'!$H$84=""),'EXHIBIT C'!I73/100,"")))</f>
        <v/>
      </c>
      <c r="S73" s="455" t="str">
        <f>IF(B73="","",IF(AND('DEV.  DATA'!$E$37="",'DEV.  DATA'!$E$38&gt;0), 'EXHIBIT C'!I73/100,IF(AND('DEV.  DATA'!$G$35="X",'DEV.  DATA'!$E$37="",'DEV.  DATA'!$E$38="",'DEV.  DATA'!$H$84&lt;&gt;""),'EXHIBIT C'!I73/100,"")))</f>
        <v/>
      </c>
      <c r="T73" s="456" t="str">
        <f>IF(B73="","",IF('DEV.  DATA'!$E$37&lt;&gt;"",'EXHIBIT C'!J73,IF(AND('DEV.  DATA'!$G$35="X",'DEV.  DATA'!$E$37="",'DEV.  DATA'!$E$38="",'DEV.  DATA'!$H$84=""),'EXHIBIT C'!J73,"")))</f>
        <v/>
      </c>
      <c r="U73" s="453" t="str">
        <f>IF(B73="","",IF(AND('DEV.  DATA'!$E$37="",'DEV.  DATA'!$E$38&gt;0), 'EXHIBIT C'!J73,IF(AND('DEV.  DATA'!$G$35="X",'DEV.  DATA'!$E$37="",'DEV.  DATA'!$E$38="",'DEV.  DATA'!$H$84&lt;&gt;""),'EXHIBIT C'!J73,"")))</f>
        <v/>
      </c>
      <c r="V73" s="444" t="str">
        <f>IF(B73="","",IF('DEV.  DATA'!$E$37&lt;&gt;"",'EXHIBIT C'!H73,IF(AND('DEV.  DATA'!$G$35="X",'DEV.  DATA'!$E$37="",'DEV.  DATA'!$E$38="",'DEV.  DATA'!$H$84=""),'EXHIBIT C'!H73,"")))</f>
        <v/>
      </c>
      <c r="W73" s="445" t="str">
        <f>IF(B73="","",IF(AND('DEV.  DATA'!$E$37="",'DEV.  DATA'!$E$38&gt;0), 'EXHIBIT C'!H73,IF(AND('DEV.  DATA'!$G$35="X",'DEV.  DATA'!$E$37="",'DEV.  DATA'!$E$38="",'DEV.  DATA'!$H$84&lt;&gt;""),'EXHIBIT C'!H73,"")))</f>
        <v/>
      </c>
      <c r="X73" s="444" t="str">
        <f>IF(B73="","",IF('DEV.  DATA'!$E$37&lt;&gt;"",'EXHIBIT C'!H73,IF(AND('DEV.  DATA'!$G$35="X",'DEV.  DATA'!$E$37="",'DEV.  DATA'!$E$38="",'DEV.  DATA'!$H$84=""),'EXHIBIT C'!H73,"")))</f>
        <v/>
      </c>
      <c r="Y73" s="445" t="str">
        <f>IF(B73="","",IF(AND('DEV.  DATA'!$E$37="",'DEV.  DATA'!$E$38&gt;0), 'EXHIBIT C'!H73,IF(AND('DEV.  DATA'!$G$35="X",'DEV.  DATA'!$E$37="",'DEV.  DATA'!$E$38="",'DEV.  DATA'!$H$84&lt;&gt;""),'EXHIBIT C'!H73,"")))</f>
        <v/>
      </c>
      <c r="Z73" s="457" t="str">
        <f t="shared" si="3"/>
        <v/>
      </c>
      <c r="AA73" s="457" t="str">
        <f t="shared" si="4"/>
        <v/>
      </c>
    </row>
    <row r="74" spans="1:27">
      <c r="A74" s="467"/>
      <c r="B74" s="306" t="str">
        <f>IF('APPLIC. FRACT.'!A70="",IF('QUAL. CALC'!A70="","",'QUAL. CALC'!A70),'APPLIC. FRACT.'!A70)</f>
        <v/>
      </c>
      <c r="C74" s="307" t="str">
        <f>IF('QUAL. CALC'!B70="","",'QUAL. CALC'!B70)</f>
        <v/>
      </c>
      <c r="D74" s="308" t="str">
        <f>IF('APPLIC. FRACT.'!C70="",IF('QUAL. CALC'!C70="","",'QUAL. CALC'!C70),'APPLIC. FRACT.'!C70)</f>
        <v/>
      </c>
      <c r="E74" s="309" t="str">
        <f>IF(B74="","",N(M74)+IF('DEV.  DATA'!H$84&gt;0,IF('CREDIT CALC.'!H$41&lt;='CREDIT CALC.'!H$43,'QUAL. CALC'!D70,('CREDIT CALC.'!H$43/'CREDIT CALC.'!H$41)*'QUAL. CALC'!D70),IF('CREDIT CALC.'!H$37="","",IF(AND('CREDIT CALC.'!H$41&lt;='CREDIT CALC.'!H$37,'CREDIT CALC.'!H$41&lt;='CREDIT CALC.'!H$43),'QUAL. CALC'!D70,IF(AND('CREDIT CALC.'!H$37&lt;'CREDIT CALC.'!H$41,'CREDIT CALC.'!H$37&lt;'CREDIT CALC.'!H$43),('CREDIT CALC.'!H$37/'CREDIT CALC.'!H$41)*'QUAL. CALC'!D70,('CREDIT CALC.'!H$43/'CREDIT CALC.'!H$41)*'QUAL. CALC'!D70)))))</f>
        <v/>
      </c>
      <c r="F74" s="308" t="str">
        <f>IF(B74="","",IF('DEV.  DATA'!$D$72="","",1.3))</f>
        <v/>
      </c>
      <c r="G74" s="310" t="str">
        <f>IF(B74="","",IF('DEV.  DATA'!$G$60=100,1,'APPLIC. FRACT.'!$H70))</f>
        <v/>
      </c>
      <c r="H74" s="309" t="str">
        <f t="shared" si="5"/>
        <v/>
      </c>
      <c r="I74" s="311" t="str">
        <f>IF(B74="","",IF('DEV.  DATA'!$E$35="",'QUAL. CALC'!G70,IF('DEV.  DATA'!$E$37="",'DEV.  DATA'!$E$38,'DEV.  DATA'!$E$37)))</f>
        <v/>
      </c>
      <c r="J74" s="309" t="str">
        <f t="shared" si="6"/>
        <v/>
      </c>
      <c r="K74" s="312"/>
      <c r="L74" s="312"/>
      <c r="M74" s="450"/>
      <c r="N74" s="451" t="str">
        <f t="shared" si="2"/>
        <v/>
      </c>
      <c r="P74" s="452" t="str">
        <f>IF('DEV.  DATA'!$E$37&lt;&gt;"",'EXHIBIT C'!J74,IF(AND('DEV.  DATA'!$G$35="X",'DEV.  DATA'!$E$37="",'DEV.  DATA'!$E$38="",'DEV.  DATA'!$H$84=""),'EXHIBIT C'!J74,""))</f>
        <v/>
      </c>
      <c r="Q74" s="453" t="str">
        <f>IF(AND('DEV.  DATA'!$E$37="",'DEV.  DATA'!$E$38&gt;0),'EXHIBIT C'!J74,IF(AND('DEV.  DATA'!$G$35="X",'DEV.  DATA'!$E$37="",'DEV.  DATA'!$E$38="",'DEV.  DATA'!$H$84&lt;&gt;""),'EXHIBIT C'!J74,""))</f>
        <v/>
      </c>
      <c r="R74" s="454" t="str">
        <f>IF(B74="","",IF('DEV.  DATA'!$E$37&lt;&gt;"",'EXHIBIT C'!I74/100,IF(AND('DEV.  DATA'!$G$35="X",'DEV.  DATA'!$E$37="",'DEV.  DATA'!$E$38="",'DEV.  DATA'!$H$84=""),'EXHIBIT C'!I74/100,"")))</f>
        <v/>
      </c>
      <c r="S74" s="455" t="str">
        <f>IF(B74="","",IF(AND('DEV.  DATA'!$E$37="",'DEV.  DATA'!$E$38&gt;0), 'EXHIBIT C'!I74/100,IF(AND('DEV.  DATA'!$G$35="X",'DEV.  DATA'!$E$37="",'DEV.  DATA'!$E$38="",'DEV.  DATA'!$H$84&lt;&gt;""),'EXHIBIT C'!I74/100,"")))</f>
        <v/>
      </c>
      <c r="T74" s="456" t="str">
        <f>IF(B74="","",IF('DEV.  DATA'!$E$37&lt;&gt;"",'EXHIBIT C'!J74,IF(AND('DEV.  DATA'!$G$35="X",'DEV.  DATA'!$E$37="",'DEV.  DATA'!$E$38="",'DEV.  DATA'!$H$84=""),'EXHIBIT C'!J74,"")))</f>
        <v/>
      </c>
      <c r="U74" s="453" t="str">
        <f>IF(B74="","",IF(AND('DEV.  DATA'!$E$37="",'DEV.  DATA'!$E$38&gt;0), 'EXHIBIT C'!J74,IF(AND('DEV.  DATA'!$G$35="X",'DEV.  DATA'!$E$37="",'DEV.  DATA'!$E$38="",'DEV.  DATA'!$H$84&lt;&gt;""),'EXHIBIT C'!J74,"")))</f>
        <v/>
      </c>
      <c r="V74" s="444" t="str">
        <f>IF(B74="","",IF('DEV.  DATA'!$E$37&lt;&gt;"",'EXHIBIT C'!H74,IF(AND('DEV.  DATA'!$G$35="X",'DEV.  DATA'!$E$37="",'DEV.  DATA'!$E$38="",'DEV.  DATA'!$H$84=""),'EXHIBIT C'!H74,"")))</f>
        <v/>
      </c>
      <c r="W74" s="445" t="str">
        <f>IF(B74="","",IF(AND('DEV.  DATA'!$E$37="",'DEV.  DATA'!$E$38&gt;0), 'EXHIBIT C'!H74,IF(AND('DEV.  DATA'!$G$35="X",'DEV.  DATA'!$E$37="",'DEV.  DATA'!$E$38="",'DEV.  DATA'!$H$84&lt;&gt;""),'EXHIBIT C'!H74,"")))</f>
        <v/>
      </c>
      <c r="X74" s="444" t="str">
        <f>IF(B74="","",IF('DEV.  DATA'!$E$37&lt;&gt;"",'EXHIBIT C'!H74,IF(AND('DEV.  DATA'!$G$35="X",'DEV.  DATA'!$E$37="",'DEV.  DATA'!$E$38="",'DEV.  DATA'!$H$84=""),'EXHIBIT C'!H74,"")))</f>
        <v/>
      </c>
      <c r="Y74" s="445" t="str">
        <f>IF(B74="","",IF(AND('DEV.  DATA'!$E$37="",'DEV.  DATA'!$E$38&gt;0), 'EXHIBIT C'!H74,IF(AND('DEV.  DATA'!$G$35="X",'DEV.  DATA'!$E$37="",'DEV.  DATA'!$E$38="",'DEV.  DATA'!$H$84&lt;&gt;""),'EXHIBIT C'!H74,"")))</f>
        <v/>
      </c>
      <c r="Z74" s="457" t="str">
        <f t="shared" si="3"/>
        <v/>
      </c>
      <c r="AA74" s="457" t="str">
        <f t="shared" si="4"/>
        <v/>
      </c>
    </row>
    <row r="75" spans="1:27">
      <c r="A75" s="467"/>
      <c r="B75" s="306" t="str">
        <f>IF('APPLIC. FRACT.'!A71="",IF('QUAL. CALC'!A71="","",'QUAL. CALC'!A71),'APPLIC. FRACT.'!A71)</f>
        <v/>
      </c>
      <c r="C75" s="307" t="str">
        <f>IF('QUAL. CALC'!B71="","",'QUAL. CALC'!B71)</f>
        <v/>
      </c>
      <c r="D75" s="308" t="str">
        <f>IF('APPLIC. FRACT.'!C71="",IF('QUAL. CALC'!C71="","",'QUAL. CALC'!C71),'APPLIC. FRACT.'!C71)</f>
        <v/>
      </c>
      <c r="E75" s="309" t="str">
        <f>IF(B75="","",N(M75)+IF('DEV.  DATA'!H$84&gt;0,IF('CREDIT CALC.'!H$41&lt;='CREDIT CALC.'!H$43,'QUAL. CALC'!D71,('CREDIT CALC.'!H$43/'CREDIT CALC.'!H$41)*'QUAL. CALC'!D71),IF('CREDIT CALC.'!H$37="","",IF(AND('CREDIT CALC.'!H$41&lt;='CREDIT CALC.'!H$37,'CREDIT CALC.'!H$41&lt;='CREDIT CALC.'!H$43),'QUAL. CALC'!D71,IF(AND('CREDIT CALC.'!H$37&lt;'CREDIT CALC.'!H$41,'CREDIT CALC.'!H$37&lt;'CREDIT CALC.'!H$43),('CREDIT CALC.'!H$37/'CREDIT CALC.'!H$41)*'QUAL. CALC'!D71,('CREDIT CALC.'!H$43/'CREDIT CALC.'!H$41)*'QUAL. CALC'!D71)))))</f>
        <v/>
      </c>
      <c r="F75" s="308" t="str">
        <f>IF(B75="","",IF('DEV.  DATA'!$D$72="","",1.3))</f>
        <v/>
      </c>
      <c r="G75" s="310" t="str">
        <f>IF(B75="","",IF('DEV.  DATA'!$G$60=100,1,'APPLIC. FRACT.'!$H71))</f>
        <v/>
      </c>
      <c r="H75" s="309" t="str">
        <f t="shared" si="5"/>
        <v/>
      </c>
      <c r="I75" s="311" t="str">
        <f>IF(B75="","",IF('DEV.  DATA'!$E$35="",'QUAL. CALC'!G71,IF('DEV.  DATA'!$E$37="",'DEV.  DATA'!$E$38,'DEV.  DATA'!$E$37)))</f>
        <v/>
      </c>
      <c r="J75" s="309" t="str">
        <f t="shared" si="6"/>
        <v/>
      </c>
      <c r="K75" s="312"/>
      <c r="L75" s="312"/>
      <c r="M75" s="450"/>
      <c r="N75" s="451" t="str">
        <f t="shared" si="2"/>
        <v/>
      </c>
      <c r="P75" s="452" t="str">
        <f>IF('DEV.  DATA'!$E$37&lt;&gt;"",'EXHIBIT C'!J75,IF(AND('DEV.  DATA'!$G$35="X",'DEV.  DATA'!$E$37="",'DEV.  DATA'!$E$38="",'DEV.  DATA'!$H$84=""),'EXHIBIT C'!J75,""))</f>
        <v/>
      </c>
      <c r="Q75" s="453" t="str">
        <f>IF(AND('DEV.  DATA'!$E$37="",'DEV.  DATA'!$E$38&gt;0),'EXHIBIT C'!J75,IF(AND('DEV.  DATA'!$G$35="X",'DEV.  DATA'!$E$37="",'DEV.  DATA'!$E$38="",'DEV.  DATA'!$H$84&lt;&gt;""),'EXHIBIT C'!J75,""))</f>
        <v/>
      </c>
      <c r="R75" s="454" t="str">
        <f>IF(B75="","",IF('DEV.  DATA'!$E$37&lt;&gt;"",'EXHIBIT C'!I75/100,IF(AND('DEV.  DATA'!$G$35="X",'DEV.  DATA'!$E$37="",'DEV.  DATA'!$E$38="",'DEV.  DATA'!$H$84=""),'EXHIBIT C'!I75/100,"")))</f>
        <v/>
      </c>
      <c r="S75" s="455" t="str">
        <f>IF(B75="","",IF(AND('DEV.  DATA'!$E$37="",'DEV.  DATA'!$E$38&gt;0), 'EXHIBIT C'!I75/100,IF(AND('DEV.  DATA'!$G$35="X",'DEV.  DATA'!$E$37="",'DEV.  DATA'!$E$38="",'DEV.  DATA'!$H$84&lt;&gt;""),'EXHIBIT C'!I75/100,"")))</f>
        <v/>
      </c>
      <c r="T75" s="456" t="str">
        <f>IF(B75="","",IF('DEV.  DATA'!$E$37&lt;&gt;"",'EXHIBIT C'!J75,IF(AND('DEV.  DATA'!$G$35="X",'DEV.  DATA'!$E$37="",'DEV.  DATA'!$E$38="",'DEV.  DATA'!$H$84=""),'EXHIBIT C'!J75,"")))</f>
        <v/>
      </c>
      <c r="U75" s="453" t="str">
        <f>IF(B75="","",IF(AND('DEV.  DATA'!$E$37="",'DEV.  DATA'!$E$38&gt;0), 'EXHIBIT C'!J75,IF(AND('DEV.  DATA'!$G$35="X",'DEV.  DATA'!$E$37="",'DEV.  DATA'!$E$38="",'DEV.  DATA'!$H$84&lt;&gt;""),'EXHIBIT C'!J75,"")))</f>
        <v/>
      </c>
      <c r="V75" s="444" t="str">
        <f>IF(B75="","",IF('DEV.  DATA'!$E$37&lt;&gt;"",'EXHIBIT C'!H75,IF(AND('DEV.  DATA'!$G$35="X",'DEV.  DATA'!$E$37="",'DEV.  DATA'!$E$38="",'DEV.  DATA'!$H$84=""),'EXHIBIT C'!H75,"")))</f>
        <v/>
      </c>
      <c r="W75" s="445" t="str">
        <f>IF(B75="","",IF(AND('DEV.  DATA'!$E$37="",'DEV.  DATA'!$E$38&gt;0), 'EXHIBIT C'!H75,IF(AND('DEV.  DATA'!$G$35="X",'DEV.  DATA'!$E$37="",'DEV.  DATA'!$E$38="",'DEV.  DATA'!$H$84&lt;&gt;""),'EXHIBIT C'!H75,"")))</f>
        <v/>
      </c>
      <c r="X75" s="444" t="str">
        <f>IF(B75="","",IF('DEV.  DATA'!$E$37&lt;&gt;"",'EXHIBIT C'!H75,IF(AND('DEV.  DATA'!$G$35="X",'DEV.  DATA'!$E$37="",'DEV.  DATA'!$E$38="",'DEV.  DATA'!$H$84=""),'EXHIBIT C'!H75,"")))</f>
        <v/>
      </c>
      <c r="Y75" s="445" t="str">
        <f>IF(B75="","",IF(AND('DEV.  DATA'!$E$37="",'DEV.  DATA'!$E$38&gt;0), 'EXHIBIT C'!H75,IF(AND('DEV.  DATA'!$G$35="X",'DEV.  DATA'!$E$37="",'DEV.  DATA'!$E$38="",'DEV.  DATA'!$H$84&lt;&gt;""),'EXHIBIT C'!H75,"")))</f>
        <v/>
      </c>
      <c r="Z75" s="457" t="str">
        <f t="shared" si="3"/>
        <v/>
      </c>
      <c r="AA75" s="457" t="str">
        <f t="shared" si="4"/>
        <v/>
      </c>
    </row>
    <row r="76" spans="1:27">
      <c r="A76" s="467"/>
      <c r="B76" s="306" t="str">
        <f>IF('APPLIC. FRACT.'!A72="",IF('QUAL. CALC'!A72="","",'QUAL. CALC'!A72),'APPLIC. FRACT.'!A72)</f>
        <v/>
      </c>
      <c r="C76" s="307" t="str">
        <f>IF('QUAL. CALC'!B72="","",'QUAL. CALC'!B72)</f>
        <v/>
      </c>
      <c r="D76" s="308" t="str">
        <f>IF('APPLIC. FRACT.'!C72="",IF('QUAL. CALC'!C72="","",'QUAL. CALC'!C72),'APPLIC. FRACT.'!C72)</f>
        <v/>
      </c>
      <c r="E76" s="309" t="str">
        <f>IF(B76="","",N(M76)+IF('DEV.  DATA'!H$84&gt;0,IF('CREDIT CALC.'!H$41&lt;='CREDIT CALC.'!H$43,'QUAL. CALC'!D72,('CREDIT CALC.'!H$43/'CREDIT CALC.'!H$41)*'QUAL. CALC'!D72),IF('CREDIT CALC.'!H$37="","",IF(AND('CREDIT CALC.'!H$41&lt;='CREDIT CALC.'!H$37,'CREDIT CALC.'!H$41&lt;='CREDIT CALC.'!H$43),'QUAL. CALC'!D72,IF(AND('CREDIT CALC.'!H$37&lt;'CREDIT CALC.'!H$41,'CREDIT CALC.'!H$37&lt;'CREDIT CALC.'!H$43),('CREDIT CALC.'!H$37/'CREDIT CALC.'!H$41)*'QUAL. CALC'!D72,('CREDIT CALC.'!H$43/'CREDIT CALC.'!H$41)*'QUAL. CALC'!D72)))))</f>
        <v/>
      </c>
      <c r="F76" s="308" t="str">
        <f>IF(B76="","",IF('DEV.  DATA'!$D$72="","",1.3))</f>
        <v/>
      </c>
      <c r="G76" s="310" t="str">
        <f>IF(B76="","",IF('DEV.  DATA'!$G$60=100,1,'APPLIC. FRACT.'!$H72))</f>
        <v/>
      </c>
      <c r="H76" s="309" t="str">
        <f t="shared" si="5"/>
        <v/>
      </c>
      <c r="I76" s="311" t="str">
        <f>IF(B76="","",IF('DEV.  DATA'!$E$35="",'QUAL. CALC'!G72,IF('DEV.  DATA'!$E$37="",'DEV.  DATA'!$E$38,'DEV.  DATA'!$E$37)))</f>
        <v/>
      </c>
      <c r="J76" s="309" t="str">
        <f t="shared" si="6"/>
        <v/>
      </c>
      <c r="K76" s="312"/>
      <c r="L76" s="312"/>
      <c r="M76" s="450"/>
      <c r="N76" s="451" t="str">
        <f t="shared" si="2"/>
        <v/>
      </c>
      <c r="P76" s="452" t="str">
        <f>IF('DEV.  DATA'!$E$37&lt;&gt;"",'EXHIBIT C'!J76,IF(AND('DEV.  DATA'!$G$35="X",'DEV.  DATA'!$E$37="",'DEV.  DATA'!$E$38="",'DEV.  DATA'!$H$84=""),'EXHIBIT C'!J76,""))</f>
        <v/>
      </c>
      <c r="Q76" s="453" t="str">
        <f>IF(AND('DEV.  DATA'!$E$37="",'DEV.  DATA'!$E$38&gt;0),'EXHIBIT C'!J76,IF(AND('DEV.  DATA'!$G$35="X",'DEV.  DATA'!$E$37="",'DEV.  DATA'!$E$38="",'DEV.  DATA'!$H$84&lt;&gt;""),'EXHIBIT C'!J76,""))</f>
        <v/>
      </c>
      <c r="R76" s="454" t="str">
        <f>IF(B76="","",IF('DEV.  DATA'!$E$37&lt;&gt;"",'EXHIBIT C'!I76/100,IF(AND('DEV.  DATA'!$G$35="X",'DEV.  DATA'!$E$37="",'DEV.  DATA'!$E$38="",'DEV.  DATA'!$H$84=""),'EXHIBIT C'!I76/100,"")))</f>
        <v/>
      </c>
      <c r="S76" s="455" t="str">
        <f>IF(B76="","",IF(AND('DEV.  DATA'!$E$37="",'DEV.  DATA'!$E$38&gt;0), 'EXHIBIT C'!I76/100,IF(AND('DEV.  DATA'!$G$35="X",'DEV.  DATA'!$E$37="",'DEV.  DATA'!$E$38="",'DEV.  DATA'!$H$84&lt;&gt;""),'EXHIBIT C'!I76/100,"")))</f>
        <v/>
      </c>
      <c r="T76" s="456" t="str">
        <f>IF(B76="","",IF('DEV.  DATA'!$E$37&lt;&gt;"",'EXHIBIT C'!J76,IF(AND('DEV.  DATA'!$G$35="X",'DEV.  DATA'!$E$37="",'DEV.  DATA'!$E$38="",'DEV.  DATA'!$H$84=""),'EXHIBIT C'!J76,"")))</f>
        <v/>
      </c>
      <c r="U76" s="453" t="str">
        <f>IF(B76="","",IF(AND('DEV.  DATA'!$E$37="",'DEV.  DATA'!$E$38&gt;0), 'EXHIBIT C'!J76,IF(AND('DEV.  DATA'!$G$35="X",'DEV.  DATA'!$E$37="",'DEV.  DATA'!$E$38="",'DEV.  DATA'!$H$84&lt;&gt;""),'EXHIBIT C'!J76,"")))</f>
        <v/>
      </c>
      <c r="V76" s="444" t="str">
        <f>IF(B76="","",IF('DEV.  DATA'!$E$37&lt;&gt;"",'EXHIBIT C'!H76,IF(AND('DEV.  DATA'!$G$35="X",'DEV.  DATA'!$E$37="",'DEV.  DATA'!$E$38="",'DEV.  DATA'!$H$84=""),'EXHIBIT C'!H76,"")))</f>
        <v/>
      </c>
      <c r="W76" s="445" t="str">
        <f>IF(B76="","",IF(AND('DEV.  DATA'!$E$37="",'DEV.  DATA'!$E$38&gt;0), 'EXHIBIT C'!H76,IF(AND('DEV.  DATA'!$G$35="X",'DEV.  DATA'!$E$37="",'DEV.  DATA'!$E$38="",'DEV.  DATA'!$H$84&lt;&gt;""),'EXHIBIT C'!H76,"")))</f>
        <v/>
      </c>
      <c r="X76" s="444" t="str">
        <f>IF(B76="","",IF('DEV.  DATA'!$E$37&lt;&gt;"",'EXHIBIT C'!H76,IF(AND('DEV.  DATA'!$G$35="X",'DEV.  DATA'!$E$37="",'DEV.  DATA'!$E$38="",'DEV.  DATA'!$H$84=""),'EXHIBIT C'!H76,"")))</f>
        <v/>
      </c>
      <c r="Y76" s="445" t="str">
        <f>IF(B76="","",IF(AND('DEV.  DATA'!$E$37="",'DEV.  DATA'!$E$38&gt;0), 'EXHIBIT C'!H76,IF(AND('DEV.  DATA'!$G$35="X",'DEV.  DATA'!$E$37="",'DEV.  DATA'!$E$38="",'DEV.  DATA'!$H$84&lt;&gt;""),'EXHIBIT C'!H76,"")))</f>
        <v/>
      </c>
      <c r="Z76" s="457" t="str">
        <f t="shared" si="3"/>
        <v/>
      </c>
      <c r="AA76" s="457" t="str">
        <f t="shared" si="4"/>
        <v/>
      </c>
    </row>
    <row r="77" spans="1:27">
      <c r="A77" s="467"/>
      <c r="B77" s="306" t="str">
        <f>IF('APPLIC. FRACT.'!A73="",IF('QUAL. CALC'!A73="","",'QUAL. CALC'!A73),'APPLIC. FRACT.'!A73)</f>
        <v/>
      </c>
      <c r="C77" s="307" t="str">
        <f>IF('QUAL. CALC'!B73="","",'QUAL. CALC'!B73)</f>
        <v/>
      </c>
      <c r="D77" s="308" t="str">
        <f>IF('APPLIC. FRACT.'!C73="",IF('QUAL. CALC'!C73="","",'QUAL. CALC'!C73),'APPLIC. FRACT.'!C73)</f>
        <v/>
      </c>
      <c r="E77" s="309" t="str">
        <f>IF(B77="","",N(M77)+IF('DEV.  DATA'!H$84&gt;0,IF('CREDIT CALC.'!H$41&lt;='CREDIT CALC.'!H$43,'QUAL. CALC'!D73,('CREDIT CALC.'!H$43/'CREDIT CALC.'!H$41)*'QUAL. CALC'!D73),IF('CREDIT CALC.'!H$37="","",IF(AND('CREDIT CALC.'!H$41&lt;='CREDIT CALC.'!H$37,'CREDIT CALC.'!H$41&lt;='CREDIT CALC.'!H$43),'QUAL. CALC'!D73,IF(AND('CREDIT CALC.'!H$37&lt;'CREDIT CALC.'!H$41,'CREDIT CALC.'!H$37&lt;'CREDIT CALC.'!H$43),('CREDIT CALC.'!H$37/'CREDIT CALC.'!H$41)*'QUAL. CALC'!D73,('CREDIT CALC.'!H$43/'CREDIT CALC.'!H$41)*'QUAL. CALC'!D73)))))</f>
        <v/>
      </c>
      <c r="F77" s="308" t="str">
        <f>IF(B77="","",IF('DEV.  DATA'!$D$72="","",1.3))</f>
        <v/>
      </c>
      <c r="G77" s="310" t="str">
        <f>IF(B77="","",IF('DEV.  DATA'!$G$60=100,1,'APPLIC. FRACT.'!$H73))</f>
        <v/>
      </c>
      <c r="H77" s="309" t="str">
        <f t="shared" si="5"/>
        <v/>
      </c>
      <c r="I77" s="311" t="str">
        <f>IF(B77="","",IF('DEV.  DATA'!$E$35="",'QUAL. CALC'!G73,IF('DEV.  DATA'!$E$37="",'DEV.  DATA'!$E$38,'DEV.  DATA'!$E$37)))</f>
        <v/>
      </c>
      <c r="J77" s="309" t="str">
        <f t="shared" si="6"/>
        <v/>
      </c>
      <c r="K77" s="312"/>
      <c r="L77" s="312"/>
      <c r="M77" s="450"/>
      <c r="N77" s="451" t="str">
        <f t="shared" ref="N77:N140" si="7">IF(N(M77)=0,"",J77-ROUND(IF(F77="",ROUND((E77-N(M77))*G77,0),ROUND((E77-N(M77))*F77*G77,0))*(I77/100),0))</f>
        <v/>
      </c>
      <c r="P77" s="452" t="str">
        <f>IF('DEV.  DATA'!$E$37&lt;&gt;"",'EXHIBIT C'!J77,IF(AND('DEV.  DATA'!$G$35="X",'DEV.  DATA'!$E$37="",'DEV.  DATA'!$E$38="",'DEV.  DATA'!$H$84=""),'EXHIBIT C'!J77,""))</f>
        <v/>
      </c>
      <c r="Q77" s="453" t="str">
        <f>IF(AND('DEV.  DATA'!$E$37="",'DEV.  DATA'!$E$38&gt;0),'EXHIBIT C'!J77,IF(AND('DEV.  DATA'!$G$35="X",'DEV.  DATA'!$E$37="",'DEV.  DATA'!$E$38="",'DEV.  DATA'!$H$84&lt;&gt;""),'EXHIBIT C'!J77,""))</f>
        <v/>
      </c>
      <c r="R77" s="454" t="str">
        <f>IF(B77="","",IF('DEV.  DATA'!$E$37&lt;&gt;"",'EXHIBIT C'!I77/100,IF(AND('DEV.  DATA'!$G$35="X",'DEV.  DATA'!$E$37="",'DEV.  DATA'!$E$38="",'DEV.  DATA'!$H$84=""),'EXHIBIT C'!I77/100,"")))</f>
        <v/>
      </c>
      <c r="S77" s="455" t="str">
        <f>IF(B77="","",IF(AND('DEV.  DATA'!$E$37="",'DEV.  DATA'!$E$38&gt;0), 'EXHIBIT C'!I77/100,IF(AND('DEV.  DATA'!$G$35="X",'DEV.  DATA'!$E$37="",'DEV.  DATA'!$E$38="",'DEV.  DATA'!$H$84&lt;&gt;""),'EXHIBIT C'!I77/100,"")))</f>
        <v/>
      </c>
      <c r="T77" s="456" t="str">
        <f>IF(B77="","",IF('DEV.  DATA'!$E$37&lt;&gt;"",'EXHIBIT C'!J77,IF(AND('DEV.  DATA'!$G$35="X",'DEV.  DATA'!$E$37="",'DEV.  DATA'!$E$38="",'DEV.  DATA'!$H$84=""),'EXHIBIT C'!J77,"")))</f>
        <v/>
      </c>
      <c r="U77" s="453" t="str">
        <f>IF(B77="","",IF(AND('DEV.  DATA'!$E$37="",'DEV.  DATA'!$E$38&gt;0), 'EXHIBIT C'!J77,IF(AND('DEV.  DATA'!$G$35="X",'DEV.  DATA'!$E$37="",'DEV.  DATA'!$E$38="",'DEV.  DATA'!$H$84&lt;&gt;""),'EXHIBIT C'!J77,"")))</f>
        <v/>
      </c>
      <c r="V77" s="444" t="str">
        <f>IF(B77="","",IF('DEV.  DATA'!$E$37&lt;&gt;"",'EXHIBIT C'!H77,IF(AND('DEV.  DATA'!$G$35="X",'DEV.  DATA'!$E$37="",'DEV.  DATA'!$E$38="",'DEV.  DATA'!$H$84=""),'EXHIBIT C'!H77,"")))</f>
        <v/>
      </c>
      <c r="W77" s="445" t="str">
        <f>IF(B77="","",IF(AND('DEV.  DATA'!$E$37="",'DEV.  DATA'!$E$38&gt;0), 'EXHIBIT C'!H77,IF(AND('DEV.  DATA'!$G$35="X",'DEV.  DATA'!$E$37="",'DEV.  DATA'!$E$38="",'DEV.  DATA'!$H$84&lt;&gt;""),'EXHIBIT C'!H77,"")))</f>
        <v/>
      </c>
      <c r="X77" s="444" t="str">
        <f>IF(B77="","",IF('DEV.  DATA'!$E$37&lt;&gt;"",'EXHIBIT C'!H77,IF(AND('DEV.  DATA'!$G$35="X",'DEV.  DATA'!$E$37="",'DEV.  DATA'!$E$38="",'DEV.  DATA'!$H$84=""),'EXHIBIT C'!H77,"")))</f>
        <v/>
      </c>
      <c r="Y77" s="445" t="str">
        <f>IF(B77="","",IF(AND('DEV.  DATA'!$E$37="",'DEV.  DATA'!$E$38&gt;0), 'EXHIBIT C'!H77,IF(AND('DEV.  DATA'!$G$35="X",'DEV.  DATA'!$E$37="",'DEV.  DATA'!$E$38="",'DEV.  DATA'!$H$84&lt;&gt;""),'EXHIBIT C'!H77,"")))</f>
        <v/>
      </c>
      <c r="Z77" s="457" t="str">
        <f t="shared" ref="Z77:Z140" si="8">IF(N(J77)=0,"",M77+ROUNDUP((TRUNC((ROUND(IF(F77="",ROUND(E77*G77,0),ROUND(E77*F77*G77,0))*(I77/100),0)+0.5)/(I77/100),0)+0.5)/G77/F77-E77,4))</f>
        <v/>
      </c>
      <c r="AA77" s="457" t="str">
        <f t="shared" ref="AA77:AA140" si="9">IF(N(J77)=0,"",M77+ROUND((TRUNC((ROUND(IF(F77="",ROUND(E77*G77,0),ROUND(E77*F77*G77,0))*(I77/100),0)-0.5001)/(I77/100),0)+0.4999)/G77/F77-E77,4))</f>
        <v/>
      </c>
    </row>
    <row r="78" spans="1:27">
      <c r="A78" s="467"/>
      <c r="B78" s="306" t="str">
        <f>IF('APPLIC. FRACT.'!A74="",IF('QUAL. CALC'!A74="","",'QUAL. CALC'!A74),'APPLIC. FRACT.'!A74)</f>
        <v/>
      </c>
      <c r="C78" s="307" t="str">
        <f>IF('QUAL. CALC'!B74="","",'QUAL. CALC'!B74)</f>
        <v/>
      </c>
      <c r="D78" s="308" t="str">
        <f>IF('APPLIC. FRACT.'!C74="",IF('QUAL. CALC'!C74="","",'QUAL. CALC'!C74),'APPLIC. FRACT.'!C74)</f>
        <v/>
      </c>
      <c r="E78" s="309" t="str">
        <f>IF(B78="","",N(M78)+IF('DEV.  DATA'!H$84&gt;0,IF('CREDIT CALC.'!H$41&lt;='CREDIT CALC.'!H$43,'QUAL. CALC'!D74,('CREDIT CALC.'!H$43/'CREDIT CALC.'!H$41)*'QUAL. CALC'!D74),IF('CREDIT CALC.'!H$37="","",IF(AND('CREDIT CALC.'!H$41&lt;='CREDIT CALC.'!H$37,'CREDIT CALC.'!H$41&lt;='CREDIT CALC.'!H$43),'QUAL. CALC'!D74,IF(AND('CREDIT CALC.'!H$37&lt;'CREDIT CALC.'!H$41,'CREDIT CALC.'!H$37&lt;'CREDIT CALC.'!H$43),('CREDIT CALC.'!H$37/'CREDIT CALC.'!H$41)*'QUAL. CALC'!D74,('CREDIT CALC.'!H$43/'CREDIT CALC.'!H$41)*'QUAL. CALC'!D74)))))</f>
        <v/>
      </c>
      <c r="F78" s="308" t="str">
        <f>IF(B78="","",IF('DEV.  DATA'!$D$72="","",1.3))</f>
        <v/>
      </c>
      <c r="G78" s="310" t="str">
        <f>IF(B78="","",IF('DEV.  DATA'!$G$60=100,1,'APPLIC. FRACT.'!$H74))</f>
        <v/>
      </c>
      <c r="H78" s="309" t="str">
        <f t="shared" si="5"/>
        <v/>
      </c>
      <c r="I78" s="311" t="str">
        <f>IF(B78="","",IF('DEV.  DATA'!$E$35="",'QUAL. CALC'!G74,IF('DEV.  DATA'!$E$37="",'DEV.  DATA'!$E$38,'DEV.  DATA'!$E$37)))</f>
        <v/>
      </c>
      <c r="J78" s="309" t="str">
        <f t="shared" si="6"/>
        <v/>
      </c>
      <c r="K78" s="312"/>
      <c r="L78" s="312"/>
      <c r="M78" s="450"/>
      <c r="N78" s="451" t="str">
        <f t="shared" si="7"/>
        <v/>
      </c>
      <c r="P78" s="452" t="str">
        <f>IF('DEV.  DATA'!$E$37&lt;&gt;"",'EXHIBIT C'!J78,IF(AND('DEV.  DATA'!$G$35="X",'DEV.  DATA'!$E$37="",'DEV.  DATA'!$E$38="",'DEV.  DATA'!$H$84=""),'EXHIBIT C'!J78,""))</f>
        <v/>
      </c>
      <c r="Q78" s="453" t="str">
        <f>IF(AND('DEV.  DATA'!$E$37="",'DEV.  DATA'!$E$38&gt;0),'EXHIBIT C'!J78,IF(AND('DEV.  DATA'!$G$35="X",'DEV.  DATA'!$E$37="",'DEV.  DATA'!$E$38="",'DEV.  DATA'!$H$84&lt;&gt;""),'EXHIBIT C'!J78,""))</f>
        <v/>
      </c>
      <c r="R78" s="454" t="str">
        <f>IF(B78="","",IF('DEV.  DATA'!$E$37&lt;&gt;"",'EXHIBIT C'!I78/100,IF(AND('DEV.  DATA'!$G$35="X",'DEV.  DATA'!$E$37="",'DEV.  DATA'!$E$38="",'DEV.  DATA'!$H$84=""),'EXHIBIT C'!I78/100,"")))</f>
        <v/>
      </c>
      <c r="S78" s="455" t="str">
        <f>IF(B78="","",IF(AND('DEV.  DATA'!$E$37="",'DEV.  DATA'!$E$38&gt;0), 'EXHIBIT C'!I78/100,IF(AND('DEV.  DATA'!$G$35="X",'DEV.  DATA'!$E$37="",'DEV.  DATA'!$E$38="",'DEV.  DATA'!$H$84&lt;&gt;""),'EXHIBIT C'!I78/100,"")))</f>
        <v/>
      </c>
      <c r="T78" s="456" t="str">
        <f>IF(B78="","",IF('DEV.  DATA'!$E$37&lt;&gt;"",'EXHIBIT C'!J78,IF(AND('DEV.  DATA'!$G$35="X",'DEV.  DATA'!$E$37="",'DEV.  DATA'!$E$38="",'DEV.  DATA'!$H$84=""),'EXHIBIT C'!J78,"")))</f>
        <v/>
      </c>
      <c r="U78" s="453" t="str">
        <f>IF(B78="","",IF(AND('DEV.  DATA'!$E$37="",'DEV.  DATA'!$E$38&gt;0), 'EXHIBIT C'!J78,IF(AND('DEV.  DATA'!$G$35="X",'DEV.  DATA'!$E$37="",'DEV.  DATA'!$E$38="",'DEV.  DATA'!$H$84&lt;&gt;""),'EXHIBIT C'!J78,"")))</f>
        <v/>
      </c>
      <c r="V78" s="444" t="str">
        <f>IF(B78="","",IF('DEV.  DATA'!$E$37&lt;&gt;"",'EXHIBIT C'!H78,IF(AND('DEV.  DATA'!$G$35="X",'DEV.  DATA'!$E$37="",'DEV.  DATA'!$E$38="",'DEV.  DATA'!$H$84=""),'EXHIBIT C'!H78,"")))</f>
        <v/>
      </c>
      <c r="W78" s="445" t="str">
        <f>IF(B78="","",IF(AND('DEV.  DATA'!$E$37="",'DEV.  DATA'!$E$38&gt;0), 'EXHIBIT C'!H78,IF(AND('DEV.  DATA'!$G$35="X",'DEV.  DATA'!$E$37="",'DEV.  DATA'!$E$38="",'DEV.  DATA'!$H$84&lt;&gt;""),'EXHIBIT C'!H78,"")))</f>
        <v/>
      </c>
      <c r="X78" s="444" t="str">
        <f>IF(B78="","",IF('DEV.  DATA'!$E$37&lt;&gt;"",'EXHIBIT C'!H78,IF(AND('DEV.  DATA'!$G$35="X",'DEV.  DATA'!$E$37="",'DEV.  DATA'!$E$38="",'DEV.  DATA'!$H$84=""),'EXHIBIT C'!H78,"")))</f>
        <v/>
      </c>
      <c r="Y78" s="445" t="str">
        <f>IF(B78="","",IF(AND('DEV.  DATA'!$E$37="",'DEV.  DATA'!$E$38&gt;0), 'EXHIBIT C'!H78,IF(AND('DEV.  DATA'!$G$35="X",'DEV.  DATA'!$E$37="",'DEV.  DATA'!$E$38="",'DEV.  DATA'!$H$84&lt;&gt;""),'EXHIBIT C'!H78,"")))</f>
        <v/>
      </c>
      <c r="Z78" s="457" t="str">
        <f t="shared" si="8"/>
        <v/>
      </c>
      <c r="AA78" s="457" t="str">
        <f t="shared" si="9"/>
        <v/>
      </c>
    </row>
    <row r="79" spans="1:27">
      <c r="A79" s="467"/>
      <c r="B79" s="306" t="str">
        <f>IF('APPLIC. FRACT.'!A75="",IF('QUAL. CALC'!A75="","",'QUAL. CALC'!A75),'APPLIC. FRACT.'!A75)</f>
        <v/>
      </c>
      <c r="C79" s="307" t="str">
        <f>IF('QUAL. CALC'!B75="","",'QUAL. CALC'!B75)</f>
        <v/>
      </c>
      <c r="D79" s="308" t="str">
        <f>IF('APPLIC. FRACT.'!C75="",IF('QUAL. CALC'!C75="","",'QUAL. CALC'!C75),'APPLIC. FRACT.'!C75)</f>
        <v/>
      </c>
      <c r="E79" s="309" t="str">
        <f>IF(B79="","",N(M79)+IF('DEV.  DATA'!H$84&gt;0,IF('CREDIT CALC.'!H$41&lt;='CREDIT CALC.'!H$43,'QUAL. CALC'!D75,('CREDIT CALC.'!H$43/'CREDIT CALC.'!H$41)*'QUAL. CALC'!D75),IF('CREDIT CALC.'!H$37="","",IF(AND('CREDIT CALC.'!H$41&lt;='CREDIT CALC.'!H$37,'CREDIT CALC.'!H$41&lt;='CREDIT CALC.'!H$43),'QUAL. CALC'!D75,IF(AND('CREDIT CALC.'!H$37&lt;'CREDIT CALC.'!H$41,'CREDIT CALC.'!H$37&lt;'CREDIT CALC.'!H$43),('CREDIT CALC.'!H$37/'CREDIT CALC.'!H$41)*'QUAL. CALC'!D75,('CREDIT CALC.'!H$43/'CREDIT CALC.'!H$41)*'QUAL. CALC'!D75)))))</f>
        <v/>
      </c>
      <c r="F79" s="308" t="str">
        <f>IF(B79="","",IF('DEV.  DATA'!$D$72="","",1.3))</f>
        <v/>
      </c>
      <c r="G79" s="310" t="str">
        <f>IF(B79="","",IF('DEV.  DATA'!$G$60=100,1,'APPLIC. FRACT.'!$H75))</f>
        <v/>
      </c>
      <c r="H79" s="309" t="str">
        <f t="shared" si="5"/>
        <v/>
      </c>
      <c r="I79" s="311" t="str">
        <f>IF(B79="","",IF('DEV.  DATA'!$E$35="",'QUAL. CALC'!G75,IF('DEV.  DATA'!$E$37="",'DEV.  DATA'!$E$38,'DEV.  DATA'!$E$37)))</f>
        <v/>
      </c>
      <c r="J79" s="309" t="str">
        <f t="shared" si="6"/>
        <v/>
      </c>
      <c r="K79" s="312"/>
      <c r="L79" s="312"/>
      <c r="M79" s="450"/>
      <c r="N79" s="451" t="str">
        <f t="shared" si="7"/>
        <v/>
      </c>
      <c r="P79" s="452" t="str">
        <f>IF('DEV.  DATA'!$E$37&lt;&gt;"",'EXHIBIT C'!J79,IF(AND('DEV.  DATA'!$G$35="X",'DEV.  DATA'!$E$37="",'DEV.  DATA'!$E$38="",'DEV.  DATA'!$H$84=""),'EXHIBIT C'!J79,""))</f>
        <v/>
      </c>
      <c r="Q79" s="453" t="str">
        <f>IF(AND('DEV.  DATA'!$E$37="",'DEV.  DATA'!$E$38&gt;0),'EXHIBIT C'!J79,IF(AND('DEV.  DATA'!$G$35="X",'DEV.  DATA'!$E$37="",'DEV.  DATA'!$E$38="",'DEV.  DATA'!$H$84&lt;&gt;""),'EXHIBIT C'!J79,""))</f>
        <v/>
      </c>
      <c r="R79" s="454" t="str">
        <f>IF(B79="","",IF('DEV.  DATA'!$E$37&lt;&gt;"",'EXHIBIT C'!I79/100,IF(AND('DEV.  DATA'!$G$35="X",'DEV.  DATA'!$E$37="",'DEV.  DATA'!$E$38="",'DEV.  DATA'!$H$84=""),'EXHIBIT C'!I79/100,"")))</f>
        <v/>
      </c>
      <c r="S79" s="455" t="str">
        <f>IF(B79="","",IF(AND('DEV.  DATA'!$E$37="",'DEV.  DATA'!$E$38&gt;0), 'EXHIBIT C'!I79/100,IF(AND('DEV.  DATA'!$G$35="X",'DEV.  DATA'!$E$37="",'DEV.  DATA'!$E$38="",'DEV.  DATA'!$H$84&lt;&gt;""),'EXHIBIT C'!I79/100,"")))</f>
        <v/>
      </c>
      <c r="T79" s="456" t="str">
        <f>IF(B79="","",IF('DEV.  DATA'!$E$37&lt;&gt;"",'EXHIBIT C'!J79,IF(AND('DEV.  DATA'!$G$35="X",'DEV.  DATA'!$E$37="",'DEV.  DATA'!$E$38="",'DEV.  DATA'!$H$84=""),'EXHIBIT C'!J79,"")))</f>
        <v/>
      </c>
      <c r="U79" s="453" t="str">
        <f>IF(B79="","",IF(AND('DEV.  DATA'!$E$37="",'DEV.  DATA'!$E$38&gt;0), 'EXHIBIT C'!J79,IF(AND('DEV.  DATA'!$G$35="X",'DEV.  DATA'!$E$37="",'DEV.  DATA'!$E$38="",'DEV.  DATA'!$H$84&lt;&gt;""),'EXHIBIT C'!J79,"")))</f>
        <v/>
      </c>
      <c r="V79" s="444" t="str">
        <f>IF(B79="","",IF('DEV.  DATA'!$E$37&lt;&gt;"",'EXHIBIT C'!H79,IF(AND('DEV.  DATA'!$G$35="X",'DEV.  DATA'!$E$37="",'DEV.  DATA'!$E$38="",'DEV.  DATA'!$H$84=""),'EXHIBIT C'!H79,"")))</f>
        <v/>
      </c>
      <c r="W79" s="445" t="str">
        <f>IF(B79="","",IF(AND('DEV.  DATA'!$E$37="",'DEV.  DATA'!$E$38&gt;0), 'EXHIBIT C'!H79,IF(AND('DEV.  DATA'!$G$35="X",'DEV.  DATA'!$E$37="",'DEV.  DATA'!$E$38="",'DEV.  DATA'!$H$84&lt;&gt;""),'EXHIBIT C'!H79,"")))</f>
        <v/>
      </c>
      <c r="X79" s="444" t="str">
        <f>IF(B79="","",IF('DEV.  DATA'!$E$37&lt;&gt;"",'EXHIBIT C'!H79,IF(AND('DEV.  DATA'!$G$35="X",'DEV.  DATA'!$E$37="",'DEV.  DATA'!$E$38="",'DEV.  DATA'!$H$84=""),'EXHIBIT C'!H79,"")))</f>
        <v/>
      </c>
      <c r="Y79" s="445" t="str">
        <f>IF(B79="","",IF(AND('DEV.  DATA'!$E$37="",'DEV.  DATA'!$E$38&gt;0), 'EXHIBIT C'!H79,IF(AND('DEV.  DATA'!$G$35="X",'DEV.  DATA'!$E$37="",'DEV.  DATA'!$E$38="",'DEV.  DATA'!$H$84&lt;&gt;""),'EXHIBIT C'!H79,"")))</f>
        <v/>
      </c>
      <c r="Z79" s="457" t="str">
        <f t="shared" si="8"/>
        <v/>
      </c>
      <c r="AA79" s="457" t="str">
        <f t="shared" si="9"/>
        <v/>
      </c>
    </row>
    <row r="80" spans="1:27">
      <c r="A80" s="467"/>
      <c r="B80" s="306" t="str">
        <f>IF('APPLIC. FRACT.'!A76="",IF('QUAL. CALC'!A76="","",'QUAL. CALC'!A76),'APPLIC. FRACT.'!A76)</f>
        <v/>
      </c>
      <c r="C80" s="307" t="str">
        <f>IF('QUAL. CALC'!B76="","",'QUAL. CALC'!B76)</f>
        <v/>
      </c>
      <c r="D80" s="308" t="str">
        <f>IF('APPLIC. FRACT.'!C76="",IF('QUAL. CALC'!C76="","",'QUAL. CALC'!C76),'APPLIC. FRACT.'!C76)</f>
        <v/>
      </c>
      <c r="E80" s="309" t="str">
        <f>IF(B80="","",N(M80)+IF('DEV.  DATA'!H$84&gt;0,IF('CREDIT CALC.'!H$41&lt;='CREDIT CALC.'!H$43,'QUAL. CALC'!D76,('CREDIT CALC.'!H$43/'CREDIT CALC.'!H$41)*'QUAL. CALC'!D76),IF('CREDIT CALC.'!H$37="","",IF(AND('CREDIT CALC.'!H$41&lt;='CREDIT CALC.'!H$37,'CREDIT CALC.'!H$41&lt;='CREDIT CALC.'!H$43),'QUAL. CALC'!D76,IF(AND('CREDIT CALC.'!H$37&lt;'CREDIT CALC.'!H$41,'CREDIT CALC.'!H$37&lt;'CREDIT CALC.'!H$43),('CREDIT CALC.'!H$37/'CREDIT CALC.'!H$41)*'QUAL. CALC'!D76,('CREDIT CALC.'!H$43/'CREDIT CALC.'!H$41)*'QUAL. CALC'!D76)))))</f>
        <v/>
      </c>
      <c r="F80" s="308" t="str">
        <f>IF(B80="","",IF('DEV.  DATA'!$D$72="","",1.3))</f>
        <v/>
      </c>
      <c r="G80" s="310" t="str">
        <f>IF(B80="","",IF('DEV.  DATA'!$G$60=100,1,'APPLIC. FRACT.'!$H76))</f>
        <v/>
      </c>
      <c r="H80" s="309" t="str">
        <f t="shared" si="5"/>
        <v/>
      </c>
      <c r="I80" s="311" t="str">
        <f>IF(B80="","",IF('DEV.  DATA'!$E$35="",'QUAL. CALC'!G76,IF('DEV.  DATA'!$E$37="",'DEV.  DATA'!$E$38,'DEV.  DATA'!$E$37)))</f>
        <v/>
      </c>
      <c r="J80" s="309" t="str">
        <f t="shared" si="6"/>
        <v/>
      </c>
      <c r="K80" s="312"/>
      <c r="L80" s="312"/>
      <c r="M80" s="450"/>
      <c r="N80" s="451" t="str">
        <f t="shared" si="7"/>
        <v/>
      </c>
      <c r="P80" s="452" t="str">
        <f>IF('DEV.  DATA'!$E$37&lt;&gt;"",'EXHIBIT C'!J80,IF(AND('DEV.  DATA'!$G$35="X",'DEV.  DATA'!$E$37="",'DEV.  DATA'!$E$38="",'DEV.  DATA'!$H$84=""),'EXHIBIT C'!J80,""))</f>
        <v/>
      </c>
      <c r="Q80" s="453" t="str">
        <f>IF(AND('DEV.  DATA'!$E$37="",'DEV.  DATA'!$E$38&gt;0),'EXHIBIT C'!J80,IF(AND('DEV.  DATA'!$G$35="X",'DEV.  DATA'!$E$37="",'DEV.  DATA'!$E$38="",'DEV.  DATA'!$H$84&lt;&gt;""),'EXHIBIT C'!J80,""))</f>
        <v/>
      </c>
      <c r="R80" s="454" t="str">
        <f>IF(B80="","",IF('DEV.  DATA'!$E$37&lt;&gt;"",'EXHIBIT C'!I80/100,IF(AND('DEV.  DATA'!$G$35="X",'DEV.  DATA'!$E$37="",'DEV.  DATA'!$E$38="",'DEV.  DATA'!$H$84=""),'EXHIBIT C'!I80/100,"")))</f>
        <v/>
      </c>
      <c r="S80" s="455" t="str">
        <f>IF(B80="","",IF(AND('DEV.  DATA'!$E$37="",'DEV.  DATA'!$E$38&gt;0), 'EXHIBIT C'!I80/100,IF(AND('DEV.  DATA'!$G$35="X",'DEV.  DATA'!$E$37="",'DEV.  DATA'!$E$38="",'DEV.  DATA'!$H$84&lt;&gt;""),'EXHIBIT C'!I80/100,"")))</f>
        <v/>
      </c>
      <c r="T80" s="456" t="str">
        <f>IF(B80="","",IF('DEV.  DATA'!$E$37&lt;&gt;"",'EXHIBIT C'!J80,IF(AND('DEV.  DATA'!$G$35="X",'DEV.  DATA'!$E$37="",'DEV.  DATA'!$E$38="",'DEV.  DATA'!$H$84=""),'EXHIBIT C'!J80,"")))</f>
        <v/>
      </c>
      <c r="U80" s="453" t="str">
        <f>IF(B80="","",IF(AND('DEV.  DATA'!$E$37="",'DEV.  DATA'!$E$38&gt;0), 'EXHIBIT C'!J80,IF(AND('DEV.  DATA'!$G$35="X",'DEV.  DATA'!$E$37="",'DEV.  DATA'!$E$38="",'DEV.  DATA'!$H$84&lt;&gt;""),'EXHIBIT C'!J80,"")))</f>
        <v/>
      </c>
      <c r="V80" s="444" t="str">
        <f>IF(B80="","",IF('DEV.  DATA'!$E$37&lt;&gt;"",'EXHIBIT C'!H80,IF(AND('DEV.  DATA'!$G$35="X",'DEV.  DATA'!$E$37="",'DEV.  DATA'!$E$38="",'DEV.  DATA'!$H$84=""),'EXHIBIT C'!H80,"")))</f>
        <v/>
      </c>
      <c r="W80" s="445" t="str">
        <f>IF(B80="","",IF(AND('DEV.  DATA'!$E$37="",'DEV.  DATA'!$E$38&gt;0), 'EXHIBIT C'!H80,IF(AND('DEV.  DATA'!$G$35="X",'DEV.  DATA'!$E$37="",'DEV.  DATA'!$E$38="",'DEV.  DATA'!$H$84&lt;&gt;""),'EXHIBIT C'!H80,"")))</f>
        <v/>
      </c>
      <c r="X80" s="444" t="str">
        <f>IF(B80="","",IF('DEV.  DATA'!$E$37&lt;&gt;"",'EXHIBIT C'!H80,IF(AND('DEV.  DATA'!$G$35="X",'DEV.  DATA'!$E$37="",'DEV.  DATA'!$E$38="",'DEV.  DATA'!$H$84=""),'EXHIBIT C'!H80,"")))</f>
        <v/>
      </c>
      <c r="Y80" s="445" t="str">
        <f>IF(B80="","",IF(AND('DEV.  DATA'!$E$37="",'DEV.  DATA'!$E$38&gt;0), 'EXHIBIT C'!H80,IF(AND('DEV.  DATA'!$G$35="X",'DEV.  DATA'!$E$37="",'DEV.  DATA'!$E$38="",'DEV.  DATA'!$H$84&lt;&gt;""),'EXHIBIT C'!H80,"")))</f>
        <v/>
      </c>
      <c r="Z80" s="457" t="str">
        <f t="shared" si="8"/>
        <v/>
      </c>
      <c r="AA80" s="457" t="str">
        <f t="shared" si="9"/>
        <v/>
      </c>
    </row>
    <row r="81" spans="1:27">
      <c r="A81" s="467"/>
      <c r="B81" s="306" t="str">
        <f>IF('APPLIC. FRACT.'!A77="",IF('QUAL. CALC'!A77="","",'QUAL. CALC'!A77),'APPLIC. FRACT.'!A77)</f>
        <v/>
      </c>
      <c r="C81" s="307" t="str">
        <f>IF('QUAL. CALC'!B77="","",'QUAL. CALC'!B77)</f>
        <v/>
      </c>
      <c r="D81" s="308" t="str">
        <f>IF('APPLIC. FRACT.'!C77="",IF('QUAL. CALC'!C77="","",'QUAL. CALC'!C77),'APPLIC. FRACT.'!C77)</f>
        <v/>
      </c>
      <c r="E81" s="309" t="str">
        <f>IF(B81="","",N(M81)+IF('DEV.  DATA'!H$84&gt;0,IF('CREDIT CALC.'!H$41&lt;='CREDIT CALC.'!H$43,'QUAL. CALC'!D77,('CREDIT CALC.'!H$43/'CREDIT CALC.'!H$41)*'QUAL. CALC'!D77),IF('CREDIT CALC.'!H$37="","",IF(AND('CREDIT CALC.'!H$41&lt;='CREDIT CALC.'!H$37,'CREDIT CALC.'!H$41&lt;='CREDIT CALC.'!H$43),'QUAL. CALC'!D77,IF(AND('CREDIT CALC.'!H$37&lt;'CREDIT CALC.'!H$41,'CREDIT CALC.'!H$37&lt;'CREDIT CALC.'!H$43),('CREDIT CALC.'!H$37/'CREDIT CALC.'!H$41)*'QUAL. CALC'!D77,('CREDIT CALC.'!H$43/'CREDIT CALC.'!H$41)*'QUAL. CALC'!D77)))))</f>
        <v/>
      </c>
      <c r="F81" s="308" t="str">
        <f>IF(B81="","",IF('DEV.  DATA'!$D$72="","",1.3))</f>
        <v/>
      </c>
      <c r="G81" s="310" t="str">
        <f>IF(B81="","",IF('DEV.  DATA'!$G$60=100,1,'APPLIC. FRACT.'!$H77))</f>
        <v/>
      </c>
      <c r="H81" s="309" t="str">
        <f t="shared" si="5"/>
        <v/>
      </c>
      <c r="I81" s="311" t="str">
        <f>IF(B81="","",IF('DEV.  DATA'!$E$35="",'QUAL. CALC'!G77,IF('DEV.  DATA'!$E$37="",'DEV.  DATA'!$E$38,'DEV.  DATA'!$E$37)))</f>
        <v/>
      </c>
      <c r="J81" s="309" t="str">
        <f t="shared" si="6"/>
        <v/>
      </c>
      <c r="K81" s="312"/>
      <c r="L81" s="312"/>
      <c r="M81" s="450"/>
      <c r="N81" s="451" t="str">
        <f t="shared" si="7"/>
        <v/>
      </c>
      <c r="P81" s="452" t="str">
        <f>IF('DEV.  DATA'!$E$37&lt;&gt;"",'EXHIBIT C'!J81,IF(AND('DEV.  DATA'!$G$35="X",'DEV.  DATA'!$E$37="",'DEV.  DATA'!$E$38="",'DEV.  DATA'!$H$84=""),'EXHIBIT C'!J81,""))</f>
        <v/>
      </c>
      <c r="Q81" s="453" t="str">
        <f>IF(AND('DEV.  DATA'!$E$37="",'DEV.  DATA'!$E$38&gt;0),'EXHIBIT C'!J81,IF(AND('DEV.  DATA'!$G$35="X",'DEV.  DATA'!$E$37="",'DEV.  DATA'!$E$38="",'DEV.  DATA'!$H$84&lt;&gt;""),'EXHIBIT C'!J81,""))</f>
        <v/>
      </c>
      <c r="R81" s="454" t="str">
        <f>IF(B81="","",IF('DEV.  DATA'!$E$37&lt;&gt;"",'EXHIBIT C'!I81/100,IF(AND('DEV.  DATA'!$G$35="X",'DEV.  DATA'!$E$37="",'DEV.  DATA'!$E$38="",'DEV.  DATA'!$H$84=""),'EXHIBIT C'!I81/100,"")))</f>
        <v/>
      </c>
      <c r="S81" s="455" t="str">
        <f>IF(B81="","",IF(AND('DEV.  DATA'!$E$37="",'DEV.  DATA'!$E$38&gt;0), 'EXHIBIT C'!I81/100,IF(AND('DEV.  DATA'!$G$35="X",'DEV.  DATA'!$E$37="",'DEV.  DATA'!$E$38="",'DEV.  DATA'!$H$84&lt;&gt;""),'EXHIBIT C'!I81/100,"")))</f>
        <v/>
      </c>
      <c r="T81" s="456" t="str">
        <f>IF(B81="","",IF('DEV.  DATA'!$E$37&lt;&gt;"",'EXHIBIT C'!J81,IF(AND('DEV.  DATA'!$G$35="X",'DEV.  DATA'!$E$37="",'DEV.  DATA'!$E$38="",'DEV.  DATA'!$H$84=""),'EXHIBIT C'!J81,"")))</f>
        <v/>
      </c>
      <c r="U81" s="453" t="str">
        <f>IF(B81="","",IF(AND('DEV.  DATA'!$E$37="",'DEV.  DATA'!$E$38&gt;0), 'EXHIBIT C'!J81,IF(AND('DEV.  DATA'!$G$35="X",'DEV.  DATA'!$E$37="",'DEV.  DATA'!$E$38="",'DEV.  DATA'!$H$84&lt;&gt;""),'EXHIBIT C'!J81,"")))</f>
        <v/>
      </c>
      <c r="V81" s="444" t="str">
        <f>IF(B81="","",IF('DEV.  DATA'!$E$37&lt;&gt;"",'EXHIBIT C'!H81,IF(AND('DEV.  DATA'!$G$35="X",'DEV.  DATA'!$E$37="",'DEV.  DATA'!$E$38="",'DEV.  DATA'!$H$84=""),'EXHIBIT C'!H81,"")))</f>
        <v/>
      </c>
      <c r="W81" s="445" t="str">
        <f>IF(B81="","",IF(AND('DEV.  DATA'!$E$37="",'DEV.  DATA'!$E$38&gt;0), 'EXHIBIT C'!H81,IF(AND('DEV.  DATA'!$G$35="X",'DEV.  DATA'!$E$37="",'DEV.  DATA'!$E$38="",'DEV.  DATA'!$H$84&lt;&gt;""),'EXHIBIT C'!H81,"")))</f>
        <v/>
      </c>
      <c r="X81" s="444" t="str">
        <f>IF(B81="","",IF('DEV.  DATA'!$E$37&lt;&gt;"",'EXHIBIT C'!H81,IF(AND('DEV.  DATA'!$G$35="X",'DEV.  DATA'!$E$37="",'DEV.  DATA'!$E$38="",'DEV.  DATA'!$H$84=""),'EXHIBIT C'!H81,"")))</f>
        <v/>
      </c>
      <c r="Y81" s="445" t="str">
        <f>IF(B81="","",IF(AND('DEV.  DATA'!$E$37="",'DEV.  DATA'!$E$38&gt;0), 'EXHIBIT C'!H81,IF(AND('DEV.  DATA'!$G$35="X",'DEV.  DATA'!$E$37="",'DEV.  DATA'!$E$38="",'DEV.  DATA'!$H$84&lt;&gt;""),'EXHIBIT C'!H81,"")))</f>
        <v/>
      </c>
      <c r="Z81" s="457" t="str">
        <f t="shared" si="8"/>
        <v/>
      </c>
      <c r="AA81" s="457" t="str">
        <f t="shared" si="9"/>
        <v/>
      </c>
    </row>
    <row r="82" spans="1:27">
      <c r="A82" s="467"/>
      <c r="B82" s="306" t="str">
        <f>IF('APPLIC. FRACT.'!A78="",IF('QUAL. CALC'!A78="","",'QUAL. CALC'!A78),'APPLIC. FRACT.'!A78)</f>
        <v/>
      </c>
      <c r="C82" s="307" t="str">
        <f>IF('QUAL. CALC'!B78="","",'QUAL. CALC'!B78)</f>
        <v/>
      </c>
      <c r="D82" s="308" t="str">
        <f>IF('APPLIC. FRACT.'!C78="",IF('QUAL. CALC'!C78="","",'QUAL. CALC'!C78),'APPLIC. FRACT.'!C78)</f>
        <v/>
      </c>
      <c r="E82" s="309" t="str">
        <f>IF(B82="","",N(M82)+IF('DEV.  DATA'!H$84&gt;0,IF('CREDIT CALC.'!H$41&lt;='CREDIT CALC.'!H$43,'QUAL. CALC'!D78,('CREDIT CALC.'!H$43/'CREDIT CALC.'!H$41)*'QUAL. CALC'!D78),IF('CREDIT CALC.'!H$37="","",IF(AND('CREDIT CALC.'!H$41&lt;='CREDIT CALC.'!H$37,'CREDIT CALC.'!H$41&lt;='CREDIT CALC.'!H$43),'QUAL. CALC'!D78,IF(AND('CREDIT CALC.'!H$37&lt;'CREDIT CALC.'!H$41,'CREDIT CALC.'!H$37&lt;'CREDIT CALC.'!H$43),('CREDIT CALC.'!H$37/'CREDIT CALC.'!H$41)*'QUAL. CALC'!D78,('CREDIT CALC.'!H$43/'CREDIT CALC.'!H$41)*'QUAL. CALC'!D78)))))</f>
        <v/>
      </c>
      <c r="F82" s="308" t="str">
        <f>IF(B82="","",IF('DEV.  DATA'!$D$72="","",1.3))</f>
        <v/>
      </c>
      <c r="G82" s="310" t="str">
        <f>IF(B82="","",IF('DEV.  DATA'!$G$60=100,1,'APPLIC. FRACT.'!$H78))</f>
        <v/>
      </c>
      <c r="H82" s="309" t="str">
        <f t="shared" si="5"/>
        <v/>
      </c>
      <c r="I82" s="311" t="str">
        <f>IF(B82="","",IF('DEV.  DATA'!$E$35="",'QUAL. CALC'!G78,IF('DEV.  DATA'!$E$37="",'DEV.  DATA'!$E$38,'DEV.  DATA'!$E$37)))</f>
        <v/>
      </c>
      <c r="J82" s="309" t="str">
        <f t="shared" si="6"/>
        <v/>
      </c>
      <c r="K82" s="312"/>
      <c r="L82" s="312"/>
      <c r="M82" s="450"/>
      <c r="N82" s="451" t="str">
        <f t="shared" si="7"/>
        <v/>
      </c>
      <c r="P82" s="452" t="str">
        <f>IF('DEV.  DATA'!$E$37&lt;&gt;"",'EXHIBIT C'!J82,IF(AND('DEV.  DATA'!$G$35="X",'DEV.  DATA'!$E$37="",'DEV.  DATA'!$E$38="",'DEV.  DATA'!$H$84=""),'EXHIBIT C'!J82,""))</f>
        <v/>
      </c>
      <c r="Q82" s="453" t="str">
        <f>IF(AND('DEV.  DATA'!$E$37="",'DEV.  DATA'!$E$38&gt;0),'EXHIBIT C'!J82,IF(AND('DEV.  DATA'!$G$35="X",'DEV.  DATA'!$E$37="",'DEV.  DATA'!$E$38="",'DEV.  DATA'!$H$84&lt;&gt;""),'EXHIBIT C'!J82,""))</f>
        <v/>
      </c>
      <c r="R82" s="454" t="str">
        <f>IF(B82="","",IF('DEV.  DATA'!$E$37&lt;&gt;"",'EXHIBIT C'!I82/100,IF(AND('DEV.  DATA'!$G$35="X",'DEV.  DATA'!$E$37="",'DEV.  DATA'!$E$38="",'DEV.  DATA'!$H$84=""),'EXHIBIT C'!I82/100,"")))</f>
        <v/>
      </c>
      <c r="S82" s="455" t="str">
        <f>IF(B82="","",IF(AND('DEV.  DATA'!$E$37="",'DEV.  DATA'!$E$38&gt;0), 'EXHIBIT C'!I82/100,IF(AND('DEV.  DATA'!$G$35="X",'DEV.  DATA'!$E$37="",'DEV.  DATA'!$E$38="",'DEV.  DATA'!$H$84&lt;&gt;""),'EXHIBIT C'!I82/100,"")))</f>
        <v/>
      </c>
      <c r="T82" s="456" t="str">
        <f>IF(B82="","",IF('DEV.  DATA'!$E$37&lt;&gt;"",'EXHIBIT C'!J82,IF(AND('DEV.  DATA'!$G$35="X",'DEV.  DATA'!$E$37="",'DEV.  DATA'!$E$38="",'DEV.  DATA'!$H$84=""),'EXHIBIT C'!J82,"")))</f>
        <v/>
      </c>
      <c r="U82" s="453" t="str">
        <f>IF(B82="","",IF(AND('DEV.  DATA'!$E$37="",'DEV.  DATA'!$E$38&gt;0), 'EXHIBIT C'!J82,IF(AND('DEV.  DATA'!$G$35="X",'DEV.  DATA'!$E$37="",'DEV.  DATA'!$E$38="",'DEV.  DATA'!$H$84&lt;&gt;""),'EXHIBIT C'!J82,"")))</f>
        <v/>
      </c>
      <c r="V82" s="444" t="str">
        <f>IF(B82="","",IF('DEV.  DATA'!$E$37&lt;&gt;"",'EXHIBIT C'!H82,IF(AND('DEV.  DATA'!$G$35="X",'DEV.  DATA'!$E$37="",'DEV.  DATA'!$E$38="",'DEV.  DATA'!$H$84=""),'EXHIBIT C'!H82,"")))</f>
        <v/>
      </c>
      <c r="W82" s="445" t="str">
        <f>IF(B82="","",IF(AND('DEV.  DATA'!$E$37="",'DEV.  DATA'!$E$38&gt;0), 'EXHIBIT C'!H82,IF(AND('DEV.  DATA'!$G$35="X",'DEV.  DATA'!$E$37="",'DEV.  DATA'!$E$38="",'DEV.  DATA'!$H$84&lt;&gt;""),'EXHIBIT C'!H82,"")))</f>
        <v/>
      </c>
      <c r="X82" s="444" t="str">
        <f>IF(B82="","",IF('DEV.  DATA'!$E$37&lt;&gt;"",'EXHIBIT C'!H82,IF(AND('DEV.  DATA'!$G$35="X",'DEV.  DATA'!$E$37="",'DEV.  DATA'!$E$38="",'DEV.  DATA'!$H$84=""),'EXHIBIT C'!H82,"")))</f>
        <v/>
      </c>
      <c r="Y82" s="445" t="str">
        <f>IF(B82="","",IF(AND('DEV.  DATA'!$E$37="",'DEV.  DATA'!$E$38&gt;0), 'EXHIBIT C'!H82,IF(AND('DEV.  DATA'!$G$35="X",'DEV.  DATA'!$E$37="",'DEV.  DATA'!$E$38="",'DEV.  DATA'!$H$84&lt;&gt;""),'EXHIBIT C'!H82,"")))</f>
        <v/>
      </c>
      <c r="Z82" s="457" t="str">
        <f t="shared" si="8"/>
        <v/>
      </c>
      <c r="AA82" s="457" t="str">
        <f t="shared" si="9"/>
        <v/>
      </c>
    </row>
    <row r="83" spans="1:27">
      <c r="A83" s="467"/>
      <c r="B83" s="306" t="str">
        <f>IF('APPLIC. FRACT.'!A79="",IF('QUAL. CALC'!A79="","",'QUAL. CALC'!A79),'APPLIC. FRACT.'!A79)</f>
        <v/>
      </c>
      <c r="C83" s="307" t="str">
        <f>IF('QUAL. CALC'!B79="","",'QUAL. CALC'!B79)</f>
        <v/>
      </c>
      <c r="D83" s="308" t="str">
        <f>IF('APPLIC. FRACT.'!C79="",IF('QUAL. CALC'!C79="","",'QUAL. CALC'!C79),'APPLIC. FRACT.'!C79)</f>
        <v/>
      </c>
      <c r="E83" s="309" t="str">
        <f>IF(B83="","",N(M83)+IF('DEV.  DATA'!H$84&gt;0,IF('CREDIT CALC.'!H$41&lt;='CREDIT CALC.'!H$43,'QUAL. CALC'!D79,('CREDIT CALC.'!H$43/'CREDIT CALC.'!H$41)*'QUAL. CALC'!D79),IF('CREDIT CALC.'!H$37="","",IF(AND('CREDIT CALC.'!H$41&lt;='CREDIT CALC.'!H$37,'CREDIT CALC.'!H$41&lt;='CREDIT CALC.'!H$43),'QUAL. CALC'!D79,IF(AND('CREDIT CALC.'!H$37&lt;'CREDIT CALC.'!H$41,'CREDIT CALC.'!H$37&lt;'CREDIT CALC.'!H$43),('CREDIT CALC.'!H$37/'CREDIT CALC.'!H$41)*'QUAL. CALC'!D79,('CREDIT CALC.'!H$43/'CREDIT CALC.'!H$41)*'QUAL. CALC'!D79)))))</f>
        <v/>
      </c>
      <c r="F83" s="308" t="str">
        <f>IF(B83="","",IF('DEV.  DATA'!$D$72="","",1.3))</f>
        <v/>
      </c>
      <c r="G83" s="310" t="str">
        <f>IF(B83="","",IF('DEV.  DATA'!$G$60=100,1,'APPLIC. FRACT.'!$H79))</f>
        <v/>
      </c>
      <c r="H83" s="309" t="str">
        <f t="shared" si="5"/>
        <v/>
      </c>
      <c r="I83" s="311" t="str">
        <f>IF(B83="","",IF('DEV.  DATA'!$E$35="",'QUAL. CALC'!G79,IF('DEV.  DATA'!$E$37="",'DEV.  DATA'!$E$38,'DEV.  DATA'!$E$37)))</f>
        <v/>
      </c>
      <c r="J83" s="309" t="str">
        <f t="shared" si="6"/>
        <v/>
      </c>
      <c r="K83" s="312"/>
      <c r="L83" s="312"/>
      <c r="M83" s="450"/>
      <c r="N83" s="451" t="str">
        <f t="shared" si="7"/>
        <v/>
      </c>
      <c r="P83" s="452" t="str">
        <f>IF('DEV.  DATA'!$E$37&lt;&gt;"",'EXHIBIT C'!J83,IF(AND('DEV.  DATA'!$G$35="X",'DEV.  DATA'!$E$37="",'DEV.  DATA'!$E$38="",'DEV.  DATA'!$H$84=""),'EXHIBIT C'!J83,""))</f>
        <v/>
      </c>
      <c r="Q83" s="453" t="str">
        <f>IF(AND('DEV.  DATA'!$E$37="",'DEV.  DATA'!$E$38&gt;0),'EXHIBIT C'!J83,IF(AND('DEV.  DATA'!$G$35="X",'DEV.  DATA'!$E$37="",'DEV.  DATA'!$E$38="",'DEV.  DATA'!$H$84&lt;&gt;""),'EXHIBIT C'!J83,""))</f>
        <v/>
      </c>
      <c r="R83" s="454" t="str">
        <f>IF(B83="","",IF('DEV.  DATA'!$E$37&lt;&gt;"",'EXHIBIT C'!I83/100,IF(AND('DEV.  DATA'!$G$35="X",'DEV.  DATA'!$E$37="",'DEV.  DATA'!$E$38="",'DEV.  DATA'!$H$84=""),'EXHIBIT C'!I83/100,"")))</f>
        <v/>
      </c>
      <c r="S83" s="455" t="str">
        <f>IF(B83="","",IF(AND('DEV.  DATA'!$E$37="",'DEV.  DATA'!$E$38&gt;0), 'EXHIBIT C'!I83/100,IF(AND('DEV.  DATA'!$G$35="X",'DEV.  DATA'!$E$37="",'DEV.  DATA'!$E$38="",'DEV.  DATA'!$H$84&lt;&gt;""),'EXHIBIT C'!I83/100,"")))</f>
        <v/>
      </c>
      <c r="T83" s="456" t="str">
        <f>IF(B83="","",IF('DEV.  DATA'!$E$37&lt;&gt;"",'EXHIBIT C'!J83,IF(AND('DEV.  DATA'!$G$35="X",'DEV.  DATA'!$E$37="",'DEV.  DATA'!$E$38="",'DEV.  DATA'!$H$84=""),'EXHIBIT C'!J83,"")))</f>
        <v/>
      </c>
      <c r="U83" s="453" t="str">
        <f>IF(B83="","",IF(AND('DEV.  DATA'!$E$37="",'DEV.  DATA'!$E$38&gt;0), 'EXHIBIT C'!J83,IF(AND('DEV.  DATA'!$G$35="X",'DEV.  DATA'!$E$37="",'DEV.  DATA'!$E$38="",'DEV.  DATA'!$H$84&lt;&gt;""),'EXHIBIT C'!J83,"")))</f>
        <v/>
      </c>
      <c r="V83" s="444" t="str">
        <f>IF(B83="","",IF('DEV.  DATA'!$E$37&lt;&gt;"",'EXHIBIT C'!H83,IF(AND('DEV.  DATA'!$G$35="X",'DEV.  DATA'!$E$37="",'DEV.  DATA'!$E$38="",'DEV.  DATA'!$H$84=""),'EXHIBIT C'!H83,"")))</f>
        <v/>
      </c>
      <c r="W83" s="445" t="str">
        <f>IF(B83="","",IF(AND('DEV.  DATA'!$E$37="",'DEV.  DATA'!$E$38&gt;0), 'EXHIBIT C'!H83,IF(AND('DEV.  DATA'!$G$35="X",'DEV.  DATA'!$E$37="",'DEV.  DATA'!$E$38="",'DEV.  DATA'!$H$84&lt;&gt;""),'EXHIBIT C'!H83,"")))</f>
        <v/>
      </c>
      <c r="X83" s="444" t="str">
        <f>IF(B83="","",IF('DEV.  DATA'!$E$37&lt;&gt;"",'EXHIBIT C'!H83,IF(AND('DEV.  DATA'!$G$35="X",'DEV.  DATA'!$E$37="",'DEV.  DATA'!$E$38="",'DEV.  DATA'!$H$84=""),'EXHIBIT C'!H83,"")))</f>
        <v/>
      </c>
      <c r="Y83" s="445" t="str">
        <f>IF(B83="","",IF(AND('DEV.  DATA'!$E$37="",'DEV.  DATA'!$E$38&gt;0), 'EXHIBIT C'!H83,IF(AND('DEV.  DATA'!$G$35="X",'DEV.  DATA'!$E$37="",'DEV.  DATA'!$E$38="",'DEV.  DATA'!$H$84&lt;&gt;""),'EXHIBIT C'!H83,"")))</f>
        <v/>
      </c>
      <c r="Z83" s="457" t="str">
        <f t="shared" si="8"/>
        <v/>
      </c>
      <c r="AA83" s="457" t="str">
        <f t="shared" si="9"/>
        <v/>
      </c>
    </row>
    <row r="84" spans="1:27">
      <c r="A84" s="467"/>
      <c r="B84" s="306" t="str">
        <f>IF('APPLIC. FRACT.'!A80="",IF('QUAL. CALC'!A80="","",'QUAL. CALC'!A80),'APPLIC. FRACT.'!A80)</f>
        <v/>
      </c>
      <c r="C84" s="307" t="str">
        <f>IF('QUAL. CALC'!B80="","",'QUAL. CALC'!B80)</f>
        <v/>
      </c>
      <c r="D84" s="308" t="str">
        <f>IF('APPLIC. FRACT.'!C80="",IF('QUAL. CALC'!C80="","",'QUAL. CALC'!C80),'APPLIC. FRACT.'!C80)</f>
        <v/>
      </c>
      <c r="E84" s="309" t="str">
        <f>IF(B84="","",N(M84)+IF('DEV.  DATA'!H$84&gt;0,IF('CREDIT CALC.'!H$41&lt;='CREDIT CALC.'!H$43,'QUAL. CALC'!D80,('CREDIT CALC.'!H$43/'CREDIT CALC.'!H$41)*'QUAL. CALC'!D80),IF('CREDIT CALC.'!H$37="","",IF(AND('CREDIT CALC.'!H$41&lt;='CREDIT CALC.'!H$37,'CREDIT CALC.'!H$41&lt;='CREDIT CALC.'!H$43),'QUAL. CALC'!D80,IF(AND('CREDIT CALC.'!H$37&lt;'CREDIT CALC.'!H$41,'CREDIT CALC.'!H$37&lt;'CREDIT CALC.'!H$43),('CREDIT CALC.'!H$37/'CREDIT CALC.'!H$41)*'QUAL. CALC'!D80,('CREDIT CALC.'!H$43/'CREDIT CALC.'!H$41)*'QUAL. CALC'!D80)))))</f>
        <v/>
      </c>
      <c r="F84" s="308" t="str">
        <f>IF(B84="","",IF('DEV.  DATA'!$D$72="","",1.3))</f>
        <v/>
      </c>
      <c r="G84" s="310" t="str">
        <f>IF(B84="","",IF('DEV.  DATA'!$G$60=100,1,'APPLIC. FRACT.'!$H80))</f>
        <v/>
      </c>
      <c r="H84" s="309" t="str">
        <f t="shared" si="5"/>
        <v/>
      </c>
      <c r="I84" s="311" t="str">
        <f>IF(B84="","",IF('DEV.  DATA'!$E$35="",'QUAL. CALC'!G80,IF('DEV.  DATA'!$E$37="",'DEV.  DATA'!$E$38,'DEV.  DATA'!$E$37)))</f>
        <v/>
      </c>
      <c r="J84" s="309" t="str">
        <f t="shared" si="6"/>
        <v/>
      </c>
      <c r="K84" s="312"/>
      <c r="L84" s="312"/>
      <c r="M84" s="450"/>
      <c r="N84" s="451" t="str">
        <f t="shared" si="7"/>
        <v/>
      </c>
      <c r="P84" s="452" t="str">
        <f>IF('DEV.  DATA'!$E$37&lt;&gt;"",'EXHIBIT C'!J84,IF(AND('DEV.  DATA'!$G$35="X",'DEV.  DATA'!$E$37="",'DEV.  DATA'!$E$38="",'DEV.  DATA'!$H$84=""),'EXHIBIT C'!J84,""))</f>
        <v/>
      </c>
      <c r="Q84" s="453" t="str">
        <f>IF(AND('DEV.  DATA'!$E$37="",'DEV.  DATA'!$E$38&gt;0),'EXHIBIT C'!J84,IF(AND('DEV.  DATA'!$G$35="X",'DEV.  DATA'!$E$37="",'DEV.  DATA'!$E$38="",'DEV.  DATA'!$H$84&lt;&gt;""),'EXHIBIT C'!J84,""))</f>
        <v/>
      </c>
      <c r="R84" s="454" t="str">
        <f>IF(B84="","",IF('DEV.  DATA'!$E$37&lt;&gt;"",'EXHIBIT C'!I84/100,IF(AND('DEV.  DATA'!$G$35="X",'DEV.  DATA'!$E$37="",'DEV.  DATA'!$E$38="",'DEV.  DATA'!$H$84=""),'EXHIBIT C'!I84/100,"")))</f>
        <v/>
      </c>
      <c r="S84" s="455" t="str">
        <f>IF(B84="","",IF(AND('DEV.  DATA'!$E$37="",'DEV.  DATA'!$E$38&gt;0), 'EXHIBIT C'!I84/100,IF(AND('DEV.  DATA'!$G$35="X",'DEV.  DATA'!$E$37="",'DEV.  DATA'!$E$38="",'DEV.  DATA'!$H$84&lt;&gt;""),'EXHIBIT C'!I84/100,"")))</f>
        <v/>
      </c>
      <c r="T84" s="456" t="str">
        <f>IF(B84="","",IF('DEV.  DATA'!$E$37&lt;&gt;"",'EXHIBIT C'!J84,IF(AND('DEV.  DATA'!$G$35="X",'DEV.  DATA'!$E$37="",'DEV.  DATA'!$E$38="",'DEV.  DATA'!$H$84=""),'EXHIBIT C'!J84,"")))</f>
        <v/>
      </c>
      <c r="U84" s="453" t="str">
        <f>IF(B84="","",IF(AND('DEV.  DATA'!$E$37="",'DEV.  DATA'!$E$38&gt;0), 'EXHIBIT C'!J84,IF(AND('DEV.  DATA'!$G$35="X",'DEV.  DATA'!$E$37="",'DEV.  DATA'!$E$38="",'DEV.  DATA'!$H$84&lt;&gt;""),'EXHIBIT C'!J84,"")))</f>
        <v/>
      </c>
      <c r="V84" s="444" t="str">
        <f>IF(B84="","",IF('DEV.  DATA'!$E$37&lt;&gt;"",'EXHIBIT C'!H84,IF(AND('DEV.  DATA'!$G$35="X",'DEV.  DATA'!$E$37="",'DEV.  DATA'!$E$38="",'DEV.  DATA'!$H$84=""),'EXHIBIT C'!H84,"")))</f>
        <v/>
      </c>
      <c r="W84" s="445" t="str">
        <f>IF(B84="","",IF(AND('DEV.  DATA'!$E$37="",'DEV.  DATA'!$E$38&gt;0), 'EXHIBIT C'!H84,IF(AND('DEV.  DATA'!$G$35="X",'DEV.  DATA'!$E$37="",'DEV.  DATA'!$E$38="",'DEV.  DATA'!$H$84&lt;&gt;""),'EXHIBIT C'!H84,"")))</f>
        <v/>
      </c>
      <c r="X84" s="444" t="str">
        <f>IF(B84="","",IF('DEV.  DATA'!$E$37&lt;&gt;"",'EXHIBIT C'!H84,IF(AND('DEV.  DATA'!$G$35="X",'DEV.  DATA'!$E$37="",'DEV.  DATA'!$E$38="",'DEV.  DATA'!$H$84=""),'EXHIBIT C'!H84,"")))</f>
        <v/>
      </c>
      <c r="Y84" s="445" t="str">
        <f>IF(B84="","",IF(AND('DEV.  DATA'!$E$37="",'DEV.  DATA'!$E$38&gt;0), 'EXHIBIT C'!H84,IF(AND('DEV.  DATA'!$G$35="X",'DEV.  DATA'!$E$37="",'DEV.  DATA'!$E$38="",'DEV.  DATA'!$H$84&lt;&gt;""),'EXHIBIT C'!H84,"")))</f>
        <v/>
      </c>
      <c r="Z84" s="457" t="str">
        <f t="shared" si="8"/>
        <v/>
      </c>
      <c r="AA84" s="457" t="str">
        <f t="shared" si="9"/>
        <v/>
      </c>
    </row>
    <row r="85" spans="1:27">
      <c r="A85" s="467"/>
      <c r="B85" s="306" t="str">
        <f>IF('APPLIC. FRACT.'!A81="",IF('QUAL. CALC'!A81="","",'QUAL. CALC'!A81),'APPLIC. FRACT.'!A81)</f>
        <v/>
      </c>
      <c r="C85" s="307" t="str">
        <f>IF('QUAL. CALC'!B81="","",'QUAL. CALC'!B81)</f>
        <v/>
      </c>
      <c r="D85" s="308" t="str">
        <f>IF('APPLIC. FRACT.'!C81="",IF('QUAL. CALC'!C81="","",'QUAL. CALC'!C81),'APPLIC. FRACT.'!C81)</f>
        <v/>
      </c>
      <c r="E85" s="309" t="str">
        <f>IF(B85="","",N(M85)+IF('DEV.  DATA'!H$84&gt;0,IF('CREDIT CALC.'!H$41&lt;='CREDIT CALC.'!H$43,'QUAL. CALC'!D81,('CREDIT CALC.'!H$43/'CREDIT CALC.'!H$41)*'QUAL. CALC'!D81),IF('CREDIT CALC.'!H$37="","",IF(AND('CREDIT CALC.'!H$41&lt;='CREDIT CALC.'!H$37,'CREDIT CALC.'!H$41&lt;='CREDIT CALC.'!H$43),'QUAL. CALC'!D81,IF(AND('CREDIT CALC.'!H$37&lt;'CREDIT CALC.'!H$41,'CREDIT CALC.'!H$37&lt;'CREDIT CALC.'!H$43),('CREDIT CALC.'!H$37/'CREDIT CALC.'!H$41)*'QUAL. CALC'!D81,('CREDIT CALC.'!H$43/'CREDIT CALC.'!H$41)*'QUAL. CALC'!D81)))))</f>
        <v/>
      </c>
      <c r="F85" s="308" t="str">
        <f>IF(B85="","",IF('DEV.  DATA'!$D$72="","",1.3))</f>
        <v/>
      </c>
      <c r="G85" s="310" t="str">
        <f>IF(B85="","",IF('DEV.  DATA'!$G$60=100,1,'APPLIC. FRACT.'!$H81))</f>
        <v/>
      </c>
      <c r="H85" s="309" t="str">
        <f t="shared" si="5"/>
        <v/>
      </c>
      <c r="I85" s="311" t="str">
        <f>IF(B85="","",IF('DEV.  DATA'!$E$35="",'QUAL. CALC'!G81,IF('DEV.  DATA'!$E$37="",'DEV.  DATA'!$E$38,'DEV.  DATA'!$E$37)))</f>
        <v/>
      </c>
      <c r="J85" s="309" t="str">
        <f t="shared" si="6"/>
        <v/>
      </c>
      <c r="K85" s="312"/>
      <c r="L85" s="312"/>
      <c r="M85" s="450"/>
      <c r="N85" s="451" t="str">
        <f t="shared" si="7"/>
        <v/>
      </c>
      <c r="P85" s="452" t="str">
        <f>IF('DEV.  DATA'!$E$37&lt;&gt;"",'EXHIBIT C'!J85,IF(AND('DEV.  DATA'!$G$35="X",'DEV.  DATA'!$E$37="",'DEV.  DATA'!$E$38="",'DEV.  DATA'!$H$84=""),'EXHIBIT C'!J85,""))</f>
        <v/>
      </c>
      <c r="Q85" s="453" t="str">
        <f>IF(AND('DEV.  DATA'!$E$37="",'DEV.  DATA'!$E$38&gt;0),'EXHIBIT C'!J85,IF(AND('DEV.  DATA'!$G$35="X",'DEV.  DATA'!$E$37="",'DEV.  DATA'!$E$38="",'DEV.  DATA'!$H$84&lt;&gt;""),'EXHIBIT C'!J85,""))</f>
        <v/>
      </c>
      <c r="R85" s="454" t="str">
        <f>IF(B85="","",IF('DEV.  DATA'!$E$37&lt;&gt;"",'EXHIBIT C'!I85/100,IF(AND('DEV.  DATA'!$G$35="X",'DEV.  DATA'!$E$37="",'DEV.  DATA'!$E$38="",'DEV.  DATA'!$H$84=""),'EXHIBIT C'!I85/100,"")))</f>
        <v/>
      </c>
      <c r="S85" s="455" t="str">
        <f>IF(B85="","",IF(AND('DEV.  DATA'!$E$37="",'DEV.  DATA'!$E$38&gt;0), 'EXHIBIT C'!I85/100,IF(AND('DEV.  DATA'!$G$35="X",'DEV.  DATA'!$E$37="",'DEV.  DATA'!$E$38="",'DEV.  DATA'!$H$84&lt;&gt;""),'EXHIBIT C'!I85/100,"")))</f>
        <v/>
      </c>
      <c r="T85" s="456" t="str">
        <f>IF(B85="","",IF('DEV.  DATA'!$E$37&lt;&gt;"",'EXHIBIT C'!J85,IF(AND('DEV.  DATA'!$G$35="X",'DEV.  DATA'!$E$37="",'DEV.  DATA'!$E$38="",'DEV.  DATA'!$H$84=""),'EXHIBIT C'!J85,"")))</f>
        <v/>
      </c>
      <c r="U85" s="453" t="str">
        <f>IF(B85="","",IF(AND('DEV.  DATA'!$E$37="",'DEV.  DATA'!$E$38&gt;0), 'EXHIBIT C'!J85,IF(AND('DEV.  DATA'!$G$35="X",'DEV.  DATA'!$E$37="",'DEV.  DATA'!$E$38="",'DEV.  DATA'!$H$84&lt;&gt;""),'EXHIBIT C'!J85,"")))</f>
        <v/>
      </c>
      <c r="V85" s="444" t="str">
        <f>IF(B85="","",IF('DEV.  DATA'!$E$37&lt;&gt;"",'EXHIBIT C'!H85,IF(AND('DEV.  DATA'!$G$35="X",'DEV.  DATA'!$E$37="",'DEV.  DATA'!$E$38="",'DEV.  DATA'!$H$84=""),'EXHIBIT C'!H85,"")))</f>
        <v/>
      </c>
      <c r="W85" s="445" t="str">
        <f>IF(B85="","",IF(AND('DEV.  DATA'!$E$37="",'DEV.  DATA'!$E$38&gt;0), 'EXHIBIT C'!H85,IF(AND('DEV.  DATA'!$G$35="X",'DEV.  DATA'!$E$37="",'DEV.  DATA'!$E$38="",'DEV.  DATA'!$H$84&lt;&gt;""),'EXHIBIT C'!H85,"")))</f>
        <v/>
      </c>
      <c r="X85" s="444" t="str">
        <f>IF(B85="","",IF('DEV.  DATA'!$E$37&lt;&gt;"",'EXHIBIT C'!H85,IF(AND('DEV.  DATA'!$G$35="X",'DEV.  DATA'!$E$37="",'DEV.  DATA'!$E$38="",'DEV.  DATA'!$H$84=""),'EXHIBIT C'!H85,"")))</f>
        <v/>
      </c>
      <c r="Y85" s="445" t="str">
        <f>IF(B85="","",IF(AND('DEV.  DATA'!$E$37="",'DEV.  DATA'!$E$38&gt;0), 'EXHIBIT C'!H85,IF(AND('DEV.  DATA'!$G$35="X",'DEV.  DATA'!$E$37="",'DEV.  DATA'!$E$38="",'DEV.  DATA'!$H$84&lt;&gt;""),'EXHIBIT C'!H85,"")))</f>
        <v/>
      </c>
      <c r="Z85" s="457" t="str">
        <f t="shared" si="8"/>
        <v/>
      </c>
      <c r="AA85" s="457" t="str">
        <f t="shared" si="9"/>
        <v/>
      </c>
    </row>
    <row r="86" spans="1:27">
      <c r="A86" s="467"/>
      <c r="B86" s="306" t="str">
        <f>IF('APPLIC. FRACT.'!A82="",IF('QUAL. CALC'!A82="","",'QUAL. CALC'!A82),'APPLIC. FRACT.'!A82)</f>
        <v/>
      </c>
      <c r="C86" s="307" t="str">
        <f>IF('QUAL. CALC'!B82="","",'QUAL. CALC'!B82)</f>
        <v/>
      </c>
      <c r="D86" s="308" t="str">
        <f>IF('APPLIC. FRACT.'!C82="",IF('QUAL. CALC'!C82="","",'QUAL. CALC'!C82),'APPLIC. FRACT.'!C82)</f>
        <v/>
      </c>
      <c r="E86" s="309" t="str">
        <f>IF(B86="","",N(M86)+IF('DEV.  DATA'!H$84&gt;0,IF('CREDIT CALC.'!H$41&lt;='CREDIT CALC.'!H$43,'QUAL. CALC'!D82,('CREDIT CALC.'!H$43/'CREDIT CALC.'!H$41)*'QUAL. CALC'!D82),IF('CREDIT CALC.'!H$37="","",IF(AND('CREDIT CALC.'!H$41&lt;='CREDIT CALC.'!H$37,'CREDIT CALC.'!H$41&lt;='CREDIT CALC.'!H$43),'QUAL. CALC'!D82,IF(AND('CREDIT CALC.'!H$37&lt;'CREDIT CALC.'!H$41,'CREDIT CALC.'!H$37&lt;'CREDIT CALC.'!H$43),('CREDIT CALC.'!H$37/'CREDIT CALC.'!H$41)*'QUAL. CALC'!D82,('CREDIT CALC.'!H$43/'CREDIT CALC.'!H$41)*'QUAL. CALC'!D82)))))</f>
        <v/>
      </c>
      <c r="F86" s="308" t="str">
        <f>IF(B86="","",IF('DEV.  DATA'!$D$72="","",1.3))</f>
        <v/>
      </c>
      <c r="G86" s="310" t="str">
        <f>IF(B86="","",IF('DEV.  DATA'!$G$60=100,1,'APPLIC. FRACT.'!$H82))</f>
        <v/>
      </c>
      <c r="H86" s="309" t="str">
        <f t="shared" si="5"/>
        <v/>
      </c>
      <c r="I86" s="311" t="str">
        <f>IF(B86="","",IF('DEV.  DATA'!$E$35="",'QUAL. CALC'!G82,IF('DEV.  DATA'!$E$37="",'DEV.  DATA'!$E$38,'DEV.  DATA'!$E$37)))</f>
        <v/>
      </c>
      <c r="J86" s="309" t="str">
        <f t="shared" si="6"/>
        <v/>
      </c>
      <c r="K86" s="312"/>
      <c r="L86" s="312"/>
      <c r="M86" s="450"/>
      <c r="N86" s="451" t="str">
        <f t="shared" si="7"/>
        <v/>
      </c>
      <c r="P86" s="452" t="str">
        <f>IF('DEV.  DATA'!$E$37&lt;&gt;"",'EXHIBIT C'!J86,IF(AND('DEV.  DATA'!$G$35="X",'DEV.  DATA'!$E$37="",'DEV.  DATA'!$E$38="",'DEV.  DATA'!$H$84=""),'EXHIBIT C'!J86,""))</f>
        <v/>
      </c>
      <c r="Q86" s="453" t="str">
        <f>IF(AND('DEV.  DATA'!$E$37="",'DEV.  DATA'!$E$38&gt;0),'EXHIBIT C'!J86,IF(AND('DEV.  DATA'!$G$35="X",'DEV.  DATA'!$E$37="",'DEV.  DATA'!$E$38="",'DEV.  DATA'!$H$84&lt;&gt;""),'EXHIBIT C'!J86,""))</f>
        <v/>
      </c>
      <c r="R86" s="454" t="str">
        <f>IF(B86="","",IF('DEV.  DATA'!$E$37&lt;&gt;"",'EXHIBIT C'!I86/100,IF(AND('DEV.  DATA'!$G$35="X",'DEV.  DATA'!$E$37="",'DEV.  DATA'!$E$38="",'DEV.  DATA'!$H$84=""),'EXHIBIT C'!I86/100,"")))</f>
        <v/>
      </c>
      <c r="S86" s="455" t="str">
        <f>IF(B86="","",IF(AND('DEV.  DATA'!$E$37="",'DEV.  DATA'!$E$38&gt;0), 'EXHIBIT C'!I86/100,IF(AND('DEV.  DATA'!$G$35="X",'DEV.  DATA'!$E$37="",'DEV.  DATA'!$E$38="",'DEV.  DATA'!$H$84&lt;&gt;""),'EXHIBIT C'!I86/100,"")))</f>
        <v/>
      </c>
      <c r="T86" s="456" t="str">
        <f>IF(B86="","",IF('DEV.  DATA'!$E$37&lt;&gt;"",'EXHIBIT C'!J86,IF(AND('DEV.  DATA'!$G$35="X",'DEV.  DATA'!$E$37="",'DEV.  DATA'!$E$38="",'DEV.  DATA'!$H$84=""),'EXHIBIT C'!J86,"")))</f>
        <v/>
      </c>
      <c r="U86" s="453" t="str">
        <f>IF(B86="","",IF(AND('DEV.  DATA'!$E$37="",'DEV.  DATA'!$E$38&gt;0), 'EXHIBIT C'!J86,IF(AND('DEV.  DATA'!$G$35="X",'DEV.  DATA'!$E$37="",'DEV.  DATA'!$E$38="",'DEV.  DATA'!$H$84&lt;&gt;""),'EXHIBIT C'!J86,"")))</f>
        <v/>
      </c>
      <c r="V86" s="444" t="str">
        <f>IF(B86="","",IF('DEV.  DATA'!$E$37&lt;&gt;"",'EXHIBIT C'!H86,IF(AND('DEV.  DATA'!$G$35="X",'DEV.  DATA'!$E$37="",'DEV.  DATA'!$E$38="",'DEV.  DATA'!$H$84=""),'EXHIBIT C'!H86,"")))</f>
        <v/>
      </c>
      <c r="W86" s="445" t="str">
        <f>IF(B86="","",IF(AND('DEV.  DATA'!$E$37="",'DEV.  DATA'!$E$38&gt;0), 'EXHIBIT C'!H86,IF(AND('DEV.  DATA'!$G$35="X",'DEV.  DATA'!$E$37="",'DEV.  DATA'!$E$38="",'DEV.  DATA'!$H$84&lt;&gt;""),'EXHIBIT C'!H86,"")))</f>
        <v/>
      </c>
      <c r="X86" s="444" t="str">
        <f>IF(B86="","",IF('DEV.  DATA'!$E$37&lt;&gt;"",'EXHIBIT C'!H86,IF(AND('DEV.  DATA'!$G$35="X",'DEV.  DATA'!$E$37="",'DEV.  DATA'!$E$38="",'DEV.  DATA'!$H$84=""),'EXHIBIT C'!H86,"")))</f>
        <v/>
      </c>
      <c r="Y86" s="445" t="str">
        <f>IF(B86="","",IF(AND('DEV.  DATA'!$E$37="",'DEV.  DATA'!$E$38&gt;0), 'EXHIBIT C'!H86,IF(AND('DEV.  DATA'!$G$35="X",'DEV.  DATA'!$E$37="",'DEV.  DATA'!$E$38="",'DEV.  DATA'!$H$84&lt;&gt;""),'EXHIBIT C'!H86,"")))</f>
        <v/>
      </c>
      <c r="Z86" s="457" t="str">
        <f t="shared" si="8"/>
        <v/>
      </c>
      <c r="AA86" s="457" t="str">
        <f t="shared" si="9"/>
        <v/>
      </c>
    </row>
    <row r="87" spans="1:27">
      <c r="A87" s="467"/>
      <c r="B87" s="306" t="str">
        <f>IF('APPLIC. FRACT.'!A83="",IF('QUAL. CALC'!A83="","",'QUAL. CALC'!A83),'APPLIC. FRACT.'!A83)</f>
        <v/>
      </c>
      <c r="C87" s="307" t="str">
        <f>IF('QUAL. CALC'!B83="","",'QUAL. CALC'!B83)</f>
        <v/>
      </c>
      <c r="D87" s="308" t="str">
        <f>IF('APPLIC. FRACT.'!C83="",IF('QUAL. CALC'!C83="","",'QUAL. CALC'!C83),'APPLIC. FRACT.'!C83)</f>
        <v/>
      </c>
      <c r="E87" s="309" t="str">
        <f>IF(B87="","",N(M87)+IF('DEV.  DATA'!H$84&gt;0,IF('CREDIT CALC.'!H$41&lt;='CREDIT CALC.'!H$43,'QUAL. CALC'!D83,('CREDIT CALC.'!H$43/'CREDIT CALC.'!H$41)*'QUAL. CALC'!D83),IF('CREDIT CALC.'!H$37="","",IF(AND('CREDIT CALC.'!H$41&lt;='CREDIT CALC.'!H$37,'CREDIT CALC.'!H$41&lt;='CREDIT CALC.'!H$43),'QUAL. CALC'!D83,IF(AND('CREDIT CALC.'!H$37&lt;'CREDIT CALC.'!H$41,'CREDIT CALC.'!H$37&lt;'CREDIT CALC.'!H$43),('CREDIT CALC.'!H$37/'CREDIT CALC.'!H$41)*'QUAL. CALC'!D83,('CREDIT CALC.'!H$43/'CREDIT CALC.'!H$41)*'QUAL. CALC'!D83)))))</f>
        <v/>
      </c>
      <c r="F87" s="308" t="str">
        <f>IF(B87="","",IF('DEV.  DATA'!$D$72="","",1.3))</f>
        <v/>
      </c>
      <c r="G87" s="310" t="str">
        <f>IF(B87="","",IF('DEV.  DATA'!$G$60=100,1,'APPLIC. FRACT.'!$H83))</f>
        <v/>
      </c>
      <c r="H87" s="309" t="str">
        <f t="shared" si="5"/>
        <v/>
      </c>
      <c r="I87" s="311" t="str">
        <f>IF(B87="","",IF('DEV.  DATA'!$E$35="",'QUAL. CALC'!G83,IF('DEV.  DATA'!$E$37="",'DEV.  DATA'!$E$38,'DEV.  DATA'!$E$37)))</f>
        <v/>
      </c>
      <c r="J87" s="309" t="str">
        <f t="shared" si="6"/>
        <v/>
      </c>
      <c r="K87" s="312"/>
      <c r="L87" s="312"/>
      <c r="M87" s="450"/>
      <c r="N87" s="451" t="str">
        <f t="shared" si="7"/>
        <v/>
      </c>
      <c r="P87" s="452" t="str">
        <f>IF('DEV.  DATA'!$E$37&lt;&gt;"",'EXHIBIT C'!J87,IF(AND('DEV.  DATA'!$G$35="X",'DEV.  DATA'!$E$37="",'DEV.  DATA'!$E$38="",'DEV.  DATA'!$H$84=""),'EXHIBIT C'!J87,""))</f>
        <v/>
      </c>
      <c r="Q87" s="453" t="str">
        <f>IF(AND('DEV.  DATA'!$E$37="",'DEV.  DATA'!$E$38&gt;0),'EXHIBIT C'!J87,IF(AND('DEV.  DATA'!$G$35="X",'DEV.  DATA'!$E$37="",'DEV.  DATA'!$E$38="",'DEV.  DATA'!$H$84&lt;&gt;""),'EXHIBIT C'!J87,""))</f>
        <v/>
      </c>
      <c r="R87" s="454" t="str">
        <f>IF(B87="","",IF('DEV.  DATA'!$E$37&lt;&gt;"",'EXHIBIT C'!I87/100,IF(AND('DEV.  DATA'!$G$35="X",'DEV.  DATA'!$E$37="",'DEV.  DATA'!$E$38="",'DEV.  DATA'!$H$84=""),'EXHIBIT C'!I87/100,"")))</f>
        <v/>
      </c>
      <c r="S87" s="455" t="str">
        <f>IF(B87="","",IF(AND('DEV.  DATA'!$E$37="",'DEV.  DATA'!$E$38&gt;0), 'EXHIBIT C'!I87/100,IF(AND('DEV.  DATA'!$G$35="X",'DEV.  DATA'!$E$37="",'DEV.  DATA'!$E$38="",'DEV.  DATA'!$H$84&lt;&gt;""),'EXHIBIT C'!I87/100,"")))</f>
        <v/>
      </c>
      <c r="T87" s="456" t="str">
        <f>IF(B87="","",IF('DEV.  DATA'!$E$37&lt;&gt;"",'EXHIBIT C'!J87,IF(AND('DEV.  DATA'!$G$35="X",'DEV.  DATA'!$E$37="",'DEV.  DATA'!$E$38="",'DEV.  DATA'!$H$84=""),'EXHIBIT C'!J87,"")))</f>
        <v/>
      </c>
      <c r="U87" s="453" t="str">
        <f>IF(B87="","",IF(AND('DEV.  DATA'!$E$37="",'DEV.  DATA'!$E$38&gt;0), 'EXHIBIT C'!J87,IF(AND('DEV.  DATA'!$G$35="X",'DEV.  DATA'!$E$37="",'DEV.  DATA'!$E$38="",'DEV.  DATA'!$H$84&lt;&gt;""),'EXHIBIT C'!J87,"")))</f>
        <v/>
      </c>
      <c r="V87" s="444" t="str">
        <f>IF(B87="","",IF('DEV.  DATA'!$E$37&lt;&gt;"",'EXHIBIT C'!H87,IF(AND('DEV.  DATA'!$G$35="X",'DEV.  DATA'!$E$37="",'DEV.  DATA'!$E$38="",'DEV.  DATA'!$H$84=""),'EXHIBIT C'!H87,"")))</f>
        <v/>
      </c>
      <c r="W87" s="445" t="str">
        <f>IF(B87="","",IF(AND('DEV.  DATA'!$E$37="",'DEV.  DATA'!$E$38&gt;0), 'EXHIBIT C'!H87,IF(AND('DEV.  DATA'!$G$35="X",'DEV.  DATA'!$E$37="",'DEV.  DATA'!$E$38="",'DEV.  DATA'!$H$84&lt;&gt;""),'EXHIBIT C'!H87,"")))</f>
        <v/>
      </c>
      <c r="X87" s="444" t="str">
        <f>IF(B87="","",IF('DEV.  DATA'!$E$37&lt;&gt;"",'EXHIBIT C'!H87,IF(AND('DEV.  DATA'!$G$35="X",'DEV.  DATA'!$E$37="",'DEV.  DATA'!$E$38="",'DEV.  DATA'!$H$84=""),'EXHIBIT C'!H87,"")))</f>
        <v/>
      </c>
      <c r="Y87" s="445" t="str">
        <f>IF(B87="","",IF(AND('DEV.  DATA'!$E$37="",'DEV.  DATA'!$E$38&gt;0), 'EXHIBIT C'!H87,IF(AND('DEV.  DATA'!$G$35="X",'DEV.  DATA'!$E$37="",'DEV.  DATA'!$E$38="",'DEV.  DATA'!$H$84&lt;&gt;""),'EXHIBIT C'!H87,"")))</f>
        <v/>
      </c>
      <c r="Z87" s="457" t="str">
        <f t="shared" si="8"/>
        <v/>
      </c>
      <c r="AA87" s="457" t="str">
        <f t="shared" si="9"/>
        <v/>
      </c>
    </row>
    <row r="88" spans="1:27">
      <c r="A88" s="467"/>
      <c r="B88" s="306" t="str">
        <f>IF('APPLIC. FRACT.'!A84="",IF('QUAL. CALC'!A84="","",'QUAL. CALC'!A84),'APPLIC. FRACT.'!A84)</f>
        <v/>
      </c>
      <c r="C88" s="307" t="str">
        <f>IF('QUAL. CALC'!B84="","",'QUAL. CALC'!B84)</f>
        <v/>
      </c>
      <c r="D88" s="308" t="str">
        <f>IF('APPLIC. FRACT.'!C84="",IF('QUAL. CALC'!C84="","",'QUAL. CALC'!C84),'APPLIC. FRACT.'!C84)</f>
        <v/>
      </c>
      <c r="E88" s="309" t="str">
        <f>IF(B88="","",N(M88)+IF('DEV.  DATA'!H$84&gt;0,IF('CREDIT CALC.'!H$41&lt;='CREDIT CALC.'!H$43,'QUAL. CALC'!D84,('CREDIT CALC.'!H$43/'CREDIT CALC.'!H$41)*'QUAL. CALC'!D84),IF('CREDIT CALC.'!H$37="","",IF(AND('CREDIT CALC.'!H$41&lt;='CREDIT CALC.'!H$37,'CREDIT CALC.'!H$41&lt;='CREDIT CALC.'!H$43),'QUAL. CALC'!D84,IF(AND('CREDIT CALC.'!H$37&lt;'CREDIT CALC.'!H$41,'CREDIT CALC.'!H$37&lt;'CREDIT CALC.'!H$43),('CREDIT CALC.'!H$37/'CREDIT CALC.'!H$41)*'QUAL. CALC'!D84,('CREDIT CALC.'!H$43/'CREDIT CALC.'!H$41)*'QUAL. CALC'!D84)))))</f>
        <v/>
      </c>
      <c r="F88" s="308" t="str">
        <f>IF(B88="","",IF('DEV.  DATA'!$D$72="","",1.3))</f>
        <v/>
      </c>
      <c r="G88" s="310" t="str">
        <f>IF(B88="","",IF('DEV.  DATA'!$G$60=100,1,'APPLIC. FRACT.'!$H84))</f>
        <v/>
      </c>
      <c r="H88" s="309" t="str">
        <f t="shared" si="5"/>
        <v/>
      </c>
      <c r="I88" s="311" t="str">
        <f>IF(B88="","",IF('DEV.  DATA'!$E$35="",'QUAL. CALC'!G84,IF('DEV.  DATA'!$E$37="",'DEV.  DATA'!$E$38,'DEV.  DATA'!$E$37)))</f>
        <v/>
      </c>
      <c r="J88" s="309" t="str">
        <f t="shared" si="6"/>
        <v/>
      </c>
      <c r="K88" s="312"/>
      <c r="L88" s="312"/>
      <c r="M88" s="450"/>
      <c r="N88" s="451" t="str">
        <f t="shared" si="7"/>
        <v/>
      </c>
      <c r="P88" s="452" t="str">
        <f>IF('DEV.  DATA'!$E$37&lt;&gt;"",'EXHIBIT C'!J88,IF(AND('DEV.  DATA'!$G$35="X",'DEV.  DATA'!$E$37="",'DEV.  DATA'!$E$38="",'DEV.  DATA'!$H$84=""),'EXHIBIT C'!J88,""))</f>
        <v/>
      </c>
      <c r="Q88" s="453" t="str">
        <f>IF(AND('DEV.  DATA'!$E$37="",'DEV.  DATA'!$E$38&gt;0),'EXHIBIT C'!J88,IF(AND('DEV.  DATA'!$G$35="X",'DEV.  DATA'!$E$37="",'DEV.  DATA'!$E$38="",'DEV.  DATA'!$H$84&lt;&gt;""),'EXHIBIT C'!J88,""))</f>
        <v/>
      </c>
      <c r="R88" s="454" t="str">
        <f>IF(B88="","",IF('DEV.  DATA'!$E$37&lt;&gt;"",'EXHIBIT C'!I88/100,IF(AND('DEV.  DATA'!$G$35="X",'DEV.  DATA'!$E$37="",'DEV.  DATA'!$E$38="",'DEV.  DATA'!$H$84=""),'EXHIBIT C'!I88/100,"")))</f>
        <v/>
      </c>
      <c r="S88" s="455" t="str">
        <f>IF(B88="","",IF(AND('DEV.  DATA'!$E$37="",'DEV.  DATA'!$E$38&gt;0), 'EXHIBIT C'!I88/100,IF(AND('DEV.  DATA'!$G$35="X",'DEV.  DATA'!$E$37="",'DEV.  DATA'!$E$38="",'DEV.  DATA'!$H$84&lt;&gt;""),'EXHIBIT C'!I88/100,"")))</f>
        <v/>
      </c>
      <c r="T88" s="456" t="str">
        <f>IF(B88="","",IF('DEV.  DATA'!$E$37&lt;&gt;"",'EXHIBIT C'!J88,IF(AND('DEV.  DATA'!$G$35="X",'DEV.  DATA'!$E$37="",'DEV.  DATA'!$E$38="",'DEV.  DATA'!$H$84=""),'EXHIBIT C'!J88,"")))</f>
        <v/>
      </c>
      <c r="U88" s="453" t="str">
        <f>IF(B88="","",IF(AND('DEV.  DATA'!$E$37="",'DEV.  DATA'!$E$38&gt;0), 'EXHIBIT C'!J88,IF(AND('DEV.  DATA'!$G$35="X",'DEV.  DATA'!$E$37="",'DEV.  DATA'!$E$38="",'DEV.  DATA'!$H$84&lt;&gt;""),'EXHIBIT C'!J88,"")))</f>
        <v/>
      </c>
      <c r="V88" s="444" t="str">
        <f>IF(B88="","",IF('DEV.  DATA'!$E$37&lt;&gt;"",'EXHIBIT C'!H88,IF(AND('DEV.  DATA'!$G$35="X",'DEV.  DATA'!$E$37="",'DEV.  DATA'!$E$38="",'DEV.  DATA'!$H$84=""),'EXHIBIT C'!H88,"")))</f>
        <v/>
      </c>
      <c r="W88" s="445" t="str">
        <f>IF(B88="","",IF(AND('DEV.  DATA'!$E$37="",'DEV.  DATA'!$E$38&gt;0), 'EXHIBIT C'!H88,IF(AND('DEV.  DATA'!$G$35="X",'DEV.  DATA'!$E$37="",'DEV.  DATA'!$E$38="",'DEV.  DATA'!$H$84&lt;&gt;""),'EXHIBIT C'!H88,"")))</f>
        <v/>
      </c>
      <c r="X88" s="444" t="str">
        <f>IF(B88="","",IF('DEV.  DATA'!$E$37&lt;&gt;"",'EXHIBIT C'!H88,IF(AND('DEV.  DATA'!$G$35="X",'DEV.  DATA'!$E$37="",'DEV.  DATA'!$E$38="",'DEV.  DATA'!$H$84=""),'EXHIBIT C'!H88,"")))</f>
        <v/>
      </c>
      <c r="Y88" s="445" t="str">
        <f>IF(B88="","",IF(AND('DEV.  DATA'!$E$37="",'DEV.  DATA'!$E$38&gt;0), 'EXHIBIT C'!H88,IF(AND('DEV.  DATA'!$G$35="X",'DEV.  DATA'!$E$37="",'DEV.  DATA'!$E$38="",'DEV.  DATA'!$H$84&lt;&gt;""),'EXHIBIT C'!H88,"")))</f>
        <v/>
      </c>
      <c r="Z88" s="457" t="str">
        <f t="shared" si="8"/>
        <v/>
      </c>
      <c r="AA88" s="457" t="str">
        <f t="shared" si="9"/>
        <v/>
      </c>
    </row>
    <row r="89" spans="1:27">
      <c r="A89" s="467"/>
      <c r="B89" s="306" t="str">
        <f>IF('APPLIC. FRACT.'!A85="",IF('QUAL. CALC'!A85="","",'QUAL. CALC'!A85),'APPLIC. FRACT.'!A85)</f>
        <v/>
      </c>
      <c r="C89" s="307" t="str">
        <f>IF('QUAL. CALC'!B85="","",'QUAL. CALC'!B85)</f>
        <v/>
      </c>
      <c r="D89" s="308" t="str">
        <f>IF('APPLIC. FRACT.'!C85="",IF('QUAL. CALC'!C85="","",'QUAL. CALC'!C85),'APPLIC. FRACT.'!C85)</f>
        <v/>
      </c>
      <c r="E89" s="309" t="str">
        <f>IF(B89="","",N(M89)+IF('DEV.  DATA'!H$84&gt;0,IF('CREDIT CALC.'!H$41&lt;='CREDIT CALC.'!H$43,'QUAL. CALC'!D85,('CREDIT CALC.'!H$43/'CREDIT CALC.'!H$41)*'QUAL. CALC'!D85),IF('CREDIT CALC.'!H$37="","",IF(AND('CREDIT CALC.'!H$41&lt;='CREDIT CALC.'!H$37,'CREDIT CALC.'!H$41&lt;='CREDIT CALC.'!H$43),'QUAL. CALC'!D85,IF(AND('CREDIT CALC.'!H$37&lt;'CREDIT CALC.'!H$41,'CREDIT CALC.'!H$37&lt;'CREDIT CALC.'!H$43),('CREDIT CALC.'!H$37/'CREDIT CALC.'!H$41)*'QUAL. CALC'!D85,('CREDIT CALC.'!H$43/'CREDIT CALC.'!H$41)*'QUAL. CALC'!D85)))))</f>
        <v/>
      </c>
      <c r="F89" s="308" t="str">
        <f>IF(B89="","",IF('DEV.  DATA'!$D$72="","",1.3))</f>
        <v/>
      </c>
      <c r="G89" s="310" t="str">
        <f>IF(B89="","",IF('DEV.  DATA'!$G$60=100,1,'APPLIC. FRACT.'!$H85))</f>
        <v/>
      </c>
      <c r="H89" s="309" t="str">
        <f t="shared" si="5"/>
        <v/>
      </c>
      <c r="I89" s="311" t="str">
        <f>IF(B89="","",IF('DEV.  DATA'!$E$35="",'QUAL. CALC'!G85,IF('DEV.  DATA'!$E$37="",'DEV.  DATA'!$E$38,'DEV.  DATA'!$E$37)))</f>
        <v/>
      </c>
      <c r="J89" s="309" t="str">
        <f t="shared" si="6"/>
        <v/>
      </c>
      <c r="K89" s="312"/>
      <c r="L89" s="312"/>
      <c r="M89" s="450"/>
      <c r="N89" s="451" t="str">
        <f t="shared" si="7"/>
        <v/>
      </c>
      <c r="P89" s="452" t="str">
        <f>IF('DEV.  DATA'!$E$37&lt;&gt;"",'EXHIBIT C'!J89,IF(AND('DEV.  DATA'!$G$35="X",'DEV.  DATA'!$E$37="",'DEV.  DATA'!$E$38="",'DEV.  DATA'!$H$84=""),'EXHIBIT C'!J89,""))</f>
        <v/>
      </c>
      <c r="Q89" s="453" t="str">
        <f>IF(AND('DEV.  DATA'!$E$37="",'DEV.  DATA'!$E$38&gt;0),'EXHIBIT C'!J89,IF(AND('DEV.  DATA'!$G$35="X",'DEV.  DATA'!$E$37="",'DEV.  DATA'!$E$38="",'DEV.  DATA'!$H$84&lt;&gt;""),'EXHIBIT C'!J89,""))</f>
        <v/>
      </c>
      <c r="R89" s="454" t="str">
        <f>IF(B89="","",IF('DEV.  DATA'!$E$37&lt;&gt;"",'EXHIBIT C'!I89/100,IF(AND('DEV.  DATA'!$G$35="X",'DEV.  DATA'!$E$37="",'DEV.  DATA'!$E$38="",'DEV.  DATA'!$H$84=""),'EXHIBIT C'!I89/100,"")))</f>
        <v/>
      </c>
      <c r="S89" s="455" t="str">
        <f>IF(B89="","",IF(AND('DEV.  DATA'!$E$37="",'DEV.  DATA'!$E$38&gt;0), 'EXHIBIT C'!I89/100,IF(AND('DEV.  DATA'!$G$35="X",'DEV.  DATA'!$E$37="",'DEV.  DATA'!$E$38="",'DEV.  DATA'!$H$84&lt;&gt;""),'EXHIBIT C'!I89/100,"")))</f>
        <v/>
      </c>
      <c r="T89" s="456" t="str">
        <f>IF(B89="","",IF('DEV.  DATA'!$E$37&lt;&gt;"",'EXHIBIT C'!J89,IF(AND('DEV.  DATA'!$G$35="X",'DEV.  DATA'!$E$37="",'DEV.  DATA'!$E$38="",'DEV.  DATA'!$H$84=""),'EXHIBIT C'!J89,"")))</f>
        <v/>
      </c>
      <c r="U89" s="453" t="str">
        <f>IF(B89="","",IF(AND('DEV.  DATA'!$E$37="",'DEV.  DATA'!$E$38&gt;0), 'EXHIBIT C'!J89,IF(AND('DEV.  DATA'!$G$35="X",'DEV.  DATA'!$E$37="",'DEV.  DATA'!$E$38="",'DEV.  DATA'!$H$84&lt;&gt;""),'EXHIBIT C'!J89,"")))</f>
        <v/>
      </c>
      <c r="V89" s="444" t="str">
        <f>IF(B89="","",IF('DEV.  DATA'!$E$37&lt;&gt;"",'EXHIBIT C'!H89,IF(AND('DEV.  DATA'!$G$35="X",'DEV.  DATA'!$E$37="",'DEV.  DATA'!$E$38="",'DEV.  DATA'!$H$84=""),'EXHIBIT C'!H89,"")))</f>
        <v/>
      </c>
      <c r="W89" s="445" t="str">
        <f>IF(B89="","",IF(AND('DEV.  DATA'!$E$37="",'DEV.  DATA'!$E$38&gt;0), 'EXHIBIT C'!H89,IF(AND('DEV.  DATA'!$G$35="X",'DEV.  DATA'!$E$37="",'DEV.  DATA'!$E$38="",'DEV.  DATA'!$H$84&lt;&gt;""),'EXHIBIT C'!H89,"")))</f>
        <v/>
      </c>
      <c r="X89" s="444" t="str">
        <f>IF(B89="","",IF('DEV.  DATA'!$E$37&lt;&gt;"",'EXHIBIT C'!H89,IF(AND('DEV.  DATA'!$G$35="X",'DEV.  DATA'!$E$37="",'DEV.  DATA'!$E$38="",'DEV.  DATA'!$H$84=""),'EXHIBIT C'!H89,"")))</f>
        <v/>
      </c>
      <c r="Y89" s="445" t="str">
        <f>IF(B89="","",IF(AND('DEV.  DATA'!$E$37="",'DEV.  DATA'!$E$38&gt;0), 'EXHIBIT C'!H89,IF(AND('DEV.  DATA'!$G$35="X",'DEV.  DATA'!$E$37="",'DEV.  DATA'!$E$38="",'DEV.  DATA'!$H$84&lt;&gt;""),'EXHIBIT C'!H89,"")))</f>
        <v/>
      </c>
      <c r="Z89" s="457" t="str">
        <f t="shared" si="8"/>
        <v/>
      </c>
      <c r="AA89" s="457" t="str">
        <f t="shared" si="9"/>
        <v/>
      </c>
    </row>
    <row r="90" spans="1:27">
      <c r="A90" s="467"/>
      <c r="B90" s="306" t="str">
        <f>IF('APPLIC. FRACT.'!A86="",IF('QUAL. CALC'!A86="","",'QUAL. CALC'!A86),'APPLIC. FRACT.'!A86)</f>
        <v/>
      </c>
      <c r="C90" s="307" t="str">
        <f>IF('QUAL. CALC'!B86="","",'QUAL. CALC'!B86)</f>
        <v/>
      </c>
      <c r="D90" s="308" t="str">
        <f>IF('APPLIC. FRACT.'!C86="",IF('QUAL. CALC'!C86="","",'QUAL. CALC'!C86),'APPLIC. FRACT.'!C86)</f>
        <v/>
      </c>
      <c r="E90" s="309" t="str">
        <f>IF(B90="","",N(M90)+IF('DEV.  DATA'!H$84&gt;0,IF('CREDIT CALC.'!H$41&lt;='CREDIT CALC.'!H$43,'QUAL. CALC'!D86,('CREDIT CALC.'!H$43/'CREDIT CALC.'!H$41)*'QUAL. CALC'!D86),IF('CREDIT CALC.'!H$37="","",IF(AND('CREDIT CALC.'!H$41&lt;='CREDIT CALC.'!H$37,'CREDIT CALC.'!H$41&lt;='CREDIT CALC.'!H$43),'QUAL. CALC'!D86,IF(AND('CREDIT CALC.'!H$37&lt;'CREDIT CALC.'!H$41,'CREDIT CALC.'!H$37&lt;'CREDIT CALC.'!H$43),('CREDIT CALC.'!H$37/'CREDIT CALC.'!H$41)*'QUAL. CALC'!D86,('CREDIT CALC.'!H$43/'CREDIT CALC.'!H$41)*'QUAL. CALC'!D86)))))</f>
        <v/>
      </c>
      <c r="F90" s="308" t="str">
        <f>IF(B90="","",IF('DEV.  DATA'!$D$72="","",1.3))</f>
        <v/>
      </c>
      <c r="G90" s="310" t="str">
        <f>IF(B90="","",IF('DEV.  DATA'!$G$60=100,1,'APPLIC. FRACT.'!$H86))</f>
        <v/>
      </c>
      <c r="H90" s="309" t="str">
        <f t="shared" si="5"/>
        <v/>
      </c>
      <c r="I90" s="311" t="str">
        <f>IF(B90="","",IF('DEV.  DATA'!$E$35="",'QUAL. CALC'!G86,IF('DEV.  DATA'!$E$37="",'DEV.  DATA'!$E$38,'DEV.  DATA'!$E$37)))</f>
        <v/>
      </c>
      <c r="J90" s="309" t="str">
        <f t="shared" si="6"/>
        <v/>
      </c>
      <c r="K90" s="312"/>
      <c r="L90" s="312"/>
      <c r="M90" s="450"/>
      <c r="N90" s="451" t="str">
        <f t="shared" si="7"/>
        <v/>
      </c>
      <c r="P90" s="452" t="str">
        <f>IF('DEV.  DATA'!$E$37&lt;&gt;"",'EXHIBIT C'!J90,IF(AND('DEV.  DATA'!$G$35="X",'DEV.  DATA'!$E$37="",'DEV.  DATA'!$E$38="",'DEV.  DATA'!$H$84=""),'EXHIBIT C'!J90,""))</f>
        <v/>
      </c>
      <c r="Q90" s="453" t="str">
        <f>IF(AND('DEV.  DATA'!$E$37="",'DEV.  DATA'!$E$38&gt;0),'EXHIBIT C'!J90,IF(AND('DEV.  DATA'!$G$35="X",'DEV.  DATA'!$E$37="",'DEV.  DATA'!$E$38="",'DEV.  DATA'!$H$84&lt;&gt;""),'EXHIBIT C'!J90,""))</f>
        <v/>
      </c>
      <c r="R90" s="454" t="str">
        <f>IF(B90="","",IF('DEV.  DATA'!$E$37&lt;&gt;"",'EXHIBIT C'!I90/100,IF(AND('DEV.  DATA'!$G$35="X",'DEV.  DATA'!$E$37="",'DEV.  DATA'!$E$38="",'DEV.  DATA'!$H$84=""),'EXHIBIT C'!I90/100,"")))</f>
        <v/>
      </c>
      <c r="S90" s="455" t="str">
        <f>IF(B90="","",IF(AND('DEV.  DATA'!$E$37="",'DEV.  DATA'!$E$38&gt;0), 'EXHIBIT C'!I90/100,IF(AND('DEV.  DATA'!$G$35="X",'DEV.  DATA'!$E$37="",'DEV.  DATA'!$E$38="",'DEV.  DATA'!$H$84&lt;&gt;""),'EXHIBIT C'!I90/100,"")))</f>
        <v/>
      </c>
      <c r="T90" s="456" t="str">
        <f>IF(B90="","",IF('DEV.  DATA'!$E$37&lt;&gt;"",'EXHIBIT C'!J90,IF(AND('DEV.  DATA'!$G$35="X",'DEV.  DATA'!$E$37="",'DEV.  DATA'!$E$38="",'DEV.  DATA'!$H$84=""),'EXHIBIT C'!J90,"")))</f>
        <v/>
      </c>
      <c r="U90" s="453" t="str">
        <f>IF(B90="","",IF(AND('DEV.  DATA'!$E$37="",'DEV.  DATA'!$E$38&gt;0), 'EXHIBIT C'!J90,IF(AND('DEV.  DATA'!$G$35="X",'DEV.  DATA'!$E$37="",'DEV.  DATA'!$E$38="",'DEV.  DATA'!$H$84&lt;&gt;""),'EXHIBIT C'!J90,"")))</f>
        <v/>
      </c>
      <c r="V90" s="444" t="str">
        <f>IF(B90="","",IF('DEV.  DATA'!$E$37&lt;&gt;"",'EXHIBIT C'!H90,IF(AND('DEV.  DATA'!$G$35="X",'DEV.  DATA'!$E$37="",'DEV.  DATA'!$E$38="",'DEV.  DATA'!$H$84=""),'EXHIBIT C'!H90,"")))</f>
        <v/>
      </c>
      <c r="W90" s="445" t="str">
        <f>IF(B90="","",IF(AND('DEV.  DATA'!$E$37="",'DEV.  DATA'!$E$38&gt;0), 'EXHIBIT C'!H90,IF(AND('DEV.  DATA'!$G$35="X",'DEV.  DATA'!$E$37="",'DEV.  DATA'!$E$38="",'DEV.  DATA'!$H$84&lt;&gt;""),'EXHIBIT C'!H90,"")))</f>
        <v/>
      </c>
      <c r="X90" s="444" t="str">
        <f>IF(B90="","",IF('DEV.  DATA'!$E$37&lt;&gt;"",'EXHIBIT C'!H90,IF(AND('DEV.  DATA'!$G$35="X",'DEV.  DATA'!$E$37="",'DEV.  DATA'!$E$38="",'DEV.  DATA'!$H$84=""),'EXHIBIT C'!H90,"")))</f>
        <v/>
      </c>
      <c r="Y90" s="445" t="str">
        <f>IF(B90="","",IF(AND('DEV.  DATA'!$E$37="",'DEV.  DATA'!$E$38&gt;0), 'EXHIBIT C'!H90,IF(AND('DEV.  DATA'!$G$35="X",'DEV.  DATA'!$E$37="",'DEV.  DATA'!$E$38="",'DEV.  DATA'!$H$84&lt;&gt;""),'EXHIBIT C'!H90,"")))</f>
        <v/>
      </c>
      <c r="Z90" s="457" t="str">
        <f t="shared" si="8"/>
        <v/>
      </c>
      <c r="AA90" s="457" t="str">
        <f t="shared" si="9"/>
        <v/>
      </c>
    </row>
    <row r="91" spans="1:27">
      <c r="A91" s="467"/>
      <c r="B91" s="306" t="str">
        <f>IF('APPLIC. FRACT.'!A87="",IF('QUAL. CALC'!A87="","",'QUAL. CALC'!A87),'APPLIC. FRACT.'!A87)</f>
        <v/>
      </c>
      <c r="C91" s="307" t="str">
        <f>IF('QUAL. CALC'!B87="","",'QUAL. CALC'!B87)</f>
        <v/>
      </c>
      <c r="D91" s="308" t="str">
        <f>IF('APPLIC. FRACT.'!C87="",IF('QUAL. CALC'!C87="","",'QUAL. CALC'!C87),'APPLIC. FRACT.'!C87)</f>
        <v/>
      </c>
      <c r="E91" s="309" t="str">
        <f>IF(B91="","",N(M91)+IF('DEV.  DATA'!H$84&gt;0,IF('CREDIT CALC.'!H$41&lt;='CREDIT CALC.'!H$43,'QUAL. CALC'!D87,('CREDIT CALC.'!H$43/'CREDIT CALC.'!H$41)*'QUAL. CALC'!D87),IF('CREDIT CALC.'!H$37="","",IF(AND('CREDIT CALC.'!H$41&lt;='CREDIT CALC.'!H$37,'CREDIT CALC.'!H$41&lt;='CREDIT CALC.'!H$43),'QUAL. CALC'!D87,IF(AND('CREDIT CALC.'!H$37&lt;'CREDIT CALC.'!H$41,'CREDIT CALC.'!H$37&lt;'CREDIT CALC.'!H$43),('CREDIT CALC.'!H$37/'CREDIT CALC.'!H$41)*'QUAL. CALC'!D87,('CREDIT CALC.'!H$43/'CREDIT CALC.'!H$41)*'QUAL. CALC'!D87)))))</f>
        <v/>
      </c>
      <c r="F91" s="308" t="str">
        <f>IF(B91="","",IF('DEV.  DATA'!$D$72="","",1.3))</f>
        <v/>
      </c>
      <c r="G91" s="310" t="str">
        <f>IF(B91="","",IF('DEV.  DATA'!$G$60=100,1,'APPLIC. FRACT.'!$H87))</f>
        <v/>
      </c>
      <c r="H91" s="309" t="str">
        <f t="shared" si="5"/>
        <v/>
      </c>
      <c r="I91" s="311" t="str">
        <f>IF(B91="","",IF('DEV.  DATA'!$E$35="",'QUAL. CALC'!G87,IF('DEV.  DATA'!$E$37="",'DEV.  DATA'!$E$38,'DEV.  DATA'!$E$37)))</f>
        <v/>
      </c>
      <c r="J91" s="309" t="str">
        <f t="shared" si="6"/>
        <v/>
      </c>
      <c r="K91" s="312"/>
      <c r="L91" s="312"/>
      <c r="M91" s="450"/>
      <c r="N91" s="451" t="str">
        <f t="shared" si="7"/>
        <v/>
      </c>
      <c r="P91" s="452" t="str">
        <f>IF('DEV.  DATA'!$E$37&lt;&gt;"",'EXHIBIT C'!J91,IF(AND('DEV.  DATA'!$G$35="X",'DEV.  DATA'!$E$37="",'DEV.  DATA'!$E$38="",'DEV.  DATA'!$H$84=""),'EXHIBIT C'!J91,""))</f>
        <v/>
      </c>
      <c r="Q91" s="453" t="str">
        <f>IF(AND('DEV.  DATA'!$E$37="",'DEV.  DATA'!$E$38&gt;0),'EXHIBIT C'!J91,IF(AND('DEV.  DATA'!$G$35="X",'DEV.  DATA'!$E$37="",'DEV.  DATA'!$E$38="",'DEV.  DATA'!$H$84&lt;&gt;""),'EXHIBIT C'!J91,""))</f>
        <v/>
      </c>
      <c r="R91" s="454" t="str">
        <f>IF(B91="","",IF('DEV.  DATA'!$E$37&lt;&gt;"",'EXHIBIT C'!I91/100,IF(AND('DEV.  DATA'!$G$35="X",'DEV.  DATA'!$E$37="",'DEV.  DATA'!$E$38="",'DEV.  DATA'!$H$84=""),'EXHIBIT C'!I91/100,"")))</f>
        <v/>
      </c>
      <c r="S91" s="455" t="str">
        <f>IF(B91="","",IF(AND('DEV.  DATA'!$E$37="",'DEV.  DATA'!$E$38&gt;0), 'EXHIBIT C'!I91/100,IF(AND('DEV.  DATA'!$G$35="X",'DEV.  DATA'!$E$37="",'DEV.  DATA'!$E$38="",'DEV.  DATA'!$H$84&lt;&gt;""),'EXHIBIT C'!I91/100,"")))</f>
        <v/>
      </c>
      <c r="T91" s="456" t="str">
        <f>IF(B91="","",IF('DEV.  DATA'!$E$37&lt;&gt;"",'EXHIBIT C'!J91,IF(AND('DEV.  DATA'!$G$35="X",'DEV.  DATA'!$E$37="",'DEV.  DATA'!$E$38="",'DEV.  DATA'!$H$84=""),'EXHIBIT C'!J91,"")))</f>
        <v/>
      </c>
      <c r="U91" s="453" t="str">
        <f>IF(B91="","",IF(AND('DEV.  DATA'!$E$37="",'DEV.  DATA'!$E$38&gt;0), 'EXHIBIT C'!J91,IF(AND('DEV.  DATA'!$G$35="X",'DEV.  DATA'!$E$37="",'DEV.  DATA'!$E$38="",'DEV.  DATA'!$H$84&lt;&gt;""),'EXHIBIT C'!J91,"")))</f>
        <v/>
      </c>
      <c r="V91" s="444" t="str">
        <f>IF(B91="","",IF('DEV.  DATA'!$E$37&lt;&gt;"",'EXHIBIT C'!H91,IF(AND('DEV.  DATA'!$G$35="X",'DEV.  DATA'!$E$37="",'DEV.  DATA'!$E$38="",'DEV.  DATA'!$H$84=""),'EXHIBIT C'!H91,"")))</f>
        <v/>
      </c>
      <c r="W91" s="445" t="str">
        <f>IF(B91="","",IF(AND('DEV.  DATA'!$E$37="",'DEV.  DATA'!$E$38&gt;0), 'EXHIBIT C'!H91,IF(AND('DEV.  DATA'!$G$35="X",'DEV.  DATA'!$E$37="",'DEV.  DATA'!$E$38="",'DEV.  DATA'!$H$84&lt;&gt;""),'EXHIBIT C'!H91,"")))</f>
        <v/>
      </c>
      <c r="X91" s="444" t="str">
        <f>IF(B91="","",IF('DEV.  DATA'!$E$37&lt;&gt;"",'EXHIBIT C'!H91,IF(AND('DEV.  DATA'!$G$35="X",'DEV.  DATA'!$E$37="",'DEV.  DATA'!$E$38="",'DEV.  DATA'!$H$84=""),'EXHIBIT C'!H91,"")))</f>
        <v/>
      </c>
      <c r="Y91" s="445" t="str">
        <f>IF(B91="","",IF(AND('DEV.  DATA'!$E$37="",'DEV.  DATA'!$E$38&gt;0), 'EXHIBIT C'!H91,IF(AND('DEV.  DATA'!$G$35="X",'DEV.  DATA'!$E$37="",'DEV.  DATA'!$E$38="",'DEV.  DATA'!$H$84&lt;&gt;""),'EXHIBIT C'!H91,"")))</f>
        <v/>
      </c>
      <c r="Z91" s="457" t="str">
        <f t="shared" si="8"/>
        <v/>
      </c>
      <c r="AA91" s="457" t="str">
        <f t="shared" si="9"/>
        <v/>
      </c>
    </row>
    <row r="92" spans="1:27">
      <c r="A92" s="467"/>
      <c r="B92" s="306" t="str">
        <f>IF('APPLIC. FRACT.'!A88="",IF('QUAL. CALC'!A88="","",'QUAL. CALC'!A88),'APPLIC. FRACT.'!A88)</f>
        <v/>
      </c>
      <c r="C92" s="307" t="str">
        <f>IF('QUAL. CALC'!B88="","",'QUAL. CALC'!B88)</f>
        <v/>
      </c>
      <c r="D92" s="308" t="str">
        <f>IF('APPLIC. FRACT.'!C88="",IF('QUAL. CALC'!C88="","",'QUAL. CALC'!C88),'APPLIC. FRACT.'!C88)</f>
        <v/>
      </c>
      <c r="E92" s="309" t="str">
        <f>IF(B92="","",N(M92)+IF('DEV.  DATA'!H$84&gt;0,IF('CREDIT CALC.'!H$41&lt;='CREDIT CALC.'!H$43,'QUAL. CALC'!D88,('CREDIT CALC.'!H$43/'CREDIT CALC.'!H$41)*'QUAL. CALC'!D88),IF('CREDIT CALC.'!H$37="","",IF(AND('CREDIT CALC.'!H$41&lt;='CREDIT CALC.'!H$37,'CREDIT CALC.'!H$41&lt;='CREDIT CALC.'!H$43),'QUAL. CALC'!D88,IF(AND('CREDIT CALC.'!H$37&lt;'CREDIT CALC.'!H$41,'CREDIT CALC.'!H$37&lt;'CREDIT CALC.'!H$43),('CREDIT CALC.'!H$37/'CREDIT CALC.'!H$41)*'QUAL. CALC'!D88,('CREDIT CALC.'!H$43/'CREDIT CALC.'!H$41)*'QUAL. CALC'!D88)))))</f>
        <v/>
      </c>
      <c r="F92" s="308" t="str">
        <f>IF(B92="","",IF('DEV.  DATA'!$D$72="","",1.3))</f>
        <v/>
      </c>
      <c r="G92" s="310" t="str">
        <f>IF(B92="","",IF('DEV.  DATA'!$G$60=100,1,'APPLIC. FRACT.'!$H88))</f>
        <v/>
      </c>
      <c r="H92" s="309" t="str">
        <f t="shared" si="5"/>
        <v/>
      </c>
      <c r="I92" s="311" t="str">
        <f>IF(B92="","",IF('DEV.  DATA'!$E$35="",'QUAL. CALC'!G88,IF('DEV.  DATA'!$E$37="",'DEV.  DATA'!$E$38,'DEV.  DATA'!$E$37)))</f>
        <v/>
      </c>
      <c r="J92" s="309" t="str">
        <f t="shared" si="6"/>
        <v/>
      </c>
      <c r="K92" s="312"/>
      <c r="L92" s="312"/>
      <c r="M92" s="450"/>
      <c r="N92" s="451" t="str">
        <f t="shared" si="7"/>
        <v/>
      </c>
      <c r="P92" s="452" t="str">
        <f>IF('DEV.  DATA'!$E$37&lt;&gt;"",'EXHIBIT C'!J92,IF(AND('DEV.  DATA'!$G$35="X",'DEV.  DATA'!$E$37="",'DEV.  DATA'!$E$38="",'DEV.  DATA'!$H$84=""),'EXHIBIT C'!J92,""))</f>
        <v/>
      </c>
      <c r="Q92" s="453" t="str">
        <f>IF(AND('DEV.  DATA'!$E$37="",'DEV.  DATA'!$E$38&gt;0),'EXHIBIT C'!J92,IF(AND('DEV.  DATA'!$G$35="X",'DEV.  DATA'!$E$37="",'DEV.  DATA'!$E$38="",'DEV.  DATA'!$H$84&lt;&gt;""),'EXHIBIT C'!J92,""))</f>
        <v/>
      </c>
      <c r="R92" s="454" t="str">
        <f>IF(B92="","",IF('DEV.  DATA'!$E$37&lt;&gt;"",'EXHIBIT C'!I92/100,IF(AND('DEV.  DATA'!$G$35="X",'DEV.  DATA'!$E$37="",'DEV.  DATA'!$E$38="",'DEV.  DATA'!$H$84=""),'EXHIBIT C'!I92/100,"")))</f>
        <v/>
      </c>
      <c r="S92" s="455" t="str">
        <f>IF(B92="","",IF(AND('DEV.  DATA'!$E$37="",'DEV.  DATA'!$E$38&gt;0), 'EXHIBIT C'!I92/100,IF(AND('DEV.  DATA'!$G$35="X",'DEV.  DATA'!$E$37="",'DEV.  DATA'!$E$38="",'DEV.  DATA'!$H$84&lt;&gt;""),'EXHIBIT C'!I92/100,"")))</f>
        <v/>
      </c>
      <c r="T92" s="456" t="str">
        <f>IF(B92="","",IF('DEV.  DATA'!$E$37&lt;&gt;"",'EXHIBIT C'!J92,IF(AND('DEV.  DATA'!$G$35="X",'DEV.  DATA'!$E$37="",'DEV.  DATA'!$E$38="",'DEV.  DATA'!$H$84=""),'EXHIBIT C'!J92,"")))</f>
        <v/>
      </c>
      <c r="U92" s="453" t="str">
        <f>IF(B92="","",IF(AND('DEV.  DATA'!$E$37="",'DEV.  DATA'!$E$38&gt;0), 'EXHIBIT C'!J92,IF(AND('DEV.  DATA'!$G$35="X",'DEV.  DATA'!$E$37="",'DEV.  DATA'!$E$38="",'DEV.  DATA'!$H$84&lt;&gt;""),'EXHIBIT C'!J92,"")))</f>
        <v/>
      </c>
      <c r="V92" s="444" t="str">
        <f>IF(B92="","",IF('DEV.  DATA'!$E$37&lt;&gt;"",'EXHIBIT C'!H92,IF(AND('DEV.  DATA'!$G$35="X",'DEV.  DATA'!$E$37="",'DEV.  DATA'!$E$38="",'DEV.  DATA'!$H$84=""),'EXHIBIT C'!H92,"")))</f>
        <v/>
      </c>
      <c r="W92" s="445" t="str">
        <f>IF(B92="","",IF(AND('DEV.  DATA'!$E$37="",'DEV.  DATA'!$E$38&gt;0), 'EXHIBIT C'!H92,IF(AND('DEV.  DATA'!$G$35="X",'DEV.  DATA'!$E$37="",'DEV.  DATA'!$E$38="",'DEV.  DATA'!$H$84&lt;&gt;""),'EXHIBIT C'!H92,"")))</f>
        <v/>
      </c>
      <c r="X92" s="444" t="str">
        <f>IF(B92="","",IF('DEV.  DATA'!$E$37&lt;&gt;"",'EXHIBIT C'!H92,IF(AND('DEV.  DATA'!$G$35="X",'DEV.  DATA'!$E$37="",'DEV.  DATA'!$E$38="",'DEV.  DATA'!$H$84=""),'EXHIBIT C'!H92,"")))</f>
        <v/>
      </c>
      <c r="Y92" s="445" t="str">
        <f>IF(B92="","",IF(AND('DEV.  DATA'!$E$37="",'DEV.  DATA'!$E$38&gt;0), 'EXHIBIT C'!H92,IF(AND('DEV.  DATA'!$G$35="X",'DEV.  DATA'!$E$37="",'DEV.  DATA'!$E$38="",'DEV.  DATA'!$H$84&lt;&gt;""),'EXHIBIT C'!H92,"")))</f>
        <v/>
      </c>
      <c r="Z92" s="457" t="str">
        <f t="shared" si="8"/>
        <v/>
      </c>
      <c r="AA92" s="457" t="str">
        <f t="shared" si="9"/>
        <v/>
      </c>
    </row>
    <row r="93" spans="1:27">
      <c r="A93" s="467"/>
      <c r="B93" s="306" t="str">
        <f>IF('APPLIC. FRACT.'!A89="",IF('QUAL. CALC'!A89="","",'QUAL. CALC'!A89),'APPLIC. FRACT.'!A89)</f>
        <v/>
      </c>
      <c r="C93" s="307" t="str">
        <f>IF('QUAL. CALC'!B89="","",'QUAL. CALC'!B89)</f>
        <v/>
      </c>
      <c r="D93" s="308" t="str">
        <f>IF('APPLIC. FRACT.'!C89="",IF('QUAL. CALC'!C89="","",'QUAL. CALC'!C89),'APPLIC. FRACT.'!C89)</f>
        <v/>
      </c>
      <c r="E93" s="309" t="str">
        <f>IF(B93="","",N(M93)+IF('DEV.  DATA'!H$84&gt;0,IF('CREDIT CALC.'!H$41&lt;='CREDIT CALC.'!H$43,'QUAL. CALC'!D89,('CREDIT CALC.'!H$43/'CREDIT CALC.'!H$41)*'QUAL. CALC'!D89),IF('CREDIT CALC.'!H$37="","",IF(AND('CREDIT CALC.'!H$41&lt;='CREDIT CALC.'!H$37,'CREDIT CALC.'!H$41&lt;='CREDIT CALC.'!H$43),'QUAL. CALC'!D89,IF(AND('CREDIT CALC.'!H$37&lt;'CREDIT CALC.'!H$41,'CREDIT CALC.'!H$37&lt;'CREDIT CALC.'!H$43),('CREDIT CALC.'!H$37/'CREDIT CALC.'!H$41)*'QUAL. CALC'!D89,('CREDIT CALC.'!H$43/'CREDIT CALC.'!H$41)*'QUAL. CALC'!D89)))))</f>
        <v/>
      </c>
      <c r="F93" s="308" t="str">
        <f>IF(B93="","",IF('DEV.  DATA'!$D$72="","",1.3))</f>
        <v/>
      </c>
      <c r="G93" s="310" t="str">
        <f>IF(B93="","",IF('DEV.  DATA'!$G$60=100,1,'APPLIC. FRACT.'!$H89))</f>
        <v/>
      </c>
      <c r="H93" s="309" t="str">
        <f t="shared" si="5"/>
        <v/>
      </c>
      <c r="I93" s="311" t="str">
        <f>IF(B93="","",IF('DEV.  DATA'!$E$35="",'QUAL. CALC'!G89,IF('DEV.  DATA'!$E$37="",'DEV.  DATA'!$E$38,'DEV.  DATA'!$E$37)))</f>
        <v/>
      </c>
      <c r="J93" s="309" t="str">
        <f t="shared" si="6"/>
        <v/>
      </c>
      <c r="K93" s="312"/>
      <c r="L93" s="312"/>
      <c r="M93" s="450"/>
      <c r="N93" s="451" t="str">
        <f t="shared" si="7"/>
        <v/>
      </c>
      <c r="P93" s="452" t="str">
        <f>IF('DEV.  DATA'!$E$37&lt;&gt;"",'EXHIBIT C'!J93,IF(AND('DEV.  DATA'!$G$35="X",'DEV.  DATA'!$E$37="",'DEV.  DATA'!$E$38="",'DEV.  DATA'!$H$84=""),'EXHIBIT C'!J93,""))</f>
        <v/>
      </c>
      <c r="Q93" s="453" t="str">
        <f>IF(AND('DEV.  DATA'!$E$37="",'DEV.  DATA'!$E$38&gt;0),'EXHIBIT C'!J93,IF(AND('DEV.  DATA'!$G$35="X",'DEV.  DATA'!$E$37="",'DEV.  DATA'!$E$38="",'DEV.  DATA'!$H$84&lt;&gt;""),'EXHIBIT C'!J93,""))</f>
        <v/>
      </c>
      <c r="R93" s="454" t="str">
        <f>IF(B93="","",IF('DEV.  DATA'!$E$37&lt;&gt;"",'EXHIBIT C'!I93/100,IF(AND('DEV.  DATA'!$G$35="X",'DEV.  DATA'!$E$37="",'DEV.  DATA'!$E$38="",'DEV.  DATA'!$H$84=""),'EXHIBIT C'!I93/100,"")))</f>
        <v/>
      </c>
      <c r="S93" s="455" t="str">
        <f>IF(B93="","",IF(AND('DEV.  DATA'!$E$37="",'DEV.  DATA'!$E$38&gt;0), 'EXHIBIT C'!I93/100,IF(AND('DEV.  DATA'!$G$35="X",'DEV.  DATA'!$E$37="",'DEV.  DATA'!$E$38="",'DEV.  DATA'!$H$84&lt;&gt;""),'EXHIBIT C'!I93/100,"")))</f>
        <v/>
      </c>
      <c r="T93" s="456" t="str">
        <f>IF(B93="","",IF('DEV.  DATA'!$E$37&lt;&gt;"",'EXHIBIT C'!J93,IF(AND('DEV.  DATA'!$G$35="X",'DEV.  DATA'!$E$37="",'DEV.  DATA'!$E$38="",'DEV.  DATA'!$H$84=""),'EXHIBIT C'!J93,"")))</f>
        <v/>
      </c>
      <c r="U93" s="453" t="str">
        <f>IF(B93="","",IF(AND('DEV.  DATA'!$E$37="",'DEV.  DATA'!$E$38&gt;0), 'EXHIBIT C'!J93,IF(AND('DEV.  DATA'!$G$35="X",'DEV.  DATA'!$E$37="",'DEV.  DATA'!$E$38="",'DEV.  DATA'!$H$84&lt;&gt;""),'EXHIBIT C'!J93,"")))</f>
        <v/>
      </c>
      <c r="V93" s="444" t="str">
        <f>IF(B93="","",IF('DEV.  DATA'!$E$37&lt;&gt;"",'EXHIBIT C'!H93,IF(AND('DEV.  DATA'!$G$35="X",'DEV.  DATA'!$E$37="",'DEV.  DATA'!$E$38="",'DEV.  DATA'!$H$84=""),'EXHIBIT C'!H93,"")))</f>
        <v/>
      </c>
      <c r="W93" s="445" t="str">
        <f>IF(B93="","",IF(AND('DEV.  DATA'!$E$37="",'DEV.  DATA'!$E$38&gt;0), 'EXHIBIT C'!H93,IF(AND('DEV.  DATA'!$G$35="X",'DEV.  DATA'!$E$37="",'DEV.  DATA'!$E$38="",'DEV.  DATA'!$H$84&lt;&gt;""),'EXHIBIT C'!H93,"")))</f>
        <v/>
      </c>
      <c r="X93" s="444" t="str">
        <f>IF(B93="","",IF('DEV.  DATA'!$E$37&lt;&gt;"",'EXHIBIT C'!H93,IF(AND('DEV.  DATA'!$G$35="X",'DEV.  DATA'!$E$37="",'DEV.  DATA'!$E$38="",'DEV.  DATA'!$H$84=""),'EXHIBIT C'!H93,"")))</f>
        <v/>
      </c>
      <c r="Y93" s="445" t="str">
        <f>IF(B93="","",IF(AND('DEV.  DATA'!$E$37="",'DEV.  DATA'!$E$38&gt;0), 'EXHIBIT C'!H93,IF(AND('DEV.  DATA'!$G$35="X",'DEV.  DATA'!$E$37="",'DEV.  DATA'!$E$38="",'DEV.  DATA'!$H$84&lt;&gt;""),'EXHIBIT C'!H93,"")))</f>
        <v/>
      </c>
      <c r="Z93" s="457" t="str">
        <f t="shared" si="8"/>
        <v/>
      </c>
      <c r="AA93" s="457" t="str">
        <f t="shared" si="9"/>
        <v/>
      </c>
    </row>
    <row r="94" spans="1:27">
      <c r="A94" s="467"/>
      <c r="B94" s="306" t="str">
        <f>IF('APPLIC. FRACT.'!A90="",IF('QUAL. CALC'!A90="","",'QUAL. CALC'!A90),'APPLIC. FRACT.'!A90)</f>
        <v/>
      </c>
      <c r="C94" s="307" t="str">
        <f>IF('QUAL. CALC'!B90="","",'QUAL. CALC'!B90)</f>
        <v/>
      </c>
      <c r="D94" s="308" t="str">
        <f>IF('APPLIC. FRACT.'!C90="",IF('QUAL. CALC'!C90="","",'QUAL. CALC'!C90),'APPLIC. FRACT.'!C90)</f>
        <v/>
      </c>
      <c r="E94" s="309" t="str">
        <f>IF(B94="","",N(M94)+IF('DEV.  DATA'!H$84&gt;0,IF('CREDIT CALC.'!H$41&lt;='CREDIT CALC.'!H$43,'QUAL. CALC'!D90,('CREDIT CALC.'!H$43/'CREDIT CALC.'!H$41)*'QUAL. CALC'!D90),IF('CREDIT CALC.'!H$37="","",IF(AND('CREDIT CALC.'!H$41&lt;='CREDIT CALC.'!H$37,'CREDIT CALC.'!H$41&lt;='CREDIT CALC.'!H$43),'QUAL. CALC'!D90,IF(AND('CREDIT CALC.'!H$37&lt;'CREDIT CALC.'!H$41,'CREDIT CALC.'!H$37&lt;'CREDIT CALC.'!H$43),('CREDIT CALC.'!H$37/'CREDIT CALC.'!H$41)*'QUAL. CALC'!D90,('CREDIT CALC.'!H$43/'CREDIT CALC.'!H$41)*'QUAL. CALC'!D90)))))</f>
        <v/>
      </c>
      <c r="F94" s="308" t="str">
        <f>IF(B94="","",IF('DEV.  DATA'!$D$72="","",1.3))</f>
        <v/>
      </c>
      <c r="G94" s="310" t="str">
        <f>IF(B94="","",IF('DEV.  DATA'!$G$60=100,1,'APPLIC. FRACT.'!$H90))</f>
        <v/>
      </c>
      <c r="H94" s="309" t="str">
        <f t="shared" si="5"/>
        <v/>
      </c>
      <c r="I94" s="311" t="str">
        <f>IF(B94="","",IF('DEV.  DATA'!$E$35="",'QUAL. CALC'!G90,IF('DEV.  DATA'!$E$37="",'DEV.  DATA'!$E$38,'DEV.  DATA'!$E$37)))</f>
        <v/>
      </c>
      <c r="J94" s="309" t="str">
        <f t="shared" si="6"/>
        <v/>
      </c>
      <c r="K94" s="312"/>
      <c r="L94" s="312"/>
      <c r="M94" s="450"/>
      <c r="N94" s="451" t="str">
        <f t="shared" si="7"/>
        <v/>
      </c>
      <c r="P94" s="452" t="str">
        <f>IF('DEV.  DATA'!$E$37&lt;&gt;"",'EXHIBIT C'!J94,IF(AND('DEV.  DATA'!$G$35="X",'DEV.  DATA'!$E$37="",'DEV.  DATA'!$E$38="",'DEV.  DATA'!$H$84=""),'EXHIBIT C'!J94,""))</f>
        <v/>
      </c>
      <c r="Q94" s="453" t="str">
        <f>IF(AND('DEV.  DATA'!$E$37="",'DEV.  DATA'!$E$38&gt;0),'EXHIBIT C'!J94,IF(AND('DEV.  DATA'!$G$35="X",'DEV.  DATA'!$E$37="",'DEV.  DATA'!$E$38="",'DEV.  DATA'!$H$84&lt;&gt;""),'EXHIBIT C'!J94,""))</f>
        <v/>
      </c>
      <c r="R94" s="454" t="str">
        <f>IF(B94="","",IF('DEV.  DATA'!$E$37&lt;&gt;"",'EXHIBIT C'!I94/100,IF(AND('DEV.  DATA'!$G$35="X",'DEV.  DATA'!$E$37="",'DEV.  DATA'!$E$38="",'DEV.  DATA'!$H$84=""),'EXHIBIT C'!I94/100,"")))</f>
        <v/>
      </c>
      <c r="S94" s="455" t="str">
        <f>IF(B94="","",IF(AND('DEV.  DATA'!$E$37="",'DEV.  DATA'!$E$38&gt;0), 'EXHIBIT C'!I94/100,IF(AND('DEV.  DATA'!$G$35="X",'DEV.  DATA'!$E$37="",'DEV.  DATA'!$E$38="",'DEV.  DATA'!$H$84&lt;&gt;""),'EXHIBIT C'!I94/100,"")))</f>
        <v/>
      </c>
      <c r="T94" s="456" t="str">
        <f>IF(B94="","",IF('DEV.  DATA'!$E$37&lt;&gt;"",'EXHIBIT C'!J94,IF(AND('DEV.  DATA'!$G$35="X",'DEV.  DATA'!$E$37="",'DEV.  DATA'!$E$38="",'DEV.  DATA'!$H$84=""),'EXHIBIT C'!J94,"")))</f>
        <v/>
      </c>
      <c r="U94" s="453" t="str">
        <f>IF(B94="","",IF(AND('DEV.  DATA'!$E$37="",'DEV.  DATA'!$E$38&gt;0), 'EXHIBIT C'!J94,IF(AND('DEV.  DATA'!$G$35="X",'DEV.  DATA'!$E$37="",'DEV.  DATA'!$E$38="",'DEV.  DATA'!$H$84&lt;&gt;""),'EXHIBIT C'!J94,"")))</f>
        <v/>
      </c>
      <c r="V94" s="444" t="str">
        <f>IF(B94="","",IF('DEV.  DATA'!$E$37&lt;&gt;"",'EXHIBIT C'!H94,IF(AND('DEV.  DATA'!$G$35="X",'DEV.  DATA'!$E$37="",'DEV.  DATA'!$E$38="",'DEV.  DATA'!$H$84=""),'EXHIBIT C'!H94,"")))</f>
        <v/>
      </c>
      <c r="W94" s="445" t="str">
        <f>IF(B94="","",IF(AND('DEV.  DATA'!$E$37="",'DEV.  DATA'!$E$38&gt;0), 'EXHIBIT C'!H94,IF(AND('DEV.  DATA'!$G$35="X",'DEV.  DATA'!$E$37="",'DEV.  DATA'!$E$38="",'DEV.  DATA'!$H$84&lt;&gt;""),'EXHIBIT C'!H94,"")))</f>
        <v/>
      </c>
      <c r="X94" s="444" t="str">
        <f>IF(B94="","",IF('DEV.  DATA'!$E$37&lt;&gt;"",'EXHIBIT C'!H94,IF(AND('DEV.  DATA'!$G$35="X",'DEV.  DATA'!$E$37="",'DEV.  DATA'!$E$38="",'DEV.  DATA'!$H$84=""),'EXHIBIT C'!H94,"")))</f>
        <v/>
      </c>
      <c r="Y94" s="445" t="str">
        <f>IF(B94="","",IF(AND('DEV.  DATA'!$E$37="",'DEV.  DATA'!$E$38&gt;0), 'EXHIBIT C'!H94,IF(AND('DEV.  DATA'!$G$35="X",'DEV.  DATA'!$E$37="",'DEV.  DATA'!$E$38="",'DEV.  DATA'!$H$84&lt;&gt;""),'EXHIBIT C'!H94,"")))</f>
        <v/>
      </c>
      <c r="Z94" s="457" t="str">
        <f t="shared" si="8"/>
        <v/>
      </c>
      <c r="AA94" s="457" t="str">
        <f t="shared" si="9"/>
        <v/>
      </c>
    </row>
    <row r="95" spans="1:27">
      <c r="A95" s="467"/>
      <c r="B95" s="306" t="str">
        <f>IF('APPLIC. FRACT.'!A91="",IF('QUAL. CALC'!A91="","",'QUAL. CALC'!A91),'APPLIC. FRACT.'!A91)</f>
        <v/>
      </c>
      <c r="C95" s="307" t="str">
        <f>IF('QUAL. CALC'!B91="","",'QUAL. CALC'!B91)</f>
        <v/>
      </c>
      <c r="D95" s="308" t="str">
        <f>IF('APPLIC. FRACT.'!C91="",IF('QUAL. CALC'!C91="","",'QUAL. CALC'!C91),'APPLIC. FRACT.'!C91)</f>
        <v/>
      </c>
      <c r="E95" s="309" t="str">
        <f>IF(B95="","",N(M95)+IF('DEV.  DATA'!H$84&gt;0,IF('CREDIT CALC.'!H$41&lt;='CREDIT CALC.'!H$43,'QUAL. CALC'!D91,('CREDIT CALC.'!H$43/'CREDIT CALC.'!H$41)*'QUAL. CALC'!D91),IF('CREDIT CALC.'!H$37="","",IF(AND('CREDIT CALC.'!H$41&lt;='CREDIT CALC.'!H$37,'CREDIT CALC.'!H$41&lt;='CREDIT CALC.'!H$43),'QUAL. CALC'!D91,IF(AND('CREDIT CALC.'!H$37&lt;'CREDIT CALC.'!H$41,'CREDIT CALC.'!H$37&lt;'CREDIT CALC.'!H$43),('CREDIT CALC.'!H$37/'CREDIT CALC.'!H$41)*'QUAL. CALC'!D91,('CREDIT CALC.'!H$43/'CREDIT CALC.'!H$41)*'QUAL. CALC'!D91)))))</f>
        <v/>
      </c>
      <c r="F95" s="308" t="str">
        <f>IF(B95="","",IF('DEV.  DATA'!$D$72="","",1.3))</f>
        <v/>
      </c>
      <c r="G95" s="310" t="str">
        <f>IF(B95="","",IF('DEV.  DATA'!$G$60=100,1,'APPLIC. FRACT.'!$H91))</f>
        <v/>
      </c>
      <c r="H95" s="309" t="str">
        <f t="shared" si="5"/>
        <v/>
      </c>
      <c r="I95" s="311" t="str">
        <f>IF(B95="","",IF('DEV.  DATA'!$E$35="",'QUAL. CALC'!G91,IF('DEV.  DATA'!$E$37="",'DEV.  DATA'!$E$38,'DEV.  DATA'!$E$37)))</f>
        <v/>
      </c>
      <c r="J95" s="309" t="str">
        <f t="shared" si="6"/>
        <v/>
      </c>
      <c r="K95" s="312"/>
      <c r="L95" s="312"/>
      <c r="M95" s="450"/>
      <c r="N95" s="451" t="str">
        <f t="shared" si="7"/>
        <v/>
      </c>
      <c r="P95" s="452" t="str">
        <f>IF('DEV.  DATA'!$E$37&lt;&gt;"",'EXHIBIT C'!J95,IF(AND('DEV.  DATA'!$G$35="X",'DEV.  DATA'!$E$37="",'DEV.  DATA'!$E$38="",'DEV.  DATA'!$H$84=""),'EXHIBIT C'!J95,""))</f>
        <v/>
      </c>
      <c r="Q95" s="453" t="str">
        <f>IF(AND('DEV.  DATA'!$E$37="",'DEV.  DATA'!$E$38&gt;0),'EXHIBIT C'!J95,IF(AND('DEV.  DATA'!$G$35="X",'DEV.  DATA'!$E$37="",'DEV.  DATA'!$E$38="",'DEV.  DATA'!$H$84&lt;&gt;""),'EXHIBIT C'!J95,""))</f>
        <v/>
      </c>
      <c r="R95" s="454" t="str">
        <f>IF(B95="","",IF('DEV.  DATA'!$E$37&lt;&gt;"",'EXHIBIT C'!I95/100,IF(AND('DEV.  DATA'!$G$35="X",'DEV.  DATA'!$E$37="",'DEV.  DATA'!$E$38="",'DEV.  DATA'!$H$84=""),'EXHIBIT C'!I95/100,"")))</f>
        <v/>
      </c>
      <c r="S95" s="455" t="str">
        <f>IF(B95="","",IF(AND('DEV.  DATA'!$E$37="",'DEV.  DATA'!$E$38&gt;0), 'EXHIBIT C'!I95/100,IF(AND('DEV.  DATA'!$G$35="X",'DEV.  DATA'!$E$37="",'DEV.  DATA'!$E$38="",'DEV.  DATA'!$H$84&lt;&gt;""),'EXHIBIT C'!I95/100,"")))</f>
        <v/>
      </c>
      <c r="T95" s="456" t="str">
        <f>IF(B95="","",IF('DEV.  DATA'!$E$37&lt;&gt;"",'EXHIBIT C'!J95,IF(AND('DEV.  DATA'!$G$35="X",'DEV.  DATA'!$E$37="",'DEV.  DATA'!$E$38="",'DEV.  DATA'!$H$84=""),'EXHIBIT C'!J95,"")))</f>
        <v/>
      </c>
      <c r="U95" s="453" t="str">
        <f>IF(B95="","",IF(AND('DEV.  DATA'!$E$37="",'DEV.  DATA'!$E$38&gt;0), 'EXHIBIT C'!J95,IF(AND('DEV.  DATA'!$G$35="X",'DEV.  DATA'!$E$37="",'DEV.  DATA'!$E$38="",'DEV.  DATA'!$H$84&lt;&gt;""),'EXHIBIT C'!J95,"")))</f>
        <v/>
      </c>
      <c r="V95" s="444" t="str">
        <f>IF(B95="","",IF('DEV.  DATA'!$E$37&lt;&gt;"",'EXHIBIT C'!H95,IF(AND('DEV.  DATA'!$G$35="X",'DEV.  DATA'!$E$37="",'DEV.  DATA'!$E$38="",'DEV.  DATA'!$H$84=""),'EXHIBIT C'!H95,"")))</f>
        <v/>
      </c>
      <c r="W95" s="445" t="str">
        <f>IF(B95="","",IF(AND('DEV.  DATA'!$E$37="",'DEV.  DATA'!$E$38&gt;0), 'EXHIBIT C'!H95,IF(AND('DEV.  DATA'!$G$35="X",'DEV.  DATA'!$E$37="",'DEV.  DATA'!$E$38="",'DEV.  DATA'!$H$84&lt;&gt;""),'EXHIBIT C'!H95,"")))</f>
        <v/>
      </c>
      <c r="X95" s="444" t="str">
        <f>IF(B95="","",IF('DEV.  DATA'!$E$37&lt;&gt;"",'EXHIBIT C'!H95,IF(AND('DEV.  DATA'!$G$35="X",'DEV.  DATA'!$E$37="",'DEV.  DATA'!$E$38="",'DEV.  DATA'!$H$84=""),'EXHIBIT C'!H95,"")))</f>
        <v/>
      </c>
      <c r="Y95" s="445" t="str">
        <f>IF(B95="","",IF(AND('DEV.  DATA'!$E$37="",'DEV.  DATA'!$E$38&gt;0), 'EXHIBIT C'!H95,IF(AND('DEV.  DATA'!$G$35="X",'DEV.  DATA'!$E$37="",'DEV.  DATA'!$E$38="",'DEV.  DATA'!$H$84&lt;&gt;""),'EXHIBIT C'!H95,"")))</f>
        <v/>
      </c>
      <c r="Z95" s="457" t="str">
        <f t="shared" si="8"/>
        <v/>
      </c>
      <c r="AA95" s="457" t="str">
        <f t="shared" si="9"/>
        <v/>
      </c>
    </row>
    <row r="96" spans="1:27">
      <c r="A96" s="467"/>
      <c r="B96" s="306" t="str">
        <f>IF('APPLIC. FRACT.'!A92="",IF('QUAL. CALC'!A92="","",'QUAL. CALC'!A92),'APPLIC. FRACT.'!A92)</f>
        <v/>
      </c>
      <c r="C96" s="307" t="str">
        <f>IF('QUAL. CALC'!B92="","",'QUAL. CALC'!B92)</f>
        <v/>
      </c>
      <c r="D96" s="308" t="str">
        <f>IF('APPLIC. FRACT.'!C92="",IF('QUAL. CALC'!C92="","",'QUAL. CALC'!C92),'APPLIC. FRACT.'!C92)</f>
        <v/>
      </c>
      <c r="E96" s="309" t="str">
        <f>IF(B96="","",N(M96)+IF('DEV.  DATA'!H$84&gt;0,IF('CREDIT CALC.'!H$41&lt;='CREDIT CALC.'!H$43,'QUAL. CALC'!D92,('CREDIT CALC.'!H$43/'CREDIT CALC.'!H$41)*'QUAL. CALC'!D92),IF('CREDIT CALC.'!H$37="","",IF(AND('CREDIT CALC.'!H$41&lt;='CREDIT CALC.'!H$37,'CREDIT CALC.'!H$41&lt;='CREDIT CALC.'!H$43),'QUAL. CALC'!D92,IF(AND('CREDIT CALC.'!H$37&lt;'CREDIT CALC.'!H$41,'CREDIT CALC.'!H$37&lt;'CREDIT CALC.'!H$43),('CREDIT CALC.'!H$37/'CREDIT CALC.'!H$41)*'QUAL. CALC'!D92,('CREDIT CALC.'!H$43/'CREDIT CALC.'!H$41)*'QUAL. CALC'!D92)))))</f>
        <v/>
      </c>
      <c r="F96" s="308" t="str">
        <f>IF(B96="","",IF('DEV.  DATA'!$D$72="","",1.3))</f>
        <v/>
      </c>
      <c r="G96" s="310" t="str">
        <f>IF(B96="","",IF('DEV.  DATA'!$G$60=100,1,'APPLIC. FRACT.'!$H92))</f>
        <v/>
      </c>
      <c r="H96" s="309" t="str">
        <f t="shared" si="5"/>
        <v/>
      </c>
      <c r="I96" s="311" t="str">
        <f>IF(B96="","",IF('DEV.  DATA'!$E$35="",'QUAL. CALC'!G92,IF('DEV.  DATA'!$E$37="",'DEV.  DATA'!$E$38,'DEV.  DATA'!$E$37)))</f>
        <v/>
      </c>
      <c r="J96" s="309" t="str">
        <f t="shared" si="6"/>
        <v/>
      </c>
      <c r="K96" s="312"/>
      <c r="L96" s="312"/>
      <c r="M96" s="450"/>
      <c r="N96" s="451" t="str">
        <f t="shared" si="7"/>
        <v/>
      </c>
      <c r="P96" s="452" t="str">
        <f>IF('DEV.  DATA'!$E$37&lt;&gt;"",'EXHIBIT C'!J96,IF(AND('DEV.  DATA'!$G$35="X",'DEV.  DATA'!$E$37="",'DEV.  DATA'!$E$38="",'DEV.  DATA'!$H$84=""),'EXHIBIT C'!J96,""))</f>
        <v/>
      </c>
      <c r="Q96" s="453" t="str">
        <f>IF(AND('DEV.  DATA'!$E$37="",'DEV.  DATA'!$E$38&gt;0),'EXHIBIT C'!J96,IF(AND('DEV.  DATA'!$G$35="X",'DEV.  DATA'!$E$37="",'DEV.  DATA'!$E$38="",'DEV.  DATA'!$H$84&lt;&gt;""),'EXHIBIT C'!J96,""))</f>
        <v/>
      </c>
      <c r="R96" s="454" t="str">
        <f>IF(B96="","",IF('DEV.  DATA'!$E$37&lt;&gt;"",'EXHIBIT C'!I96/100,IF(AND('DEV.  DATA'!$G$35="X",'DEV.  DATA'!$E$37="",'DEV.  DATA'!$E$38="",'DEV.  DATA'!$H$84=""),'EXHIBIT C'!I96/100,"")))</f>
        <v/>
      </c>
      <c r="S96" s="455" t="str">
        <f>IF(B96="","",IF(AND('DEV.  DATA'!$E$37="",'DEV.  DATA'!$E$38&gt;0), 'EXHIBIT C'!I96/100,IF(AND('DEV.  DATA'!$G$35="X",'DEV.  DATA'!$E$37="",'DEV.  DATA'!$E$38="",'DEV.  DATA'!$H$84&lt;&gt;""),'EXHIBIT C'!I96/100,"")))</f>
        <v/>
      </c>
      <c r="T96" s="456" t="str">
        <f>IF(B96="","",IF('DEV.  DATA'!$E$37&lt;&gt;"",'EXHIBIT C'!J96,IF(AND('DEV.  DATA'!$G$35="X",'DEV.  DATA'!$E$37="",'DEV.  DATA'!$E$38="",'DEV.  DATA'!$H$84=""),'EXHIBIT C'!J96,"")))</f>
        <v/>
      </c>
      <c r="U96" s="453" t="str">
        <f>IF(B96="","",IF(AND('DEV.  DATA'!$E$37="",'DEV.  DATA'!$E$38&gt;0), 'EXHIBIT C'!J96,IF(AND('DEV.  DATA'!$G$35="X",'DEV.  DATA'!$E$37="",'DEV.  DATA'!$E$38="",'DEV.  DATA'!$H$84&lt;&gt;""),'EXHIBIT C'!J96,"")))</f>
        <v/>
      </c>
      <c r="V96" s="444" t="str">
        <f>IF(B96="","",IF('DEV.  DATA'!$E$37&lt;&gt;"",'EXHIBIT C'!H96,IF(AND('DEV.  DATA'!$G$35="X",'DEV.  DATA'!$E$37="",'DEV.  DATA'!$E$38="",'DEV.  DATA'!$H$84=""),'EXHIBIT C'!H96,"")))</f>
        <v/>
      </c>
      <c r="W96" s="445" t="str">
        <f>IF(B96="","",IF(AND('DEV.  DATA'!$E$37="",'DEV.  DATA'!$E$38&gt;0), 'EXHIBIT C'!H96,IF(AND('DEV.  DATA'!$G$35="X",'DEV.  DATA'!$E$37="",'DEV.  DATA'!$E$38="",'DEV.  DATA'!$H$84&lt;&gt;""),'EXHIBIT C'!H96,"")))</f>
        <v/>
      </c>
      <c r="X96" s="444" t="str">
        <f>IF(B96="","",IF('DEV.  DATA'!$E$37&lt;&gt;"",'EXHIBIT C'!H96,IF(AND('DEV.  DATA'!$G$35="X",'DEV.  DATA'!$E$37="",'DEV.  DATA'!$E$38="",'DEV.  DATA'!$H$84=""),'EXHIBIT C'!H96,"")))</f>
        <v/>
      </c>
      <c r="Y96" s="445" t="str">
        <f>IF(B96="","",IF(AND('DEV.  DATA'!$E$37="",'DEV.  DATA'!$E$38&gt;0), 'EXHIBIT C'!H96,IF(AND('DEV.  DATA'!$G$35="X",'DEV.  DATA'!$E$37="",'DEV.  DATA'!$E$38="",'DEV.  DATA'!$H$84&lt;&gt;""),'EXHIBIT C'!H96,"")))</f>
        <v/>
      </c>
      <c r="Z96" s="457" t="str">
        <f t="shared" si="8"/>
        <v/>
      </c>
      <c r="AA96" s="457" t="str">
        <f t="shared" si="9"/>
        <v/>
      </c>
    </row>
    <row r="97" spans="1:27">
      <c r="A97" s="467"/>
      <c r="B97" s="306" t="str">
        <f>IF('APPLIC. FRACT.'!A93="",IF('QUAL. CALC'!A93="","",'QUAL. CALC'!A93),'APPLIC. FRACT.'!A93)</f>
        <v/>
      </c>
      <c r="C97" s="307" t="str">
        <f>IF('QUAL. CALC'!B93="","",'QUAL. CALC'!B93)</f>
        <v/>
      </c>
      <c r="D97" s="308" t="str">
        <f>IF('APPLIC. FRACT.'!C93="",IF('QUAL. CALC'!C93="","",'QUAL. CALC'!C93),'APPLIC. FRACT.'!C93)</f>
        <v/>
      </c>
      <c r="E97" s="309" t="str">
        <f>IF(B97="","",N(M97)+IF('DEV.  DATA'!H$84&gt;0,IF('CREDIT CALC.'!H$41&lt;='CREDIT CALC.'!H$43,'QUAL. CALC'!D93,('CREDIT CALC.'!H$43/'CREDIT CALC.'!H$41)*'QUAL. CALC'!D93),IF('CREDIT CALC.'!H$37="","",IF(AND('CREDIT CALC.'!H$41&lt;='CREDIT CALC.'!H$37,'CREDIT CALC.'!H$41&lt;='CREDIT CALC.'!H$43),'QUAL. CALC'!D93,IF(AND('CREDIT CALC.'!H$37&lt;'CREDIT CALC.'!H$41,'CREDIT CALC.'!H$37&lt;'CREDIT CALC.'!H$43),('CREDIT CALC.'!H$37/'CREDIT CALC.'!H$41)*'QUAL. CALC'!D93,('CREDIT CALC.'!H$43/'CREDIT CALC.'!H$41)*'QUAL. CALC'!D93)))))</f>
        <v/>
      </c>
      <c r="F97" s="308" t="str">
        <f>IF(B97="","",IF('DEV.  DATA'!$D$72="","",1.3))</f>
        <v/>
      </c>
      <c r="G97" s="310" t="str">
        <f>IF(B97="","",IF('DEV.  DATA'!$G$60=100,1,'APPLIC. FRACT.'!$H93))</f>
        <v/>
      </c>
      <c r="H97" s="309" t="str">
        <f t="shared" si="5"/>
        <v/>
      </c>
      <c r="I97" s="311" t="str">
        <f>IF(B97="","",IF('DEV.  DATA'!$E$35="",'QUAL. CALC'!G93,IF('DEV.  DATA'!$E$37="",'DEV.  DATA'!$E$38,'DEV.  DATA'!$E$37)))</f>
        <v/>
      </c>
      <c r="J97" s="309" t="str">
        <f t="shared" si="6"/>
        <v/>
      </c>
      <c r="K97" s="312"/>
      <c r="L97" s="312"/>
      <c r="M97" s="450"/>
      <c r="N97" s="451" t="str">
        <f t="shared" si="7"/>
        <v/>
      </c>
      <c r="P97" s="452" t="str">
        <f>IF('DEV.  DATA'!$E$37&lt;&gt;"",'EXHIBIT C'!J97,IF(AND('DEV.  DATA'!$G$35="X",'DEV.  DATA'!$E$37="",'DEV.  DATA'!$E$38="",'DEV.  DATA'!$H$84=""),'EXHIBIT C'!J97,""))</f>
        <v/>
      </c>
      <c r="Q97" s="453" t="str">
        <f>IF(AND('DEV.  DATA'!$E$37="",'DEV.  DATA'!$E$38&gt;0),'EXHIBIT C'!J97,IF(AND('DEV.  DATA'!$G$35="X",'DEV.  DATA'!$E$37="",'DEV.  DATA'!$E$38="",'DEV.  DATA'!$H$84&lt;&gt;""),'EXHIBIT C'!J97,""))</f>
        <v/>
      </c>
      <c r="R97" s="454" t="str">
        <f>IF(B97="","",IF('DEV.  DATA'!$E$37&lt;&gt;"",'EXHIBIT C'!I97/100,IF(AND('DEV.  DATA'!$G$35="X",'DEV.  DATA'!$E$37="",'DEV.  DATA'!$E$38="",'DEV.  DATA'!$H$84=""),'EXHIBIT C'!I97/100,"")))</f>
        <v/>
      </c>
      <c r="S97" s="455" t="str">
        <f>IF(B97="","",IF(AND('DEV.  DATA'!$E$37="",'DEV.  DATA'!$E$38&gt;0), 'EXHIBIT C'!I97/100,IF(AND('DEV.  DATA'!$G$35="X",'DEV.  DATA'!$E$37="",'DEV.  DATA'!$E$38="",'DEV.  DATA'!$H$84&lt;&gt;""),'EXHIBIT C'!I97/100,"")))</f>
        <v/>
      </c>
      <c r="T97" s="456" t="str">
        <f>IF(B97="","",IF('DEV.  DATA'!$E$37&lt;&gt;"",'EXHIBIT C'!J97,IF(AND('DEV.  DATA'!$G$35="X",'DEV.  DATA'!$E$37="",'DEV.  DATA'!$E$38="",'DEV.  DATA'!$H$84=""),'EXHIBIT C'!J97,"")))</f>
        <v/>
      </c>
      <c r="U97" s="453" t="str">
        <f>IF(B97="","",IF(AND('DEV.  DATA'!$E$37="",'DEV.  DATA'!$E$38&gt;0), 'EXHIBIT C'!J97,IF(AND('DEV.  DATA'!$G$35="X",'DEV.  DATA'!$E$37="",'DEV.  DATA'!$E$38="",'DEV.  DATA'!$H$84&lt;&gt;""),'EXHIBIT C'!J97,"")))</f>
        <v/>
      </c>
      <c r="V97" s="444" t="str">
        <f>IF(B97="","",IF('DEV.  DATA'!$E$37&lt;&gt;"",'EXHIBIT C'!H97,IF(AND('DEV.  DATA'!$G$35="X",'DEV.  DATA'!$E$37="",'DEV.  DATA'!$E$38="",'DEV.  DATA'!$H$84=""),'EXHIBIT C'!H97,"")))</f>
        <v/>
      </c>
      <c r="W97" s="445" t="str">
        <f>IF(B97="","",IF(AND('DEV.  DATA'!$E$37="",'DEV.  DATA'!$E$38&gt;0), 'EXHIBIT C'!H97,IF(AND('DEV.  DATA'!$G$35="X",'DEV.  DATA'!$E$37="",'DEV.  DATA'!$E$38="",'DEV.  DATA'!$H$84&lt;&gt;""),'EXHIBIT C'!H97,"")))</f>
        <v/>
      </c>
      <c r="X97" s="444" t="str">
        <f>IF(B97="","",IF('DEV.  DATA'!$E$37&lt;&gt;"",'EXHIBIT C'!H97,IF(AND('DEV.  DATA'!$G$35="X",'DEV.  DATA'!$E$37="",'DEV.  DATA'!$E$38="",'DEV.  DATA'!$H$84=""),'EXHIBIT C'!H97,"")))</f>
        <v/>
      </c>
      <c r="Y97" s="445" t="str">
        <f>IF(B97="","",IF(AND('DEV.  DATA'!$E$37="",'DEV.  DATA'!$E$38&gt;0), 'EXHIBIT C'!H97,IF(AND('DEV.  DATA'!$G$35="X",'DEV.  DATA'!$E$37="",'DEV.  DATA'!$E$38="",'DEV.  DATA'!$H$84&lt;&gt;""),'EXHIBIT C'!H97,"")))</f>
        <v/>
      </c>
      <c r="Z97" s="457" t="str">
        <f t="shared" si="8"/>
        <v/>
      </c>
      <c r="AA97" s="457" t="str">
        <f t="shared" si="9"/>
        <v/>
      </c>
    </row>
    <row r="98" spans="1:27">
      <c r="A98" s="467"/>
      <c r="B98" s="306" t="str">
        <f>IF('APPLIC. FRACT.'!A94="",IF('QUAL. CALC'!A94="","",'QUAL. CALC'!A94),'APPLIC. FRACT.'!A94)</f>
        <v/>
      </c>
      <c r="C98" s="307" t="str">
        <f>IF('QUAL. CALC'!B94="","",'QUAL. CALC'!B94)</f>
        <v/>
      </c>
      <c r="D98" s="308" t="str">
        <f>IF('APPLIC. FRACT.'!C94="",IF('QUAL. CALC'!C94="","",'QUAL. CALC'!C94),'APPLIC. FRACT.'!C94)</f>
        <v/>
      </c>
      <c r="E98" s="309" t="str">
        <f>IF(B98="","",N(M98)+IF('DEV.  DATA'!H$84&gt;0,IF('CREDIT CALC.'!H$41&lt;='CREDIT CALC.'!H$43,'QUAL. CALC'!D94,('CREDIT CALC.'!H$43/'CREDIT CALC.'!H$41)*'QUAL. CALC'!D94),IF('CREDIT CALC.'!H$37="","",IF(AND('CREDIT CALC.'!H$41&lt;='CREDIT CALC.'!H$37,'CREDIT CALC.'!H$41&lt;='CREDIT CALC.'!H$43),'QUAL. CALC'!D94,IF(AND('CREDIT CALC.'!H$37&lt;'CREDIT CALC.'!H$41,'CREDIT CALC.'!H$37&lt;'CREDIT CALC.'!H$43),('CREDIT CALC.'!H$37/'CREDIT CALC.'!H$41)*'QUAL. CALC'!D94,('CREDIT CALC.'!H$43/'CREDIT CALC.'!H$41)*'QUAL. CALC'!D94)))))</f>
        <v/>
      </c>
      <c r="F98" s="308" t="str">
        <f>IF(B98="","",IF('DEV.  DATA'!$D$72="","",1.3))</f>
        <v/>
      </c>
      <c r="G98" s="310" t="str">
        <f>IF(B98="","",IF('DEV.  DATA'!$G$60=100,1,'APPLIC. FRACT.'!$H94))</f>
        <v/>
      </c>
      <c r="H98" s="309" t="str">
        <f t="shared" si="5"/>
        <v/>
      </c>
      <c r="I98" s="311" t="str">
        <f>IF(B98="","",IF('DEV.  DATA'!$E$35="",'QUAL. CALC'!G94,IF('DEV.  DATA'!$E$37="",'DEV.  DATA'!$E$38,'DEV.  DATA'!$E$37)))</f>
        <v/>
      </c>
      <c r="J98" s="309" t="str">
        <f t="shared" si="6"/>
        <v/>
      </c>
      <c r="K98" s="312"/>
      <c r="L98" s="312"/>
      <c r="M98" s="450"/>
      <c r="N98" s="451" t="str">
        <f t="shared" si="7"/>
        <v/>
      </c>
      <c r="P98" s="452" t="str">
        <f>IF('DEV.  DATA'!$E$37&lt;&gt;"",'EXHIBIT C'!J98,IF(AND('DEV.  DATA'!$G$35="X",'DEV.  DATA'!$E$37="",'DEV.  DATA'!$E$38="",'DEV.  DATA'!$H$84=""),'EXHIBIT C'!J98,""))</f>
        <v/>
      </c>
      <c r="Q98" s="453" t="str">
        <f>IF(AND('DEV.  DATA'!$E$37="",'DEV.  DATA'!$E$38&gt;0),'EXHIBIT C'!J98,IF(AND('DEV.  DATA'!$G$35="X",'DEV.  DATA'!$E$37="",'DEV.  DATA'!$E$38="",'DEV.  DATA'!$H$84&lt;&gt;""),'EXHIBIT C'!J98,""))</f>
        <v/>
      </c>
      <c r="R98" s="454" t="str">
        <f>IF(B98="","",IF('DEV.  DATA'!$E$37&lt;&gt;"",'EXHIBIT C'!I98/100,IF(AND('DEV.  DATA'!$G$35="X",'DEV.  DATA'!$E$37="",'DEV.  DATA'!$E$38="",'DEV.  DATA'!$H$84=""),'EXHIBIT C'!I98/100,"")))</f>
        <v/>
      </c>
      <c r="S98" s="455" t="str">
        <f>IF(B98="","",IF(AND('DEV.  DATA'!$E$37="",'DEV.  DATA'!$E$38&gt;0), 'EXHIBIT C'!I98/100,IF(AND('DEV.  DATA'!$G$35="X",'DEV.  DATA'!$E$37="",'DEV.  DATA'!$E$38="",'DEV.  DATA'!$H$84&lt;&gt;""),'EXHIBIT C'!I98/100,"")))</f>
        <v/>
      </c>
      <c r="T98" s="456" t="str">
        <f>IF(B98="","",IF('DEV.  DATA'!$E$37&lt;&gt;"",'EXHIBIT C'!J98,IF(AND('DEV.  DATA'!$G$35="X",'DEV.  DATA'!$E$37="",'DEV.  DATA'!$E$38="",'DEV.  DATA'!$H$84=""),'EXHIBIT C'!J98,"")))</f>
        <v/>
      </c>
      <c r="U98" s="453" t="str">
        <f>IF(B98="","",IF(AND('DEV.  DATA'!$E$37="",'DEV.  DATA'!$E$38&gt;0), 'EXHIBIT C'!J98,IF(AND('DEV.  DATA'!$G$35="X",'DEV.  DATA'!$E$37="",'DEV.  DATA'!$E$38="",'DEV.  DATA'!$H$84&lt;&gt;""),'EXHIBIT C'!J98,"")))</f>
        <v/>
      </c>
      <c r="V98" s="444" t="str">
        <f>IF(B98="","",IF('DEV.  DATA'!$E$37&lt;&gt;"",'EXHIBIT C'!H98,IF(AND('DEV.  DATA'!$G$35="X",'DEV.  DATA'!$E$37="",'DEV.  DATA'!$E$38="",'DEV.  DATA'!$H$84=""),'EXHIBIT C'!H98,"")))</f>
        <v/>
      </c>
      <c r="W98" s="445" t="str">
        <f>IF(B98="","",IF(AND('DEV.  DATA'!$E$37="",'DEV.  DATA'!$E$38&gt;0), 'EXHIBIT C'!H98,IF(AND('DEV.  DATA'!$G$35="X",'DEV.  DATA'!$E$37="",'DEV.  DATA'!$E$38="",'DEV.  DATA'!$H$84&lt;&gt;""),'EXHIBIT C'!H98,"")))</f>
        <v/>
      </c>
      <c r="X98" s="444" t="str">
        <f>IF(B98="","",IF('DEV.  DATA'!$E$37&lt;&gt;"",'EXHIBIT C'!H98,IF(AND('DEV.  DATA'!$G$35="X",'DEV.  DATA'!$E$37="",'DEV.  DATA'!$E$38="",'DEV.  DATA'!$H$84=""),'EXHIBIT C'!H98,"")))</f>
        <v/>
      </c>
      <c r="Y98" s="445" t="str">
        <f>IF(B98="","",IF(AND('DEV.  DATA'!$E$37="",'DEV.  DATA'!$E$38&gt;0), 'EXHIBIT C'!H98,IF(AND('DEV.  DATA'!$G$35="X",'DEV.  DATA'!$E$37="",'DEV.  DATA'!$E$38="",'DEV.  DATA'!$H$84&lt;&gt;""),'EXHIBIT C'!H98,"")))</f>
        <v/>
      </c>
      <c r="Z98" s="457" t="str">
        <f t="shared" si="8"/>
        <v/>
      </c>
      <c r="AA98" s="457" t="str">
        <f t="shared" si="9"/>
        <v/>
      </c>
    </row>
    <row r="99" spans="1:27">
      <c r="A99" s="467"/>
      <c r="B99" s="306" t="str">
        <f>IF('APPLIC. FRACT.'!A95="",IF('QUAL. CALC'!A95="","",'QUAL. CALC'!A95),'APPLIC. FRACT.'!A95)</f>
        <v/>
      </c>
      <c r="C99" s="307" t="str">
        <f>IF('QUAL. CALC'!B95="","",'QUAL. CALC'!B95)</f>
        <v/>
      </c>
      <c r="D99" s="308" t="str">
        <f>IF('APPLIC. FRACT.'!C95="",IF('QUAL. CALC'!C95="","",'QUAL. CALC'!C95),'APPLIC. FRACT.'!C95)</f>
        <v/>
      </c>
      <c r="E99" s="309" t="str">
        <f>IF(B99="","",N(M99)+IF('DEV.  DATA'!H$84&gt;0,IF('CREDIT CALC.'!H$41&lt;='CREDIT CALC.'!H$43,'QUAL. CALC'!D95,('CREDIT CALC.'!H$43/'CREDIT CALC.'!H$41)*'QUAL. CALC'!D95),IF('CREDIT CALC.'!H$37="","",IF(AND('CREDIT CALC.'!H$41&lt;='CREDIT CALC.'!H$37,'CREDIT CALC.'!H$41&lt;='CREDIT CALC.'!H$43),'QUAL. CALC'!D95,IF(AND('CREDIT CALC.'!H$37&lt;'CREDIT CALC.'!H$41,'CREDIT CALC.'!H$37&lt;'CREDIT CALC.'!H$43),('CREDIT CALC.'!H$37/'CREDIT CALC.'!H$41)*'QUAL. CALC'!D95,('CREDIT CALC.'!H$43/'CREDIT CALC.'!H$41)*'QUAL. CALC'!D95)))))</f>
        <v/>
      </c>
      <c r="F99" s="308" t="str">
        <f>IF(B99="","",IF('DEV.  DATA'!$D$72="","",1.3))</f>
        <v/>
      </c>
      <c r="G99" s="310" t="str">
        <f>IF(B99="","",IF('DEV.  DATA'!$G$60=100,1,'APPLIC. FRACT.'!$H95))</f>
        <v/>
      </c>
      <c r="H99" s="309" t="str">
        <f t="shared" si="5"/>
        <v/>
      </c>
      <c r="I99" s="311" t="str">
        <f>IF(B99="","",IF('DEV.  DATA'!$E$35="",'QUAL. CALC'!G95,IF('DEV.  DATA'!$E$37="",'DEV.  DATA'!$E$38,'DEV.  DATA'!$E$37)))</f>
        <v/>
      </c>
      <c r="J99" s="309" t="str">
        <f t="shared" si="6"/>
        <v/>
      </c>
      <c r="K99" s="312"/>
      <c r="L99" s="312"/>
      <c r="M99" s="450"/>
      <c r="N99" s="451" t="str">
        <f t="shared" si="7"/>
        <v/>
      </c>
      <c r="P99" s="452" t="str">
        <f>IF('DEV.  DATA'!$E$37&lt;&gt;"",'EXHIBIT C'!J99,IF(AND('DEV.  DATA'!$G$35="X",'DEV.  DATA'!$E$37="",'DEV.  DATA'!$E$38="",'DEV.  DATA'!$H$84=""),'EXHIBIT C'!J99,""))</f>
        <v/>
      </c>
      <c r="Q99" s="453" t="str">
        <f>IF(AND('DEV.  DATA'!$E$37="",'DEV.  DATA'!$E$38&gt;0),'EXHIBIT C'!J99,IF(AND('DEV.  DATA'!$G$35="X",'DEV.  DATA'!$E$37="",'DEV.  DATA'!$E$38="",'DEV.  DATA'!$H$84&lt;&gt;""),'EXHIBIT C'!J99,""))</f>
        <v/>
      </c>
      <c r="R99" s="454" t="str">
        <f>IF(B99="","",IF('DEV.  DATA'!$E$37&lt;&gt;"",'EXHIBIT C'!I99/100,IF(AND('DEV.  DATA'!$G$35="X",'DEV.  DATA'!$E$37="",'DEV.  DATA'!$E$38="",'DEV.  DATA'!$H$84=""),'EXHIBIT C'!I99/100,"")))</f>
        <v/>
      </c>
      <c r="S99" s="455" t="str">
        <f>IF(B99="","",IF(AND('DEV.  DATA'!$E$37="",'DEV.  DATA'!$E$38&gt;0), 'EXHIBIT C'!I99/100,IF(AND('DEV.  DATA'!$G$35="X",'DEV.  DATA'!$E$37="",'DEV.  DATA'!$E$38="",'DEV.  DATA'!$H$84&lt;&gt;""),'EXHIBIT C'!I99/100,"")))</f>
        <v/>
      </c>
      <c r="T99" s="456" t="str">
        <f>IF(B99="","",IF('DEV.  DATA'!$E$37&lt;&gt;"",'EXHIBIT C'!J99,IF(AND('DEV.  DATA'!$G$35="X",'DEV.  DATA'!$E$37="",'DEV.  DATA'!$E$38="",'DEV.  DATA'!$H$84=""),'EXHIBIT C'!J99,"")))</f>
        <v/>
      </c>
      <c r="U99" s="453" t="str">
        <f>IF(B99="","",IF(AND('DEV.  DATA'!$E$37="",'DEV.  DATA'!$E$38&gt;0), 'EXHIBIT C'!J99,IF(AND('DEV.  DATA'!$G$35="X",'DEV.  DATA'!$E$37="",'DEV.  DATA'!$E$38="",'DEV.  DATA'!$H$84&lt;&gt;""),'EXHIBIT C'!J99,"")))</f>
        <v/>
      </c>
      <c r="V99" s="444" t="str">
        <f>IF(B99="","",IF('DEV.  DATA'!$E$37&lt;&gt;"",'EXHIBIT C'!H99,IF(AND('DEV.  DATA'!$G$35="X",'DEV.  DATA'!$E$37="",'DEV.  DATA'!$E$38="",'DEV.  DATA'!$H$84=""),'EXHIBIT C'!H99,"")))</f>
        <v/>
      </c>
      <c r="W99" s="445" t="str">
        <f>IF(B99="","",IF(AND('DEV.  DATA'!$E$37="",'DEV.  DATA'!$E$38&gt;0), 'EXHIBIT C'!H99,IF(AND('DEV.  DATA'!$G$35="X",'DEV.  DATA'!$E$37="",'DEV.  DATA'!$E$38="",'DEV.  DATA'!$H$84&lt;&gt;""),'EXHIBIT C'!H99,"")))</f>
        <v/>
      </c>
      <c r="X99" s="444" t="str">
        <f>IF(B99="","",IF('DEV.  DATA'!$E$37&lt;&gt;"",'EXHIBIT C'!H99,IF(AND('DEV.  DATA'!$G$35="X",'DEV.  DATA'!$E$37="",'DEV.  DATA'!$E$38="",'DEV.  DATA'!$H$84=""),'EXHIBIT C'!H99,"")))</f>
        <v/>
      </c>
      <c r="Y99" s="445" t="str">
        <f>IF(B99="","",IF(AND('DEV.  DATA'!$E$37="",'DEV.  DATA'!$E$38&gt;0), 'EXHIBIT C'!H99,IF(AND('DEV.  DATA'!$G$35="X",'DEV.  DATA'!$E$37="",'DEV.  DATA'!$E$38="",'DEV.  DATA'!$H$84&lt;&gt;""),'EXHIBIT C'!H99,"")))</f>
        <v/>
      </c>
      <c r="Z99" s="457" t="str">
        <f t="shared" si="8"/>
        <v/>
      </c>
      <c r="AA99" s="457" t="str">
        <f t="shared" si="9"/>
        <v/>
      </c>
    </row>
    <row r="100" spans="1:27">
      <c r="A100" s="467"/>
      <c r="B100" s="306" t="str">
        <f>IF('APPLIC. FRACT.'!A96="",IF('QUAL. CALC'!A96="","",'QUAL. CALC'!A96),'APPLIC. FRACT.'!A96)</f>
        <v/>
      </c>
      <c r="C100" s="307" t="str">
        <f>IF('QUAL. CALC'!B96="","",'QUAL. CALC'!B96)</f>
        <v/>
      </c>
      <c r="D100" s="308" t="str">
        <f>IF('APPLIC. FRACT.'!C96="",IF('QUAL. CALC'!C96="","",'QUAL. CALC'!C96),'APPLIC. FRACT.'!C96)</f>
        <v/>
      </c>
      <c r="E100" s="309" t="str">
        <f>IF(B100="","",N(M100)+IF('DEV.  DATA'!H$84&gt;0,IF('CREDIT CALC.'!H$41&lt;='CREDIT CALC.'!H$43,'QUAL. CALC'!D96,('CREDIT CALC.'!H$43/'CREDIT CALC.'!H$41)*'QUAL. CALC'!D96),IF('CREDIT CALC.'!H$37="","",IF(AND('CREDIT CALC.'!H$41&lt;='CREDIT CALC.'!H$37,'CREDIT CALC.'!H$41&lt;='CREDIT CALC.'!H$43),'QUAL. CALC'!D96,IF(AND('CREDIT CALC.'!H$37&lt;'CREDIT CALC.'!H$41,'CREDIT CALC.'!H$37&lt;'CREDIT CALC.'!H$43),('CREDIT CALC.'!H$37/'CREDIT CALC.'!H$41)*'QUAL. CALC'!D96,('CREDIT CALC.'!H$43/'CREDIT CALC.'!H$41)*'QUAL. CALC'!D96)))))</f>
        <v/>
      </c>
      <c r="F100" s="308" t="str">
        <f>IF(B100="","",IF('DEV.  DATA'!$D$72="","",1.3))</f>
        <v/>
      </c>
      <c r="G100" s="310" t="str">
        <f>IF(B100="","",IF('DEV.  DATA'!$G$60=100,1,'APPLIC. FRACT.'!$H96))</f>
        <v/>
      </c>
      <c r="H100" s="309" t="str">
        <f t="shared" si="5"/>
        <v/>
      </c>
      <c r="I100" s="311" t="str">
        <f>IF(B100="","",IF('DEV.  DATA'!$E$35="",'QUAL. CALC'!G96,IF('DEV.  DATA'!$E$37="",'DEV.  DATA'!$E$38,'DEV.  DATA'!$E$37)))</f>
        <v/>
      </c>
      <c r="J100" s="309" t="str">
        <f t="shared" si="6"/>
        <v/>
      </c>
      <c r="K100" s="312"/>
      <c r="L100" s="312"/>
      <c r="M100" s="450"/>
      <c r="N100" s="451" t="str">
        <f t="shared" si="7"/>
        <v/>
      </c>
      <c r="P100" s="452" t="str">
        <f>IF('DEV.  DATA'!$E$37&lt;&gt;"",'EXHIBIT C'!J100,IF(AND('DEV.  DATA'!$G$35="X",'DEV.  DATA'!$E$37="",'DEV.  DATA'!$E$38="",'DEV.  DATA'!$H$84=""),'EXHIBIT C'!J100,""))</f>
        <v/>
      </c>
      <c r="Q100" s="453" t="str">
        <f>IF(AND('DEV.  DATA'!$E$37="",'DEV.  DATA'!$E$38&gt;0),'EXHIBIT C'!J100,IF(AND('DEV.  DATA'!$G$35="X",'DEV.  DATA'!$E$37="",'DEV.  DATA'!$E$38="",'DEV.  DATA'!$H$84&lt;&gt;""),'EXHIBIT C'!J100,""))</f>
        <v/>
      </c>
      <c r="R100" s="454" t="str">
        <f>IF(B100="","",IF('DEV.  DATA'!$E$37&lt;&gt;"",'EXHIBIT C'!I100/100,IF(AND('DEV.  DATA'!$G$35="X",'DEV.  DATA'!$E$37="",'DEV.  DATA'!$E$38="",'DEV.  DATA'!$H$84=""),'EXHIBIT C'!I100/100,"")))</f>
        <v/>
      </c>
      <c r="S100" s="455" t="str">
        <f>IF(B100="","",IF(AND('DEV.  DATA'!$E$37="",'DEV.  DATA'!$E$38&gt;0), 'EXHIBIT C'!I100/100,IF(AND('DEV.  DATA'!$G$35="X",'DEV.  DATA'!$E$37="",'DEV.  DATA'!$E$38="",'DEV.  DATA'!$H$84&lt;&gt;""),'EXHIBIT C'!I100/100,"")))</f>
        <v/>
      </c>
      <c r="T100" s="456" t="str">
        <f>IF(B100="","",IF('DEV.  DATA'!$E$37&lt;&gt;"",'EXHIBIT C'!J100,IF(AND('DEV.  DATA'!$G$35="X",'DEV.  DATA'!$E$37="",'DEV.  DATA'!$E$38="",'DEV.  DATA'!$H$84=""),'EXHIBIT C'!J100,"")))</f>
        <v/>
      </c>
      <c r="U100" s="453" t="str">
        <f>IF(B100="","",IF(AND('DEV.  DATA'!$E$37="",'DEV.  DATA'!$E$38&gt;0), 'EXHIBIT C'!J100,IF(AND('DEV.  DATA'!$G$35="X",'DEV.  DATA'!$E$37="",'DEV.  DATA'!$E$38="",'DEV.  DATA'!$H$84&lt;&gt;""),'EXHIBIT C'!J100,"")))</f>
        <v/>
      </c>
      <c r="V100" s="444" t="str">
        <f>IF(B100="","",IF('DEV.  DATA'!$E$37&lt;&gt;"",'EXHIBIT C'!H100,IF(AND('DEV.  DATA'!$G$35="X",'DEV.  DATA'!$E$37="",'DEV.  DATA'!$E$38="",'DEV.  DATA'!$H$84=""),'EXHIBIT C'!H100,"")))</f>
        <v/>
      </c>
      <c r="W100" s="445" t="str">
        <f>IF(B100="","",IF(AND('DEV.  DATA'!$E$37="",'DEV.  DATA'!$E$38&gt;0), 'EXHIBIT C'!H100,IF(AND('DEV.  DATA'!$G$35="X",'DEV.  DATA'!$E$37="",'DEV.  DATA'!$E$38="",'DEV.  DATA'!$H$84&lt;&gt;""),'EXHIBIT C'!H100,"")))</f>
        <v/>
      </c>
      <c r="X100" s="444" t="str">
        <f>IF(B100="","",IF('DEV.  DATA'!$E$37&lt;&gt;"",'EXHIBIT C'!H100,IF(AND('DEV.  DATA'!$G$35="X",'DEV.  DATA'!$E$37="",'DEV.  DATA'!$E$38="",'DEV.  DATA'!$H$84=""),'EXHIBIT C'!H100,"")))</f>
        <v/>
      </c>
      <c r="Y100" s="445" t="str">
        <f>IF(B100="","",IF(AND('DEV.  DATA'!$E$37="",'DEV.  DATA'!$E$38&gt;0), 'EXHIBIT C'!H100,IF(AND('DEV.  DATA'!$G$35="X",'DEV.  DATA'!$E$37="",'DEV.  DATA'!$E$38="",'DEV.  DATA'!$H$84&lt;&gt;""),'EXHIBIT C'!H100,"")))</f>
        <v/>
      </c>
      <c r="Z100" s="457" t="str">
        <f t="shared" si="8"/>
        <v/>
      </c>
      <c r="AA100" s="457" t="str">
        <f t="shared" si="9"/>
        <v/>
      </c>
    </row>
    <row r="101" spans="1:27">
      <c r="A101" s="467"/>
      <c r="B101" s="306" t="str">
        <f>IF('APPLIC. FRACT.'!A97="",IF('QUAL. CALC'!A97="","",'QUAL. CALC'!A97),'APPLIC. FRACT.'!A97)</f>
        <v/>
      </c>
      <c r="C101" s="307" t="str">
        <f>IF('QUAL. CALC'!B97="","",'QUAL. CALC'!B97)</f>
        <v/>
      </c>
      <c r="D101" s="308" t="str">
        <f>IF('APPLIC. FRACT.'!C97="",IF('QUAL. CALC'!C97="","",'QUAL. CALC'!C97),'APPLIC. FRACT.'!C97)</f>
        <v/>
      </c>
      <c r="E101" s="309" t="str">
        <f>IF(B101="","",N(M101)+IF('DEV.  DATA'!H$84&gt;0,IF('CREDIT CALC.'!H$41&lt;='CREDIT CALC.'!H$43,'QUAL. CALC'!D97,('CREDIT CALC.'!H$43/'CREDIT CALC.'!H$41)*'QUAL. CALC'!D97),IF('CREDIT CALC.'!H$37="","",IF(AND('CREDIT CALC.'!H$41&lt;='CREDIT CALC.'!H$37,'CREDIT CALC.'!H$41&lt;='CREDIT CALC.'!H$43),'QUAL. CALC'!D97,IF(AND('CREDIT CALC.'!H$37&lt;'CREDIT CALC.'!H$41,'CREDIT CALC.'!H$37&lt;'CREDIT CALC.'!H$43),('CREDIT CALC.'!H$37/'CREDIT CALC.'!H$41)*'QUAL. CALC'!D97,('CREDIT CALC.'!H$43/'CREDIT CALC.'!H$41)*'QUAL. CALC'!D97)))))</f>
        <v/>
      </c>
      <c r="F101" s="308" t="str">
        <f>IF(B101="","",IF('DEV.  DATA'!$D$72="","",1.3))</f>
        <v/>
      </c>
      <c r="G101" s="310" t="str">
        <f>IF(B101="","",IF('DEV.  DATA'!$G$60=100,1,'APPLIC. FRACT.'!$H97))</f>
        <v/>
      </c>
      <c r="H101" s="309" t="str">
        <f t="shared" ref="H101:H164" si="10">IF(B101="","",IF(F101="",ROUND(E101*G101,0),ROUND(E101*F101*G101,0)))</f>
        <v/>
      </c>
      <c r="I101" s="311" t="str">
        <f>IF(B101="","",IF('DEV.  DATA'!$E$35="",'QUAL. CALC'!G97,IF('DEV.  DATA'!$E$37="",'DEV.  DATA'!$E$38,'DEV.  DATA'!$E$37)))</f>
        <v/>
      </c>
      <c r="J101" s="309" t="str">
        <f t="shared" ref="J101:J164" si="11">IF(B101="","",ROUND(H101*(I101/100),0))</f>
        <v/>
      </c>
      <c r="K101" s="312"/>
      <c r="L101" s="312"/>
      <c r="M101" s="450"/>
      <c r="N101" s="451" t="str">
        <f t="shared" si="7"/>
        <v/>
      </c>
      <c r="P101" s="452" t="str">
        <f>IF('DEV.  DATA'!$E$37&lt;&gt;"",'EXHIBIT C'!J101,IF(AND('DEV.  DATA'!$G$35="X",'DEV.  DATA'!$E$37="",'DEV.  DATA'!$E$38="",'DEV.  DATA'!$H$84=""),'EXHIBIT C'!J101,""))</f>
        <v/>
      </c>
      <c r="Q101" s="453" t="str">
        <f>IF(AND('DEV.  DATA'!$E$37="",'DEV.  DATA'!$E$38&gt;0),'EXHIBIT C'!J101,IF(AND('DEV.  DATA'!$G$35="X",'DEV.  DATA'!$E$37="",'DEV.  DATA'!$E$38="",'DEV.  DATA'!$H$84&lt;&gt;""),'EXHIBIT C'!J101,""))</f>
        <v/>
      </c>
      <c r="R101" s="454" t="str">
        <f>IF(B101="","",IF('DEV.  DATA'!$E$37&lt;&gt;"",'EXHIBIT C'!I101/100,IF(AND('DEV.  DATA'!$G$35="X",'DEV.  DATA'!$E$37="",'DEV.  DATA'!$E$38="",'DEV.  DATA'!$H$84=""),'EXHIBIT C'!I101/100,"")))</f>
        <v/>
      </c>
      <c r="S101" s="455" t="str">
        <f>IF(B101="","",IF(AND('DEV.  DATA'!$E$37="",'DEV.  DATA'!$E$38&gt;0), 'EXHIBIT C'!I101/100,IF(AND('DEV.  DATA'!$G$35="X",'DEV.  DATA'!$E$37="",'DEV.  DATA'!$E$38="",'DEV.  DATA'!$H$84&lt;&gt;""),'EXHIBIT C'!I101/100,"")))</f>
        <v/>
      </c>
      <c r="T101" s="456" t="str">
        <f>IF(B101="","",IF('DEV.  DATA'!$E$37&lt;&gt;"",'EXHIBIT C'!J101,IF(AND('DEV.  DATA'!$G$35="X",'DEV.  DATA'!$E$37="",'DEV.  DATA'!$E$38="",'DEV.  DATA'!$H$84=""),'EXHIBIT C'!J101,"")))</f>
        <v/>
      </c>
      <c r="U101" s="453" t="str">
        <f>IF(B101="","",IF(AND('DEV.  DATA'!$E$37="",'DEV.  DATA'!$E$38&gt;0), 'EXHIBIT C'!J101,IF(AND('DEV.  DATA'!$G$35="X",'DEV.  DATA'!$E$37="",'DEV.  DATA'!$E$38="",'DEV.  DATA'!$H$84&lt;&gt;""),'EXHIBIT C'!J101,"")))</f>
        <v/>
      </c>
      <c r="V101" s="444" t="str">
        <f>IF(B101="","",IF('DEV.  DATA'!$E$37&lt;&gt;"",'EXHIBIT C'!H101,IF(AND('DEV.  DATA'!$G$35="X",'DEV.  DATA'!$E$37="",'DEV.  DATA'!$E$38="",'DEV.  DATA'!$H$84=""),'EXHIBIT C'!H101,"")))</f>
        <v/>
      </c>
      <c r="W101" s="445" t="str">
        <f>IF(B101="","",IF(AND('DEV.  DATA'!$E$37="",'DEV.  DATA'!$E$38&gt;0), 'EXHIBIT C'!H101,IF(AND('DEV.  DATA'!$G$35="X",'DEV.  DATA'!$E$37="",'DEV.  DATA'!$E$38="",'DEV.  DATA'!$H$84&lt;&gt;""),'EXHIBIT C'!H101,"")))</f>
        <v/>
      </c>
      <c r="X101" s="444" t="str">
        <f>IF(B101="","",IF('DEV.  DATA'!$E$37&lt;&gt;"",'EXHIBIT C'!H101,IF(AND('DEV.  DATA'!$G$35="X",'DEV.  DATA'!$E$37="",'DEV.  DATA'!$E$38="",'DEV.  DATA'!$H$84=""),'EXHIBIT C'!H101,"")))</f>
        <v/>
      </c>
      <c r="Y101" s="445" t="str">
        <f>IF(B101="","",IF(AND('DEV.  DATA'!$E$37="",'DEV.  DATA'!$E$38&gt;0), 'EXHIBIT C'!H101,IF(AND('DEV.  DATA'!$G$35="X",'DEV.  DATA'!$E$37="",'DEV.  DATA'!$E$38="",'DEV.  DATA'!$H$84&lt;&gt;""),'EXHIBIT C'!H101,"")))</f>
        <v/>
      </c>
      <c r="Z101" s="457" t="str">
        <f t="shared" si="8"/>
        <v/>
      </c>
      <c r="AA101" s="457" t="str">
        <f t="shared" si="9"/>
        <v/>
      </c>
    </row>
    <row r="102" spans="1:27">
      <c r="A102" s="467"/>
      <c r="B102" s="306" t="str">
        <f>IF('APPLIC. FRACT.'!A98="",IF('QUAL. CALC'!A98="","",'QUAL. CALC'!A98),'APPLIC. FRACT.'!A98)</f>
        <v/>
      </c>
      <c r="C102" s="307" t="str">
        <f>IF('QUAL. CALC'!B98="","",'QUAL. CALC'!B98)</f>
        <v/>
      </c>
      <c r="D102" s="308" t="str">
        <f>IF('APPLIC. FRACT.'!C98="",IF('QUAL. CALC'!C98="","",'QUAL. CALC'!C98),'APPLIC. FRACT.'!C98)</f>
        <v/>
      </c>
      <c r="E102" s="309" t="str">
        <f>IF(B102="","",N(M102)+IF('DEV.  DATA'!H$84&gt;0,IF('CREDIT CALC.'!H$41&lt;='CREDIT CALC.'!H$43,'QUAL. CALC'!D98,('CREDIT CALC.'!H$43/'CREDIT CALC.'!H$41)*'QUAL. CALC'!D98),IF('CREDIT CALC.'!H$37="","",IF(AND('CREDIT CALC.'!H$41&lt;='CREDIT CALC.'!H$37,'CREDIT CALC.'!H$41&lt;='CREDIT CALC.'!H$43),'QUAL. CALC'!D98,IF(AND('CREDIT CALC.'!H$37&lt;'CREDIT CALC.'!H$41,'CREDIT CALC.'!H$37&lt;'CREDIT CALC.'!H$43),('CREDIT CALC.'!H$37/'CREDIT CALC.'!H$41)*'QUAL. CALC'!D98,('CREDIT CALC.'!H$43/'CREDIT CALC.'!H$41)*'QUAL. CALC'!D98)))))</f>
        <v/>
      </c>
      <c r="F102" s="308" t="str">
        <f>IF(B102="","",IF('DEV.  DATA'!$D$72="","",1.3))</f>
        <v/>
      </c>
      <c r="G102" s="310" t="str">
        <f>IF(B102="","",IF('DEV.  DATA'!$G$60=100,1,'APPLIC. FRACT.'!$H98))</f>
        <v/>
      </c>
      <c r="H102" s="309" t="str">
        <f t="shared" si="10"/>
        <v/>
      </c>
      <c r="I102" s="311" t="str">
        <f>IF(B102="","",IF('DEV.  DATA'!$E$35="",'QUAL. CALC'!G98,IF('DEV.  DATA'!$E$37="",'DEV.  DATA'!$E$38,'DEV.  DATA'!$E$37)))</f>
        <v/>
      </c>
      <c r="J102" s="309" t="str">
        <f t="shared" si="11"/>
        <v/>
      </c>
      <c r="K102" s="312"/>
      <c r="L102" s="312"/>
      <c r="M102" s="450"/>
      <c r="N102" s="451" t="str">
        <f t="shared" si="7"/>
        <v/>
      </c>
      <c r="P102" s="452" t="str">
        <f>IF('DEV.  DATA'!$E$37&lt;&gt;"",'EXHIBIT C'!J102,IF(AND('DEV.  DATA'!$G$35="X",'DEV.  DATA'!$E$37="",'DEV.  DATA'!$E$38="",'DEV.  DATA'!$H$84=""),'EXHIBIT C'!J102,""))</f>
        <v/>
      </c>
      <c r="Q102" s="453" t="str">
        <f>IF(AND('DEV.  DATA'!$E$37="",'DEV.  DATA'!$E$38&gt;0),'EXHIBIT C'!J102,IF(AND('DEV.  DATA'!$G$35="X",'DEV.  DATA'!$E$37="",'DEV.  DATA'!$E$38="",'DEV.  DATA'!$H$84&lt;&gt;""),'EXHIBIT C'!J102,""))</f>
        <v/>
      </c>
      <c r="R102" s="454" t="str">
        <f>IF(B102="","",IF('DEV.  DATA'!$E$37&lt;&gt;"",'EXHIBIT C'!I102/100,IF(AND('DEV.  DATA'!$G$35="X",'DEV.  DATA'!$E$37="",'DEV.  DATA'!$E$38="",'DEV.  DATA'!$H$84=""),'EXHIBIT C'!I102/100,"")))</f>
        <v/>
      </c>
      <c r="S102" s="455" t="str">
        <f>IF(B102="","",IF(AND('DEV.  DATA'!$E$37="",'DEV.  DATA'!$E$38&gt;0), 'EXHIBIT C'!I102/100,IF(AND('DEV.  DATA'!$G$35="X",'DEV.  DATA'!$E$37="",'DEV.  DATA'!$E$38="",'DEV.  DATA'!$H$84&lt;&gt;""),'EXHIBIT C'!I102/100,"")))</f>
        <v/>
      </c>
      <c r="T102" s="456" t="str">
        <f>IF(B102="","",IF('DEV.  DATA'!$E$37&lt;&gt;"",'EXHIBIT C'!J102,IF(AND('DEV.  DATA'!$G$35="X",'DEV.  DATA'!$E$37="",'DEV.  DATA'!$E$38="",'DEV.  DATA'!$H$84=""),'EXHIBIT C'!J102,"")))</f>
        <v/>
      </c>
      <c r="U102" s="453" t="str">
        <f>IF(B102="","",IF(AND('DEV.  DATA'!$E$37="",'DEV.  DATA'!$E$38&gt;0), 'EXHIBIT C'!J102,IF(AND('DEV.  DATA'!$G$35="X",'DEV.  DATA'!$E$37="",'DEV.  DATA'!$E$38="",'DEV.  DATA'!$H$84&lt;&gt;""),'EXHIBIT C'!J102,"")))</f>
        <v/>
      </c>
      <c r="V102" s="444" t="str">
        <f>IF(B102="","",IF('DEV.  DATA'!$E$37&lt;&gt;"",'EXHIBIT C'!H102,IF(AND('DEV.  DATA'!$G$35="X",'DEV.  DATA'!$E$37="",'DEV.  DATA'!$E$38="",'DEV.  DATA'!$H$84=""),'EXHIBIT C'!H102,"")))</f>
        <v/>
      </c>
      <c r="W102" s="445" t="str">
        <f>IF(B102="","",IF(AND('DEV.  DATA'!$E$37="",'DEV.  DATA'!$E$38&gt;0), 'EXHIBIT C'!H102,IF(AND('DEV.  DATA'!$G$35="X",'DEV.  DATA'!$E$37="",'DEV.  DATA'!$E$38="",'DEV.  DATA'!$H$84&lt;&gt;""),'EXHIBIT C'!H102,"")))</f>
        <v/>
      </c>
      <c r="X102" s="444" t="str">
        <f>IF(B102="","",IF('DEV.  DATA'!$E$37&lt;&gt;"",'EXHIBIT C'!H102,IF(AND('DEV.  DATA'!$G$35="X",'DEV.  DATA'!$E$37="",'DEV.  DATA'!$E$38="",'DEV.  DATA'!$H$84=""),'EXHIBIT C'!H102,"")))</f>
        <v/>
      </c>
      <c r="Y102" s="445" t="str">
        <f>IF(B102="","",IF(AND('DEV.  DATA'!$E$37="",'DEV.  DATA'!$E$38&gt;0), 'EXHIBIT C'!H102,IF(AND('DEV.  DATA'!$G$35="X",'DEV.  DATA'!$E$37="",'DEV.  DATA'!$E$38="",'DEV.  DATA'!$H$84&lt;&gt;""),'EXHIBIT C'!H102,"")))</f>
        <v/>
      </c>
      <c r="Z102" s="457" t="str">
        <f t="shared" si="8"/>
        <v/>
      </c>
      <c r="AA102" s="457" t="str">
        <f t="shared" si="9"/>
        <v/>
      </c>
    </row>
    <row r="103" spans="1:27">
      <c r="A103" s="467"/>
      <c r="B103" s="306" t="str">
        <f>IF('APPLIC. FRACT.'!A99="",IF('QUAL. CALC'!A99="","",'QUAL. CALC'!A99),'APPLIC. FRACT.'!A99)</f>
        <v/>
      </c>
      <c r="C103" s="307" t="str">
        <f>IF('QUAL. CALC'!B99="","",'QUAL. CALC'!B99)</f>
        <v/>
      </c>
      <c r="D103" s="308" t="str">
        <f>IF('APPLIC. FRACT.'!C99="",IF('QUAL. CALC'!C99="","",'QUAL. CALC'!C99),'APPLIC. FRACT.'!C99)</f>
        <v/>
      </c>
      <c r="E103" s="309" t="str">
        <f>IF(B103="","",N(M103)+IF('DEV.  DATA'!H$84&gt;0,IF('CREDIT CALC.'!H$41&lt;='CREDIT CALC.'!H$43,'QUAL. CALC'!D99,('CREDIT CALC.'!H$43/'CREDIT CALC.'!H$41)*'QUAL. CALC'!D99),IF('CREDIT CALC.'!H$37="","",IF(AND('CREDIT CALC.'!H$41&lt;='CREDIT CALC.'!H$37,'CREDIT CALC.'!H$41&lt;='CREDIT CALC.'!H$43),'QUAL. CALC'!D99,IF(AND('CREDIT CALC.'!H$37&lt;'CREDIT CALC.'!H$41,'CREDIT CALC.'!H$37&lt;'CREDIT CALC.'!H$43),('CREDIT CALC.'!H$37/'CREDIT CALC.'!H$41)*'QUAL. CALC'!D99,('CREDIT CALC.'!H$43/'CREDIT CALC.'!H$41)*'QUAL. CALC'!D99)))))</f>
        <v/>
      </c>
      <c r="F103" s="308" t="str">
        <f>IF(B103="","",IF('DEV.  DATA'!$D$72="","",1.3))</f>
        <v/>
      </c>
      <c r="G103" s="310" t="str">
        <f>IF(B103="","",IF('DEV.  DATA'!$G$60=100,1,'APPLIC. FRACT.'!$H99))</f>
        <v/>
      </c>
      <c r="H103" s="309" t="str">
        <f t="shared" si="10"/>
        <v/>
      </c>
      <c r="I103" s="311" t="str">
        <f>IF(B103="","",IF('DEV.  DATA'!$E$35="",'QUAL. CALC'!G99,IF('DEV.  DATA'!$E$37="",'DEV.  DATA'!$E$38,'DEV.  DATA'!$E$37)))</f>
        <v/>
      </c>
      <c r="J103" s="309" t="str">
        <f t="shared" si="11"/>
        <v/>
      </c>
      <c r="K103" s="312"/>
      <c r="L103" s="312"/>
      <c r="M103" s="450"/>
      <c r="N103" s="451" t="str">
        <f t="shared" si="7"/>
        <v/>
      </c>
      <c r="P103" s="452" t="str">
        <f>IF('DEV.  DATA'!$E$37&lt;&gt;"",'EXHIBIT C'!J103,IF(AND('DEV.  DATA'!$G$35="X",'DEV.  DATA'!$E$37="",'DEV.  DATA'!$E$38="",'DEV.  DATA'!$H$84=""),'EXHIBIT C'!J103,""))</f>
        <v/>
      </c>
      <c r="Q103" s="453" t="str">
        <f>IF(AND('DEV.  DATA'!$E$37="",'DEV.  DATA'!$E$38&gt;0),'EXHIBIT C'!J103,IF(AND('DEV.  DATA'!$G$35="X",'DEV.  DATA'!$E$37="",'DEV.  DATA'!$E$38="",'DEV.  DATA'!$H$84&lt;&gt;""),'EXHIBIT C'!J103,""))</f>
        <v/>
      </c>
      <c r="R103" s="454" t="str">
        <f>IF(B103="","",IF('DEV.  DATA'!$E$37&lt;&gt;"",'EXHIBIT C'!I103/100,IF(AND('DEV.  DATA'!$G$35="X",'DEV.  DATA'!$E$37="",'DEV.  DATA'!$E$38="",'DEV.  DATA'!$H$84=""),'EXHIBIT C'!I103/100,"")))</f>
        <v/>
      </c>
      <c r="S103" s="455" t="str">
        <f>IF(B103="","",IF(AND('DEV.  DATA'!$E$37="",'DEV.  DATA'!$E$38&gt;0), 'EXHIBIT C'!I103/100,IF(AND('DEV.  DATA'!$G$35="X",'DEV.  DATA'!$E$37="",'DEV.  DATA'!$E$38="",'DEV.  DATA'!$H$84&lt;&gt;""),'EXHIBIT C'!I103/100,"")))</f>
        <v/>
      </c>
      <c r="T103" s="456" t="str">
        <f>IF(B103="","",IF('DEV.  DATA'!$E$37&lt;&gt;"",'EXHIBIT C'!J103,IF(AND('DEV.  DATA'!$G$35="X",'DEV.  DATA'!$E$37="",'DEV.  DATA'!$E$38="",'DEV.  DATA'!$H$84=""),'EXHIBIT C'!J103,"")))</f>
        <v/>
      </c>
      <c r="U103" s="453" t="str">
        <f>IF(B103="","",IF(AND('DEV.  DATA'!$E$37="",'DEV.  DATA'!$E$38&gt;0), 'EXHIBIT C'!J103,IF(AND('DEV.  DATA'!$G$35="X",'DEV.  DATA'!$E$37="",'DEV.  DATA'!$E$38="",'DEV.  DATA'!$H$84&lt;&gt;""),'EXHIBIT C'!J103,"")))</f>
        <v/>
      </c>
      <c r="V103" s="444" t="str">
        <f>IF(B103="","",IF('DEV.  DATA'!$E$37&lt;&gt;"",'EXHIBIT C'!H103,IF(AND('DEV.  DATA'!$G$35="X",'DEV.  DATA'!$E$37="",'DEV.  DATA'!$E$38="",'DEV.  DATA'!$H$84=""),'EXHIBIT C'!H103,"")))</f>
        <v/>
      </c>
      <c r="W103" s="445" t="str">
        <f>IF(B103="","",IF(AND('DEV.  DATA'!$E$37="",'DEV.  DATA'!$E$38&gt;0), 'EXHIBIT C'!H103,IF(AND('DEV.  DATA'!$G$35="X",'DEV.  DATA'!$E$37="",'DEV.  DATA'!$E$38="",'DEV.  DATA'!$H$84&lt;&gt;""),'EXHIBIT C'!H103,"")))</f>
        <v/>
      </c>
      <c r="X103" s="444" t="str">
        <f>IF(B103="","",IF('DEV.  DATA'!$E$37&lt;&gt;"",'EXHIBIT C'!H103,IF(AND('DEV.  DATA'!$G$35="X",'DEV.  DATA'!$E$37="",'DEV.  DATA'!$E$38="",'DEV.  DATA'!$H$84=""),'EXHIBIT C'!H103,"")))</f>
        <v/>
      </c>
      <c r="Y103" s="445" t="str">
        <f>IF(B103="","",IF(AND('DEV.  DATA'!$E$37="",'DEV.  DATA'!$E$38&gt;0), 'EXHIBIT C'!H103,IF(AND('DEV.  DATA'!$G$35="X",'DEV.  DATA'!$E$37="",'DEV.  DATA'!$E$38="",'DEV.  DATA'!$H$84&lt;&gt;""),'EXHIBIT C'!H103,"")))</f>
        <v/>
      </c>
      <c r="Z103" s="457" t="str">
        <f t="shared" si="8"/>
        <v/>
      </c>
      <c r="AA103" s="457" t="str">
        <f t="shared" si="9"/>
        <v/>
      </c>
    </row>
    <row r="104" spans="1:27">
      <c r="A104" s="467"/>
      <c r="B104" s="306" t="str">
        <f>IF('APPLIC. FRACT.'!A100="",IF('QUAL. CALC'!A100="","",'QUAL. CALC'!A100),'APPLIC. FRACT.'!A100)</f>
        <v/>
      </c>
      <c r="C104" s="307" t="str">
        <f>IF('QUAL. CALC'!B100="","",'QUAL. CALC'!B100)</f>
        <v/>
      </c>
      <c r="D104" s="308" t="str">
        <f>IF('APPLIC. FRACT.'!C100="",IF('QUAL. CALC'!C100="","",'QUAL. CALC'!C100),'APPLIC. FRACT.'!C100)</f>
        <v/>
      </c>
      <c r="E104" s="309" t="str">
        <f>IF(B104="","",N(M104)+IF('DEV.  DATA'!H$84&gt;0,IF('CREDIT CALC.'!H$41&lt;='CREDIT CALC.'!H$43,'QUAL. CALC'!D100,('CREDIT CALC.'!H$43/'CREDIT CALC.'!H$41)*'QUAL. CALC'!D100),IF('CREDIT CALC.'!H$37="","",IF(AND('CREDIT CALC.'!H$41&lt;='CREDIT CALC.'!H$37,'CREDIT CALC.'!H$41&lt;='CREDIT CALC.'!H$43),'QUAL. CALC'!D100,IF(AND('CREDIT CALC.'!H$37&lt;'CREDIT CALC.'!H$41,'CREDIT CALC.'!H$37&lt;'CREDIT CALC.'!H$43),('CREDIT CALC.'!H$37/'CREDIT CALC.'!H$41)*'QUAL. CALC'!D100,('CREDIT CALC.'!H$43/'CREDIT CALC.'!H$41)*'QUAL. CALC'!D100)))))</f>
        <v/>
      </c>
      <c r="F104" s="308" t="str">
        <f>IF(B104="","",IF('DEV.  DATA'!$D$72="","",1.3))</f>
        <v/>
      </c>
      <c r="G104" s="310" t="str">
        <f>IF(B104="","",IF('DEV.  DATA'!$G$60=100,1,'APPLIC. FRACT.'!$H100))</f>
        <v/>
      </c>
      <c r="H104" s="309" t="str">
        <f t="shared" si="10"/>
        <v/>
      </c>
      <c r="I104" s="311" t="str">
        <f>IF(B104="","",IF('DEV.  DATA'!$E$35="",'QUAL. CALC'!G100,IF('DEV.  DATA'!$E$37="",'DEV.  DATA'!$E$38,'DEV.  DATA'!$E$37)))</f>
        <v/>
      </c>
      <c r="J104" s="309" t="str">
        <f t="shared" si="11"/>
        <v/>
      </c>
      <c r="K104" s="312"/>
      <c r="L104" s="312"/>
      <c r="M104" s="450"/>
      <c r="N104" s="451" t="str">
        <f t="shared" si="7"/>
        <v/>
      </c>
      <c r="P104" s="452" t="str">
        <f>IF('DEV.  DATA'!$E$37&lt;&gt;"",'EXHIBIT C'!J104,IF(AND('DEV.  DATA'!$G$35="X",'DEV.  DATA'!$E$37="",'DEV.  DATA'!$E$38="",'DEV.  DATA'!$H$84=""),'EXHIBIT C'!J104,""))</f>
        <v/>
      </c>
      <c r="Q104" s="453" t="str">
        <f>IF(AND('DEV.  DATA'!$E$37="",'DEV.  DATA'!$E$38&gt;0),'EXHIBIT C'!J104,IF(AND('DEV.  DATA'!$G$35="X",'DEV.  DATA'!$E$37="",'DEV.  DATA'!$E$38="",'DEV.  DATA'!$H$84&lt;&gt;""),'EXHIBIT C'!J104,""))</f>
        <v/>
      </c>
      <c r="R104" s="454" t="str">
        <f>IF(B104="","",IF('DEV.  DATA'!$E$37&lt;&gt;"",'EXHIBIT C'!I104/100,IF(AND('DEV.  DATA'!$G$35="X",'DEV.  DATA'!$E$37="",'DEV.  DATA'!$E$38="",'DEV.  DATA'!$H$84=""),'EXHIBIT C'!I104/100,"")))</f>
        <v/>
      </c>
      <c r="S104" s="455" t="str">
        <f>IF(B104="","",IF(AND('DEV.  DATA'!$E$37="",'DEV.  DATA'!$E$38&gt;0), 'EXHIBIT C'!I104/100,IF(AND('DEV.  DATA'!$G$35="X",'DEV.  DATA'!$E$37="",'DEV.  DATA'!$E$38="",'DEV.  DATA'!$H$84&lt;&gt;""),'EXHIBIT C'!I104/100,"")))</f>
        <v/>
      </c>
      <c r="T104" s="456" t="str">
        <f>IF(B104="","",IF('DEV.  DATA'!$E$37&lt;&gt;"",'EXHIBIT C'!J104,IF(AND('DEV.  DATA'!$G$35="X",'DEV.  DATA'!$E$37="",'DEV.  DATA'!$E$38="",'DEV.  DATA'!$H$84=""),'EXHIBIT C'!J104,"")))</f>
        <v/>
      </c>
      <c r="U104" s="453" t="str">
        <f>IF(B104="","",IF(AND('DEV.  DATA'!$E$37="",'DEV.  DATA'!$E$38&gt;0), 'EXHIBIT C'!J104,IF(AND('DEV.  DATA'!$G$35="X",'DEV.  DATA'!$E$37="",'DEV.  DATA'!$E$38="",'DEV.  DATA'!$H$84&lt;&gt;""),'EXHIBIT C'!J104,"")))</f>
        <v/>
      </c>
      <c r="V104" s="444" t="str">
        <f>IF(B104="","",IF('DEV.  DATA'!$E$37&lt;&gt;"",'EXHIBIT C'!H104,IF(AND('DEV.  DATA'!$G$35="X",'DEV.  DATA'!$E$37="",'DEV.  DATA'!$E$38="",'DEV.  DATA'!$H$84=""),'EXHIBIT C'!H104,"")))</f>
        <v/>
      </c>
      <c r="W104" s="445" t="str">
        <f>IF(B104="","",IF(AND('DEV.  DATA'!$E$37="",'DEV.  DATA'!$E$38&gt;0), 'EXHIBIT C'!H104,IF(AND('DEV.  DATA'!$G$35="X",'DEV.  DATA'!$E$37="",'DEV.  DATA'!$E$38="",'DEV.  DATA'!$H$84&lt;&gt;""),'EXHIBIT C'!H104,"")))</f>
        <v/>
      </c>
      <c r="X104" s="444" t="str">
        <f>IF(B104="","",IF('DEV.  DATA'!$E$37&lt;&gt;"",'EXHIBIT C'!H104,IF(AND('DEV.  DATA'!$G$35="X",'DEV.  DATA'!$E$37="",'DEV.  DATA'!$E$38="",'DEV.  DATA'!$H$84=""),'EXHIBIT C'!H104,"")))</f>
        <v/>
      </c>
      <c r="Y104" s="445" t="str">
        <f>IF(B104="","",IF(AND('DEV.  DATA'!$E$37="",'DEV.  DATA'!$E$38&gt;0), 'EXHIBIT C'!H104,IF(AND('DEV.  DATA'!$G$35="X",'DEV.  DATA'!$E$37="",'DEV.  DATA'!$E$38="",'DEV.  DATA'!$H$84&lt;&gt;""),'EXHIBIT C'!H104,"")))</f>
        <v/>
      </c>
      <c r="Z104" s="457" t="str">
        <f t="shared" si="8"/>
        <v/>
      </c>
      <c r="AA104" s="457" t="str">
        <f t="shared" si="9"/>
        <v/>
      </c>
    </row>
    <row r="105" spans="1:27">
      <c r="A105" s="467"/>
      <c r="B105" s="306" t="str">
        <f>IF('APPLIC. FRACT.'!A101="",IF('QUAL. CALC'!A101="","",'QUAL. CALC'!A101),'APPLIC. FRACT.'!A101)</f>
        <v/>
      </c>
      <c r="C105" s="307" t="str">
        <f>IF('QUAL. CALC'!B101="","",'QUAL. CALC'!B101)</f>
        <v/>
      </c>
      <c r="D105" s="308" t="str">
        <f>IF('APPLIC. FRACT.'!C101="",IF('QUAL. CALC'!C101="","",'QUAL. CALC'!C101),'APPLIC. FRACT.'!C101)</f>
        <v/>
      </c>
      <c r="E105" s="309" t="str">
        <f>IF(B105="","",N(M105)+IF('DEV.  DATA'!H$84&gt;0,IF('CREDIT CALC.'!H$41&lt;='CREDIT CALC.'!H$43,'QUAL. CALC'!D101,('CREDIT CALC.'!H$43/'CREDIT CALC.'!H$41)*'QUAL. CALC'!D101),IF('CREDIT CALC.'!H$37="","",IF(AND('CREDIT CALC.'!H$41&lt;='CREDIT CALC.'!H$37,'CREDIT CALC.'!H$41&lt;='CREDIT CALC.'!H$43),'QUAL. CALC'!D101,IF(AND('CREDIT CALC.'!H$37&lt;'CREDIT CALC.'!H$41,'CREDIT CALC.'!H$37&lt;'CREDIT CALC.'!H$43),('CREDIT CALC.'!H$37/'CREDIT CALC.'!H$41)*'QUAL. CALC'!D101,('CREDIT CALC.'!H$43/'CREDIT CALC.'!H$41)*'QUAL. CALC'!D101)))))</f>
        <v/>
      </c>
      <c r="F105" s="308" t="str">
        <f>IF(B105="","",IF('DEV.  DATA'!$D$72="","",1.3))</f>
        <v/>
      </c>
      <c r="G105" s="310" t="str">
        <f>IF(B105="","",IF('DEV.  DATA'!$G$60=100,1,'APPLIC. FRACT.'!$H101))</f>
        <v/>
      </c>
      <c r="H105" s="309" t="str">
        <f t="shared" si="10"/>
        <v/>
      </c>
      <c r="I105" s="311" t="str">
        <f>IF(B105="","",IF('DEV.  DATA'!$E$35="",'QUAL. CALC'!G101,IF('DEV.  DATA'!$E$37="",'DEV.  DATA'!$E$38,'DEV.  DATA'!$E$37)))</f>
        <v/>
      </c>
      <c r="J105" s="309" t="str">
        <f t="shared" si="11"/>
        <v/>
      </c>
      <c r="K105" s="312"/>
      <c r="L105" s="312"/>
      <c r="M105" s="450"/>
      <c r="N105" s="451" t="str">
        <f t="shared" si="7"/>
        <v/>
      </c>
      <c r="P105" s="452" t="str">
        <f>IF('DEV.  DATA'!$E$37&lt;&gt;"",'EXHIBIT C'!J105,IF(AND('DEV.  DATA'!$G$35="X",'DEV.  DATA'!$E$37="",'DEV.  DATA'!$E$38="",'DEV.  DATA'!$H$84=""),'EXHIBIT C'!J105,""))</f>
        <v/>
      </c>
      <c r="Q105" s="453" t="str">
        <f>IF(AND('DEV.  DATA'!$E$37="",'DEV.  DATA'!$E$38&gt;0),'EXHIBIT C'!J105,IF(AND('DEV.  DATA'!$G$35="X",'DEV.  DATA'!$E$37="",'DEV.  DATA'!$E$38="",'DEV.  DATA'!$H$84&lt;&gt;""),'EXHIBIT C'!J105,""))</f>
        <v/>
      </c>
      <c r="R105" s="454" t="str">
        <f>IF(B105="","",IF('DEV.  DATA'!$E$37&lt;&gt;"",'EXHIBIT C'!I105/100,IF(AND('DEV.  DATA'!$G$35="X",'DEV.  DATA'!$E$37="",'DEV.  DATA'!$E$38="",'DEV.  DATA'!$H$84=""),'EXHIBIT C'!I105/100,"")))</f>
        <v/>
      </c>
      <c r="S105" s="455" t="str">
        <f>IF(B105="","",IF(AND('DEV.  DATA'!$E$37="",'DEV.  DATA'!$E$38&gt;0), 'EXHIBIT C'!I105/100,IF(AND('DEV.  DATA'!$G$35="X",'DEV.  DATA'!$E$37="",'DEV.  DATA'!$E$38="",'DEV.  DATA'!$H$84&lt;&gt;""),'EXHIBIT C'!I105/100,"")))</f>
        <v/>
      </c>
      <c r="T105" s="456" t="str">
        <f>IF(B105="","",IF('DEV.  DATA'!$E$37&lt;&gt;"",'EXHIBIT C'!J105,IF(AND('DEV.  DATA'!$G$35="X",'DEV.  DATA'!$E$37="",'DEV.  DATA'!$E$38="",'DEV.  DATA'!$H$84=""),'EXHIBIT C'!J105,"")))</f>
        <v/>
      </c>
      <c r="U105" s="453" t="str">
        <f>IF(B105="","",IF(AND('DEV.  DATA'!$E$37="",'DEV.  DATA'!$E$38&gt;0), 'EXHIBIT C'!J105,IF(AND('DEV.  DATA'!$G$35="X",'DEV.  DATA'!$E$37="",'DEV.  DATA'!$E$38="",'DEV.  DATA'!$H$84&lt;&gt;""),'EXHIBIT C'!J105,"")))</f>
        <v/>
      </c>
      <c r="V105" s="444" t="str">
        <f>IF(B105="","",IF('DEV.  DATA'!$E$37&lt;&gt;"",'EXHIBIT C'!H105,IF(AND('DEV.  DATA'!$G$35="X",'DEV.  DATA'!$E$37="",'DEV.  DATA'!$E$38="",'DEV.  DATA'!$H$84=""),'EXHIBIT C'!H105,"")))</f>
        <v/>
      </c>
      <c r="W105" s="445" t="str">
        <f>IF(B105="","",IF(AND('DEV.  DATA'!$E$37="",'DEV.  DATA'!$E$38&gt;0), 'EXHIBIT C'!H105,IF(AND('DEV.  DATA'!$G$35="X",'DEV.  DATA'!$E$37="",'DEV.  DATA'!$E$38="",'DEV.  DATA'!$H$84&lt;&gt;""),'EXHIBIT C'!H105,"")))</f>
        <v/>
      </c>
      <c r="X105" s="444" t="str">
        <f>IF(B105="","",IF('DEV.  DATA'!$E$37&lt;&gt;"",'EXHIBIT C'!H105,IF(AND('DEV.  DATA'!$G$35="X",'DEV.  DATA'!$E$37="",'DEV.  DATA'!$E$38="",'DEV.  DATA'!$H$84=""),'EXHIBIT C'!H105,"")))</f>
        <v/>
      </c>
      <c r="Y105" s="445" t="str">
        <f>IF(B105="","",IF(AND('DEV.  DATA'!$E$37="",'DEV.  DATA'!$E$38&gt;0), 'EXHIBIT C'!H105,IF(AND('DEV.  DATA'!$G$35="X",'DEV.  DATA'!$E$37="",'DEV.  DATA'!$E$38="",'DEV.  DATA'!$H$84&lt;&gt;""),'EXHIBIT C'!H105,"")))</f>
        <v/>
      </c>
      <c r="Z105" s="457" t="str">
        <f t="shared" si="8"/>
        <v/>
      </c>
      <c r="AA105" s="457" t="str">
        <f t="shared" si="9"/>
        <v/>
      </c>
    </row>
    <row r="106" spans="1:27">
      <c r="A106" s="467"/>
      <c r="B106" s="306" t="str">
        <f>IF('APPLIC. FRACT.'!A102="",IF('QUAL. CALC'!A102="","",'QUAL. CALC'!A102),'APPLIC. FRACT.'!A102)</f>
        <v/>
      </c>
      <c r="C106" s="307" t="str">
        <f>IF('QUAL. CALC'!B102="","",'QUAL. CALC'!B102)</f>
        <v/>
      </c>
      <c r="D106" s="308" t="str">
        <f>IF('APPLIC. FRACT.'!C102="",IF('QUAL. CALC'!C102="","",'QUAL. CALC'!C102),'APPLIC. FRACT.'!C102)</f>
        <v/>
      </c>
      <c r="E106" s="309" t="str">
        <f>IF(B106="","",N(M106)+IF('DEV.  DATA'!H$84&gt;0,IF('CREDIT CALC.'!H$41&lt;='CREDIT CALC.'!H$43,'QUAL. CALC'!D102,('CREDIT CALC.'!H$43/'CREDIT CALC.'!H$41)*'QUAL. CALC'!D102),IF('CREDIT CALC.'!H$37="","",IF(AND('CREDIT CALC.'!H$41&lt;='CREDIT CALC.'!H$37,'CREDIT CALC.'!H$41&lt;='CREDIT CALC.'!H$43),'QUAL. CALC'!D102,IF(AND('CREDIT CALC.'!H$37&lt;'CREDIT CALC.'!H$41,'CREDIT CALC.'!H$37&lt;'CREDIT CALC.'!H$43),('CREDIT CALC.'!H$37/'CREDIT CALC.'!H$41)*'QUAL. CALC'!D102,('CREDIT CALC.'!H$43/'CREDIT CALC.'!H$41)*'QUAL. CALC'!D102)))))</f>
        <v/>
      </c>
      <c r="F106" s="308" t="str">
        <f>IF(B106="","",IF('DEV.  DATA'!$D$72="","",1.3))</f>
        <v/>
      </c>
      <c r="G106" s="310" t="str">
        <f>IF(B106="","",IF('DEV.  DATA'!$G$60=100,1,'APPLIC. FRACT.'!$H102))</f>
        <v/>
      </c>
      <c r="H106" s="309" t="str">
        <f t="shared" si="10"/>
        <v/>
      </c>
      <c r="I106" s="311" t="str">
        <f>IF(B106="","",IF('DEV.  DATA'!$E$35="",'QUAL. CALC'!G102,IF('DEV.  DATA'!$E$37="",'DEV.  DATA'!$E$38,'DEV.  DATA'!$E$37)))</f>
        <v/>
      </c>
      <c r="J106" s="309" t="str">
        <f t="shared" si="11"/>
        <v/>
      </c>
      <c r="K106" s="312"/>
      <c r="L106" s="312"/>
      <c r="M106" s="450"/>
      <c r="N106" s="451" t="str">
        <f t="shared" si="7"/>
        <v/>
      </c>
      <c r="P106" s="452" t="str">
        <f>IF('DEV.  DATA'!$E$37&lt;&gt;"",'EXHIBIT C'!J106,IF(AND('DEV.  DATA'!$G$35="X",'DEV.  DATA'!$E$37="",'DEV.  DATA'!$E$38="",'DEV.  DATA'!$H$84=""),'EXHIBIT C'!J106,""))</f>
        <v/>
      </c>
      <c r="Q106" s="453" t="str">
        <f>IF(AND('DEV.  DATA'!$E$37="",'DEV.  DATA'!$E$38&gt;0),'EXHIBIT C'!J106,IF(AND('DEV.  DATA'!$G$35="X",'DEV.  DATA'!$E$37="",'DEV.  DATA'!$E$38="",'DEV.  DATA'!$H$84&lt;&gt;""),'EXHIBIT C'!J106,""))</f>
        <v/>
      </c>
      <c r="R106" s="454" t="str">
        <f>IF(B106="","",IF('DEV.  DATA'!$E$37&lt;&gt;"",'EXHIBIT C'!I106/100,IF(AND('DEV.  DATA'!$G$35="X",'DEV.  DATA'!$E$37="",'DEV.  DATA'!$E$38="",'DEV.  DATA'!$H$84=""),'EXHIBIT C'!I106/100,"")))</f>
        <v/>
      </c>
      <c r="S106" s="455" t="str">
        <f>IF(B106="","",IF(AND('DEV.  DATA'!$E$37="",'DEV.  DATA'!$E$38&gt;0), 'EXHIBIT C'!I106/100,IF(AND('DEV.  DATA'!$G$35="X",'DEV.  DATA'!$E$37="",'DEV.  DATA'!$E$38="",'DEV.  DATA'!$H$84&lt;&gt;""),'EXHIBIT C'!I106/100,"")))</f>
        <v/>
      </c>
      <c r="T106" s="456" t="str">
        <f>IF(B106="","",IF('DEV.  DATA'!$E$37&lt;&gt;"",'EXHIBIT C'!J106,IF(AND('DEV.  DATA'!$G$35="X",'DEV.  DATA'!$E$37="",'DEV.  DATA'!$E$38="",'DEV.  DATA'!$H$84=""),'EXHIBIT C'!J106,"")))</f>
        <v/>
      </c>
      <c r="U106" s="453" t="str">
        <f>IF(B106="","",IF(AND('DEV.  DATA'!$E$37="",'DEV.  DATA'!$E$38&gt;0), 'EXHIBIT C'!J106,IF(AND('DEV.  DATA'!$G$35="X",'DEV.  DATA'!$E$37="",'DEV.  DATA'!$E$38="",'DEV.  DATA'!$H$84&lt;&gt;""),'EXHIBIT C'!J106,"")))</f>
        <v/>
      </c>
      <c r="V106" s="444" t="str">
        <f>IF(B106="","",IF('DEV.  DATA'!$E$37&lt;&gt;"",'EXHIBIT C'!H106,IF(AND('DEV.  DATA'!$G$35="X",'DEV.  DATA'!$E$37="",'DEV.  DATA'!$E$38="",'DEV.  DATA'!$H$84=""),'EXHIBIT C'!H106,"")))</f>
        <v/>
      </c>
      <c r="W106" s="445" t="str">
        <f>IF(B106="","",IF(AND('DEV.  DATA'!$E$37="",'DEV.  DATA'!$E$38&gt;0), 'EXHIBIT C'!H106,IF(AND('DEV.  DATA'!$G$35="X",'DEV.  DATA'!$E$37="",'DEV.  DATA'!$E$38="",'DEV.  DATA'!$H$84&lt;&gt;""),'EXHIBIT C'!H106,"")))</f>
        <v/>
      </c>
      <c r="X106" s="444" t="str">
        <f>IF(B106="","",IF('DEV.  DATA'!$E$37&lt;&gt;"",'EXHIBIT C'!H106,IF(AND('DEV.  DATA'!$G$35="X",'DEV.  DATA'!$E$37="",'DEV.  DATA'!$E$38="",'DEV.  DATA'!$H$84=""),'EXHIBIT C'!H106,"")))</f>
        <v/>
      </c>
      <c r="Y106" s="445" t="str">
        <f>IF(B106="","",IF(AND('DEV.  DATA'!$E$37="",'DEV.  DATA'!$E$38&gt;0), 'EXHIBIT C'!H106,IF(AND('DEV.  DATA'!$G$35="X",'DEV.  DATA'!$E$37="",'DEV.  DATA'!$E$38="",'DEV.  DATA'!$H$84&lt;&gt;""),'EXHIBIT C'!H106,"")))</f>
        <v/>
      </c>
      <c r="Z106" s="457" t="str">
        <f t="shared" si="8"/>
        <v/>
      </c>
      <c r="AA106" s="457" t="str">
        <f t="shared" si="9"/>
        <v/>
      </c>
    </row>
    <row r="107" spans="1:27">
      <c r="A107" s="467"/>
      <c r="B107" s="306" t="str">
        <f>IF('APPLIC. FRACT.'!A103="",IF('QUAL. CALC'!A103="","",'QUAL. CALC'!A103),'APPLIC. FRACT.'!A103)</f>
        <v/>
      </c>
      <c r="C107" s="307" t="str">
        <f>IF('QUAL. CALC'!B103="","",'QUAL. CALC'!B103)</f>
        <v/>
      </c>
      <c r="D107" s="308" t="str">
        <f>IF('APPLIC. FRACT.'!C103="",IF('QUAL. CALC'!C103="","",'QUAL. CALC'!C103),'APPLIC. FRACT.'!C103)</f>
        <v/>
      </c>
      <c r="E107" s="309" t="str">
        <f>IF(B107="","",N(M107)+IF('DEV.  DATA'!H$84&gt;0,IF('CREDIT CALC.'!H$41&lt;='CREDIT CALC.'!H$43,'QUAL. CALC'!D103,('CREDIT CALC.'!H$43/'CREDIT CALC.'!H$41)*'QUAL. CALC'!D103),IF('CREDIT CALC.'!H$37="","",IF(AND('CREDIT CALC.'!H$41&lt;='CREDIT CALC.'!H$37,'CREDIT CALC.'!H$41&lt;='CREDIT CALC.'!H$43),'QUAL. CALC'!D103,IF(AND('CREDIT CALC.'!H$37&lt;'CREDIT CALC.'!H$41,'CREDIT CALC.'!H$37&lt;'CREDIT CALC.'!H$43),('CREDIT CALC.'!H$37/'CREDIT CALC.'!H$41)*'QUAL. CALC'!D103,('CREDIT CALC.'!H$43/'CREDIT CALC.'!H$41)*'QUAL. CALC'!D103)))))</f>
        <v/>
      </c>
      <c r="F107" s="308" t="str">
        <f>IF(B107="","",IF('DEV.  DATA'!$D$72="","",1.3))</f>
        <v/>
      </c>
      <c r="G107" s="310" t="str">
        <f>IF(B107="","",IF('DEV.  DATA'!$G$60=100,1,'APPLIC. FRACT.'!$H103))</f>
        <v/>
      </c>
      <c r="H107" s="309" t="str">
        <f t="shared" si="10"/>
        <v/>
      </c>
      <c r="I107" s="311" t="str">
        <f>IF(B107="","",IF('DEV.  DATA'!$E$35="",'QUAL. CALC'!G103,IF('DEV.  DATA'!$E$37="",'DEV.  DATA'!$E$38,'DEV.  DATA'!$E$37)))</f>
        <v/>
      </c>
      <c r="J107" s="309" t="str">
        <f t="shared" si="11"/>
        <v/>
      </c>
      <c r="K107" s="312"/>
      <c r="L107" s="312"/>
      <c r="M107" s="450"/>
      <c r="N107" s="451" t="str">
        <f t="shared" si="7"/>
        <v/>
      </c>
      <c r="P107" s="452" t="str">
        <f>IF('DEV.  DATA'!$E$37&lt;&gt;"",'EXHIBIT C'!J107,IF(AND('DEV.  DATA'!$G$35="X",'DEV.  DATA'!$E$37="",'DEV.  DATA'!$E$38="",'DEV.  DATA'!$H$84=""),'EXHIBIT C'!J107,""))</f>
        <v/>
      </c>
      <c r="Q107" s="453" t="str">
        <f>IF(AND('DEV.  DATA'!$E$37="",'DEV.  DATA'!$E$38&gt;0),'EXHIBIT C'!J107,IF(AND('DEV.  DATA'!$G$35="X",'DEV.  DATA'!$E$37="",'DEV.  DATA'!$E$38="",'DEV.  DATA'!$H$84&lt;&gt;""),'EXHIBIT C'!J107,""))</f>
        <v/>
      </c>
      <c r="R107" s="454" t="str">
        <f>IF(B107="","",IF('DEV.  DATA'!$E$37&lt;&gt;"",'EXHIBIT C'!I107/100,IF(AND('DEV.  DATA'!$G$35="X",'DEV.  DATA'!$E$37="",'DEV.  DATA'!$E$38="",'DEV.  DATA'!$H$84=""),'EXHIBIT C'!I107/100,"")))</f>
        <v/>
      </c>
      <c r="S107" s="455" t="str">
        <f>IF(B107="","",IF(AND('DEV.  DATA'!$E$37="",'DEV.  DATA'!$E$38&gt;0), 'EXHIBIT C'!I107/100,IF(AND('DEV.  DATA'!$G$35="X",'DEV.  DATA'!$E$37="",'DEV.  DATA'!$E$38="",'DEV.  DATA'!$H$84&lt;&gt;""),'EXHIBIT C'!I107/100,"")))</f>
        <v/>
      </c>
      <c r="T107" s="456" t="str">
        <f>IF(B107="","",IF('DEV.  DATA'!$E$37&lt;&gt;"",'EXHIBIT C'!J107,IF(AND('DEV.  DATA'!$G$35="X",'DEV.  DATA'!$E$37="",'DEV.  DATA'!$E$38="",'DEV.  DATA'!$H$84=""),'EXHIBIT C'!J107,"")))</f>
        <v/>
      </c>
      <c r="U107" s="453" t="str">
        <f>IF(B107="","",IF(AND('DEV.  DATA'!$E$37="",'DEV.  DATA'!$E$38&gt;0), 'EXHIBIT C'!J107,IF(AND('DEV.  DATA'!$G$35="X",'DEV.  DATA'!$E$37="",'DEV.  DATA'!$E$38="",'DEV.  DATA'!$H$84&lt;&gt;""),'EXHIBIT C'!J107,"")))</f>
        <v/>
      </c>
      <c r="V107" s="444" t="str">
        <f>IF(B107="","",IF('DEV.  DATA'!$E$37&lt;&gt;"",'EXHIBIT C'!H107,IF(AND('DEV.  DATA'!$G$35="X",'DEV.  DATA'!$E$37="",'DEV.  DATA'!$E$38="",'DEV.  DATA'!$H$84=""),'EXHIBIT C'!H107,"")))</f>
        <v/>
      </c>
      <c r="W107" s="445" t="str">
        <f>IF(B107="","",IF(AND('DEV.  DATA'!$E$37="",'DEV.  DATA'!$E$38&gt;0), 'EXHIBIT C'!H107,IF(AND('DEV.  DATA'!$G$35="X",'DEV.  DATA'!$E$37="",'DEV.  DATA'!$E$38="",'DEV.  DATA'!$H$84&lt;&gt;""),'EXHIBIT C'!H107,"")))</f>
        <v/>
      </c>
      <c r="X107" s="444" t="str">
        <f>IF(B107="","",IF('DEV.  DATA'!$E$37&lt;&gt;"",'EXHIBIT C'!H107,IF(AND('DEV.  DATA'!$G$35="X",'DEV.  DATA'!$E$37="",'DEV.  DATA'!$E$38="",'DEV.  DATA'!$H$84=""),'EXHIBIT C'!H107,"")))</f>
        <v/>
      </c>
      <c r="Y107" s="445" t="str">
        <f>IF(B107="","",IF(AND('DEV.  DATA'!$E$37="",'DEV.  DATA'!$E$38&gt;0), 'EXHIBIT C'!H107,IF(AND('DEV.  DATA'!$G$35="X",'DEV.  DATA'!$E$37="",'DEV.  DATA'!$E$38="",'DEV.  DATA'!$H$84&lt;&gt;""),'EXHIBIT C'!H107,"")))</f>
        <v/>
      </c>
      <c r="Z107" s="457" t="str">
        <f t="shared" si="8"/>
        <v/>
      </c>
      <c r="AA107" s="457" t="str">
        <f t="shared" si="9"/>
        <v/>
      </c>
    </row>
    <row r="108" spans="1:27">
      <c r="A108" s="467"/>
      <c r="B108" s="306" t="str">
        <f>IF('APPLIC. FRACT.'!A104="",IF('QUAL. CALC'!A104="","",'QUAL. CALC'!A104),'APPLIC. FRACT.'!A104)</f>
        <v/>
      </c>
      <c r="C108" s="307" t="str">
        <f>IF('QUAL. CALC'!B104="","",'QUAL. CALC'!B104)</f>
        <v/>
      </c>
      <c r="D108" s="308" t="str">
        <f>IF('APPLIC. FRACT.'!C104="",IF('QUAL. CALC'!C104="","",'QUAL. CALC'!C104),'APPLIC. FRACT.'!C104)</f>
        <v/>
      </c>
      <c r="E108" s="309" t="str">
        <f>IF(B108="","",N(M108)+IF('DEV.  DATA'!H$84&gt;0,IF('CREDIT CALC.'!H$41&lt;='CREDIT CALC.'!H$43,'QUAL. CALC'!D104,('CREDIT CALC.'!H$43/'CREDIT CALC.'!H$41)*'QUAL. CALC'!D104),IF('CREDIT CALC.'!H$37="","",IF(AND('CREDIT CALC.'!H$41&lt;='CREDIT CALC.'!H$37,'CREDIT CALC.'!H$41&lt;='CREDIT CALC.'!H$43),'QUAL. CALC'!D104,IF(AND('CREDIT CALC.'!H$37&lt;'CREDIT CALC.'!H$41,'CREDIT CALC.'!H$37&lt;'CREDIT CALC.'!H$43),('CREDIT CALC.'!H$37/'CREDIT CALC.'!H$41)*'QUAL. CALC'!D104,('CREDIT CALC.'!H$43/'CREDIT CALC.'!H$41)*'QUAL. CALC'!D104)))))</f>
        <v/>
      </c>
      <c r="F108" s="308" t="str">
        <f>IF(B108="","",IF('DEV.  DATA'!$D$72="","",1.3))</f>
        <v/>
      </c>
      <c r="G108" s="310" t="str">
        <f>IF(B108="","",IF('DEV.  DATA'!$G$60=100,1,'APPLIC. FRACT.'!$H104))</f>
        <v/>
      </c>
      <c r="H108" s="309" t="str">
        <f t="shared" si="10"/>
        <v/>
      </c>
      <c r="I108" s="311" t="str">
        <f>IF(B108="","",IF('DEV.  DATA'!$E$35="",'QUAL. CALC'!G104,IF('DEV.  DATA'!$E$37="",'DEV.  DATA'!$E$38,'DEV.  DATA'!$E$37)))</f>
        <v/>
      </c>
      <c r="J108" s="309" t="str">
        <f t="shared" si="11"/>
        <v/>
      </c>
      <c r="K108" s="312"/>
      <c r="L108" s="312"/>
      <c r="M108" s="450"/>
      <c r="N108" s="451" t="str">
        <f t="shared" si="7"/>
        <v/>
      </c>
      <c r="P108" s="452" t="str">
        <f>IF('DEV.  DATA'!$E$37&lt;&gt;"",'EXHIBIT C'!J108,IF(AND('DEV.  DATA'!$G$35="X",'DEV.  DATA'!$E$37="",'DEV.  DATA'!$E$38="",'DEV.  DATA'!$H$84=""),'EXHIBIT C'!J108,""))</f>
        <v/>
      </c>
      <c r="Q108" s="453" t="str">
        <f>IF(AND('DEV.  DATA'!$E$37="",'DEV.  DATA'!$E$38&gt;0),'EXHIBIT C'!J108,IF(AND('DEV.  DATA'!$G$35="X",'DEV.  DATA'!$E$37="",'DEV.  DATA'!$E$38="",'DEV.  DATA'!$H$84&lt;&gt;""),'EXHIBIT C'!J108,""))</f>
        <v/>
      </c>
      <c r="R108" s="454" t="str">
        <f>IF(B108="","",IF('DEV.  DATA'!$E$37&lt;&gt;"",'EXHIBIT C'!I108/100,IF(AND('DEV.  DATA'!$G$35="X",'DEV.  DATA'!$E$37="",'DEV.  DATA'!$E$38="",'DEV.  DATA'!$H$84=""),'EXHIBIT C'!I108/100,"")))</f>
        <v/>
      </c>
      <c r="S108" s="455" t="str">
        <f>IF(B108="","",IF(AND('DEV.  DATA'!$E$37="",'DEV.  DATA'!$E$38&gt;0), 'EXHIBIT C'!I108/100,IF(AND('DEV.  DATA'!$G$35="X",'DEV.  DATA'!$E$37="",'DEV.  DATA'!$E$38="",'DEV.  DATA'!$H$84&lt;&gt;""),'EXHIBIT C'!I108/100,"")))</f>
        <v/>
      </c>
      <c r="T108" s="456" t="str">
        <f>IF(B108="","",IF('DEV.  DATA'!$E$37&lt;&gt;"",'EXHIBIT C'!J108,IF(AND('DEV.  DATA'!$G$35="X",'DEV.  DATA'!$E$37="",'DEV.  DATA'!$E$38="",'DEV.  DATA'!$H$84=""),'EXHIBIT C'!J108,"")))</f>
        <v/>
      </c>
      <c r="U108" s="453" t="str">
        <f>IF(B108="","",IF(AND('DEV.  DATA'!$E$37="",'DEV.  DATA'!$E$38&gt;0), 'EXHIBIT C'!J108,IF(AND('DEV.  DATA'!$G$35="X",'DEV.  DATA'!$E$37="",'DEV.  DATA'!$E$38="",'DEV.  DATA'!$H$84&lt;&gt;""),'EXHIBIT C'!J108,"")))</f>
        <v/>
      </c>
      <c r="V108" s="444" t="str">
        <f>IF(B108="","",IF('DEV.  DATA'!$E$37&lt;&gt;"",'EXHIBIT C'!H108,IF(AND('DEV.  DATA'!$G$35="X",'DEV.  DATA'!$E$37="",'DEV.  DATA'!$E$38="",'DEV.  DATA'!$H$84=""),'EXHIBIT C'!H108,"")))</f>
        <v/>
      </c>
      <c r="W108" s="445" t="str">
        <f>IF(B108="","",IF(AND('DEV.  DATA'!$E$37="",'DEV.  DATA'!$E$38&gt;0), 'EXHIBIT C'!H108,IF(AND('DEV.  DATA'!$G$35="X",'DEV.  DATA'!$E$37="",'DEV.  DATA'!$E$38="",'DEV.  DATA'!$H$84&lt;&gt;""),'EXHIBIT C'!H108,"")))</f>
        <v/>
      </c>
      <c r="X108" s="444" t="str">
        <f>IF(B108="","",IF('DEV.  DATA'!$E$37&lt;&gt;"",'EXHIBIT C'!H108,IF(AND('DEV.  DATA'!$G$35="X",'DEV.  DATA'!$E$37="",'DEV.  DATA'!$E$38="",'DEV.  DATA'!$H$84=""),'EXHIBIT C'!H108,"")))</f>
        <v/>
      </c>
      <c r="Y108" s="445" t="str">
        <f>IF(B108="","",IF(AND('DEV.  DATA'!$E$37="",'DEV.  DATA'!$E$38&gt;0), 'EXHIBIT C'!H108,IF(AND('DEV.  DATA'!$G$35="X",'DEV.  DATA'!$E$37="",'DEV.  DATA'!$E$38="",'DEV.  DATA'!$H$84&lt;&gt;""),'EXHIBIT C'!H108,"")))</f>
        <v/>
      </c>
      <c r="Z108" s="457" t="str">
        <f t="shared" si="8"/>
        <v/>
      </c>
      <c r="AA108" s="457" t="str">
        <f t="shared" si="9"/>
        <v/>
      </c>
    </row>
    <row r="109" spans="1:27">
      <c r="A109" s="467"/>
      <c r="B109" s="306" t="str">
        <f>IF('APPLIC. FRACT.'!A105="",IF('QUAL. CALC'!A105="","",'QUAL. CALC'!A105),'APPLIC. FRACT.'!A105)</f>
        <v/>
      </c>
      <c r="C109" s="307" t="str">
        <f>IF('QUAL. CALC'!B105="","",'QUAL. CALC'!B105)</f>
        <v/>
      </c>
      <c r="D109" s="308" t="str">
        <f>IF('APPLIC. FRACT.'!C105="",IF('QUAL. CALC'!C105="","",'QUAL. CALC'!C105),'APPLIC. FRACT.'!C105)</f>
        <v/>
      </c>
      <c r="E109" s="309" t="str">
        <f>IF(B109="","",N(M109)+IF('DEV.  DATA'!H$84&gt;0,IF('CREDIT CALC.'!H$41&lt;='CREDIT CALC.'!H$43,'QUAL. CALC'!D105,('CREDIT CALC.'!H$43/'CREDIT CALC.'!H$41)*'QUAL. CALC'!D105),IF('CREDIT CALC.'!H$37="","",IF(AND('CREDIT CALC.'!H$41&lt;='CREDIT CALC.'!H$37,'CREDIT CALC.'!H$41&lt;='CREDIT CALC.'!H$43),'QUAL. CALC'!D105,IF(AND('CREDIT CALC.'!H$37&lt;'CREDIT CALC.'!H$41,'CREDIT CALC.'!H$37&lt;'CREDIT CALC.'!H$43),('CREDIT CALC.'!H$37/'CREDIT CALC.'!H$41)*'QUAL. CALC'!D105,('CREDIT CALC.'!H$43/'CREDIT CALC.'!H$41)*'QUAL. CALC'!D105)))))</f>
        <v/>
      </c>
      <c r="F109" s="308" t="str">
        <f>IF(B109="","",IF('DEV.  DATA'!$D$72="","",1.3))</f>
        <v/>
      </c>
      <c r="G109" s="310" t="str">
        <f>IF(B109="","",IF('DEV.  DATA'!$G$60=100,1,'APPLIC. FRACT.'!$H105))</f>
        <v/>
      </c>
      <c r="H109" s="309" t="str">
        <f t="shared" si="10"/>
        <v/>
      </c>
      <c r="I109" s="311" t="str">
        <f>IF(B109="","",IF('DEV.  DATA'!$E$35="",'QUAL. CALC'!G105,IF('DEV.  DATA'!$E$37="",'DEV.  DATA'!$E$38,'DEV.  DATA'!$E$37)))</f>
        <v/>
      </c>
      <c r="J109" s="309" t="str">
        <f t="shared" si="11"/>
        <v/>
      </c>
      <c r="K109" s="312"/>
      <c r="L109" s="312"/>
      <c r="M109" s="450"/>
      <c r="N109" s="451" t="str">
        <f t="shared" si="7"/>
        <v/>
      </c>
      <c r="P109" s="452" t="str">
        <f>IF('DEV.  DATA'!$E$37&lt;&gt;"",'EXHIBIT C'!J109,IF(AND('DEV.  DATA'!$G$35="X",'DEV.  DATA'!$E$37="",'DEV.  DATA'!$E$38="",'DEV.  DATA'!$H$84=""),'EXHIBIT C'!J109,""))</f>
        <v/>
      </c>
      <c r="Q109" s="453" t="str">
        <f>IF(AND('DEV.  DATA'!$E$37="",'DEV.  DATA'!$E$38&gt;0),'EXHIBIT C'!J109,IF(AND('DEV.  DATA'!$G$35="X",'DEV.  DATA'!$E$37="",'DEV.  DATA'!$E$38="",'DEV.  DATA'!$H$84&lt;&gt;""),'EXHIBIT C'!J109,""))</f>
        <v/>
      </c>
      <c r="R109" s="454" t="str">
        <f>IF(B109="","",IF('DEV.  DATA'!$E$37&lt;&gt;"",'EXHIBIT C'!I109/100,IF(AND('DEV.  DATA'!$G$35="X",'DEV.  DATA'!$E$37="",'DEV.  DATA'!$E$38="",'DEV.  DATA'!$H$84=""),'EXHIBIT C'!I109/100,"")))</f>
        <v/>
      </c>
      <c r="S109" s="455" t="str">
        <f>IF(B109="","",IF(AND('DEV.  DATA'!$E$37="",'DEV.  DATA'!$E$38&gt;0), 'EXHIBIT C'!I109/100,IF(AND('DEV.  DATA'!$G$35="X",'DEV.  DATA'!$E$37="",'DEV.  DATA'!$E$38="",'DEV.  DATA'!$H$84&lt;&gt;""),'EXHIBIT C'!I109/100,"")))</f>
        <v/>
      </c>
      <c r="T109" s="456" t="str">
        <f>IF(B109="","",IF('DEV.  DATA'!$E$37&lt;&gt;"",'EXHIBIT C'!J109,IF(AND('DEV.  DATA'!$G$35="X",'DEV.  DATA'!$E$37="",'DEV.  DATA'!$E$38="",'DEV.  DATA'!$H$84=""),'EXHIBIT C'!J109,"")))</f>
        <v/>
      </c>
      <c r="U109" s="453" t="str">
        <f>IF(B109="","",IF(AND('DEV.  DATA'!$E$37="",'DEV.  DATA'!$E$38&gt;0), 'EXHIBIT C'!J109,IF(AND('DEV.  DATA'!$G$35="X",'DEV.  DATA'!$E$37="",'DEV.  DATA'!$E$38="",'DEV.  DATA'!$H$84&lt;&gt;""),'EXHIBIT C'!J109,"")))</f>
        <v/>
      </c>
      <c r="V109" s="444" t="str">
        <f>IF(B109="","",IF('DEV.  DATA'!$E$37&lt;&gt;"",'EXHIBIT C'!H109,IF(AND('DEV.  DATA'!$G$35="X",'DEV.  DATA'!$E$37="",'DEV.  DATA'!$E$38="",'DEV.  DATA'!$H$84=""),'EXHIBIT C'!H109,"")))</f>
        <v/>
      </c>
      <c r="W109" s="445" t="str">
        <f>IF(B109="","",IF(AND('DEV.  DATA'!$E$37="",'DEV.  DATA'!$E$38&gt;0), 'EXHIBIT C'!H109,IF(AND('DEV.  DATA'!$G$35="X",'DEV.  DATA'!$E$37="",'DEV.  DATA'!$E$38="",'DEV.  DATA'!$H$84&lt;&gt;""),'EXHIBIT C'!H109,"")))</f>
        <v/>
      </c>
      <c r="X109" s="444" t="str">
        <f>IF(B109="","",IF('DEV.  DATA'!$E$37&lt;&gt;"",'EXHIBIT C'!H109,IF(AND('DEV.  DATA'!$G$35="X",'DEV.  DATA'!$E$37="",'DEV.  DATA'!$E$38="",'DEV.  DATA'!$H$84=""),'EXHIBIT C'!H109,"")))</f>
        <v/>
      </c>
      <c r="Y109" s="445" t="str">
        <f>IF(B109="","",IF(AND('DEV.  DATA'!$E$37="",'DEV.  DATA'!$E$38&gt;0), 'EXHIBIT C'!H109,IF(AND('DEV.  DATA'!$G$35="X",'DEV.  DATA'!$E$37="",'DEV.  DATA'!$E$38="",'DEV.  DATA'!$H$84&lt;&gt;""),'EXHIBIT C'!H109,"")))</f>
        <v/>
      </c>
      <c r="Z109" s="457" t="str">
        <f t="shared" si="8"/>
        <v/>
      </c>
      <c r="AA109" s="457" t="str">
        <f t="shared" si="9"/>
        <v/>
      </c>
    </row>
    <row r="110" spans="1:27">
      <c r="A110" s="467"/>
      <c r="B110" s="306" t="str">
        <f>IF('APPLIC. FRACT.'!A106="",IF('QUAL. CALC'!A106="","",'QUAL. CALC'!A106),'APPLIC. FRACT.'!A106)</f>
        <v/>
      </c>
      <c r="C110" s="307" t="str">
        <f>IF('QUAL. CALC'!B106="","",'QUAL. CALC'!B106)</f>
        <v/>
      </c>
      <c r="D110" s="308" t="str">
        <f>IF('APPLIC. FRACT.'!C106="",IF('QUAL. CALC'!C106="","",'QUAL. CALC'!C106),'APPLIC. FRACT.'!C106)</f>
        <v/>
      </c>
      <c r="E110" s="309" t="str">
        <f>IF(B110="","",N(M110)+IF('DEV.  DATA'!H$84&gt;0,IF('CREDIT CALC.'!H$41&lt;='CREDIT CALC.'!H$43,'QUAL. CALC'!D106,('CREDIT CALC.'!H$43/'CREDIT CALC.'!H$41)*'QUAL. CALC'!D106),IF('CREDIT CALC.'!H$37="","",IF(AND('CREDIT CALC.'!H$41&lt;='CREDIT CALC.'!H$37,'CREDIT CALC.'!H$41&lt;='CREDIT CALC.'!H$43),'QUAL. CALC'!D106,IF(AND('CREDIT CALC.'!H$37&lt;'CREDIT CALC.'!H$41,'CREDIT CALC.'!H$37&lt;'CREDIT CALC.'!H$43),('CREDIT CALC.'!H$37/'CREDIT CALC.'!H$41)*'QUAL. CALC'!D106,('CREDIT CALC.'!H$43/'CREDIT CALC.'!H$41)*'QUAL. CALC'!D106)))))</f>
        <v/>
      </c>
      <c r="F110" s="308" t="str">
        <f>IF(B110="","",IF('DEV.  DATA'!$D$72="","",1.3))</f>
        <v/>
      </c>
      <c r="G110" s="310" t="str">
        <f>IF(B110="","",IF('DEV.  DATA'!$G$60=100,1,'APPLIC. FRACT.'!$H106))</f>
        <v/>
      </c>
      <c r="H110" s="309" t="str">
        <f t="shared" si="10"/>
        <v/>
      </c>
      <c r="I110" s="311" t="str">
        <f>IF(B110="","",IF('DEV.  DATA'!$E$35="",'QUAL. CALC'!G106,IF('DEV.  DATA'!$E$37="",'DEV.  DATA'!$E$38,'DEV.  DATA'!$E$37)))</f>
        <v/>
      </c>
      <c r="J110" s="309" t="str">
        <f t="shared" si="11"/>
        <v/>
      </c>
      <c r="K110" s="312"/>
      <c r="L110" s="312"/>
      <c r="M110" s="450"/>
      <c r="N110" s="451" t="str">
        <f t="shared" si="7"/>
        <v/>
      </c>
      <c r="P110" s="452" t="str">
        <f>IF('DEV.  DATA'!$E$37&lt;&gt;"",'EXHIBIT C'!J110,IF(AND('DEV.  DATA'!$G$35="X",'DEV.  DATA'!$E$37="",'DEV.  DATA'!$E$38="",'DEV.  DATA'!$H$84=""),'EXHIBIT C'!J110,""))</f>
        <v/>
      </c>
      <c r="Q110" s="453" t="str">
        <f>IF(AND('DEV.  DATA'!$E$37="",'DEV.  DATA'!$E$38&gt;0),'EXHIBIT C'!J110,IF(AND('DEV.  DATA'!$G$35="X",'DEV.  DATA'!$E$37="",'DEV.  DATA'!$E$38="",'DEV.  DATA'!$H$84&lt;&gt;""),'EXHIBIT C'!J110,""))</f>
        <v/>
      </c>
      <c r="R110" s="454" t="str">
        <f>IF(B110="","",IF('DEV.  DATA'!$E$37&lt;&gt;"",'EXHIBIT C'!I110/100,IF(AND('DEV.  DATA'!$G$35="X",'DEV.  DATA'!$E$37="",'DEV.  DATA'!$E$38="",'DEV.  DATA'!$H$84=""),'EXHIBIT C'!I110/100,"")))</f>
        <v/>
      </c>
      <c r="S110" s="455" t="str">
        <f>IF(B110="","",IF(AND('DEV.  DATA'!$E$37="",'DEV.  DATA'!$E$38&gt;0), 'EXHIBIT C'!I110/100,IF(AND('DEV.  DATA'!$G$35="X",'DEV.  DATA'!$E$37="",'DEV.  DATA'!$E$38="",'DEV.  DATA'!$H$84&lt;&gt;""),'EXHIBIT C'!I110/100,"")))</f>
        <v/>
      </c>
      <c r="T110" s="456" t="str">
        <f>IF(B110="","",IF('DEV.  DATA'!$E$37&lt;&gt;"",'EXHIBIT C'!J110,IF(AND('DEV.  DATA'!$G$35="X",'DEV.  DATA'!$E$37="",'DEV.  DATA'!$E$38="",'DEV.  DATA'!$H$84=""),'EXHIBIT C'!J110,"")))</f>
        <v/>
      </c>
      <c r="U110" s="453" t="str">
        <f>IF(B110="","",IF(AND('DEV.  DATA'!$E$37="",'DEV.  DATA'!$E$38&gt;0), 'EXHIBIT C'!J110,IF(AND('DEV.  DATA'!$G$35="X",'DEV.  DATA'!$E$37="",'DEV.  DATA'!$E$38="",'DEV.  DATA'!$H$84&lt;&gt;""),'EXHIBIT C'!J110,"")))</f>
        <v/>
      </c>
      <c r="V110" s="444" t="str">
        <f>IF(B110="","",IF('DEV.  DATA'!$E$37&lt;&gt;"",'EXHIBIT C'!H110,IF(AND('DEV.  DATA'!$G$35="X",'DEV.  DATA'!$E$37="",'DEV.  DATA'!$E$38="",'DEV.  DATA'!$H$84=""),'EXHIBIT C'!H110,"")))</f>
        <v/>
      </c>
      <c r="W110" s="445" t="str">
        <f>IF(B110="","",IF(AND('DEV.  DATA'!$E$37="",'DEV.  DATA'!$E$38&gt;0), 'EXHIBIT C'!H110,IF(AND('DEV.  DATA'!$G$35="X",'DEV.  DATA'!$E$37="",'DEV.  DATA'!$E$38="",'DEV.  DATA'!$H$84&lt;&gt;""),'EXHIBIT C'!H110,"")))</f>
        <v/>
      </c>
      <c r="X110" s="444" t="str">
        <f>IF(B110="","",IF('DEV.  DATA'!$E$37&lt;&gt;"",'EXHIBIT C'!H110,IF(AND('DEV.  DATA'!$G$35="X",'DEV.  DATA'!$E$37="",'DEV.  DATA'!$E$38="",'DEV.  DATA'!$H$84=""),'EXHIBIT C'!H110,"")))</f>
        <v/>
      </c>
      <c r="Y110" s="445" t="str">
        <f>IF(B110="","",IF(AND('DEV.  DATA'!$E$37="",'DEV.  DATA'!$E$38&gt;0), 'EXHIBIT C'!H110,IF(AND('DEV.  DATA'!$G$35="X",'DEV.  DATA'!$E$37="",'DEV.  DATA'!$E$38="",'DEV.  DATA'!$H$84&lt;&gt;""),'EXHIBIT C'!H110,"")))</f>
        <v/>
      </c>
      <c r="Z110" s="457" t="str">
        <f t="shared" si="8"/>
        <v/>
      </c>
      <c r="AA110" s="457" t="str">
        <f t="shared" si="9"/>
        <v/>
      </c>
    </row>
    <row r="111" spans="1:27">
      <c r="A111" s="467"/>
      <c r="B111" s="306" t="str">
        <f>IF('APPLIC. FRACT.'!A107="",IF('QUAL. CALC'!A107="","",'QUAL. CALC'!A107),'APPLIC. FRACT.'!A107)</f>
        <v/>
      </c>
      <c r="C111" s="307" t="str">
        <f>IF('QUAL. CALC'!B107="","",'QUAL. CALC'!B107)</f>
        <v/>
      </c>
      <c r="D111" s="308" t="str">
        <f>IF('APPLIC. FRACT.'!C107="",IF('QUAL. CALC'!C107="","",'QUAL. CALC'!C107),'APPLIC. FRACT.'!C107)</f>
        <v/>
      </c>
      <c r="E111" s="309" t="str">
        <f>IF(B111="","",N(M111)+IF('DEV.  DATA'!H$84&gt;0,IF('CREDIT CALC.'!H$41&lt;='CREDIT CALC.'!H$43,'QUAL. CALC'!D107,('CREDIT CALC.'!H$43/'CREDIT CALC.'!H$41)*'QUAL. CALC'!D107),IF('CREDIT CALC.'!H$37="","",IF(AND('CREDIT CALC.'!H$41&lt;='CREDIT CALC.'!H$37,'CREDIT CALC.'!H$41&lt;='CREDIT CALC.'!H$43),'QUAL. CALC'!D107,IF(AND('CREDIT CALC.'!H$37&lt;'CREDIT CALC.'!H$41,'CREDIT CALC.'!H$37&lt;'CREDIT CALC.'!H$43),('CREDIT CALC.'!H$37/'CREDIT CALC.'!H$41)*'QUAL. CALC'!D107,('CREDIT CALC.'!H$43/'CREDIT CALC.'!H$41)*'QUAL. CALC'!D107)))))</f>
        <v/>
      </c>
      <c r="F111" s="308" t="str">
        <f>IF(B111="","",IF('DEV.  DATA'!$D$72="","",1.3))</f>
        <v/>
      </c>
      <c r="G111" s="310" t="str">
        <f>IF(B111="","",IF('DEV.  DATA'!$G$60=100,1,'APPLIC. FRACT.'!$H107))</f>
        <v/>
      </c>
      <c r="H111" s="309" t="str">
        <f t="shared" si="10"/>
        <v/>
      </c>
      <c r="I111" s="311" t="str">
        <f>IF(B111="","",IF('DEV.  DATA'!$E$35="",'QUAL. CALC'!G107,IF('DEV.  DATA'!$E$37="",'DEV.  DATA'!$E$38,'DEV.  DATA'!$E$37)))</f>
        <v/>
      </c>
      <c r="J111" s="309" t="str">
        <f t="shared" si="11"/>
        <v/>
      </c>
      <c r="K111" s="312"/>
      <c r="L111" s="312"/>
      <c r="M111" s="450"/>
      <c r="N111" s="451" t="str">
        <f t="shared" si="7"/>
        <v/>
      </c>
      <c r="P111" s="452" t="str">
        <f>IF('DEV.  DATA'!$E$37&lt;&gt;"",'EXHIBIT C'!J111,IF(AND('DEV.  DATA'!$G$35="X",'DEV.  DATA'!$E$37="",'DEV.  DATA'!$E$38="",'DEV.  DATA'!$H$84=""),'EXHIBIT C'!J111,""))</f>
        <v/>
      </c>
      <c r="Q111" s="453" t="str">
        <f>IF(AND('DEV.  DATA'!$E$37="",'DEV.  DATA'!$E$38&gt;0),'EXHIBIT C'!J111,IF(AND('DEV.  DATA'!$G$35="X",'DEV.  DATA'!$E$37="",'DEV.  DATA'!$E$38="",'DEV.  DATA'!$H$84&lt;&gt;""),'EXHIBIT C'!J111,""))</f>
        <v/>
      </c>
      <c r="R111" s="454" t="str">
        <f>IF(B111="","",IF('DEV.  DATA'!$E$37&lt;&gt;"",'EXHIBIT C'!I111/100,IF(AND('DEV.  DATA'!$G$35="X",'DEV.  DATA'!$E$37="",'DEV.  DATA'!$E$38="",'DEV.  DATA'!$H$84=""),'EXHIBIT C'!I111/100,"")))</f>
        <v/>
      </c>
      <c r="S111" s="455" t="str">
        <f>IF(B111="","",IF(AND('DEV.  DATA'!$E$37="",'DEV.  DATA'!$E$38&gt;0), 'EXHIBIT C'!I111/100,IF(AND('DEV.  DATA'!$G$35="X",'DEV.  DATA'!$E$37="",'DEV.  DATA'!$E$38="",'DEV.  DATA'!$H$84&lt;&gt;""),'EXHIBIT C'!I111/100,"")))</f>
        <v/>
      </c>
      <c r="T111" s="456" t="str">
        <f>IF(B111="","",IF('DEV.  DATA'!$E$37&lt;&gt;"",'EXHIBIT C'!J111,IF(AND('DEV.  DATA'!$G$35="X",'DEV.  DATA'!$E$37="",'DEV.  DATA'!$E$38="",'DEV.  DATA'!$H$84=""),'EXHIBIT C'!J111,"")))</f>
        <v/>
      </c>
      <c r="U111" s="453" t="str">
        <f>IF(B111="","",IF(AND('DEV.  DATA'!$E$37="",'DEV.  DATA'!$E$38&gt;0), 'EXHIBIT C'!J111,IF(AND('DEV.  DATA'!$G$35="X",'DEV.  DATA'!$E$37="",'DEV.  DATA'!$E$38="",'DEV.  DATA'!$H$84&lt;&gt;""),'EXHIBIT C'!J111,"")))</f>
        <v/>
      </c>
      <c r="V111" s="444" t="str">
        <f>IF(B111="","",IF('DEV.  DATA'!$E$37&lt;&gt;"",'EXHIBIT C'!H111,IF(AND('DEV.  DATA'!$G$35="X",'DEV.  DATA'!$E$37="",'DEV.  DATA'!$E$38="",'DEV.  DATA'!$H$84=""),'EXHIBIT C'!H111,"")))</f>
        <v/>
      </c>
      <c r="W111" s="445" t="str">
        <f>IF(B111="","",IF(AND('DEV.  DATA'!$E$37="",'DEV.  DATA'!$E$38&gt;0), 'EXHIBIT C'!H111,IF(AND('DEV.  DATA'!$G$35="X",'DEV.  DATA'!$E$37="",'DEV.  DATA'!$E$38="",'DEV.  DATA'!$H$84&lt;&gt;""),'EXHIBIT C'!H111,"")))</f>
        <v/>
      </c>
      <c r="X111" s="444" t="str">
        <f>IF(B111="","",IF('DEV.  DATA'!$E$37&lt;&gt;"",'EXHIBIT C'!H111,IF(AND('DEV.  DATA'!$G$35="X",'DEV.  DATA'!$E$37="",'DEV.  DATA'!$E$38="",'DEV.  DATA'!$H$84=""),'EXHIBIT C'!H111,"")))</f>
        <v/>
      </c>
      <c r="Y111" s="445" t="str">
        <f>IF(B111="","",IF(AND('DEV.  DATA'!$E$37="",'DEV.  DATA'!$E$38&gt;0), 'EXHIBIT C'!H111,IF(AND('DEV.  DATA'!$G$35="X",'DEV.  DATA'!$E$37="",'DEV.  DATA'!$E$38="",'DEV.  DATA'!$H$84&lt;&gt;""),'EXHIBIT C'!H111,"")))</f>
        <v/>
      </c>
      <c r="Z111" s="457" t="str">
        <f t="shared" si="8"/>
        <v/>
      </c>
      <c r="AA111" s="457" t="str">
        <f t="shared" si="9"/>
        <v/>
      </c>
    </row>
    <row r="112" spans="1:27">
      <c r="A112" s="467"/>
      <c r="B112" s="306" t="str">
        <f>IF('APPLIC. FRACT.'!A108="",IF('QUAL. CALC'!A108="","",'QUAL. CALC'!A108),'APPLIC. FRACT.'!A108)</f>
        <v/>
      </c>
      <c r="C112" s="307" t="str">
        <f>IF('QUAL. CALC'!B108="","",'QUAL. CALC'!B108)</f>
        <v/>
      </c>
      <c r="D112" s="308" t="str">
        <f>IF('APPLIC. FRACT.'!C108="",IF('QUAL. CALC'!C108="","",'QUAL. CALC'!C108),'APPLIC. FRACT.'!C108)</f>
        <v/>
      </c>
      <c r="E112" s="309" t="str">
        <f>IF(B112="","",N(M112)+IF('DEV.  DATA'!H$84&gt;0,IF('CREDIT CALC.'!H$41&lt;='CREDIT CALC.'!H$43,'QUAL. CALC'!D108,('CREDIT CALC.'!H$43/'CREDIT CALC.'!H$41)*'QUAL. CALC'!D108),IF('CREDIT CALC.'!H$37="","",IF(AND('CREDIT CALC.'!H$41&lt;='CREDIT CALC.'!H$37,'CREDIT CALC.'!H$41&lt;='CREDIT CALC.'!H$43),'QUAL. CALC'!D108,IF(AND('CREDIT CALC.'!H$37&lt;'CREDIT CALC.'!H$41,'CREDIT CALC.'!H$37&lt;'CREDIT CALC.'!H$43),('CREDIT CALC.'!H$37/'CREDIT CALC.'!H$41)*'QUAL. CALC'!D108,('CREDIT CALC.'!H$43/'CREDIT CALC.'!H$41)*'QUAL. CALC'!D108)))))</f>
        <v/>
      </c>
      <c r="F112" s="308" t="str">
        <f>IF(B112="","",IF('DEV.  DATA'!$D$72="","",1.3))</f>
        <v/>
      </c>
      <c r="G112" s="310" t="str">
        <f>IF(B112="","",IF('DEV.  DATA'!$G$60=100,1,'APPLIC. FRACT.'!$H108))</f>
        <v/>
      </c>
      <c r="H112" s="309" t="str">
        <f t="shared" si="10"/>
        <v/>
      </c>
      <c r="I112" s="311" t="str">
        <f>IF(B112="","",IF('DEV.  DATA'!$E$35="",'QUAL. CALC'!G108,IF('DEV.  DATA'!$E$37="",'DEV.  DATA'!$E$38,'DEV.  DATA'!$E$37)))</f>
        <v/>
      </c>
      <c r="J112" s="309" t="str">
        <f t="shared" si="11"/>
        <v/>
      </c>
      <c r="K112" s="312"/>
      <c r="L112" s="312"/>
      <c r="M112" s="450"/>
      <c r="N112" s="451" t="str">
        <f t="shared" si="7"/>
        <v/>
      </c>
      <c r="P112" s="452" t="str">
        <f>IF('DEV.  DATA'!$E$37&lt;&gt;"",'EXHIBIT C'!J112,IF(AND('DEV.  DATA'!$G$35="X",'DEV.  DATA'!$E$37="",'DEV.  DATA'!$E$38="",'DEV.  DATA'!$H$84=""),'EXHIBIT C'!J112,""))</f>
        <v/>
      </c>
      <c r="Q112" s="453" t="str">
        <f>IF(AND('DEV.  DATA'!$E$37="",'DEV.  DATA'!$E$38&gt;0),'EXHIBIT C'!J112,IF(AND('DEV.  DATA'!$G$35="X",'DEV.  DATA'!$E$37="",'DEV.  DATA'!$E$38="",'DEV.  DATA'!$H$84&lt;&gt;""),'EXHIBIT C'!J112,""))</f>
        <v/>
      </c>
      <c r="R112" s="454" t="str">
        <f>IF(B112="","",IF('DEV.  DATA'!$E$37&lt;&gt;"",'EXHIBIT C'!I112/100,IF(AND('DEV.  DATA'!$G$35="X",'DEV.  DATA'!$E$37="",'DEV.  DATA'!$E$38="",'DEV.  DATA'!$H$84=""),'EXHIBIT C'!I112/100,"")))</f>
        <v/>
      </c>
      <c r="S112" s="455" t="str">
        <f>IF(B112="","",IF(AND('DEV.  DATA'!$E$37="",'DEV.  DATA'!$E$38&gt;0), 'EXHIBIT C'!I112/100,IF(AND('DEV.  DATA'!$G$35="X",'DEV.  DATA'!$E$37="",'DEV.  DATA'!$E$38="",'DEV.  DATA'!$H$84&lt;&gt;""),'EXHIBIT C'!I112/100,"")))</f>
        <v/>
      </c>
      <c r="T112" s="456" t="str">
        <f>IF(B112="","",IF('DEV.  DATA'!$E$37&lt;&gt;"",'EXHIBIT C'!J112,IF(AND('DEV.  DATA'!$G$35="X",'DEV.  DATA'!$E$37="",'DEV.  DATA'!$E$38="",'DEV.  DATA'!$H$84=""),'EXHIBIT C'!J112,"")))</f>
        <v/>
      </c>
      <c r="U112" s="453" t="str">
        <f>IF(B112="","",IF(AND('DEV.  DATA'!$E$37="",'DEV.  DATA'!$E$38&gt;0), 'EXHIBIT C'!J112,IF(AND('DEV.  DATA'!$G$35="X",'DEV.  DATA'!$E$37="",'DEV.  DATA'!$E$38="",'DEV.  DATA'!$H$84&lt;&gt;""),'EXHIBIT C'!J112,"")))</f>
        <v/>
      </c>
      <c r="V112" s="444" t="str">
        <f>IF(B112="","",IF('DEV.  DATA'!$E$37&lt;&gt;"",'EXHIBIT C'!H112,IF(AND('DEV.  DATA'!$G$35="X",'DEV.  DATA'!$E$37="",'DEV.  DATA'!$E$38="",'DEV.  DATA'!$H$84=""),'EXHIBIT C'!H112,"")))</f>
        <v/>
      </c>
      <c r="W112" s="445" t="str">
        <f>IF(B112="","",IF(AND('DEV.  DATA'!$E$37="",'DEV.  DATA'!$E$38&gt;0), 'EXHIBIT C'!H112,IF(AND('DEV.  DATA'!$G$35="X",'DEV.  DATA'!$E$37="",'DEV.  DATA'!$E$38="",'DEV.  DATA'!$H$84&lt;&gt;""),'EXHIBIT C'!H112,"")))</f>
        <v/>
      </c>
      <c r="X112" s="444" t="str">
        <f>IF(B112="","",IF('DEV.  DATA'!$E$37&lt;&gt;"",'EXHIBIT C'!H112,IF(AND('DEV.  DATA'!$G$35="X",'DEV.  DATA'!$E$37="",'DEV.  DATA'!$E$38="",'DEV.  DATA'!$H$84=""),'EXHIBIT C'!H112,"")))</f>
        <v/>
      </c>
      <c r="Y112" s="445" t="str">
        <f>IF(B112="","",IF(AND('DEV.  DATA'!$E$37="",'DEV.  DATA'!$E$38&gt;0), 'EXHIBIT C'!H112,IF(AND('DEV.  DATA'!$G$35="X",'DEV.  DATA'!$E$37="",'DEV.  DATA'!$E$38="",'DEV.  DATA'!$H$84&lt;&gt;""),'EXHIBIT C'!H112,"")))</f>
        <v/>
      </c>
      <c r="Z112" s="457" t="str">
        <f t="shared" si="8"/>
        <v/>
      </c>
      <c r="AA112" s="457" t="str">
        <f t="shared" si="9"/>
        <v/>
      </c>
    </row>
    <row r="113" spans="1:27">
      <c r="A113" s="467"/>
      <c r="B113" s="306" t="str">
        <f>IF('APPLIC. FRACT.'!A109="",IF('QUAL. CALC'!A109="","",'QUAL. CALC'!A109),'APPLIC. FRACT.'!A109)</f>
        <v/>
      </c>
      <c r="C113" s="307" t="str">
        <f>IF('QUAL. CALC'!B109="","",'QUAL. CALC'!B109)</f>
        <v/>
      </c>
      <c r="D113" s="308" t="str">
        <f>IF('APPLIC. FRACT.'!C109="",IF('QUAL. CALC'!C109="","",'QUAL. CALC'!C109),'APPLIC. FRACT.'!C109)</f>
        <v/>
      </c>
      <c r="E113" s="309" t="str">
        <f>IF(B113="","",N(M113)+IF('DEV.  DATA'!H$84&gt;0,IF('CREDIT CALC.'!H$41&lt;='CREDIT CALC.'!H$43,'QUAL. CALC'!D109,('CREDIT CALC.'!H$43/'CREDIT CALC.'!H$41)*'QUAL. CALC'!D109),IF('CREDIT CALC.'!H$37="","",IF(AND('CREDIT CALC.'!H$41&lt;='CREDIT CALC.'!H$37,'CREDIT CALC.'!H$41&lt;='CREDIT CALC.'!H$43),'QUAL. CALC'!D109,IF(AND('CREDIT CALC.'!H$37&lt;'CREDIT CALC.'!H$41,'CREDIT CALC.'!H$37&lt;'CREDIT CALC.'!H$43),('CREDIT CALC.'!H$37/'CREDIT CALC.'!H$41)*'QUAL. CALC'!D109,('CREDIT CALC.'!H$43/'CREDIT CALC.'!H$41)*'QUAL. CALC'!D109)))))</f>
        <v/>
      </c>
      <c r="F113" s="308" t="str">
        <f>IF(B113="","",IF('DEV.  DATA'!$D$72="","",1.3))</f>
        <v/>
      </c>
      <c r="G113" s="310" t="str">
        <f>IF(B113="","",IF('DEV.  DATA'!$G$60=100,1,'APPLIC. FRACT.'!$H109))</f>
        <v/>
      </c>
      <c r="H113" s="309" t="str">
        <f t="shared" si="10"/>
        <v/>
      </c>
      <c r="I113" s="311" t="str">
        <f>IF(B113="","",IF('DEV.  DATA'!$E$35="",'QUAL. CALC'!G109,IF('DEV.  DATA'!$E$37="",'DEV.  DATA'!$E$38,'DEV.  DATA'!$E$37)))</f>
        <v/>
      </c>
      <c r="J113" s="309" t="str">
        <f t="shared" si="11"/>
        <v/>
      </c>
      <c r="K113" s="312"/>
      <c r="L113" s="312"/>
      <c r="M113" s="450"/>
      <c r="N113" s="451" t="str">
        <f t="shared" si="7"/>
        <v/>
      </c>
      <c r="P113" s="452" t="str">
        <f>IF('DEV.  DATA'!$E$37&lt;&gt;"",'EXHIBIT C'!J113,IF(AND('DEV.  DATA'!$G$35="X",'DEV.  DATA'!$E$37="",'DEV.  DATA'!$E$38="",'DEV.  DATA'!$H$84=""),'EXHIBIT C'!J113,""))</f>
        <v/>
      </c>
      <c r="Q113" s="453" t="str">
        <f>IF(AND('DEV.  DATA'!$E$37="",'DEV.  DATA'!$E$38&gt;0),'EXHIBIT C'!J113,IF(AND('DEV.  DATA'!$G$35="X",'DEV.  DATA'!$E$37="",'DEV.  DATA'!$E$38="",'DEV.  DATA'!$H$84&lt;&gt;""),'EXHIBIT C'!J113,""))</f>
        <v/>
      </c>
      <c r="R113" s="454" t="str">
        <f>IF(B113="","",IF('DEV.  DATA'!$E$37&lt;&gt;"",'EXHIBIT C'!I113/100,IF(AND('DEV.  DATA'!$G$35="X",'DEV.  DATA'!$E$37="",'DEV.  DATA'!$E$38="",'DEV.  DATA'!$H$84=""),'EXHIBIT C'!I113/100,"")))</f>
        <v/>
      </c>
      <c r="S113" s="455" t="str">
        <f>IF(B113="","",IF(AND('DEV.  DATA'!$E$37="",'DEV.  DATA'!$E$38&gt;0), 'EXHIBIT C'!I113/100,IF(AND('DEV.  DATA'!$G$35="X",'DEV.  DATA'!$E$37="",'DEV.  DATA'!$E$38="",'DEV.  DATA'!$H$84&lt;&gt;""),'EXHIBIT C'!I113/100,"")))</f>
        <v/>
      </c>
      <c r="T113" s="456" t="str">
        <f>IF(B113="","",IF('DEV.  DATA'!$E$37&lt;&gt;"",'EXHIBIT C'!J113,IF(AND('DEV.  DATA'!$G$35="X",'DEV.  DATA'!$E$37="",'DEV.  DATA'!$E$38="",'DEV.  DATA'!$H$84=""),'EXHIBIT C'!J113,"")))</f>
        <v/>
      </c>
      <c r="U113" s="453" t="str">
        <f>IF(B113="","",IF(AND('DEV.  DATA'!$E$37="",'DEV.  DATA'!$E$38&gt;0), 'EXHIBIT C'!J113,IF(AND('DEV.  DATA'!$G$35="X",'DEV.  DATA'!$E$37="",'DEV.  DATA'!$E$38="",'DEV.  DATA'!$H$84&lt;&gt;""),'EXHIBIT C'!J113,"")))</f>
        <v/>
      </c>
      <c r="V113" s="444" t="str">
        <f>IF(B113="","",IF('DEV.  DATA'!$E$37&lt;&gt;"",'EXHIBIT C'!H113,IF(AND('DEV.  DATA'!$G$35="X",'DEV.  DATA'!$E$37="",'DEV.  DATA'!$E$38="",'DEV.  DATA'!$H$84=""),'EXHIBIT C'!H113,"")))</f>
        <v/>
      </c>
      <c r="W113" s="445" t="str">
        <f>IF(B113="","",IF(AND('DEV.  DATA'!$E$37="",'DEV.  DATA'!$E$38&gt;0), 'EXHIBIT C'!H113,IF(AND('DEV.  DATA'!$G$35="X",'DEV.  DATA'!$E$37="",'DEV.  DATA'!$E$38="",'DEV.  DATA'!$H$84&lt;&gt;""),'EXHIBIT C'!H113,"")))</f>
        <v/>
      </c>
      <c r="X113" s="444" t="str">
        <f>IF(B113="","",IF('DEV.  DATA'!$E$37&lt;&gt;"",'EXHIBIT C'!H113,IF(AND('DEV.  DATA'!$G$35="X",'DEV.  DATA'!$E$37="",'DEV.  DATA'!$E$38="",'DEV.  DATA'!$H$84=""),'EXHIBIT C'!H113,"")))</f>
        <v/>
      </c>
      <c r="Y113" s="445" t="str">
        <f>IF(B113="","",IF(AND('DEV.  DATA'!$E$37="",'DEV.  DATA'!$E$38&gt;0), 'EXHIBIT C'!H113,IF(AND('DEV.  DATA'!$G$35="X",'DEV.  DATA'!$E$37="",'DEV.  DATA'!$E$38="",'DEV.  DATA'!$H$84&lt;&gt;""),'EXHIBIT C'!H113,"")))</f>
        <v/>
      </c>
      <c r="Z113" s="457" t="str">
        <f t="shared" si="8"/>
        <v/>
      </c>
      <c r="AA113" s="457" t="str">
        <f t="shared" si="9"/>
        <v/>
      </c>
    </row>
    <row r="114" spans="1:27">
      <c r="A114" s="467"/>
      <c r="B114" s="306" t="str">
        <f>IF('APPLIC. FRACT.'!A110="",IF('QUAL. CALC'!A110="","",'QUAL. CALC'!A110),'APPLIC. FRACT.'!A110)</f>
        <v/>
      </c>
      <c r="C114" s="307" t="str">
        <f>IF('QUAL. CALC'!B110="","",'QUAL. CALC'!B110)</f>
        <v/>
      </c>
      <c r="D114" s="308" t="str">
        <f>IF('APPLIC. FRACT.'!C110="",IF('QUAL. CALC'!C110="","",'QUAL. CALC'!C110),'APPLIC. FRACT.'!C110)</f>
        <v/>
      </c>
      <c r="E114" s="309" t="str">
        <f>IF(B114="","",N(M114)+IF('DEV.  DATA'!H$84&gt;0,IF('CREDIT CALC.'!H$41&lt;='CREDIT CALC.'!H$43,'QUAL. CALC'!D110,('CREDIT CALC.'!H$43/'CREDIT CALC.'!H$41)*'QUAL. CALC'!D110),IF('CREDIT CALC.'!H$37="","",IF(AND('CREDIT CALC.'!H$41&lt;='CREDIT CALC.'!H$37,'CREDIT CALC.'!H$41&lt;='CREDIT CALC.'!H$43),'QUAL. CALC'!D110,IF(AND('CREDIT CALC.'!H$37&lt;'CREDIT CALC.'!H$41,'CREDIT CALC.'!H$37&lt;'CREDIT CALC.'!H$43),('CREDIT CALC.'!H$37/'CREDIT CALC.'!H$41)*'QUAL. CALC'!D110,('CREDIT CALC.'!H$43/'CREDIT CALC.'!H$41)*'QUAL. CALC'!D110)))))</f>
        <v/>
      </c>
      <c r="F114" s="308" t="str">
        <f>IF(B114="","",IF('DEV.  DATA'!$D$72="","",1.3))</f>
        <v/>
      </c>
      <c r="G114" s="310" t="str">
        <f>IF(B114="","",IF('DEV.  DATA'!$G$60=100,1,'APPLIC. FRACT.'!$H110))</f>
        <v/>
      </c>
      <c r="H114" s="309" t="str">
        <f t="shared" si="10"/>
        <v/>
      </c>
      <c r="I114" s="311" t="str">
        <f>IF(B114="","",IF('DEV.  DATA'!$E$35="",'QUAL. CALC'!G110,IF('DEV.  DATA'!$E$37="",'DEV.  DATA'!$E$38,'DEV.  DATA'!$E$37)))</f>
        <v/>
      </c>
      <c r="J114" s="309" t="str">
        <f t="shared" si="11"/>
        <v/>
      </c>
      <c r="K114" s="312"/>
      <c r="L114" s="312"/>
      <c r="M114" s="450"/>
      <c r="N114" s="451" t="str">
        <f t="shared" si="7"/>
        <v/>
      </c>
      <c r="P114" s="452" t="str">
        <f>IF('DEV.  DATA'!$E$37&lt;&gt;"",'EXHIBIT C'!J114,IF(AND('DEV.  DATA'!$G$35="X",'DEV.  DATA'!$E$37="",'DEV.  DATA'!$E$38="",'DEV.  DATA'!$H$84=""),'EXHIBIT C'!J114,""))</f>
        <v/>
      </c>
      <c r="Q114" s="453" t="str">
        <f>IF(AND('DEV.  DATA'!$E$37="",'DEV.  DATA'!$E$38&gt;0),'EXHIBIT C'!J114,IF(AND('DEV.  DATA'!$G$35="X",'DEV.  DATA'!$E$37="",'DEV.  DATA'!$E$38="",'DEV.  DATA'!$H$84&lt;&gt;""),'EXHIBIT C'!J114,""))</f>
        <v/>
      </c>
      <c r="R114" s="454" t="str">
        <f>IF(B114="","",IF('DEV.  DATA'!$E$37&lt;&gt;"",'EXHIBIT C'!I114/100,IF(AND('DEV.  DATA'!$G$35="X",'DEV.  DATA'!$E$37="",'DEV.  DATA'!$E$38="",'DEV.  DATA'!$H$84=""),'EXHIBIT C'!I114/100,"")))</f>
        <v/>
      </c>
      <c r="S114" s="455" t="str">
        <f>IF(B114="","",IF(AND('DEV.  DATA'!$E$37="",'DEV.  DATA'!$E$38&gt;0), 'EXHIBIT C'!I114/100,IF(AND('DEV.  DATA'!$G$35="X",'DEV.  DATA'!$E$37="",'DEV.  DATA'!$E$38="",'DEV.  DATA'!$H$84&lt;&gt;""),'EXHIBIT C'!I114/100,"")))</f>
        <v/>
      </c>
      <c r="T114" s="456" t="str">
        <f>IF(B114="","",IF('DEV.  DATA'!$E$37&lt;&gt;"",'EXHIBIT C'!J114,IF(AND('DEV.  DATA'!$G$35="X",'DEV.  DATA'!$E$37="",'DEV.  DATA'!$E$38="",'DEV.  DATA'!$H$84=""),'EXHIBIT C'!J114,"")))</f>
        <v/>
      </c>
      <c r="U114" s="453" t="str">
        <f>IF(B114="","",IF(AND('DEV.  DATA'!$E$37="",'DEV.  DATA'!$E$38&gt;0), 'EXHIBIT C'!J114,IF(AND('DEV.  DATA'!$G$35="X",'DEV.  DATA'!$E$37="",'DEV.  DATA'!$E$38="",'DEV.  DATA'!$H$84&lt;&gt;""),'EXHIBIT C'!J114,"")))</f>
        <v/>
      </c>
      <c r="V114" s="444" t="str">
        <f>IF(B114="","",IF('DEV.  DATA'!$E$37&lt;&gt;"",'EXHIBIT C'!H114,IF(AND('DEV.  DATA'!$G$35="X",'DEV.  DATA'!$E$37="",'DEV.  DATA'!$E$38="",'DEV.  DATA'!$H$84=""),'EXHIBIT C'!H114,"")))</f>
        <v/>
      </c>
      <c r="W114" s="445" t="str">
        <f>IF(B114="","",IF(AND('DEV.  DATA'!$E$37="",'DEV.  DATA'!$E$38&gt;0), 'EXHIBIT C'!H114,IF(AND('DEV.  DATA'!$G$35="X",'DEV.  DATA'!$E$37="",'DEV.  DATA'!$E$38="",'DEV.  DATA'!$H$84&lt;&gt;""),'EXHIBIT C'!H114,"")))</f>
        <v/>
      </c>
      <c r="X114" s="444" t="str">
        <f>IF(B114="","",IF('DEV.  DATA'!$E$37&lt;&gt;"",'EXHIBIT C'!H114,IF(AND('DEV.  DATA'!$G$35="X",'DEV.  DATA'!$E$37="",'DEV.  DATA'!$E$38="",'DEV.  DATA'!$H$84=""),'EXHIBIT C'!H114,"")))</f>
        <v/>
      </c>
      <c r="Y114" s="445" t="str">
        <f>IF(B114="","",IF(AND('DEV.  DATA'!$E$37="",'DEV.  DATA'!$E$38&gt;0), 'EXHIBIT C'!H114,IF(AND('DEV.  DATA'!$G$35="X",'DEV.  DATA'!$E$37="",'DEV.  DATA'!$E$38="",'DEV.  DATA'!$H$84&lt;&gt;""),'EXHIBIT C'!H114,"")))</f>
        <v/>
      </c>
      <c r="Z114" s="457" t="str">
        <f t="shared" si="8"/>
        <v/>
      </c>
      <c r="AA114" s="457" t="str">
        <f t="shared" si="9"/>
        <v/>
      </c>
    </row>
    <row r="115" spans="1:27">
      <c r="A115" s="467"/>
      <c r="B115" s="306" t="str">
        <f>IF('APPLIC. FRACT.'!A111="",IF('QUAL. CALC'!A111="","",'QUAL. CALC'!A111),'APPLIC. FRACT.'!A111)</f>
        <v/>
      </c>
      <c r="C115" s="307" t="str">
        <f>IF('QUAL. CALC'!B111="","",'QUAL. CALC'!B111)</f>
        <v/>
      </c>
      <c r="D115" s="308" t="str">
        <f>IF('APPLIC. FRACT.'!C111="",IF('QUAL. CALC'!C111="","",'QUAL. CALC'!C111),'APPLIC. FRACT.'!C111)</f>
        <v/>
      </c>
      <c r="E115" s="309" t="str">
        <f>IF(B115="","",N(M115)+IF('DEV.  DATA'!H$84&gt;0,IF('CREDIT CALC.'!H$41&lt;='CREDIT CALC.'!H$43,'QUAL. CALC'!D111,('CREDIT CALC.'!H$43/'CREDIT CALC.'!H$41)*'QUAL. CALC'!D111),IF('CREDIT CALC.'!H$37="","",IF(AND('CREDIT CALC.'!H$41&lt;='CREDIT CALC.'!H$37,'CREDIT CALC.'!H$41&lt;='CREDIT CALC.'!H$43),'QUAL. CALC'!D111,IF(AND('CREDIT CALC.'!H$37&lt;'CREDIT CALC.'!H$41,'CREDIT CALC.'!H$37&lt;'CREDIT CALC.'!H$43),('CREDIT CALC.'!H$37/'CREDIT CALC.'!H$41)*'QUAL. CALC'!D111,('CREDIT CALC.'!H$43/'CREDIT CALC.'!H$41)*'QUAL. CALC'!D111)))))</f>
        <v/>
      </c>
      <c r="F115" s="308" t="str">
        <f>IF(B115="","",IF('DEV.  DATA'!$D$72="","",1.3))</f>
        <v/>
      </c>
      <c r="G115" s="310" t="str">
        <f>IF(B115="","",IF('DEV.  DATA'!$G$60=100,1,'APPLIC. FRACT.'!$H111))</f>
        <v/>
      </c>
      <c r="H115" s="309" t="str">
        <f t="shared" si="10"/>
        <v/>
      </c>
      <c r="I115" s="311" t="str">
        <f>IF(B115="","",IF('DEV.  DATA'!$E$35="",'QUAL. CALC'!G111,IF('DEV.  DATA'!$E$37="",'DEV.  DATA'!$E$38,'DEV.  DATA'!$E$37)))</f>
        <v/>
      </c>
      <c r="J115" s="309" t="str">
        <f t="shared" si="11"/>
        <v/>
      </c>
      <c r="K115" s="312"/>
      <c r="L115" s="312"/>
      <c r="M115" s="450"/>
      <c r="N115" s="451" t="str">
        <f t="shared" si="7"/>
        <v/>
      </c>
      <c r="P115" s="452" t="str">
        <f>IF('DEV.  DATA'!$E$37&lt;&gt;"",'EXHIBIT C'!J115,IF(AND('DEV.  DATA'!$G$35="X",'DEV.  DATA'!$E$37="",'DEV.  DATA'!$E$38="",'DEV.  DATA'!$H$84=""),'EXHIBIT C'!J115,""))</f>
        <v/>
      </c>
      <c r="Q115" s="453" t="str">
        <f>IF(AND('DEV.  DATA'!$E$37="",'DEV.  DATA'!$E$38&gt;0),'EXHIBIT C'!J115,IF(AND('DEV.  DATA'!$G$35="X",'DEV.  DATA'!$E$37="",'DEV.  DATA'!$E$38="",'DEV.  DATA'!$H$84&lt;&gt;""),'EXHIBIT C'!J115,""))</f>
        <v/>
      </c>
      <c r="R115" s="454" t="str">
        <f>IF(B115="","",IF('DEV.  DATA'!$E$37&lt;&gt;"",'EXHIBIT C'!I115/100,IF(AND('DEV.  DATA'!$G$35="X",'DEV.  DATA'!$E$37="",'DEV.  DATA'!$E$38="",'DEV.  DATA'!$H$84=""),'EXHIBIT C'!I115/100,"")))</f>
        <v/>
      </c>
      <c r="S115" s="455" t="str">
        <f>IF(B115="","",IF(AND('DEV.  DATA'!$E$37="",'DEV.  DATA'!$E$38&gt;0), 'EXHIBIT C'!I115/100,IF(AND('DEV.  DATA'!$G$35="X",'DEV.  DATA'!$E$37="",'DEV.  DATA'!$E$38="",'DEV.  DATA'!$H$84&lt;&gt;""),'EXHIBIT C'!I115/100,"")))</f>
        <v/>
      </c>
      <c r="T115" s="456" t="str">
        <f>IF(B115="","",IF('DEV.  DATA'!$E$37&lt;&gt;"",'EXHIBIT C'!J115,IF(AND('DEV.  DATA'!$G$35="X",'DEV.  DATA'!$E$37="",'DEV.  DATA'!$E$38="",'DEV.  DATA'!$H$84=""),'EXHIBIT C'!J115,"")))</f>
        <v/>
      </c>
      <c r="U115" s="453" t="str">
        <f>IF(B115="","",IF(AND('DEV.  DATA'!$E$37="",'DEV.  DATA'!$E$38&gt;0), 'EXHIBIT C'!J115,IF(AND('DEV.  DATA'!$G$35="X",'DEV.  DATA'!$E$37="",'DEV.  DATA'!$E$38="",'DEV.  DATA'!$H$84&lt;&gt;""),'EXHIBIT C'!J115,"")))</f>
        <v/>
      </c>
      <c r="V115" s="444" t="str">
        <f>IF(B115="","",IF('DEV.  DATA'!$E$37&lt;&gt;"",'EXHIBIT C'!H115,IF(AND('DEV.  DATA'!$G$35="X",'DEV.  DATA'!$E$37="",'DEV.  DATA'!$E$38="",'DEV.  DATA'!$H$84=""),'EXHIBIT C'!H115,"")))</f>
        <v/>
      </c>
      <c r="W115" s="445" t="str">
        <f>IF(B115="","",IF(AND('DEV.  DATA'!$E$37="",'DEV.  DATA'!$E$38&gt;0), 'EXHIBIT C'!H115,IF(AND('DEV.  DATA'!$G$35="X",'DEV.  DATA'!$E$37="",'DEV.  DATA'!$E$38="",'DEV.  DATA'!$H$84&lt;&gt;""),'EXHIBIT C'!H115,"")))</f>
        <v/>
      </c>
      <c r="X115" s="444" t="str">
        <f>IF(B115="","",IF('DEV.  DATA'!$E$37&lt;&gt;"",'EXHIBIT C'!H115,IF(AND('DEV.  DATA'!$G$35="X",'DEV.  DATA'!$E$37="",'DEV.  DATA'!$E$38="",'DEV.  DATA'!$H$84=""),'EXHIBIT C'!H115,"")))</f>
        <v/>
      </c>
      <c r="Y115" s="445" t="str">
        <f>IF(B115="","",IF(AND('DEV.  DATA'!$E$37="",'DEV.  DATA'!$E$38&gt;0), 'EXHIBIT C'!H115,IF(AND('DEV.  DATA'!$G$35="X",'DEV.  DATA'!$E$37="",'DEV.  DATA'!$E$38="",'DEV.  DATA'!$H$84&lt;&gt;""),'EXHIBIT C'!H115,"")))</f>
        <v/>
      </c>
      <c r="Z115" s="457" t="str">
        <f t="shared" si="8"/>
        <v/>
      </c>
      <c r="AA115" s="457" t="str">
        <f t="shared" si="9"/>
        <v/>
      </c>
    </row>
    <row r="116" spans="1:27">
      <c r="A116" s="467"/>
      <c r="B116" s="306" t="str">
        <f>IF('APPLIC. FRACT.'!A112="",IF('QUAL. CALC'!A112="","",'QUAL. CALC'!A112),'APPLIC. FRACT.'!A112)</f>
        <v/>
      </c>
      <c r="C116" s="307" t="str">
        <f>IF('QUAL. CALC'!B112="","",'QUAL. CALC'!B112)</f>
        <v/>
      </c>
      <c r="D116" s="308" t="str">
        <f>IF('APPLIC. FRACT.'!C112="",IF('QUAL. CALC'!C112="","",'QUAL. CALC'!C112),'APPLIC. FRACT.'!C112)</f>
        <v/>
      </c>
      <c r="E116" s="309" t="str">
        <f>IF(B116="","",N(M116)+IF('DEV.  DATA'!H$84&gt;0,IF('CREDIT CALC.'!H$41&lt;='CREDIT CALC.'!H$43,'QUAL. CALC'!D112,('CREDIT CALC.'!H$43/'CREDIT CALC.'!H$41)*'QUAL. CALC'!D112),IF('CREDIT CALC.'!H$37="","",IF(AND('CREDIT CALC.'!H$41&lt;='CREDIT CALC.'!H$37,'CREDIT CALC.'!H$41&lt;='CREDIT CALC.'!H$43),'QUAL. CALC'!D112,IF(AND('CREDIT CALC.'!H$37&lt;'CREDIT CALC.'!H$41,'CREDIT CALC.'!H$37&lt;'CREDIT CALC.'!H$43),('CREDIT CALC.'!H$37/'CREDIT CALC.'!H$41)*'QUAL. CALC'!D112,('CREDIT CALC.'!H$43/'CREDIT CALC.'!H$41)*'QUAL. CALC'!D112)))))</f>
        <v/>
      </c>
      <c r="F116" s="308" t="str">
        <f>IF(B116="","",IF('DEV.  DATA'!$D$72="","",1.3))</f>
        <v/>
      </c>
      <c r="G116" s="310" t="str">
        <f>IF(B116="","",IF('DEV.  DATA'!$G$60=100,1,'APPLIC. FRACT.'!$H112))</f>
        <v/>
      </c>
      <c r="H116" s="309" t="str">
        <f t="shared" si="10"/>
        <v/>
      </c>
      <c r="I116" s="311" t="str">
        <f>IF(B116="","",IF('DEV.  DATA'!$E$35="",'QUAL. CALC'!G112,IF('DEV.  DATA'!$E$37="",'DEV.  DATA'!$E$38,'DEV.  DATA'!$E$37)))</f>
        <v/>
      </c>
      <c r="J116" s="309" t="str">
        <f t="shared" si="11"/>
        <v/>
      </c>
      <c r="K116" s="312"/>
      <c r="L116" s="312"/>
      <c r="M116" s="450"/>
      <c r="N116" s="451" t="str">
        <f t="shared" si="7"/>
        <v/>
      </c>
      <c r="P116" s="452" t="str">
        <f>IF('DEV.  DATA'!$E$37&lt;&gt;"",'EXHIBIT C'!J116,IF(AND('DEV.  DATA'!$G$35="X",'DEV.  DATA'!$E$37="",'DEV.  DATA'!$E$38="",'DEV.  DATA'!$H$84=""),'EXHIBIT C'!J116,""))</f>
        <v/>
      </c>
      <c r="Q116" s="453" t="str">
        <f>IF(AND('DEV.  DATA'!$E$37="",'DEV.  DATA'!$E$38&gt;0),'EXHIBIT C'!J116,IF(AND('DEV.  DATA'!$G$35="X",'DEV.  DATA'!$E$37="",'DEV.  DATA'!$E$38="",'DEV.  DATA'!$H$84&lt;&gt;""),'EXHIBIT C'!J116,""))</f>
        <v/>
      </c>
      <c r="R116" s="454" t="str">
        <f>IF(B116="","",IF('DEV.  DATA'!$E$37&lt;&gt;"",'EXHIBIT C'!I116/100,IF(AND('DEV.  DATA'!$G$35="X",'DEV.  DATA'!$E$37="",'DEV.  DATA'!$E$38="",'DEV.  DATA'!$H$84=""),'EXHIBIT C'!I116/100,"")))</f>
        <v/>
      </c>
      <c r="S116" s="455" t="str">
        <f>IF(B116="","",IF(AND('DEV.  DATA'!$E$37="",'DEV.  DATA'!$E$38&gt;0), 'EXHIBIT C'!I116/100,IF(AND('DEV.  DATA'!$G$35="X",'DEV.  DATA'!$E$37="",'DEV.  DATA'!$E$38="",'DEV.  DATA'!$H$84&lt;&gt;""),'EXHIBIT C'!I116/100,"")))</f>
        <v/>
      </c>
      <c r="T116" s="456" t="str">
        <f>IF(B116="","",IF('DEV.  DATA'!$E$37&lt;&gt;"",'EXHIBIT C'!J116,IF(AND('DEV.  DATA'!$G$35="X",'DEV.  DATA'!$E$37="",'DEV.  DATA'!$E$38="",'DEV.  DATA'!$H$84=""),'EXHIBIT C'!J116,"")))</f>
        <v/>
      </c>
      <c r="U116" s="453" t="str">
        <f>IF(B116="","",IF(AND('DEV.  DATA'!$E$37="",'DEV.  DATA'!$E$38&gt;0), 'EXHIBIT C'!J116,IF(AND('DEV.  DATA'!$G$35="X",'DEV.  DATA'!$E$37="",'DEV.  DATA'!$E$38="",'DEV.  DATA'!$H$84&lt;&gt;""),'EXHIBIT C'!J116,"")))</f>
        <v/>
      </c>
      <c r="V116" s="444" t="str">
        <f>IF(B116="","",IF('DEV.  DATA'!$E$37&lt;&gt;"",'EXHIBIT C'!H116,IF(AND('DEV.  DATA'!$G$35="X",'DEV.  DATA'!$E$37="",'DEV.  DATA'!$E$38="",'DEV.  DATA'!$H$84=""),'EXHIBIT C'!H116,"")))</f>
        <v/>
      </c>
      <c r="W116" s="445" t="str">
        <f>IF(B116="","",IF(AND('DEV.  DATA'!$E$37="",'DEV.  DATA'!$E$38&gt;0), 'EXHIBIT C'!H116,IF(AND('DEV.  DATA'!$G$35="X",'DEV.  DATA'!$E$37="",'DEV.  DATA'!$E$38="",'DEV.  DATA'!$H$84&lt;&gt;""),'EXHIBIT C'!H116,"")))</f>
        <v/>
      </c>
      <c r="X116" s="444" t="str">
        <f>IF(B116="","",IF('DEV.  DATA'!$E$37&lt;&gt;"",'EXHIBIT C'!H116,IF(AND('DEV.  DATA'!$G$35="X",'DEV.  DATA'!$E$37="",'DEV.  DATA'!$E$38="",'DEV.  DATA'!$H$84=""),'EXHIBIT C'!H116,"")))</f>
        <v/>
      </c>
      <c r="Y116" s="445" t="str">
        <f>IF(B116="","",IF(AND('DEV.  DATA'!$E$37="",'DEV.  DATA'!$E$38&gt;0), 'EXHIBIT C'!H116,IF(AND('DEV.  DATA'!$G$35="X",'DEV.  DATA'!$E$37="",'DEV.  DATA'!$E$38="",'DEV.  DATA'!$H$84&lt;&gt;""),'EXHIBIT C'!H116,"")))</f>
        <v/>
      </c>
      <c r="Z116" s="457" t="str">
        <f t="shared" si="8"/>
        <v/>
      </c>
      <c r="AA116" s="457" t="str">
        <f t="shared" si="9"/>
        <v/>
      </c>
    </row>
    <row r="117" spans="1:27">
      <c r="A117" s="467"/>
      <c r="B117" s="306" t="str">
        <f>IF('APPLIC. FRACT.'!A113="",IF('QUAL. CALC'!A113="","",'QUAL. CALC'!A113),'APPLIC. FRACT.'!A113)</f>
        <v/>
      </c>
      <c r="C117" s="307" t="str">
        <f>IF('QUAL. CALC'!B113="","",'QUAL. CALC'!B113)</f>
        <v/>
      </c>
      <c r="D117" s="308" t="str">
        <f>IF('APPLIC. FRACT.'!C113="",IF('QUAL. CALC'!C113="","",'QUAL. CALC'!C113),'APPLIC. FRACT.'!C113)</f>
        <v/>
      </c>
      <c r="E117" s="309" t="str">
        <f>IF(B117="","",N(M117)+IF('DEV.  DATA'!H$84&gt;0,IF('CREDIT CALC.'!H$41&lt;='CREDIT CALC.'!H$43,'QUAL. CALC'!D113,('CREDIT CALC.'!H$43/'CREDIT CALC.'!H$41)*'QUAL. CALC'!D113),IF('CREDIT CALC.'!H$37="","",IF(AND('CREDIT CALC.'!H$41&lt;='CREDIT CALC.'!H$37,'CREDIT CALC.'!H$41&lt;='CREDIT CALC.'!H$43),'QUAL. CALC'!D113,IF(AND('CREDIT CALC.'!H$37&lt;'CREDIT CALC.'!H$41,'CREDIT CALC.'!H$37&lt;'CREDIT CALC.'!H$43),('CREDIT CALC.'!H$37/'CREDIT CALC.'!H$41)*'QUAL. CALC'!D113,('CREDIT CALC.'!H$43/'CREDIT CALC.'!H$41)*'QUAL. CALC'!D113)))))</f>
        <v/>
      </c>
      <c r="F117" s="308" t="str">
        <f>IF(B117="","",IF('DEV.  DATA'!$D$72="","",1.3))</f>
        <v/>
      </c>
      <c r="G117" s="310" t="str">
        <f>IF(B117="","",IF('DEV.  DATA'!$G$60=100,1,'APPLIC. FRACT.'!$H113))</f>
        <v/>
      </c>
      <c r="H117" s="309" t="str">
        <f t="shared" si="10"/>
        <v/>
      </c>
      <c r="I117" s="311" t="str">
        <f>IF(B117="","",IF('DEV.  DATA'!$E$35="",'QUAL. CALC'!G113,IF('DEV.  DATA'!$E$37="",'DEV.  DATA'!$E$38,'DEV.  DATA'!$E$37)))</f>
        <v/>
      </c>
      <c r="J117" s="309" t="str">
        <f t="shared" si="11"/>
        <v/>
      </c>
      <c r="K117" s="312"/>
      <c r="L117" s="312"/>
      <c r="M117" s="450"/>
      <c r="N117" s="451" t="str">
        <f t="shared" si="7"/>
        <v/>
      </c>
      <c r="P117" s="452" t="str">
        <f>IF('DEV.  DATA'!$E$37&lt;&gt;"",'EXHIBIT C'!J117,IF(AND('DEV.  DATA'!$G$35="X",'DEV.  DATA'!$E$37="",'DEV.  DATA'!$E$38="",'DEV.  DATA'!$H$84=""),'EXHIBIT C'!J117,""))</f>
        <v/>
      </c>
      <c r="Q117" s="453" t="str">
        <f>IF(AND('DEV.  DATA'!$E$37="",'DEV.  DATA'!$E$38&gt;0),'EXHIBIT C'!J117,IF(AND('DEV.  DATA'!$G$35="X",'DEV.  DATA'!$E$37="",'DEV.  DATA'!$E$38="",'DEV.  DATA'!$H$84&lt;&gt;""),'EXHIBIT C'!J117,""))</f>
        <v/>
      </c>
      <c r="R117" s="454" t="str">
        <f>IF(B117="","",IF('DEV.  DATA'!$E$37&lt;&gt;"",'EXHIBIT C'!I117/100,IF(AND('DEV.  DATA'!$G$35="X",'DEV.  DATA'!$E$37="",'DEV.  DATA'!$E$38="",'DEV.  DATA'!$H$84=""),'EXHIBIT C'!I117/100,"")))</f>
        <v/>
      </c>
      <c r="S117" s="455" t="str">
        <f>IF(B117="","",IF(AND('DEV.  DATA'!$E$37="",'DEV.  DATA'!$E$38&gt;0), 'EXHIBIT C'!I117/100,IF(AND('DEV.  DATA'!$G$35="X",'DEV.  DATA'!$E$37="",'DEV.  DATA'!$E$38="",'DEV.  DATA'!$H$84&lt;&gt;""),'EXHIBIT C'!I117/100,"")))</f>
        <v/>
      </c>
      <c r="T117" s="456" t="str">
        <f>IF(B117="","",IF('DEV.  DATA'!$E$37&lt;&gt;"",'EXHIBIT C'!J117,IF(AND('DEV.  DATA'!$G$35="X",'DEV.  DATA'!$E$37="",'DEV.  DATA'!$E$38="",'DEV.  DATA'!$H$84=""),'EXHIBIT C'!J117,"")))</f>
        <v/>
      </c>
      <c r="U117" s="453" t="str">
        <f>IF(B117="","",IF(AND('DEV.  DATA'!$E$37="",'DEV.  DATA'!$E$38&gt;0), 'EXHIBIT C'!J117,IF(AND('DEV.  DATA'!$G$35="X",'DEV.  DATA'!$E$37="",'DEV.  DATA'!$E$38="",'DEV.  DATA'!$H$84&lt;&gt;""),'EXHIBIT C'!J117,"")))</f>
        <v/>
      </c>
      <c r="V117" s="444" t="str">
        <f>IF(B117="","",IF('DEV.  DATA'!$E$37&lt;&gt;"",'EXHIBIT C'!H117,IF(AND('DEV.  DATA'!$G$35="X",'DEV.  DATA'!$E$37="",'DEV.  DATA'!$E$38="",'DEV.  DATA'!$H$84=""),'EXHIBIT C'!H117,"")))</f>
        <v/>
      </c>
      <c r="W117" s="445" t="str">
        <f>IF(B117="","",IF(AND('DEV.  DATA'!$E$37="",'DEV.  DATA'!$E$38&gt;0), 'EXHIBIT C'!H117,IF(AND('DEV.  DATA'!$G$35="X",'DEV.  DATA'!$E$37="",'DEV.  DATA'!$E$38="",'DEV.  DATA'!$H$84&lt;&gt;""),'EXHIBIT C'!H117,"")))</f>
        <v/>
      </c>
      <c r="X117" s="444" t="str">
        <f>IF(B117="","",IF('DEV.  DATA'!$E$37&lt;&gt;"",'EXHIBIT C'!H117,IF(AND('DEV.  DATA'!$G$35="X",'DEV.  DATA'!$E$37="",'DEV.  DATA'!$E$38="",'DEV.  DATA'!$H$84=""),'EXHIBIT C'!H117,"")))</f>
        <v/>
      </c>
      <c r="Y117" s="445" t="str">
        <f>IF(B117="","",IF(AND('DEV.  DATA'!$E$37="",'DEV.  DATA'!$E$38&gt;0), 'EXHIBIT C'!H117,IF(AND('DEV.  DATA'!$G$35="X",'DEV.  DATA'!$E$37="",'DEV.  DATA'!$E$38="",'DEV.  DATA'!$H$84&lt;&gt;""),'EXHIBIT C'!H117,"")))</f>
        <v/>
      </c>
      <c r="Z117" s="457" t="str">
        <f t="shared" si="8"/>
        <v/>
      </c>
      <c r="AA117" s="457" t="str">
        <f t="shared" si="9"/>
        <v/>
      </c>
    </row>
    <row r="118" spans="1:27">
      <c r="A118" s="467"/>
      <c r="B118" s="306" t="str">
        <f>IF('APPLIC. FRACT.'!A114="",IF('QUAL. CALC'!A114="","",'QUAL. CALC'!A114),'APPLIC. FRACT.'!A114)</f>
        <v/>
      </c>
      <c r="C118" s="307" t="str">
        <f>IF('QUAL. CALC'!B114="","",'QUAL. CALC'!B114)</f>
        <v/>
      </c>
      <c r="D118" s="308" t="str">
        <f>IF('APPLIC. FRACT.'!C114="",IF('QUAL. CALC'!C114="","",'QUAL. CALC'!C114),'APPLIC. FRACT.'!C114)</f>
        <v/>
      </c>
      <c r="E118" s="309" t="str">
        <f>IF(B118="","",N(M118)+IF('DEV.  DATA'!H$84&gt;0,IF('CREDIT CALC.'!H$41&lt;='CREDIT CALC.'!H$43,'QUAL. CALC'!D114,('CREDIT CALC.'!H$43/'CREDIT CALC.'!H$41)*'QUAL. CALC'!D114),IF('CREDIT CALC.'!H$37="","",IF(AND('CREDIT CALC.'!H$41&lt;='CREDIT CALC.'!H$37,'CREDIT CALC.'!H$41&lt;='CREDIT CALC.'!H$43),'QUAL. CALC'!D114,IF(AND('CREDIT CALC.'!H$37&lt;'CREDIT CALC.'!H$41,'CREDIT CALC.'!H$37&lt;'CREDIT CALC.'!H$43),('CREDIT CALC.'!H$37/'CREDIT CALC.'!H$41)*'QUAL. CALC'!D114,('CREDIT CALC.'!H$43/'CREDIT CALC.'!H$41)*'QUAL. CALC'!D114)))))</f>
        <v/>
      </c>
      <c r="F118" s="308" t="str">
        <f>IF(B118="","",IF('DEV.  DATA'!$D$72="","",1.3))</f>
        <v/>
      </c>
      <c r="G118" s="310" t="str">
        <f>IF(B118="","",IF('DEV.  DATA'!$G$60=100,1,'APPLIC. FRACT.'!$H114))</f>
        <v/>
      </c>
      <c r="H118" s="309" t="str">
        <f t="shared" si="10"/>
        <v/>
      </c>
      <c r="I118" s="311" t="str">
        <f>IF(B118="","",IF('DEV.  DATA'!$E$35="",'QUAL. CALC'!G114,IF('DEV.  DATA'!$E$37="",'DEV.  DATA'!$E$38,'DEV.  DATA'!$E$37)))</f>
        <v/>
      </c>
      <c r="J118" s="309" t="str">
        <f t="shared" si="11"/>
        <v/>
      </c>
      <c r="K118" s="312"/>
      <c r="L118" s="312"/>
      <c r="M118" s="450"/>
      <c r="N118" s="451" t="str">
        <f t="shared" si="7"/>
        <v/>
      </c>
      <c r="P118" s="452" t="str">
        <f>IF('DEV.  DATA'!$E$37&lt;&gt;"",'EXHIBIT C'!J118,IF(AND('DEV.  DATA'!$G$35="X",'DEV.  DATA'!$E$37="",'DEV.  DATA'!$E$38="",'DEV.  DATA'!$H$84=""),'EXHIBIT C'!J118,""))</f>
        <v/>
      </c>
      <c r="Q118" s="453" t="str">
        <f>IF(AND('DEV.  DATA'!$E$37="",'DEV.  DATA'!$E$38&gt;0),'EXHIBIT C'!J118,IF(AND('DEV.  DATA'!$G$35="X",'DEV.  DATA'!$E$37="",'DEV.  DATA'!$E$38="",'DEV.  DATA'!$H$84&lt;&gt;""),'EXHIBIT C'!J118,""))</f>
        <v/>
      </c>
      <c r="R118" s="454" t="str">
        <f>IF(B118="","",IF('DEV.  DATA'!$E$37&lt;&gt;"",'EXHIBIT C'!I118/100,IF(AND('DEV.  DATA'!$G$35="X",'DEV.  DATA'!$E$37="",'DEV.  DATA'!$E$38="",'DEV.  DATA'!$H$84=""),'EXHIBIT C'!I118/100,"")))</f>
        <v/>
      </c>
      <c r="S118" s="455" t="str">
        <f>IF(B118="","",IF(AND('DEV.  DATA'!$E$37="",'DEV.  DATA'!$E$38&gt;0), 'EXHIBIT C'!I118/100,IF(AND('DEV.  DATA'!$G$35="X",'DEV.  DATA'!$E$37="",'DEV.  DATA'!$E$38="",'DEV.  DATA'!$H$84&lt;&gt;""),'EXHIBIT C'!I118/100,"")))</f>
        <v/>
      </c>
      <c r="T118" s="456" t="str">
        <f>IF(B118="","",IF('DEV.  DATA'!$E$37&lt;&gt;"",'EXHIBIT C'!J118,IF(AND('DEV.  DATA'!$G$35="X",'DEV.  DATA'!$E$37="",'DEV.  DATA'!$E$38="",'DEV.  DATA'!$H$84=""),'EXHIBIT C'!J118,"")))</f>
        <v/>
      </c>
      <c r="U118" s="453" t="str">
        <f>IF(B118="","",IF(AND('DEV.  DATA'!$E$37="",'DEV.  DATA'!$E$38&gt;0), 'EXHIBIT C'!J118,IF(AND('DEV.  DATA'!$G$35="X",'DEV.  DATA'!$E$37="",'DEV.  DATA'!$E$38="",'DEV.  DATA'!$H$84&lt;&gt;""),'EXHIBIT C'!J118,"")))</f>
        <v/>
      </c>
      <c r="V118" s="444" t="str">
        <f>IF(B118="","",IF('DEV.  DATA'!$E$37&lt;&gt;"",'EXHIBIT C'!H118,IF(AND('DEV.  DATA'!$G$35="X",'DEV.  DATA'!$E$37="",'DEV.  DATA'!$E$38="",'DEV.  DATA'!$H$84=""),'EXHIBIT C'!H118,"")))</f>
        <v/>
      </c>
      <c r="W118" s="445" t="str">
        <f>IF(B118="","",IF(AND('DEV.  DATA'!$E$37="",'DEV.  DATA'!$E$38&gt;0), 'EXHIBIT C'!H118,IF(AND('DEV.  DATA'!$G$35="X",'DEV.  DATA'!$E$37="",'DEV.  DATA'!$E$38="",'DEV.  DATA'!$H$84&lt;&gt;""),'EXHIBIT C'!H118,"")))</f>
        <v/>
      </c>
      <c r="X118" s="444" t="str">
        <f>IF(B118="","",IF('DEV.  DATA'!$E$37&lt;&gt;"",'EXHIBIT C'!H118,IF(AND('DEV.  DATA'!$G$35="X",'DEV.  DATA'!$E$37="",'DEV.  DATA'!$E$38="",'DEV.  DATA'!$H$84=""),'EXHIBIT C'!H118,"")))</f>
        <v/>
      </c>
      <c r="Y118" s="445" t="str">
        <f>IF(B118="","",IF(AND('DEV.  DATA'!$E$37="",'DEV.  DATA'!$E$38&gt;0), 'EXHIBIT C'!H118,IF(AND('DEV.  DATA'!$G$35="X",'DEV.  DATA'!$E$37="",'DEV.  DATA'!$E$38="",'DEV.  DATA'!$H$84&lt;&gt;""),'EXHIBIT C'!H118,"")))</f>
        <v/>
      </c>
      <c r="Z118" s="457" t="str">
        <f t="shared" si="8"/>
        <v/>
      </c>
      <c r="AA118" s="457" t="str">
        <f t="shared" si="9"/>
        <v/>
      </c>
    </row>
    <row r="119" spans="1:27">
      <c r="A119" s="467"/>
      <c r="B119" s="306" t="str">
        <f>IF('APPLIC. FRACT.'!A115="",IF('QUAL. CALC'!A115="","",'QUAL. CALC'!A115),'APPLIC. FRACT.'!A115)</f>
        <v/>
      </c>
      <c r="C119" s="307" t="str">
        <f>IF('QUAL. CALC'!B115="","",'QUAL. CALC'!B115)</f>
        <v/>
      </c>
      <c r="D119" s="308" t="str">
        <f>IF('APPLIC. FRACT.'!C115="",IF('QUAL. CALC'!C115="","",'QUAL. CALC'!C115),'APPLIC. FRACT.'!C115)</f>
        <v/>
      </c>
      <c r="E119" s="309" t="str">
        <f>IF(B119="","",N(M119)+IF('DEV.  DATA'!H$84&gt;0,IF('CREDIT CALC.'!H$41&lt;='CREDIT CALC.'!H$43,'QUAL. CALC'!D115,('CREDIT CALC.'!H$43/'CREDIT CALC.'!H$41)*'QUAL. CALC'!D115),IF('CREDIT CALC.'!H$37="","",IF(AND('CREDIT CALC.'!H$41&lt;='CREDIT CALC.'!H$37,'CREDIT CALC.'!H$41&lt;='CREDIT CALC.'!H$43),'QUAL. CALC'!D115,IF(AND('CREDIT CALC.'!H$37&lt;'CREDIT CALC.'!H$41,'CREDIT CALC.'!H$37&lt;'CREDIT CALC.'!H$43),('CREDIT CALC.'!H$37/'CREDIT CALC.'!H$41)*'QUAL. CALC'!D115,('CREDIT CALC.'!H$43/'CREDIT CALC.'!H$41)*'QUAL. CALC'!D115)))))</f>
        <v/>
      </c>
      <c r="F119" s="308" t="str">
        <f>IF(B119="","",IF('DEV.  DATA'!$D$72="","",1.3))</f>
        <v/>
      </c>
      <c r="G119" s="310" t="str">
        <f>IF(B119="","",IF('DEV.  DATA'!$G$60=100,1,'APPLIC. FRACT.'!$H115))</f>
        <v/>
      </c>
      <c r="H119" s="309" t="str">
        <f t="shared" si="10"/>
        <v/>
      </c>
      <c r="I119" s="311" t="str">
        <f>IF(B119="","",IF('DEV.  DATA'!$E$35="",'QUAL. CALC'!G115,IF('DEV.  DATA'!$E$37="",'DEV.  DATA'!$E$38,'DEV.  DATA'!$E$37)))</f>
        <v/>
      </c>
      <c r="J119" s="309" t="str">
        <f t="shared" si="11"/>
        <v/>
      </c>
      <c r="K119" s="312"/>
      <c r="L119" s="312"/>
      <c r="M119" s="450"/>
      <c r="N119" s="451" t="str">
        <f t="shared" si="7"/>
        <v/>
      </c>
      <c r="P119" s="452" t="str">
        <f>IF('DEV.  DATA'!$E$37&lt;&gt;"",'EXHIBIT C'!J119,IF(AND('DEV.  DATA'!$G$35="X",'DEV.  DATA'!$E$37="",'DEV.  DATA'!$E$38="",'DEV.  DATA'!$H$84=""),'EXHIBIT C'!J119,""))</f>
        <v/>
      </c>
      <c r="Q119" s="453" t="str">
        <f>IF(AND('DEV.  DATA'!$E$37="",'DEV.  DATA'!$E$38&gt;0),'EXHIBIT C'!J119,IF(AND('DEV.  DATA'!$G$35="X",'DEV.  DATA'!$E$37="",'DEV.  DATA'!$E$38="",'DEV.  DATA'!$H$84&lt;&gt;""),'EXHIBIT C'!J119,""))</f>
        <v/>
      </c>
      <c r="R119" s="454" t="str">
        <f>IF(B119="","",IF('DEV.  DATA'!$E$37&lt;&gt;"",'EXHIBIT C'!I119/100,IF(AND('DEV.  DATA'!$G$35="X",'DEV.  DATA'!$E$37="",'DEV.  DATA'!$E$38="",'DEV.  DATA'!$H$84=""),'EXHIBIT C'!I119/100,"")))</f>
        <v/>
      </c>
      <c r="S119" s="455" t="str">
        <f>IF(B119="","",IF(AND('DEV.  DATA'!$E$37="",'DEV.  DATA'!$E$38&gt;0), 'EXHIBIT C'!I119/100,IF(AND('DEV.  DATA'!$G$35="X",'DEV.  DATA'!$E$37="",'DEV.  DATA'!$E$38="",'DEV.  DATA'!$H$84&lt;&gt;""),'EXHIBIT C'!I119/100,"")))</f>
        <v/>
      </c>
      <c r="T119" s="456" t="str">
        <f>IF(B119="","",IF('DEV.  DATA'!$E$37&lt;&gt;"",'EXHIBIT C'!J119,IF(AND('DEV.  DATA'!$G$35="X",'DEV.  DATA'!$E$37="",'DEV.  DATA'!$E$38="",'DEV.  DATA'!$H$84=""),'EXHIBIT C'!J119,"")))</f>
        <v/>
      </c>
      <c r="U119" s="453" t="str">
        <f>IF(B119="","",IF(AND('DEV.  DATA'!$E$37="",'DEV.  DATA'!$E$38&gt;0), 'EXHIBIT C'!J119,IF(AND('DEV.  DATA'!$G$35="X",'DEV.  DATA'!$E$37="",'DEV.  DATA'!$E$38="",'DEV.  DATA'!$H$84&lt;&gt;""),'EXHIBIT C'!J119,"")))</f>
        <v/>
      </c>
      <c r="V119" s="444" t="str">
        <f>IF(B119="","",IF('DEV.  DATA'!$E$37&lt;&gt;"",'EXHIBIT C'!H119,IF(AND('DEV.  DATA'!$G$35="X",'DEV.  DATA'!$E$37="",'DEV.  DATA'!$E$38="",'DEV.  DATA'!$H$84=""),'EXHIBIT C'!H119,"")))</f>
        <v/>
      </c>
      <c r="W119" s="445" t="str">
        <f>IF(B119="","",IF(AND('DEV.  DATA'!$E$37="",'DEV.  DATA'!$E$38&gt;0), 'EXHIBIT C'!H119,IF(AND('DEV.  DATA'!$G$35="X",'DEV.  DATA'!$E$37="",'DEV.  DATA'!$E$38="",'DEV.  DATA'!$H$84&lt;&gt;""),'EXHIBIT C'!H119,"")))</f>
        <v/>
      </c>
      <c r="X119" s="444" t="str">
        <f>IF(B119="","",IF('DEV.  DATA'!$E$37&lt;&gt;"",'EXHIBIT C'!H119,IF(AND('DEV.  DATA'!$G$35="X",'DEV.  DATA'!$E$37="",'DEV.  DATA'!$E$38="",'DEV.  DATA'!$H$84=""),'EXHIBIT C'!H119,"")))</f>
        <v/>
      </c>
      <c r="Y119" s="445" t="str">
        <f>IF(B119="","",IF(AND('DEV.  DATA'!$E$37="",'DEV.  DATA'!$E$38&gt;0), 'EXHIBIT C'!H119,IF(AND('DEV.  DATA'!$G$35="X",'DEV.  DATA'!$E$37="",'DEV.  DATA'!$E$38="",'DEV.  DATA'!$H$84&lt;&gt;""),'EXHIBIT C'!H119,"")))</f>
        <v/>
      </c>
      <c r="Z119" s="457" t="str">
        <f t="shared" si="8"/>
        <v/>
      </c>
      <c r="AA119" s="457" t="str">
        <f t="shared" si="9"/>
        <v/>
      </c>
    </row>
    <row r="120" spans="1:27">
      <c r="A120" s="467"/>
      <c r="B120" s="306" t="str">
        <f>IF('APPLIC. FRACT.'!A116="",IF('QUAL. CALC'!A116="","",'QUAL. CALC'!A116),'APPLIC. FRACT.'!A116)</f>
        <v/>
      </c>
      <c r="C120" s="307" t="str">
        <f>IF('QUAL. CALC'!B116="","",'QUAL. CALC'!B116)</f>
        <v/>
      </c>
      <c r="D120" s="308" t="str">
        <f>IF('APPLIC. FRACT.'!C116="",IF('QUAL. CALC'!C116="","",'QUAL. CALC'!C116),'APPLIC. FRACT.'!C116)</f>
        <v/>
      </c>
      <c r="E120" s="309" t="str">
        <f>IF(B120="","",N(M120)+IF('DEV.  DATA'!H$84&gt;0,IF('CREDIT CALC.'!H$41&lt;='CREDIT CALC.'!H$43,'QUAL. CALC'!D116,('CREDIT CALC.'!H$43/'CREDIT CALC.'!H$41)*'QUAL. CALC'!D116),IF('CREDIT CALC.'!H$37="","",IF(AND('CREDIT CALC.'!H$41&lt;='CREDIT CALC.'!H$37,'CREDIT CALC.'!H$41&lt;='CREDIT CALC.'!H$43),'QUAL. CALC'!D116,IF(AND('CREDIT CALC.'!H$37&lt;'CREDIT CALC.'!H$41,'CREDIT CALC.'!H$37&lt;'CREDIT CALC.'!H$43),('CREDIT CALC.'!H$37/'CREDIT CALC.'!H$41)*'QUAL. CALC'!D116,('CREDIT CALC.'!H$43/'CREDIT CALC.'!H$41)*'QUAL. CALC'!D116)))))</f>
        <v/>
      </c>
      <c r="F120" s="308" t="str">
        <f>IF(B120="","",IF('DEV.  DATA'!$D$72="","",1.3))</f>
        <v/>
      </c>
      <c r="G120" s="310" t="str">
        <f>IF(B120="","",IF('DEV.  DATA'!$G$60=100,1,'APPLIC. FRACT.'!$H116))</f>
        <v/>
      </c>
      <c r="H120" s="309" t="str">
        <f t="shared" si="10"/>
        <v/>
      </c>
      <c r="I120" s="311" t="str">
        <f>IF(B120="","",IF('DEV.  DATA'!$E$35="",'QUAL. CALC'!G116,IF('DEV.  DATA'!$E$37="",'DEV.  DATA'!$E$38,'DEV.  DATA'!$E$37)))</f>
        <v/>
      </c>
      <c r="J120" s="309" t="str">
        <f t="shared" si="11"/>
        <v/>
      </c>
      <c r="K120" s="312"/>
      <c r="L120" s="312"/>
      <c r="M120" s="450"/>
      <c r="N120" s="451" t="str">
        <f t="shared" si="7"/>
        <v/>
      </c>
      <c r="P120" s="452" t="str">
        <f>IF('DEV.  DATA'!$E$37&lt;&gt;"",'EXHIBIT C'!J120,IF(AND('DEV.  DATA'!$G$35="X",'DEV.  DATA'!$E$37="",'DEV.  DATA'!$E$38="",'DEV.  DATA'!$H$84=""),'EXHIBIT C'!J120,""))</f>
        <v/>
      </c>
      <c r="Q120" s="453" t="str">
        <f>IF(AND('DEV.  DATA'!$E$37="",'DEV.  DATA'!$E$38&gt;0),'EXHIBIT C'!J120,IF(AND('DEV.  DATA'!$G$35="X",'DEV.  DATA'!$E$37="",'DEV.  DATA'!$E$38="",'DEV.  DATA'!$H$84&lt;&gt;""),'EXHIBIT C'!J120,""))</f>
        <v/>
      </c>
      <c r="R120" s="454" t="str">
        <f>IF(B120="","",IF('DEV.  DATA'!$E$37&lt;&gt;"",'EXHIBIT C'!I120/100,IF(AND('DEV.  DATA'!$G$35="X",'DEV.  DATA'!$E$37="",'DEV.  DATA'!$E$38="",'DEV.  DATA'!$H$84=""),'EXHIBIT C'!I120/100,"")))</f>
        <v/>
      </c>
      <c r="S120" s="455" t="str">
        <f>IF(B120="","",IF(AND('DEV.  DATA'!$E$37="",'DEV.  DATA'!$E$38&gt;0), 'EXHIBIT C'!I120/100,IF(AND('DEV.  DATA'!$G$35="X",'DEV.  DATA'!$E$37="",'DEV.  DATA'!$E$38="",'DEV.  DATA'!$H$84&lt;&gt;""),'EXHIBIT C'!I120/100,"")))</f>
        <v/>
      </c>
      <c r="T120" s="456" t="str">
        <f>IF(B120="","",IF('DEV.  DATA'!$E$37&lt;&gt;"",'EXHIBIT C'!J120,IF(AND('DEV.  DATA'!$G$35="X",'DEV.  DATA'!$E$37="",'DEV.  DATA'!$E$38="",'DEV.  DATA'!$H$84=""),'EXHIBIT C'!J120,"")))</f>
        <v/>
      </c>
      <c r="U120" s="453" t="str">
        <f>IF(B120="","",IF(AND('DEV.  DATA'!$E$37="",'DEV.  DATA'!$E$38&gt;0), 'EXHIBIT C'!J120,IF(AND('DEV.  DATA'!$G$35="X",'DEV.  DATA'!$E$37="",'DEV.  DATA'!$E$38="",'DEV.  DATA'!$H$84&lt;&gt;""),'EXHIBIT C'!J120,"")))</f>
        <v/>
      </c>
      <c r="V120" s="444" t="str">
        <f>IF(B120="","",IF('DEV.  DATA'!$E$37&lt;&gt;"",'EXHIBIT C'!H120,IF(AND('DEV.  DATA'!$G$35="X",'DEV.  DATA'!$E$37="",'DEV.  DATA'!$E$38="",'DEV.  DATA'!$H$84=""),'EXHIBIT C'!H120,"")))</f>
        <v/>
      </c>
      <c r="W120" s="445" t="str">
        <f>IF(B120="","",IF(AND('DEV.  DATA'!$E$37="",'DEV.  DATA'!$E$38&gt;0), 'EXHIBIT C'!H120,IF(AND('DEV.  DATA'!$G$35="X",'DEV.  DATA'!$E$37="",'DEV.  DATA'!$E$38="",'DEV.  DATA'!$H$84&lt;&gt;""),'EXHIBIT C'!H120,"")))</f>
        <v/>
      </c>
      <c r="X120" s="444" t="str">
        <f>IF(B120="","",IF('DEV.  DATA'!$E$37&lt;&gt;"",'EXHIBIT C'!H120,IF(AND('DEV.  DATA'!$G$35="X",'DEV.  DATA'!$E$37="",'DEV.  DATA'!$E$38="",'DEV.  DATA'!$H$84=""),'EXHIBIT C'!H120,"")))</f>
        <v/>
      </c>
      <c r="Y120" s="445" t="str">
        <f>IF(B120="","",IF(AND('DEV.  DATA'!$E$37="",'DEV.  DATA'!$E$38&gt;0), 'EXHIBIT C'!H120,IF(AND('DEV.  DATA'!$G$35="X",'DEV.  DATA'!$E$37="",'DEV.  DATA'!$E$38="",'DEV.  DATA'!$H$84&lt;&gt;""),'EXHIBIT C'!H120,"")))</f>
        <v/>
      </c>
      <c r="Z120" s="457" t="str">
        <f t="shared" si="8"/>
        <v/>
      </c>
      <c r="AA120" s="457" t="str">
        <f t="shared" si="9"/>
        <v/>
      </c>
    </row>
    <row r="121" spans="1:27">
      <c r="A121" s="467"/>
      <c r="B121" s="306" t="str">
        <f>IF('APPLIC. FRACT.'!A117="",IF('QUAL. CALC'!A117="","",'QUAL. CALC'!A117),'APPLIC. FRACT.'!A117)</f>
        <v/>
      </c>
      <c r="C121" s="307" t="str">
        <f>IF('QUAL. CALC'!B117="","",'QUAL. CALC'!B117)</f>
        <v/>
      </c>
      <c r="D121" s="308" t="str">
        <f>IF('APPLIC. FRACT.'!C117="",IF('QUAL. CALC'!C117="","",'QUAL. CALC'!C117),'APPLIC. FRACT.'!C117)</f>
        <v/>
      </c>
      <c r="E121" s="309" t="str">
        <f>IF(B121="","",N(M121)+IF('DEV.  DATA'!H$84&gt;0,IF('CREDIT CALC.'!H$41&lt;='CREDIT CALC.'!H$43,'QUAL. CALC'!D117,('CREDIT CALC.'!H$43/'CREDIT CALC.'!H$41)*'QUAL. CALC'!D117),IF('CREDIT CALC.'!H$37="","",IF(AND('CREDIT CALC.'!H$41&lt;='CREDIT CALC.'!H$37,'CREDIT CALC.'!H$41&lt;='CREDIT CALC.'!H$43),'QUAL. CALC'!D117,IF(AND('CREDIT CALC.'!H$37&lt;'CREDIT CALC.'!H$41,'CREDIT CALC.'!H$37&lt;'CREDIT CALC.'!H$43),('CREDIT CALC.'!H$37/'CREDIT CALC.'!H$41)*'QUAL. CALC'!D117,('CREDIT CALC.'!H$43/'CREDIT CALC.'!H$41)*'QUAL. CALC'!D117)))))</f>
        <v/>
      </c>
      <c r="F121" s="308" t="str">
        <f>IF(B121="","",IF('DEV.  DATA'!$D$72="","",1.3))</f>
        <v/>
      </c>
      <c r="G121" s="310" t="str">
        <f>IF(B121="","",IF('DEV.  DATA'!$G$60=100,1,'APPLIC. FRACT.'!$H117))</f>
        <v/>
      </c>
      <c r="H121" s="309" t="str">
        <f t="shared" si="10"/>
        <v/>
      </c>
      <c r="I121" s="311" t="str">
        <f>IF(B121="","",IF('DEV.  DATA'!$E$35="",'QUAL. CALC'!G117,IF('DEV.  DATA'!$E$37="",'DEV.  DATA'!$E$38,'DEV.  DATA'!$E$37)))</f>
        <v/>
      </c>
      <c r="J121" s="309" t="str">
        <f t="shared" si="11"/>
        <v/>
      </c>
      <c r="K121" s="312"/>
      <c r="L121" s="312"/>
      <c r="M121" s="450"/>
      <c r="N121" s="451" t="str">
        <f t="shared" si="7"/>
        <v/>
      </c>
      <c r="P121" s="452" t="str">
        <f>IF('DEV.  DATA'!$E$37&lt;&gt;"",'EXHIBIT C'!J121,IF(AND('DEV.  DATA'!$G$35="X",'DEV.  DATA'!$E$37="",'DEV.  DATA'!$E$38="",'DEV.  DATA'!$H$84=""),'EXHIBIT C'!J121,""))</f>
        <v/>
      </c>
      <c r="Q121" s="453" t="str">
        <f>IF(AND('DEV.  DATA'!$E$37="",'DEV.  DATA'!$E$38&gt;0),'EXHIBIT C'!J121,IF(AND('DEV.  DATA'!$G$35="X",'DEV.  DATA'!$E$37="",'DEV.  DATA'!$E$38="",'DEV.  DATA'!$H$84&lt;&gt;""),'EXHIBIT C'!J121,""))</f>
        <v/>
      </c>
      <c r="R121" s="454" t="str">
        <f>IF(B121="","",IF('DEV.  DATA'!$E$37&lt;&gt;"",'EXHIBIT C'!I121/100,IF(AND('DEV.  DATA'!$G$35="X",'DEV.  DATA'!$E$37="",'DEV.  DATA'!$E$38="",'DEV.  DATA'!$H$84=""),'EXHIBIT C'!I121/100,"")))</f>
        <v/>
      </c>
      <c r="S121" s="455" t="str">
        <f>IF(B121="","",IF(AND('DEV.  DATA'!$E$37="",'DEV.  DATA'!$E$38&gt;0), 'EXHIBIT C'!I121/100,IF(AND('DEV.  DATA'!$G$35="X",'DEV.  DATA'!$E$37="",'DEV.  DATA'!$E$38="",'DEV.  DATA'!$H$84&lt;&gt;""),'EXHIBIT C'!I121/100,"")))</f>
        <v/>
      </c>
      <c r="T121" s="456" t="str">
        <f>IF(B121="","",IF('DEV.  DATA'!$E$37&lt;&gt;"",'EXHIBIT C'!J121,IF(AND('DEV.  DATA'!$G$35="X",'DEV.  DATA'!$E$37="",'DEV.  DATA'!$E$38="",'DEV.  DATA'!$H$84=""),'EXHIBIT C'!J121,"")))</f>
        <v/>
      </c>
      <c r="U121" s="453" t="str">
        <f>IF(B121="","",IF(AND('DEV.  DATA'!$E$37="",'DEV.  DATA'!$E$38&gt;0), 'EXHIBIT C'!J121,IF(AND('DEV.  DATA'!$G$35="X",'DEV.  DATA'!$E$37="",'DEV.  DATA'!$E$38="",'DEV.  DATA'!$H$84&lt;&gt;""),'EXHIBIT C'!J121,"")))</f>
        <v/>
      </c>
      <c r="V121" s="444" t="str">
        <f>IF(B121="","",IF('DEV.  DATA'!$E$37&lt;&gt;"",'EXHIBIT C'!H121,IF(AND('DEV.  DATA'!$G$35="X",'DEV.  DATA'!$E$37="",'DEV.  DATA'!$E$38="",'DEV.  DATA'!$H$84=""),'EXHIBIT C'!H121,"")))</f>
        <v/>
      </c>
      <c r="W121" s="445" t="str">
        <f>IF(B121="","",IF(AND('DEV.  DATA'!$E$37="",'DEV.  DATA'!$E$38&gt;0), 'EXHIBIT C'!H121,IF(AND('DEV.  DATA'!$G$35="X",'DEV.  DATA'!$E$37="",'DEV.  DATA'!$E$38="",'DEV.  DATA'!$H$84&lt;&gt;""),'EXHIBIT C'!H121,"")))</f>
        <v/>
      </c>
      <c r="X121" s="444" t="str">
        <f>IF(B121="","",IF('DEV.  DATA'!$E$37&lt;&gt;"",'EXHIBIT C'!H121,IF(AND('DEV.  DATA'!$G$35="X",'DEV.  DATA'!$E$37="",'DEV.  DATA'!$E$38="",'DEV.  DATA'!$H$84=""),'EXHIBIT C'!H121,"")))</f>
        <v/>
      </c>
      <c r="Y121" s="445" t="str">
        <f>IF(B121="","",IF(AND('DEV.  DATA'!$E$37="",'DEV.  DATA'!$E$38&gt;0), 'EXHIBIT C'!H121,IF(AND('DEV.  DATA'!$G$35="X",'DEV.  DATA'!$E$37="",'DEV.  DATA'!$E$38="",'DEV.  DATA'!$H$84&lt;&gt;""),'EXHIBIT C'!H121,"")))</f>
        <v/>
      </c>
      <c r="Z121" s="457" t="str">
        <f t="shared" si="8"/>
        <v/>
      </c>
      <c r="AA121" s="457" t="str">
        <f t="shared" si="9"/>
        <v/>
      </c>
    </row>
    <row r="122" spans="1:27">
      <c r="A122" s="467"/>
      <c r="B122" s="306" t="str">
        <f>IF('APPLIC. FRACT.'!A118="",IF('QUAL. CALC'!A118="","",'QUAL. CALC'!A118),'APPLIC. FRACT.'!A118)</f>
        <v/>
      </c>
      <c r="C122" s="307" t="str">
        <f>IF('QUAL. CALC'!B118="","",'QUAL. CALC'!B118)</f>
        <v/>
      </c>
      <c r="D122" s="308" t="str">
        <f>IF('APPLIC. FRACT.'!C118="",IF('QUAL. CALC'!C118="","",'QUAL. CALC'!C118),'APPLIC. FRACT.'!C118)</f>
        <v/>
      </c>
      <c r="E122" s="309" t="str">
        <f>IF(B122="","",N(M122)+IF('DEV.  DATA'!H$84&gt;0,IF('CREDIT CALC.'!H$41&lt;='CREDIT CALC.'!H$43,'QUAL. CALC'!D118,('CREDIT CALC.'!H$43/'CREDIT CALC.'!H$41)*'QUAL. CALC'!D118),IF('CREDIT CALC.'!H$37="","",IF(AND('CREDIT CALC.'!H$41&lt;='CREDIT CALC.'!H$37,'CREDIT CALC.'!H$41&lt;='CREDIT CALC.'!H$43),'QUAL. CALC'!D118,IF(AND('CREDIT CALC.'!H$37&lt;'CREDIT CALC.'!H$41,'CREDIT CALC.'!H$37&lt;'CREDIT CALC.'!H$43),('CREDIT CALC.'!H$37/'CREDIT CALC.'!H$41)*'QUAL. CALC'!D118,('CREDIT CALC.'!H$43/'CREDIT CALC.'!H$41)*'QUAL. CALC'!D118)))))</f>
        <v/>
      </c>
      <c r="F122" s="308" t="str">
        <f>IF(B122="","",IF('DEV.  DATA'!$D$72="","",1.3))</f>
        <v/>
      </c>
      <c r="G122" s="310" t="str">
        <f>IF(B122="","",IF('DEV.  DATA'!$G$60=100,1,'APPLIC. FRACT.'!$H118))</f>
        <v/>
      </c>
      <c r="H122" s="309" t="str">
        <f t="shared" si="10"/>
        <v/>
      </c>
      <c r="I122" s="311" t="str">
        <f>IF(B122="","",IF('DEV.  DATA'!$E$35="",'QUAL. CALC'!G118,IF('DEV.  DATA'!$E$37="",'DEV.  DATA'!$E$38,'DEV.  DATA'!$E$37)))</f>
        <v/>
      </c>
      <c r="J122" s="309" t="str">
        <f t="shared" si="11"/>
        <v/>
      </c>
      <c r="K122" s="312"/>
      <c r="L122" s="312"/>
      <c r="M122" s="450"/>
      <c r="N122" s="451" t="str">
        <f t="shared" si="7"/>
        <v/>
      </c>
      <c r="P122" s="452" t="str">
        <f>IF('DEV.  DATA'!$E$37&lt;&gt;"",'EXHIBIT C'!J122,IF(AND('DEV.  DATA'!$G$35="X",'DEV.  DATA'!$E$37="",'DEV.  DATA'!$E$38="",'DEV.  DATA'!$H$84=""),'EXHIBIT C'!J122,""))</f>
        <v/>
      </c>
      <c r="Q122" s="453" t="str">
        <f>IF(AND('DEV.  DATA'!$E$37="",'DEV.  DATA'!$E$38&gt;0),'EXHIBIT C'!J122,IF(AND('DEV.  DATA'!$G$35="X",'DEV.  DATA'!$E$37="",'DEV.  DATA'!$E$38="",'DEV.  DATA'!$H$84&lt;&gt;""),'EXHIBIT C'!J122,""))</f>
        <v/>
      </c>
      <c r="R122" s="454" t="str">
        <f>IF(B122="","",IF('DEV.  DATA'!$E$37&lt;&gt;"",'EXHIBIT C'!I122/100,IF(AND('DEV.  DATA'!$G$35="X",'DEV.  DATA'!$E$37="",'DEV.  DATA'!$E$38="",'DEV.  DATA'!$H$84=""),'EXHIBIT C'!I122/100,"")))</f>
        <v/>
      </c>
      <c r="S122" s="455" t="str">
        <f>IF(B122="","",IF(AND('DEV.  DATA'!$E$37="",'DEV.  DATA'!$E$38&gt;0), 'EXHIBIT C'!I122/100,IF(AND('DEV.  DATA'!$G$35="X",'DEV.  DATA'!$E$37="",'DEV.  DATA'!$E$38="",'DEV.  DATA'!$H$84&lt;&gt;""),'EXHIBIT C'!I122/100,"")))</f>
        <v/>
      </c>
      <c r="T122" s="456" t="str">
        <f>IF(B122="","",IF('DEV.  DATA'!$E$37&lt;&gt;"",'EXHIBIT C'!J122,IF(AND('DEV.  DATA'!$G$35="X",'DEV.  DATA'!$E$37="",'DEV.  DATA'!$E$38="",'DEV.  DATA'!$H$84=""),'EXHIBIT C'!J122,"")))</f>
        <v/>
      </c>
      <c r="U122" s="453" t="str">
        <f>IF(B122="","",IF(AND('DEV.  DATA'!$E$37="",'DEV.  DATA'!$E$38&gt;0), 'EXHIBIT C'!J122,IF(AND('DEV.  DATA'!$G$35="X",'DEV.  DATA'!$E$37="",'DEV.  DATA'!$E$38="",'DEV.  DATA'!$H$84&lt;&gt;""),'EXHIBIT C'!J122,"")))</f>
        <v/>
      </c>
      <c r="V122" s="444" t="str">
        <f>IF(B122="","",IF('DEV.  DATA'!$E$37&lt;&gt;"",'EXHIBIT C'!H122,IF(AND('DEV.  DATA'!$G$35="X",'DEV.  DATA'!$E$37="",'DEV.  DATA'!$E$38="",'DEV.  DATA'!$H$84=""),'EXHIBIT C'!H122,"")))</f>
        <v/>
      </c>
      <c r="W122" s="445" t="str">
        <f>IF(B122="","",IF(AND('DEV.  DATA'!$E$37="",'DEV.  DATA'!$E$38&gt;0), 'EXHIBIT C'!H122,IF(AND('DEV.  DATA'!$G$35="X",'DEV.  DATA'!$E$37="",'DEV.  DATA'!$E$38="",'DEV.  DATA'!$H$84&lt;&gt;""),'EXHIBIT C'!H122,"")))</f>
        <v/>
      </c>
      <c r="X122" s="444" t="str">
        <f>IF(B122="","",IF('DEV.  DATA'!$E$37&lt;&gt;"",'EXHIBIT C'!H122,IF(AND('DEV.  DATA'!$G$35="X",'DEV.  DATA'!$E$37="",'DEV.  DATA'!$E$38="",'DEV.  DATA'!$H$84=""),'EXHIBIT C'!H122,"")))</f>
        <v/>
      </c>
      <c r="Y122" s="445" t="str">
        <f>IF(B122="","",IF(AND('DEV.  DATA'!$E$37="",'DEV.  DATA'!$E$38&gt;0), 'EXHIBIT C'!H122,IF(AND('DEV.  DATA'!$G$35="X",'DEV.  DATA'!$E$37="",'DEV.  DATA'!$E$38="",'DEV.  DATA'!$H$84&lt;&gt;""),'EXHIBIT C'!H122,"")))</f>
        <v/>
      </c>
      <c r="Z122" s="457" t="str">
        <f t="shared" si="8"/>
        <v/>
      </c>
      <c r="AA122" s="457" t="str">
        <f t="shared" si="9"/>
        <v/>
      </c>
    </row>
    <row r="123" spans="1:27">
      <c r="A123" s="467"/>
      <c r="B123" s="306" t="str">
        <f>IF('APPLIC. FRACT.'!A119="",IF('QUAL. CALC'!A119="","",'QUAL. CALC'!A119),'APPLIC. FRACT.'!A119)</f>
        <v/>
      </c>
      <c r="C123" s="307" t="str">
        <f>IF('QUAL. CALC'!B119="","",'QUAL. CALC'!B119)</f>
        <v/>
      </c>
      <c r="D123" s="308" t="str">
        <f>IF('APPLIC. FRACT.'!C119="",IF('QUAL. CALC'!C119="","",'QUAL. CALC'!C119),'APPLIC. FRACT.'!C119)</f>
        <v/>
      </c>
      <c r="E123" s="309" t="str">
        <f>IF(B123="","",N(M123)+IF('DEV.  DATA'!H$84&gt;0,IF('CREDIT CALC.'!H$41&lt;='CREDIT CALC.'!H$43,'QUAL. CALC'!D119,('CREDIT CALC.'!H$43/'CREDIT CALC.'!H$41)*'QUAL. CALC'!D119),IF('CREDIT CALC.'!H$37="","",IF(AND('CREDIT CALC.'!H$41&lt;='CREDIT CALC.'!H$37,'CREDIT CALC.'!H$41&lt;='CREDIT CALC.'!H$43),'QUAL. CALC'!D119,IF(AND('CREDIT CALC.'!H$37&lt;'CREDIT CALC.'!H$41,'CREDIT CALC.'!H$37&lt;'CREDIT CALC.'!H$43),('CREDIT CALC.'!H$37/'CREDIT CALC.'!H$41)*'QUAL. CALC'!D119,('CREDIT CALC.'!H$43/'CREDIT CALC.'!H$41)*'QUAL. CALC'!D119)))))</f>
        <v/>
      </c>
      <c r="F123" s="308" t="str">
        <f>IF(B123="","",IF('DEV.  DATA'!$D$72="","",1.3))</f>
        <v/>
      </c>
      <c r="G123" s="310" t="str">
        <f>IF(B123="","",IF('DEV.  DATA'!$G$60=100,1,'APPLIC. FRACT.'!$H119))</f>
        <v/>
      </c>
      <c r="H123" s="309" t="str">
        <f t="shared" si="10"/>
        <v/>
      </c>
      <c r="I123" s="311" t="str">
        <f>IF(B123="","",IF('DEV.  DATA'!$E$35="",'QUAL. CALC'!G119,IF('DEV.  DATA'!$E$37="",'DEV.  DATA'!$E$38,'DEV.  DATA'!$E$37)))</f>
        <v/>
      </c>
      <c r="J123" s="309" t="str">
        <f t="shared" si="11"/>
        <v/>
      </c>
      <c r="K123" s="312"/>
      <c r="L123" s="312"/>
      <c r="M123" s="450"/>
      <c r="N123" s="451" t="str">
        <f t="shared" si="7"/>
        <v/>
      </c>
      <c r="P123" s="452" t="str">
        <f>IF('DEV.  DATA'!$E$37&lt;&gt;"",'EXHIBIT C'!J123,IF(AND('DEV.  DATA'!$G$35="X",'DEV.  DATA'!$E$37="",'DEV.  DATA'!$E$38="",'DEV.  DATA'!$H$84=""),'EXHIBIT C'!J123,""))</f>
        <v/>
      </c>
      <c r="Q123" s="453" t="str">
        <f>IF(AND('DEV.  DATA'!$E$37="",'DEV.  DATA'!$E$38&gt;0),'EXHIBIT C'!J123,IF(AND('DEV.  DATA'!$G$35="X",'DEV.  DATA'!$E$37="",'DEV.  DATA'!$E$38="",'DEV.  DATA'!$H$84&lt;&gt;""),'EXHIBIT C'!J123,""))</f>
        <v/>
      </c>
      <c r="R123" s="454" t="str">
        <f>IF(B123="","",IF('DEV.  DATA'!$E$37&lt;&gt;"",'EXHIBIT C'!I123/100,IF(AND('DEV.  DATA'!$G$35="X",'DEV.  DATA'!$E$37="",'DEV.  DATA'!$E$38="",'DEV.  DATA'!$H$84=""),'EXHIBIT C'!I123/100,"")))</f>
        <v/>
      </c>
      <c r="S123" s="455" t="str">
        <f>IF(B123="","",IF(AND('DEV.  DATA'!$E$37="",'DEV.  DATA'!$E$38&gt;0), 'EXHIBIT C'!I123/100,IF(AND('DEV.  DATA'!$G$35="X",'DEV.  DATA'!$E$37="",'DEV.  DATA'!$E$38="",'DEV.  DATA'!$H$84&lt;&gt;""),'EXHIBIT C'!I123/100,"")))</f>
        <v/>
      </c>
      <c r="T123" s="456" t="str">
        <f>IF(B123="","",IF('DEV.  DATA'!$E$37&lt;&gt;"",'EXHIBIT C'!J123,IF(AND('DEV.  DATA'!$G$35="X",'DEV.  DATA'!$E$37="",'DEV.  DATA'!$E$38="",'DEV.  DATA'!$H$84=""),'EXHIBIT C'!J123,"")))</f>
        <v/>
      </c>
      <c r="U123" s="453" t="str">
        <f>IF(B123="","",IF(AND('DEV.  DATA'!$E$37="",'DEV.  DATA'!$E$38&gt;0), 'EXHIBIT C'!J123,IF(AND('DEV.  DATA'!$G$35="X",'DEV.  DATA'!$E$37="",'DEV.  DATA'!$E$38="",'DEV.  DATA'!$H$84&lt;&gt;""),'EXHIBIT C'!J123,"")))</f>
        <v/>
      </c>
      <c r="V123" s="444" t="str">
        <f>IF(B123="","",IF('DEV.  DATA'!$E$37&lt;&gt;"",'EXHIBIT C'!H123,IF(AND('DEV.  DATA'!$G$35="X",'DEV.  DATA'!$E$37="",'DEV.  DATA'!$E$38="",'DEV.  DATA'!$H$84=""),'EXHIBIT C'!H123,"")))</f>
        <v/>
      </c>
      <c r="W123" s="445" t="str">
        <f>IF(B123="","",IF(AND('DEV.  DATA'!$E$37="",'DEV.  DATA'!$E$38&gt;0), 'EXHIBIT C'!H123,IF(AND('DEV.  DATA'!$G$35="X",'DEV.  DATA'!$E$37="",'DEV.  DATA'!$E$38="",'DEV.  DATA'!$H$84&lt;&gt;""),'EXHIBIT C'!H123,"")))</f>
        <v/>
      </c>
      <c r="X123" s="444" t="str">
        <f>IF(B123="","",IF('DEV.  DATA'!$E$37&lt;&gt;"",'EXHIBIT C'!H123,IF(AND('DEV.  DATA'!$G$35="X",'DEV.  DATA'!$E$37="",'DEV.  DATA'!$E$38="",'DEV.  DATA'!$H$84=""),'EXHIBIT C'!H123,"")))</f>
        <v/>
      </c>
      <c r="Y123" s="445" t="str">
        <f>IF(B123="","",IF(AND('DEV.  DATA'!$E$37="",'DEV.  DATA'!$E$38&gt;0), 'EXHIBIT C'!H123,IF(AND('DEV.  DATA'!$G$35="X",'DEV.  DATA'!$E$37="",'DEV.  DATA'!$E$38="",'DEV.  DATA'!$H$84&lt;&gt;""),'EXHIBIT C'!H123,"")))</f>
        <v/>
      </c>
      <c r="Z123" s="457" t="str">
        <f t="shared" si="8"/>
        <v/>
      </c>
      <c r="AA123" s="457" t="str">
        <f t="shared" si="9"/>
        <v/>
      </c>
    </row>
    <row r="124" spans="1:27">
      <c r="A124" s="467"/>
      <c r="B124" s="306" t="str">
        <f>IF('APPLIC. FRACT.'!A120="",IF('QUAL. CALC'!A120="","",'QUAL. CALC'!A120),'APPLIC. FRACT.'!A120)</f>
        <v/>
      </c>
      <c r="C124" s="307" t="str">
        <f>IF('QUAL. CALC'!B120="","",'QUAL. CALC'!B120)</f>
        <v/>
      </c>
      <c r="D124" s="308" t="str">
        <f>IF('APPLIC. FRACT.'!C120="",IF('QUAL. CALC'!C120="","",'QUAL. CALC'!C120),'APPLIC. FRACT.'!C120)</f>
        <v/>
      </c>
      <c r="E124" s="309" t="str">
        <f>IF(B124="","",N(M124)+IF('DEV.  DATA'!H$84&gt;0,IF('CREDIT CALC.'!H$41&lt;='CREDIT CALC.'!H$43,'QUAL. CALC'!D120,('CREDIT CALC.'!H$43/'CREDIT CALC.'!H$41)*'QUAL. CALC'!D120),IF('CREDIT CALC.'!H$37="","",IF(AND('CREDIT CALC.'!H$41&lt;='CREDIT CALC.'!H$37,'CREDIT CALC.'!H$41&lt;='CREDIT CALC.'!H$43),'QUAL. CALC'!D120,IF(AND('CREDIT CALC.'!H$37&lt;'CREDIT CALC.'!H$41,'CREDIT CALC.'!H$37&lt;'CREDIT CALC.'!H$43),('CREDIT CALC.'!H$37/'CREDIT CALC.'!H$41)*'QUAL. CALC'!D120,('CREDIT CALC.'!H$43/'CREDIT CALC.'!H$41)*'QUAL. CALC'!D120)))))</f>
        <v/>
      </c>
      <c r="F124" s="308" t="str">
        <f>IF(B124="","",IF('DEV.  DATA'!$D$72="","",1.3))</f>
        <v/>
      </c>
      <c r="G124" s="310" t="str">
        <f>IF(B124="","",IF('DEV.  DATA'!$G$60=100,1,'APPLIC. FRACT.'!$H120))</f>
        <v/>
      </c>
      <c r="H124" s="309" t="str">
        <f t="shared" si="10"/>
        <v/>
      </c>
      <c r="I124" s="311" t="str">
        <f>IF(B124="","",IF('DEV.  DATA'!$E$35="",'QUAL. CALC'!G120,IF('DEV.  DATA'!$E$37="",'DEV.  DATA'!$E$38,'DEV.  DATA'!$E$37)))</f>
        <v/>
      </c>
      <c r="J124" s="309" t="str">
        <f t="shared" si="11"/>
        <v/>
      </c>
      <c r="K124" s="312"/>
      <c r="L124" s="312"/>
      <c r="M124" s="450"/>
      <c r="N124" s="451" t="str">
        <f t="shared" si="7"/>
        <v/>
      </c>
      <c r="P124" s="452" t="str">
        <f>IF('DEV.  DATA'!$E$37&lt;&gt;"",'EXHIBIT C'!J124,IF(AND('DEV.  DATA'!$G$35="X",'DEV.  DATA'!$E$37="",'DEV.  DATA'!$E$38="",'DEV.  DATA'!$H$84=""),'EXHIBIT C'!J124,""))</f>
        <v/>
      </c>
      <c r="Q124" s="453" t="str">
        <f>IF(AND('DEV.  DATA'!$E$37="",'DEV.  DATA'!$E$38&gt;0),'EXHIBIT C'!J124,IF(AND('DEV.  DATA'!$G$35="X",'DEV.  DATA'!$E$37="",'DEV.  DATA'!$E$38="",'DEV.  DATA'!$H$84&lt;&gt;""),'EXHIBIT C'!J124,""))</f>
        <v/>
      </c>
      <c r="R124" s="454" t="str">
        <f>IF(B124="","",IF('DEV.  DATA'!$E$37&lt;&gt;"",'EXHIBIT C'!I124/100,IF(AND('DEV.  DATA'!$G$35="X",'DEV.  DATA'!$E$37="",'DEV.  DATA'!$E$38="",'DEV.  DATA'!$H$84=""),'EXHIBIT C'!I124/100,"")))</f>
        <v/>
      </c>
      <c r="S124" s="455" t="str">
        <f>IF(B124="","",IF(AND('DEV.  DATA'!$E$37="",'DEV.  DATA'!$E$38&gt;0), 'EXHIBIT C'!I124/100,IF(AND('DEV.  DATA'!$G$35="X",'DEV.  DATA'!$E$37="",'DEV.  DATA'!$E$38="",'DEV.  DATA'!$H$84&lt;&gt;""),'EXHIBIT C'!I124/100,"")))</f>
        <v/>
      </c>
      <c r="T124" s="456" t="str">
        <f>IF(B124="","",IF('DEV.  DATA'!$E$37&lt;&gt;"",'EXHIBIT C'!J124,IF(AND('DEV.  DATA'!$G$35="X",'DEV.  DATA'!$E$37="",'DEV.  DATA'!$E$38="",'DEV.  DATA'!$H$84=""),'EXHIBIT C'!J124,"")))</f>
        <v/>
      </c>
      <c r="U124" s="453" t="str">
        <f>IF(B124="","",IF(AND('DEV.  DATA'!$E$37="",'DEV.  DATA'!$E$38&gt;0), 'EXHIBIT C'!J124,IF(AND('DEV.  DATA'!$G$35="X",'DEV.  DATA'!$E$37="",'DEV.  DATA'!$E$38="",'DEV.  DATA'!$H$84&lt;&gt;""),'EXHIBIT C'!J124,"")))</f>
        <v/>
      </c>
      <c r="V124" s="444" t="str">
        <f>IF(B124="","",IF('DEV.  DATA'!$E$37&lt;&gt;"",'EXHIBIT C'!H124,IF(AND('DEV.  DATA'!$G$35="X",'DEV.  DATA'!$E$37="",'DEV.  DATA'!$E$38="",'DEV.  DATA'!$H$84=""),'EXHIBIT C'!H124,"")))</f>
        <v/>
      </c>
      <c r="W124" s="445" t="str">
        <f>IF(B124="","",IF(AND('DEV.  DATA'!$E$37="",'DEV.  DATA'!$E$38&gt;0), 'EXHIBIT C'!H124,IF(AND('DEV.  DATA'!$G$35="X",'DEV.  DATA'!$E$37="",'DEV.  DATA'!$E$38="",'DEV.  DATA'!$H$84&lt;&gt;""),'EXHIBIT C'!H124,"")))</f>
        <v/>
      </c>
      <c r="X124" s="444" t="str">
        <f>IF(B124="","",IF('DEV.  DATA'!$E$37&lt;&gt;"",'EXHIBIT C'!H124,IF(AND('DEV.  DATA'!$G$35="X",'DEV.  DATA'!$E$37="",'DEV.  DATA'!$E$38="",'DEV.  DATA'!$H$84=""),'EXHIBIT C'!H124,"")))</f>
        <v/>
      </c>
      <c r="Y124" s="445" t="str">
        <f>IF(B124="","",IF(AND('DEV.  DATA'!$E$37="",'DEV.  DATA'!$E$38&gt;0), 'EXHIBIT C'!H124,IF(AND('DEV.  DATA'!$G$35="X",'DEV.  DATA'!$E$37="",'DEV.  DATA'!$E$38="",'DEV.  DATA'!$H$84&lt;&gt;""),'EXHIBIT C'!H124,"")))</f>
        <v/>
      </c>
      <c r="Z124" s="457" t="str">
        <f t="shared" si="8"/>
        <v/>
      </c>
      <c r="AA124" s="457" t="str">
        <f t="shared" si="9"/>
        <v/>
      </c>
    </row>
    <row r="125" spans="1:27">
      <c r="A125" s="467"/>
      <c r="B125" s="306" t="str">
        <f>IF('APPLIC. FRACT.'!A121="",IF('QUAL. CALC'!A121="","",'QUAL. CALC'!A121),'APPLIC. FRACT.'!A121)</f>
        <v/>
      </c>
      <c r="C125" s="307" t="str">
        <f>IF('QUAL. CALC'!B121="","",'QUAL. CALC'!B121)</f>
        <v/>
      </c>
      <c r="D125" s="308" t="str">
        <f>IF('APPLIC. FRACT.'!C121="",IF('QUAL. CALC'!C121="","",'QUAL. CALC'!C121),'APPLIC. FRACT.'!C121)</f>
        <v/>
      </c>
      <c r="E125" s="309" t="str">
        <f>IF(B125="","",N(M125)+IF('DEV.  DATA'!H$84&gt;0,IF('CREDIT CALC.'!H$41&lt;='CREDIT CALC.'!H$43,'QUAL. CALC'!D121,('CREDIT CALC.'!H$43/'CREDIT CALC.'!H$41)*'QUAL. CALC'!D121),IF('CREDIT CALC.'!H$37="","",IF(AND('CREDIT CALC.'!H$41&lt;='CREDIT CALC.'!H$37,'CREDIT CALC.'!H$41&lt;='CREDIT CALC.'!H$43),'QUAL. CALC'!D121,IF(AND('CREDIT CALC.'!H$37&lt;'CREDIT CALC.'!H$41,'CREDIT CALC.'!H$37&lt;'CREDIT CALC.'!H$43),('CREDIT CALC.'!H$37/'CREDIT CALC.'!H$41)*'QUAL. CALC'!D121,('CREDIT CALC.'!H$43/'CREDIT CALC.'!H$41)*'QUAL. CALC'!D121)))))</f>
        <v/>
      </c>
      <c r="F125" s="308" t="str">
        <f>IF(B125="","",IF('DEV.  DATA'!$D$72="","",1.3))</f>
        <v/>
      </c>
      <c r="G125" s="310" t="str">
        <f>IF(B125="","",IF('DEV.  DATA'!$G$60=100,1,'APPLIC. FRACT.'!$H121))</f>
        <v/>
      </c>
      <c r="H125" s="309" t="str">
        <f t="shared" si="10"/>
        <v/>
      </c>
      <c r="I125" s="311" t="str">
        <f>IF(B125="","",IF('DEV.  DATA'!$E$35="",'QUAL. CALC'!G121,IF('DEV.  DATA'!$E$37="",'DEV.  DATA'!$E$38,'DEV.  DATA'!$E$37)))</f>
        <v/>
      </c>
      <c r="J125" s="309" t="str">
        <f t="shared" si="11"/>
        <v/>
      </c>
      <c r="K125" s="312"/>
      <c r="L125" s="312"/>
      <c r="M125" s="450"/>
      <c r="N125" s="451" t="str">
        <f t="shared" si="7"/>
        <v/>
      </c>
      <c r="P125" s="452" t="str">
        <f>IF('DEV.  DATA'!$E$37&lt;&gt;"",'EXHIBIT C'!J125,IF(AND('DEV.  DATA'!$G$35="X",'DEV.  DATA'!$E$37="",'DEV.  DATA'!$E$38="",'DEV.  DATA'!$H$84=""),'EXHIBIT C'!J125,""))</f>
        <v/>
      </c>
      <c r="Q125" s="453" t="str">
        <f>IF(AND('DEV.  DATA'!$E$37="",'DEV.  DATA'!$E$38&gt;0),'EXHIBIT C'!J125,IF(AND('DEV.  DATA'!$G$35="X",'DEV.  DATA'!$E$37="",'DEV.  DATA'!$E$38="",'DEV.  DATA'!$H$84&lt;&gt;""),'EXHIBIT C'!J125,""))</f>
        <v/>
      </c>
      <c r="R125" s="454" t="str">
        <f>IF(B125="","",IF('DEV.  DATA'!$E$37&lt;&gt;"",'EXHIBIT C'!I125/100,IF(AND('DEV.  DATA'!$G$35="X",'DEV.  DATA'!$E$37="",'DEV.  DATA'!$E$38="",'DEV.  DATA'!$H$84=""),'EXHIBIT C'!I125/100,"")))</f>
        <v/>
      </c>
      <c r="S125" s="455" t="str">
        <f>IF(B125="","",IF(AND('DEV.  DATA'!$E$37="",'DEV.  DATA'!$E$38&gt;0), 'EXHIBIT C'!I125/100,IF(AND('DEV.  DATA'!$G$35="X",'DEV.  DATA'!$E$37="",'DEV.  DATA'!$E$38="",'DEV.  DATA'!$H$84&lt;&gt;""),'EXHIBIT C'!I125/100,"")))</f>
        <v/>
      </c>
      <c r="T125" s="456" t="str">
        <f>IF(B125="","",IF('DEV.  DATA'!$E$37&lt;&gt;"",'EXHIBIT C'!J125,IF(AND('DEV.  DATA'!$G$35="X",'DEV.  DATA'!$E$37="",'DEV.  DATA'!$E$38="",'DEV.  DATA'!$H$84=""),'EXHIBIT C'!J125,"")))</f>
        <v/>
      </c>
      <c r="U125" s="453" t="str">
        <f>IF(B125="","",IF(AND('DEV.  DATA'!$E$37="",'DEV.  DATA'!$E$38&gt;0), 'EXHIBIT C'!J125,IF(AND('DEV.  DATA'!$G$35="X",'DEV.  DATA'!$E$37="",'DEV.  DATA'!$E$38="",'DEV.  DATA'!$H$84&lt;&gt;""),'EXHIBIT C'!J125,"")))</f>
        <v/>
      </c>
      <c r="V125" s="444" t="str">
        <f>IF(B125="","",IF('DEV.  DATA'!$E$37&lt;&gt;"",'EXHIBIT C'!H125,IF(AND('DEV.  DATA'!$G$35="X",'DEV.  DATA'!$E$37="",'DEV.  DATA'!$E$38="",'DEV.  DATA'!$H$84=""),'EXHIBIT C'!H125,"")))</f>
        <v/>
      </c>
      <c r="W125" s="445" t="str">
        <f>IF(B125="","",IF(AND('DEV.  DATA'!$E$37="",'DEV.  DATA'!$E$38&gt;0), 'EXHIBIT C'!H125,IF(AND('DEV.  DATA'!$G$35="X",'DEV.  DATA'!$E$37="",'DEV.  DATA'!$E$38="",'DEV.  DATA'!$H$84&lt;&gt;""),'EXHIBIT C'!H125,"")))</f>
        <v/>
      </c>
      <c r="X125" s="444" t="str">
        <f>IF(B125="","",IF('DEV.  DATA'!$E$37&lt;&gt;"",'EXHIBIT C'!H125,IF(AND('DEV.  DATA'!$G$35="X",'DEV.  DATA'!$E$37="",'DEV.  DATA'!$E$38="",'DEV.  DATA'!$H$84=""),'EXHIBIT C'!H125,"")))</f>
        <v/>
      </c>
      <c r="Y125" s="445" t="str">
        <f>IF(B125="","",IF(AND('DEV.  DATA'!$E$37="",'DEV.  DATA'!$E$38&gt;0), 'EXHIBIT C'!H125,IF(AND('DEV.  DATA'!$G$35="X",'DEV.  DATA'!$E$37="",'DEV.  DATA'!$E$38="",'DEV.  DATA'!$H$84&lt;&gt;""),'EXHIBIT C'!H125,"")))</f>
        <v/>
      </c>
      <c r="Z125" s="457" t="str">
        <f t="shared" si="8"/>
        <v/>
      </c>
      <c r="AA125" s="457" t="str">
        <f t="shared" si="9"/>
        <v/>
      </c>
    </row>
    <row r="126" spans="1:27">
      <c r="A126" s="467"/>
      <c r="B126" s="306" t="str">
        <f>IF('APPLIC. FRACT.'!A122="",IF('QUAL. CALC'!A122="","",'QUAL. CALC'!A122),'APPLIC. FRACT.'!A122)</f>
        <v/>
      </c>
      <c r="C126" s="307" t="str">
        <f>IF('QUAL. CALC'!B122="","",'QUAL. CALC'!B122)</f>
        <v/>
      </c>
      <c r="D126" s="308" t="str">
        <f>IF('APPLIC. FRACT.'!C122="",IF('QUAL. CALC'!C122="","",'QUAL. CALC'!C122),'APPLIC. FRACT.'!C122)</f>
        <v/>
      </c>
      <c r="E126" s="309" t="str">
        <f>IF(B126="","",N(M126)+IF('DEV.  DATA'!H$84&gt;0,IF('CREDIT CALC.'!H$41&lt;='CREDIT CALC.'!H$43,'QUAL. CALC'!D122,('CREDIT CALC.'!H$43/'CREDIT CALC.'!H$41)*'QUAL. CALC'!D122),IF('CREDIT CALC.'!H$37="","",IF(AND('CREDIT CALC.'!H$41&lt;='CREDIT CALC.'!H$37,'CREDIT CALC.'!H$41&lt;='CREDIT CALC.'!H$43),'QUAL. CALC'!D122,IF(AND('CREDIT CALC.'!H$37&lt;'CREDIT CALC.'!H$41,'CREDIT CALC.'!H$37&lt;'CREDIT CALC.'!H$43),('CREDIT CALC.'!H$37/'CREDIT CALC.'!H$41)*'QUAL. CALC'!D122,('CREDIT CALC.'!H$43/'CREDIT CALC.'!H$41)*'QUAL. CALC'!D122)))))</f>
        <v/>
      </c>
      <c r="F126" s="308" t="str">
        <f>IF(B126="","",IF('DEV.  DATA'!$D$72="","",1.3))</f>
        <v/>
      </c>
      <c r="G126" s="310" t="str">
        <f>IF(B126="","",IF('DEV.  DATA'!$G$60=100,1,'APPLIC. FRACT.'!$H122))</f>
        <v/>
      </c>
      <c r="H126" s="309" t="str">
        <f t="shared" si="10"/>
        <v/>
      </c>
      <c r="I126" s="311" t="str">
        <f>IF(B126="","",IF('DEV.  DATA'!$E$35="",'QUAL. CALC'!G122,IF('DEV.  DATA'!$E$37="",'DEV.  DATA'!$E$38,'DEV.  DATA'!$E$37)))</f>
        <v/>
      </c>
      <c r="J126" s="309" t="str">
        <f t="shared" si="11"/>
        <v/>
      </c>
      <c r="K126" s="312"/>
      <c r="L126" s="312"/>
      <c r="M126" s="450"/>
      <c r="N126" s="451" t="str">
        <f t="shared" si="7"/>
        <v/>
      </c>
      <c r="P126" s="452" t="str">
        <f>IF('DEV.  DATA'!$E$37&lt;&gt;"",'EXHIBIT C'!J126,IF(AND('DEV.  DATA'!$G$35="X",'DEV.  DATA'!$E$37="",'DEV.  DATA'!$E$38="",'DEV.  DATA'!$H$84=""),'EXHIBIT C'!J126,""))</f>
        <v/>
      </c>
      <c r="Q126" s="453" t="str">
        <f>IF(AND('DEV.  DATA'!$E$37="",'DEV.  DATA'!$E$38&gt;0),'EXHIBIT C'!J126,IF(AND('DEV.  DATA'!$G$35="X",'DEV.  DATA'!$E$37="",'DEV.  DATA'!$E$38="",'DEV.  DATA'!$H$84&lt;&gt;""),'EXHIBIT C'!J126,""))</f>
        <v/>
      </c>
      <c r="R126" s="454" t="str">
        <f>IF(B126="","",IF('DEV.  DATA'!$E$37&lt;&gt;"",'EXHIBIT C'!I126/100,IF(AND('DEV.  DATA'!$G$35="X",'DEV.  DATA'!$E$37="",'DEV.  DATA'!$E$38="",'DEV.  DATA'!$H$84=""),'EXHIBIT C'!I126/100,"")))</f>
        <v/>
      </c>
      <c r="S126" s="455" t="str">
        <f>IF(B126="","",IF(AND('DEV.  DATA'!$E$37="",'DEV.  DATA'!$E$38&gt;0), 'EXHIBIT C'!I126/100,IF(AND('DEV.  DATA'!$G$35="X",'DEV.  DATA'!$E$37="",'DEV.  DATA'!$E$38="",'DEV.  DATA'!$H$84&lt;&gt;""),'EXHIBIT C'!I126/100,"")))</f>
        <v/>
      </c>
      <c r="T126" s="456" t="str">
        <f>IF(B126="","",IF('DEV.  DATA'!$E$37&lt;&gt;"",'EXHIBIT C'!J126,IF(AND('DEV.  DATA'!$G$35="X",'DEV.  DATA'!$E$37="",'DEV.  DATA'!$E$38="",'DEV.  DATA'!$H$84=""),'EXHIBIT C'!J126,"")))</f>
        <v/>
      </c>
      <c r="U126" s="453" t="str">
        <f>IF(B126="","",IF(AND('DEV.  DATA'!$E$37="",'DEV.  DATA'!$E$38&gt;0), 'EXHIBIT C'!J126,IF(AND('DEV.  DATA'!$G$35="X",'DEV.  DATA'!$E$37="",'DEV.  DATA'!$E$38="",'DEV.  DATA'!$H$84&lt;&gt;""),'EXHIBIT C'!J126,"")))</f>
        <v/>
      </c>
      <c r="V126" s="444" t="str">
        <f>IF(B126="","",IF('DEV.  DATA'!$E$37&lt;&gt;"",'EXHIBIT C'!H126,IF(AND('DEV.  DATA'!$G$35="X",'DEV.  DATA'!$E$37="",'DEV.  DATA'!$E$38="",'DEV.  DATA'!$H$84=""),'EXHIBIT C'!H126,"")))</f>
        <v/>
      </c>
      <c r="W126" s="445" t="str">
        <f>IF(B126="","",IF(AND('DEV.  DATA'!$E$37="",'DEV.  DATA'!$E$38&gt;0), 'EXHIBIT C'!H126,IF(AND('DEV.  DATA'!$G$35="X",'DEV.  DATA'!$E$37="",'DEV.  DATA'!$E$38="",'DEV.  DATA'!$H$84&lt;&gt;""),'EXHIBIT C'!H126,"")))</f>
        <v/>
      </c>
      <c r="X126" s="444" t="str">
        <f>IF(B126="","",IF('DEV.  DATA'!$E$37&lt;&gt;"",'EXHIBIT C'!H126,IF(AND('DEV.  DATA'!$G$35="X",'DEV.  DATA'!$E$37="",'DEV.  DATA'!$E$38="",'DEV.  DATA'!$H$84=""),'EXHIBIT C'!H126,"")))</f>
        <v/>
      </c>
      <c r="Y126" s="445" t="str">
        <f>IF(B126="","",IF(AND('DEV.  DATA'!$E$37="",'DEV.  DATA'!$E$38&gt;0), 'EXHIBIT C'!H126,IF(AND('DEV.  DATA'!$G$35="X",'DEV.  DATA'!$E$37="",'DEV.  DATA'!$E$38="",'DEV.  DATA'!$H$84&lt;&gt;""),'EXHIBIT C'!H126,"")))</f>
        <v/>
      </c>
      <c r="Z126" s="457" t="str">
        <f t="shared" si="8"/>
        <v/>
      </c>
      <c r="AA126" s="457" t="str">
        <f t="shared" si="9"/>
        <v/>
      </c>
    </row>
    <row r="127" spans="1:27">
      <c r="A127" s="467"/>
      <c r="B127" s="306" t="str">
        <f>IF('APPLIC. FRACT.'!A123="",IF('QUAL. CALC'!A123="","",'QUAL. CALC'!A123),'APPLIC. FRACT.'!A123)</f>
        <v/>
      </c>
      <c r="C127" s="307" t="str">
        <f>IF('QUAL. CALC'!B123="","",'QUAL. CALC'!B123)</f>
        <v/>
      </c>
      <c r="D127" s="308" t="str">
        <f>IF('APPLIC. FRACT.'!C123="",IF('QUAL. CALC'!C123="","",'QUAL. CALC'!C123),'APPLIC. FRACT.'!C123)</f>
        <v/>
      </c>
      <c r="E127" s="309" t="str">
        <f>IF(B127="","",N(M127)+IF('DEV.  DATA'!H$84&gt;0,IF('CREDIT CALC.'!H$41&lt;='CREDIT CALC.'!H$43,'QUAL. CALC'!D123,('CREDIT CALC.'!H$43/'CREDIT CALC.'!H$41)*'QUAL. CALC'!D123),IF('CREDIT CALC.'!H$37="","",IF(AND('CREDIT CALC.'!H$41&lt;='CREDIT CALC.'!H$37,'CREDIT CALC.'!H$41&lt;='CREDIT CALC.'!H$43),'QUAL. CALC'!D123,IF(AND('CREDIT CALC.'!H$37&lt;'CREDIT CALC.'!H$41,'CREDIT CALC.'!H$37&lt;'CREDIT CALC.'!H$43),('CREDIT CALC.'!H$37/'CREDIT CALC.'!H$41)*'QUAL. CALC'!D123,('CREDIT CALC.'!H$43/'CREDIT CALC.'!H$41)*'QUAL. CALC'!D123)))))</f>
        <v/>
      </c>
      <c r="F127" s="308" t="str">
        <f>IF(B127="","",IF('DEV.  DATA'!$D$72="","",1.3))</f>
        <v/>
      </c>
      <c r="G127" s="310" t="str">
        <f>IF(B127="","",IF('DEV.  DATA'!$G$60=100,1,'APPLIC. FRACT.'!$H123))</f>
        <v/>
      </c>
      <c r="H127" s="309" t="str">
        <f t="shared" si="10"/>
        <v/>
      </c>
      <c r="I127" s="311" t="str">
        <f>IF(B127="","",IF('DEV.  DATA'!$E$35="",'QUAL. CALC'!G123,IF('DEV.  DATA'!$E$37="",'DEV.  DATA'!$E$38,'DEV.  DATA'!$E$37)))</f>
        <v/>
      </c>
      <c r="J127" s="309" t="str">
        <f t="shared" si="11"/>
        <v/>
      </c>
      <c r="K127" s="312"/>
      <c r="L127" s="312"/>
      <c r="M127" s="450"/>
      <c r="N127" s="451" t="str">
        <f t="shared" si="7"/>
        <v/>
      </c>
      <c r="P127" s="452" t="str">
        <f>IF('DEV.  DATA'!$E$37&lt;&gt;"",'EXHIBIT C'!J127,IF(AND('DEV.  DATA'!$G$35="X",'DEV.  DATA'!$E$37="",'DEV.  DATA'!$E$38="",'DEV.  DATA'!$H$84=""),'EXHIBIT C'!J127,""))</f>
        <v/>
      </c>
      <c r="Q127" s="453" t="str">
        <f>IF(AND('DEV.  DATA'!$E$37="",'DEV.  DATA'!$E$38&gt;0),'EXHIBIT C'!J127,IF(AND('DEV.  DATA'!$G$35="X",'DEV.  DATA'!$E$37="",'DEV.  DATA'!$E$38="",'DEV.  DATA'!$H$84&lt;&gt;""),'EXHIBIT C'!J127,""))</f>
        <v/>
      </c>
      <c r="R127" s="454" t="str">
        <f>IF(B127="","",IF('DEV.  DATA'!$E$37&lt;&gt;"",'EXHIBIT C'!I127/100,IF(AND('DEV.  DATA'!$G$35="X",'DEV.  DATA'!$E$37="",'DEV.  DATA'!$E$38="",'DEV.  DATA'!$H$84=""),'EXHIBIT C'!I127/100,"")))</f>
        <v/>
      </c>
      <c r="S127" s="455" t="str">
        <f>IF(B127="","",IF(AND('DEV.  DATA'!$E$37="",'DEV.  DATA'!$E$38&gt;0), 'EXHIBIT C'!I127/100,IF(AND('DEV.  DATA'!$G$35="X",'DEV.  DATA'!$E$37="",'DEV.  DATA'!$E$38="",'DEV.  DATA'!$H$84&lt;&gt;""),'EXHIBIT C'!I127/100,"")))</f>
        <v/>
      </c>
      <c r="T127" s="456" t="str">
        <f>IF(B127="","",IF('DEV.  DATA'!$E$37&lt;&gt;"",'EXHIBIT C'!J127,IF(AND('DEV.  DATA'!$G$35="X",'DEV.  DATA'!$E$37="",'DEV.  DATA'!$E$38="",'DEV.  DATA'!$H$84=""),'EXHIBIT C'!J127,"")))</f>
        <v/>
      </c>
      <c r="U127" s="453" t="str">
        <f>IF(B127="","",IF(AND('DEV.  DATA'!$E$37="",'DEV.  DATA'!$E$38&gt;0), 'EXHIBIT C'!J127,IF(AND('DEV.  DATA'!$G$35="X",'DEV.  DATA'!$E$37="",'DEV.  DATA'!$E$38="",'DEV.  DATA'!$H$84&lt;&gt;""),'EXHIBIT C'!J127,"")))</f>
        <v/>
      </c>
      <c r="V127" s="444" t="str">
        <f>IF(B127="","",IF('DEV.  DATA'!$E$37&lt;&gt;"",'EXHIBIT C'!H127,IF(AND('DEV.  DATA'!$G$35="X",'DEV.  DATA'!$E$37="",'DEV.  DATA'!$E$38="",'DEV.  DATA'!$H$84=""),'EXHIBIT C'!H127,"")))</f>
        <v/>
      </c>
      <c r="W127" s="445" t="str">
        <f>IF(B127="","",IF(AND('DEV.  DATA'!$E$37="",'DEV.  DATA'!$E$38&gt;0), 'EXHIBIT C'!H127,IF(AND('DEV.  DATA'!$G$35="X",'DEV.  DATA'!$E$37="",'DEV.  DATA'!$E$38="",'DEV.  DATA'!$H$84&lt;&gt;""),'EXHIBIT C'!H127,"")))</f>
        <v/>
      </c>
      <c r="X127" s="444" t="str">
        <f>IF(B127="","",IF('DEV.  DATA'!$E$37&lt;&gt;"",'EXHIBIT C'!H127,IF(AND('DEV.  DATA'!$G$35="X",'DEV.  DATA'!$E$37="",'DEV.  DATA'!$E$38="",'DEV.  DATA'!$H$84=""),'EXHIBIT C'!H127,"")))</f>
        <v/>
      </c>
      <c r="Y127" s="445" t="str">
        <f>IF(B127="","",IF(AND('DEV.  DATA'!$E$37="",'DEV.  DATA'!$E$38&gt;0), 'EXHIBIT C'!H127,IF(AND('DEV.  DATA'!$G$35="X",'DEV.  DATA'!$E$37="",'DEV.  DATA'!$E$38="",'DEV.  DATA'!$H$84&lt;&gt;""),'EXHIBIT C'!H127,"")))</f>
        <v/>
      </c>
      <c r="Z127" s="457" t="str">
        <f t="shared" si="8"/>
        <v/>
      </c>
      <c r="AA127" s="457" t="str">
        <f t="shared" si="9"/>
        <v/>
      </c>
    </row>
    <row r="128" spans="1:27">
      <c r="A128" s="467"/>
      <c r="B128" s="306" t="str">
        <f>IF('APPLIC. FRACT.'!A124="",IF('QUAL. CALC'!A124="","",'QUAL. CALC'!A124),'APPLIC. FRACT.'!A124)</f>
        <v/>
      </c>
      <c r="C128" s="307" t="str">
        <f>IF('QUAL. CALC'!B124="","",'QUAL. CALC'!B124)</f>
        <v/>
      </c>
      <c r="D128" s="308" t="str">
        <f>IF('APPLIC. FRACT.'!C124="",IF('QUAL. CALC'!C124="","",'QUAL. CALC'!C124),'APPLIC. FRACT.'!C124)</f>
        <v/>
      </c>
      <c r="E128" s="309" t="str">
        <f>IF(B128="","",N(M128)+IF('DEV.  DATA'!H$84&gt;0,IF('CREDIT CALC.'!H$41&lt;='CREDIT CALC.'!H$43,'QUAL. CALC'!D124,('CREDIT CALC.'!H$43/'CREDIT CALC.'!H$41)*'QUAL. CALC'!D124),IF('CREDIT CALC.'!H$37="","",IF(AND('CREDIT CALC.'!H$41&lt;='CREDIT CALC.'!H$37,'CREDIT CALC.'!H$41&lt;='CREDIT CALC.'!H$43),'QUAL. CALC'!D124,IF(AND('CREDIT CALC.'!H$37&lt;'CREDIT CALC.'!H$41,'CREDIT CALC.'!H$37&lt;'CREDIT CALC.'!H$43),('CREDIT CALC.'!H$37/'CREDIT CALC.'!H$41)*'QUAL. CALC'!D124,('CREDIT CALC.'!H$43/'CREDIT CALC.'!H$41)*'QUAL. CALC'!D124)))))</f>
        <v/>
      </c>
      <c r="F128" s="308" t="str">
        <f>IF(B128="","",IF('DEV.  DATA'!$D$72="","",1.3))</f>
        <v/>
      </c>
      <c r="G128" s="310" t="str">
        <f>IF(B128="","",IF('DEV.  DATA'!$G$60=100,1,'APPLIC. FRACT.'!$H124))</f>
        <v/>
      </c>
      <c r="H128" s="309" t="str">
        <f t="shared" si="10"/>
        <v/>
      </c>
      <c r="I128" s="311" t="str">
        <f>IF(B128="","",IF('DEV.  DATA'!$E$35="",'QUAL. CALC'!G124,IF('DEV.  DATA'!$E$37="",'DEV.  DATA'!$E$38,'DEV.  DATA'!$E$37)))</f>
        <v/>
      </c>
      <c r="J128" s="309" t="str">
        <f t="shared" si="11"/>
        <v/>
      </c>
      <c r="K128" s="312"/>
      <c r="L128" s="312"/>
      <c r="M128" s="450"/>
      <c r="N128" s="451" t="str">
        <f t="shared" si="7"/>
        <v/>
      </c>
      <c r="P128" s="452" t="str">
        <f>IF('DEV.  DATA'!$E$37&lt;&gt;"",'EXHIBIT C'!J128,IF(AND('DEV.  DATA'!$G$35="X",'DEV.  DATA'!$E$37="",'DEV.  DATA'!$E$38="",'DEV.  DATA'!$H$84=""),'EXHIBIT C'!J128,""))</f>
        <v/>
      </c>
      <c r="Q128" s="453" t="str">
        <f>IF(AND('DEV.  DATA'!$E$37="",'DEV.  DATA'!$E$38&gt;0),'EXHIBIT C'!J128,IF(AND('DEV.  DATA'!$G$35="X",'DEV.  DATA'!$E$37="",'DEV.  DATA'!$E$38="",'DEV.  DATA'!$H$84&lt;&gt;""),'EXHIBIT C'!J128,""))</f>
        <v/>
      </c>
      <c r="R128" s="454" t="str">
        <f>IF(B128="","",IF('DEV.  DATA'!$E$37&lt;&gt;"",'EXHIBIT C'!I128/100,IF(AND('DEV.  DATA'!$G$35="X",'DEV.  DATA'!$E$37="",'DEV.  DATA'!$E$38="",'DEV.  DATA'!$H$84=""),'EXHIBIT C'!I128/100,"")))</f>
        <v/>
      </c>
      <c r="S128" s="455" t="str">
        <f>IF(B128="","",IF(AND('DEV.  DATA'!$E$37="",'DEV.  DATA'!$E$38&gt;0), 'EXHIBIT C'!I128/100,IF(AND('DEV.  DATA'!$G$35="X",'DEV.  DATA'!$E$37="",'DEV.  DATA'!$E$38="",'DEV.  DATA'!$H$84&lt;&gt;""),'EXHIBIT C'!I128/100,"")))</f>
        <v/>
      </c>
      <c r="T128" s="456" t="str">
        <f>IF(B128="","",IF('DEV.  DATA'!$E$37&lt;&gt;"",'EXHIBIT C'!J128,IF(AND('DEV.  DATA'!$G$35="X",'DEV.  DATA'!$E$37="",'DEV.  DATA'!$E$38="",'DEV.  DATA'!$H$84=""),'EXHIBIT C'!J128,"")))</f>
        <v/>
      </c>
      <c r="U128" s="453" t="str">
        <f>IF(B128="","",IF(AND('DEV.  DATA'!$E$37="",'DEV.  DATA'!$E$38&gt;0), 'EXHIBIT C'!J128,IF(AND('DEV.  DATA'!$G$35="X",'DEV.  DATA'!$E$37="",'DEV.  DATA'!$E$38="",'DEV.  DATA'!$H$84&lt;&gt;""),'EXHIBIT C'!J128,"")))</f>
        <v/>
      </c>
      <c r="V128" s="444" t="str">
        <f>IF(B128="","",IF('DEV.  DATA'!$E$37&lt;&gt;"",'EXHIBIT C'!H128,IF(AND('DEV.  DATA'!$G$35="X",'DEV.  DATA'!$E$37="",'DEV.  DATA'!$E$38="",'DEV.  DATA'!$H$84=""),'EXHIBIT C'!H128,"")))</f>
        <v/>
      </c>
      <c r="W128" s="445" t="str">
        <f>IF(B128="","",IF(AND('DEV.  DATA'!$E$37="",'DEV.  DATA'!$E$38&gt;0), 'EXHIBIT C'!H128,IF(AND('DEV.  DATA'!$G$35="X",'DEV.  DATA'!$E$37="",'DEV.  DATA'!$E$38="",'DEV.  DATA'!$H$84&lt;&gt;""),'EXHIBIT C'!H128,"")))</f>
        <v/>
      </c>
      <c r="X128" s="444" t="str">
        <f>IF(B128="","",IF('DEV.  DATA'!$E$37&lt;&gt;"",'EXHIBIT C'!H128,IF(AND('DEV.  DATA'!$G$35="X",'DEV.  DATA'!$E$37="",'DEV.  DATA'!$E$38="",'DEV.  DATA'!$H$84=""),'EXHIBIT C'!H128,"")))</f>
        <v/>
      </c>
      <c r="Y128" s="445" t="str">
        <f>IF(B128="","",IF(AND('DEV.  DATA'!$E$37="",'DEV.  DATA'!$E$38&gt;0), 'EXHIBIT C'!H128,IF(AND('DEV.  DATA'!$G$35="X",'DEV.  DATA'!$E$37="",'DEV.  DATA'!$E$38="",'DEV.  DATA'!$H$84&lt;&gt;""),'EXHIBIT C'!H128,"")))</f>
        <v/>
      </c>
      <c r="Z128" s="457" t="str">
        <f t="shared" si="8"/>
        <v/>
      </c>
      <c r="AA128" s="457" t="str">
        <f t="shared" si="9"/>
        <v/>
      </c>
    </row>
    <row r="129" spans="1:27">
      <c r="A129" s="467"/>
      <c r="B129" s="306" t="str">
        <f>IF('APPLIC. FRACT.'!A125="",IF('QUAL. CALC'!A125="","",'QUAL. CALC'!A125),'APPLIC. FRACT.'!A125)</f>
        <v/>
      </c>
      <c r="C129" s="307" t="str">
        <f>IF('QUAL. CALC'!B125="","",'QUAL. CALC'!B125)</f>
        <v/>
      </c>
      <c r="D129" s="308" t="str">
        <f>IF('APPLIC. FRACT.'!C125="",IF('QUAL. CALC'!C125="","",'QUAL. CALC'!C125),'APPLIC. FRACT.'!C125)</f>
        <v/>
      </c>
      <c r="E129" s="309" t="str">
        <f>IF(B129="","",N(M129)+IF('DEV.  DATA'!H$84&gt;0,IF('CREDIT CALC.'!H$41&lt;='CREDIT CALC.'!H$43,'QUAL. CALC'!D125,('CREDIT CALC.'!H$43/'CREDIT CALC.'!H$41)*'QUAL. CALC'!D125),IF('CREDIT CALC.'!H$37="","",IF(AND('CREDIT CALC.'!H$41&lt;='CREDIT CALC.'!H$37,'CREDIT CALC.'!H$41&lt;='CREDIT CALC.'!H$43),'QUAL. CALC'!D125,IF(AND('CREDIT CALC.'!H$37&lt;'CREDIT CALC.'!H$41,'CREDIT CALC.'!H$37&lt;'CREDIT CALC.'!H$43),('CREDIT CALC.'!H$37/'CREDIT CALC.'!H$41)*'QUAL. CALC'!D125,('CREDIT CALC.'!H$43/'CREDIT CALC.'!H$41)*'QUAL. CALC'!D125)))))</f>
        <v/>
      </c>
      <c r="F129" s="308" t="str">
        <f>IF(B129="","",IF('DEV.  DATA'!$D$72="","",1.3))</f>
        <v/>
      </c>
      <c r="G129" s="310" t="str">
        <f>IF(B129="","",IF('DEV.  DATA'!$G$60=100,1,'APPLIC. FRACT.'!$H125))</f>
        <v/>
      </c>
      <c r="H129" s="309" t="str">
        <f t="shared" si="10"/>
        <v/>
      </c>
      <c r="I129" s="311" t="str">
        <f>IF(B129="","",IF('DEV.  DATA'!$E$35="",'QUAL. CALC'!G125,IF('DEV.  DATA'!$E$37="",'DEV.  DATA'!$E$38,'DEV.  DATA'!$E$37)))</f>
        <v/>
      </c>
      <c r="J129" s="309" t="str">
        <f t="shared" si="11"/>
        <v/>
      </c>
      <c r="K129" s="312"/>
      <c r="L129" s="312"/>
      <c r="M129" s="450"/>
      <c r="N129" s="451" t="str">
        <f t="shared" si="7"/>
        <v/>
      </c>
      <c r="P129" s="452" t="str">
        <f>IF('DEV.  DATA'!$E$37&lt;&gt;"",'EXHIBIT C'!J129,IF(AND('DEV.  DATA'!$G$35="X",'DEV.  DATA'!$E$37="",'DEV.  DATA'!$E$38="",'DEV.  DATA'!$H$84=""),'EXHIBIT C'!J129,""))</f>
        <v/>
      </c>
      <c r="Q129" s="453" t="str">
        <f>IF(AND('DEV.  DATA'!$E$37="",'DEV.  DATA'!$E$38&gt;0),'EXHIBIT C'!J129,IF(AND('DEV.  DATA'!$G$35="X",'DEV.  DATA'!$E$37="",'DEV.  DATA'!$E$38="",'DEV.  DATA'!$H$84&lt;&gt;""),'EXHIBIT C'!J129,""))</f>
        <v/>
      </c>
      <c r="R129" s="454" t="str">
        <f>IF(B129="","",IF('DEV.  DATA'!$E$37&lt;&gt;"",'EXHIBIT C'!I129/100,IF(AND('DEV.  DATA'!$G$35="X",'DEV.  DATA'!$E$37="",'DEV.  DATA'!$E$38="",'DEV.  DATA'!$H$84=""),'EXHIBIT C'!I129/100,"")))</f>
        <v/>
      </c>
      <c r="S129" s="455" t="str">
        <f>IF(B129="","",IF(AND('DEV.  DATA'!$E$37="",'DEV.  DATA'!$E$38&gt;0), 'EXHIBIT C'!I129/100,IF(AND('DEV.  DATA'!$G$35="X",'DEV.  DATA'!$E$37="",'DEV.  DATA'!$E$38="",'DEV.  DATA'!$H$84&lt;&gt;""),'EXHIBIT C'!I129/100,"")))</f>
        <v/>
      </c>
      <c r="T129" s="456" t="str">
        <f>IF(B129="","",IF('DEV.  DATA'!$E$37&lt;&gt;"",'EXHIBIT C'!J129,IF(AND('DEV.  DATA'!$G$35="X",'DEV.  DATA'!$E$37="",'DEV.  DATA'!$E$38="",'DEV.  DATA'!$H$84=""),'EXHIBIT C'!J129,"")))</f>
        <v/>
      </c>
      <c r="U129" s="453" t="str">
        <f>IF(B129="","",IF(AND('DEV.  DATA'!$E$37="",'DEV.  DATA'!$E$38&gt;0), 'EXHIBIT C'!J129,IF(AND('DEV.  DATA'!$G$35="X",'DEV.  DATA'!$E$37="",'DEV.  DATA'!$E$38="",'DEV.  DATA'!$H$84&lt;&gt;""),'EXHIBIT C'!J129,"")))</f>
        <v/>
      </c>
      <c r="V129" s="444" t="str">
        <f>IF(B129="","",IF('DEV.  DATA'!$E$37&lt;&gt;"",'EXHIBIT C'!H129,IF(AND('DEV.  DATA'!$G$35="X",'DEV.  DATA'!$E$37="",'DEV.  DATA'!$E$38="",'DEV.  DATA'!$H$84=""),'EXHIBIT C'!H129,"")))</f>
        <v/>
      </c>
      <c r="W129" s="445" t="str">
        <f>IF(B129="","",IF(AND('DEV.  DATA'!$E$37="",'DEV.  DATA'!$E$38&gt;0), 'EXHIBIT C'!H129,IF(AND('DEV.  DATA'!$G$35="X",'DEV.  DATA'!$E$37="",'DEV.  DATA'!$E$38="",'DEV.  DATA'!$H$84&lt;&gt;""),'EXHIBIT C'!H129,"")))</f>
        <v/>
      </c>
      <c r="X129" s="444" t="str">
        <f>IF(B129="","",IF('DEV.  DATA'!$E$37&lt;&gt;"",'EXHIBIT C'!H129,IF(AND('DEV.  DATA'!$G$35="X",'DEV.  DATA'!$E$37="",'DEV.  DATA'!$E$38="",'DEV.  DATA'!$H$84=""),'EXHIBIT C'!H129,"")))</f>
        <v/>
      </c>
      <c r="Y129" s="445" t="str">
        <f>IF(B129="","",IF(AND('DEV.  DATA'!$E$37="",'DEV.  DATA'!$E$38&gt;0), 'EXHIBIT C'!H129,IF(AND('DEV.  DATA'!$G$35="X",'DEV.  DATA'!$E$37="",'DEV.  DATA'!$E$38="",'DEV.  DATA'!$H$84&lt;&gt;""),'EXHIBIT C'!H129,"")))</f>
        <v/>
      </c>
      <c r="Z129" s="457" t="str">
        <f t="shared" si="8"/>
        <v/>
      </c>
      <c r="AA129" s="457" t="str">
        <f t="shared" si="9"/>
        <v/>
      </c>
    </row>
    <row r="130" spans="1:27">
      <c r="A130" s="467"/>
      <c r="B130" s="306" t="str">
        <f>IF('APPLIC. FRACT.'!A126="",IF('QUAL. CALC'!A126="","",'QUAL. CALC'!A126),'APPLIC. FRACT.'!A126)</f>
        <v/>
      </c>
      <c r="C130" s="307" t="str">
        <f>IF('QUAL. CALC'!B126="","",'QUAL. CALC'!B126)</f>
        <v/>
      </c>
      <c r="D130" s="308" t="str">
        <f>IF('APPLIC. FRACT.'!C126="",IF('QUAL. CALC'!C126="","",'QUAL. CALC'!C126),'APPLIC. FRACT.'!C126)</f>
        <v/>
      </c>
      <c r="E130" s="309" t="str">
        <f>IF(B130="","",N(M130)+IF('DEV.  DATA'!H$84&gt;0,IF('CREDIT CALC.'!H$41&lt;='CREDIT CALC.'!H$43,'QUAL. CALC'!D126,('CREDIT CALC.'!H$43/'CREDIT CALC.'!H$41)*'QUAL. CALC'!D126),IF('CREDIT CALC.'!H$37="","",IF(AND('CREDIT CALC.'!H$41&lt;='CREDIT CALC.'!H$37,'CREDIT CALC.'!H$41&lt;='CREDIT CALC.'!H$43),'QUAL. CALC'!D126,IF(AND('CREDIT CALC.'!H$37&lt;'CREDIT CALC.'!H$41,'CREDIT CALC.'!H$37&lt;'CREDIT CALC.'!H$43),('CREDIT CALC.'!H$37/'CREDIT CALC.'!H$41)*'QUAL. CALC'!D126,('CREDIT CALC.'!H$43/'CREDIT CALC.'!H$41)*'QUAL. CALC'!D126)))))</f>
        <v/>
      </c>
      <c r="F130" s="308" t="str">
        <f>IF(B130="","",IF('DEV.  DATA'!$D$72="","",1.3))</f>
        <v/>
      </c>
      <c r="G130" s="310" t="str">
        <f>IF(B130="","",IF('DEV.  DATA'!$G$60=100,1,'APPLIC. FRACT.'!$H126))</f>
        <v/>
      </c>
      <c r="H130" s="309" t="str">
        <f t="shared" si="10"/>
        <v/>
      </c>
      <c r="I130" s="311" t="str">
        <f>IF(B130="","",IF('DEV.  DATA'!$E$35="",'QUAL. CALC'!G126,IF('DEV.  DATA'!$E$37="",'DEV.  DATA'!$E$38,'DEV.  DATA'!$E$37)))</f>
        <v/>
      </c>
      <c r="J130" s="309" t="str">
        <f t="shared" si="11"/>
        <v/>
      </c>
      <c r="K130" s="312"/>
      <c r="L130" s="312"/>
      <c r="M130" s="450"/>
      <c r="N130" s="451" t="str">
        <f t="shared" si="7"/>
        <v/>
      </c>
      <c r="P130" s="452" t="str">
        <f>IF('DEV.  DATA'!$E$37&lt;&gt;"",'EXHIBIT C'!J130,IF(AND('DEV.  DATA'!$G$35="X",'DEV.  DATA'!$E$37="",'DEV.  DATA'!$E$38="",'DEV.  DATA'!$H$84=""),'EXHIBIT C'!J130,""))</f>
        <v/>
      </c>
      <c r="Q130" s="453" t="str">
        <f>IF(AND('DEV.  DATA'!$E$37="",'DEV.  DATA'!$E$38&gt;0),'EXHIBIT C'!J130,IF(AND('DEV.  DATA'!$G$35="X",'DEV.  DATA'!$E$37="",'DEV.  DATA'!$E$38="",'DEV.  DATA'!$H$84&lt;&gt;""),'EXHIBIT C'!J130,""))</f>
        <v/>
      </c>
      <c r="R130" s="454" t="str">
        <f>IF(B130="","",IF('DEV.  DATA'!$E$37&lt;&gt;"",'EXHIBIT C'!I130/100,IF(AND('DEV.  DATA'!$G$35="X",'DEV.  DATA'!$E$37="",'DEV.  DATA'!$E$38="",'DEV.  DATA'!$H$84=""),'EXHIBIT C'!I130/100,"")))</f>
        <v/>
      </c>
      <c r="S130" s="455" t="str">
        <f>IF(B130="","",IF(AND('DEV.  DATA'!$E$37="",'DEV.  DATA'!$E$38&gt;0), 'EXHIBIT C'!I130/100,IF(AND('DEV.  DATA'!$G$35="X",'DEV.  DATA'!$E$37="",'DEV.  DATA'!$E$38="",'DEV.  DATA'!$H$84&lt;&gt;""),'EXHIBIT C'!I130/100,"")))</f>
        <v/>
      </c>
      <c r="T130" s="456" t="str">
        <f>IF(B130="","",IF('DEV.  DATA'!$E$37&lt;&gt;"",'EXHIBIT C'!J130,IF(AND('DEV.  DATA'!$G$35="X",'DEV.  DATA'!$E$37="",'DEV.  DATA'!$E$38="",'DEV.  DATA'!$H$84=""),'EXHIBIT C'!J130,"")))</f>
        <v/>
      </c>
      <c r="U130" s="453" t="str">
        <f>IF(B130="","",IF(AND('DEV.  DATA'!$E$37="",'DEV.  DATA'!$E$38&gt;0), 'EXHIBIT C'!J130,IF(AND('DEV.  DATA'!$G$35="X",'DEV.  DATA'!$E$37="",'DEV.  DATA'!$E$38="",'DEV.  DATA'!$H$84&lt;&gt;""),'EXHIBIT C'!J130,"")))</f>
        <v/>
      </c>
      <c r="V130" s="444" t="str">
        <f>IF(B130="","",IF('DEV.  DATA'!$E$37&lt;&gt;"",'EXHIBIT C'!H130,IF(AND('DEV.  DATA'!$G$35="X",'DEV.  DATA'!$E$37="",'DEV.  DATA'!$E$38="",'DEV.  DATA'!$H$84=""),'EXHIBIT C'!H130,"")))</f>
        <v/>
      </c>
      <c r="W130" s="445" t="str">
        <f>IF(B130="","",IF(AND('DEV.  DATA'!$E$37="",'DEV.  DATA'!$E$38&gt;0), 'EXHIBIT C'!H130,IF(AND('DEV.  DATA'!$G$35="X",'DEV.  DATA'!$E$37="",'DEV.  DATA'!$E$38="",'DEV.  DATA'!$H$84&lt;&gt;""),'EXHIBIT C'!H130,"")))</f>
        <v/>
      </c>
      <c r="X130" s="444" t="str">
        <f>IF(B130="","",IF('DEV.  DATA'!$E$37&lt;&gt;"",'EXHIBIT C'!H130,IF(AND('DEV.  DATA'!$G$35="X",'DEV.  DATA'!$E$37="",'DEV.  DATA'!$E$38="",'DEV.  DATA'!$H$84=""),'EXHIBIT C'!H130,"")))</f>
        <v/>
      </c>
      <c r="Y130" s="445" t="str">
        <f>IF(B130="","",IF(AND('DEV.  DATA'!$E$37="",'DEV.  DATA'!$E$38&gt;0), 'EXHIBIT C'!H130,IF(AND('DEV.  DATA'!$G$35="X",'DEV.  DATA'!$E$37="",'DEV.  DATA'!$E$38="",'DEV.  DATA'!$H$84&lt;&gt;""),'EXHIBIT C'!H130,"")))</f>
        <v/>
      </c>
      <c r="Z130" s="457" t="str">
        <f t="shared" si="8"/>
        <v/>
      </c>
      <c r="AA130" s="457" t="str">
        <f t="shared" si="9"/>
        <v/>
      </c>
    </row>
    <row r="131" spans="1:27">
      <c r="A131" s="467"/>
      <c r="B131" s="306" t="str">
        <f>IF('APPLIC. FRACT.'!A127="",IF('QUAL. CALC'!A127="","",'QUAL. CALC'!A127),'APPLIC. FRACT.'!A127)</f>
        <v/>
      </c>
      <c r="C131" s="307" t="str">
        <f>IF('QUAL. CALC'!B127="","",'QUAL. CALC'!B127)</f>
        <v/>
      </c>
      <c r="D131" s="308" t="str">
        <f>IF('APPLIC. FRACT.'!C127="",IF('QUAL. CALC'!C127="","",'QUAL. CALC'!C127),'APPLIC. FRACT.'!C127)</f>
        <v/>
      </c>
      <c r="E131" s="309" t="str">
        <f>IF(B131="","",N(M131)+IF('DEV.  DATA'!H$84&gt;0,IF('CREDIT CALC.'!H$41&lt;='CREDIT CALC.'!H$43,'QUAL. CALC'!D127,('CREDIT CALC.'!H$43/'CREDIT CALC.'!H$41)*'QUAL. CALC'!D127),IF('CREDIT CALC.'!H$37="","",IF(AND('CREDIT CALC.'!H$41&lt;='CREDIT CALC.'!H$37,'CREDIT CALC.'!H$41&lt;='CREDIT CALC.'!H$43),'QUAL. CALC'!D127,IF(AND('CREDIT CALC.'!H$37&lt;'CREDIT CALC.'!H$41,'CREDIT CALC.'!H$37&lt;'CREDIT CALC.'!H$43),('CREDIT CALC.'!H$37/'CREDIT CALC.'!H$41)*'QUAL. CALC'!D127,('CREDIT CALC.'!H$43/'CREDIT CALC.'!H$41)*'QUAL. CALC'!D127)))))</f>
        <v/>
      </c>
      <c r="F131" s="308" t="str">
        <f>IF(B131="","",IF('DEV.  DATA'!$D$72="","",1.3))</f>
        <v/>
      </c>
      <c r="G131" s="310" t="str">
        <f>IF(B131="","",IF('DEV.  DATA'!$G$60=100,1,'APPLIC. FRACT.'!$H127))</f>
        <v/>
      </c>
      <c r="H131" s="309" t="str">
        <f t="shared" si="10"/>
        <v/>
      </c>
      <c r="I131" s="311" t="str">
        <f>IF(B131="","",IF('DEV.  DATA'!$E$35="",'QUAL. CALC'!G127,IF('DEV.  DATA'!$E$37="",'DEV.  DATA'!$E$38,'DEV.  DATA'!$E$37)))</f>
        <v/>
      </c>
      <c r="J131" s="309" t="str">
        <f t="shared" si="11"/>
        <v/>
      </c>
      <c r="K131" s="312"/>
      <c r="L131" s="312"/>
      <c r="M131" s="450"/>
      <c r="N131" s="451" t="str">
        <f t="shared" si="7"/>
        <v/>
      </c>
      <c r="P131" s="452" t="str">
        <f>IF('DEV.  DATA'!$E$37&lt;&gt;"",'EXHIBIT C'!J131,IF(AND('DEV.  DATA'!$G$35="X",'DEV.  DATA'!$E$37="",'DEV.  DATA'!$E$38="",'DEV.  DATA'!$H$84=""),'EXHIBIT C'!J131,""))</f>
        <v/>
      </c>
      <c r="Q131" s="453" t="str">
        <f>IF(AND('DEV.  DATA'!$E$37="",'DEV.  DATA'!$E$38&gt;0),'EXHIBIT C'!J131,IF(AND('DEV.  DATA'!$G$35="X",'DEV.  DATA'!$E$37="",'DEV.  DATA'!$E$38="",'DEV.  DATA'!$H$84&lt;&gt;""),'EXHIBIT C'!J131,""))</f>
        <v/>
      </c>
      <c r="R131" s="454" t="str">
        <f>IF(B131="","",IF('DEV.  DATA'!$E$37&lt;&gt;"",'EXHIBIT C'!I131/100,IF(AND('DEV.  DATA'!$G$35="X",'DEV.  DATA'!$E$37="",'DEV.  DATA'!$E$38="",'DEV.  DATA'!$H$84=""),'EXHIBIT C'!I131/100,"")))</f>
        <v/>
      </c>
      <c r="S131" s="455" t="str">
        <f>IF(B131="","",IF(AND('DEV.  DATA'!$E$37="",'DEV.  DATA'!$E$38&gt;0), 'EXHIBIT C'!I131/100,IF(AND('DEV.  DATA'!$G$35="X",'DEV.  DATA'!$E$37="",'DEV.  DATA'!$E$38="",'DEV.  DATA'!$H$84&lt;&gt;""),'EXHIBIT C'!I131/100,"")))</f>
        <v/>
      </c>
      <c r="T131" s="456" t="str">
        <f>IF(B131="","",IF('DEV.  DATA'!$E$37&lt;&gt;"",'EXHIBIT C'!J131,IF(AND('DEV.  DATA'!$G$35="X",'DEV.  DATA'!$E$37="",'DEV.  DATA'!$E$38="",'DEV.  DATA'!$H$84=""),'EXHIBIT C'!J131,"")))</f>
        <v/>
      </c>
      <c r="U131" s="453" t="str">
        <f>IF(B131="","",IF(AND('DEV.  DATA'!$E$37="",'DEV.  DATA'!$E$38&gt;0), 'EXHIBIT C'!J131,IF(AND('DEV.  DATA'!$G$35="X",'DEV.  DATA'!$E$37="",'DEV.  DATA'!$E$38="",'DEV.  DATA'!$H$84&lt;&gt;""),'EXHIBIT C'!J131,"")))</f>
        <v/>
      </c>
      <c r="V131" s="444" t="str">
        <f>IF(B131="","",IF('DEV.  DATA'!$E$37&lt;&gt;"",'EXHIBIT C'!H131,IF(AND('DEV.  DATA'!$G$35="X",'DEV.  DATA'!$E$37="",'DEV.  DATA'!$E$38="",'DEV.  DATA'!$H$84=""),'EXHIBIT C'!H131,"")))</f>
        <v/>
      </c>
      <c r="W131" s="445" t="str">
        <f>IF(B131="","",IF(AND('DEV.  DATA'!$E$37="",'DEV.  DATA'!$E$38&gt;0), 'EXHIBIT C'!H131,IF(AND('DEV.  DATA'!$G$35="X",'DEV.  DATA'!$E$37="",'DEV.  DATA'!$E$38="",'DEV.  DATA'!$H$84&lt;&gt;""),'EXHIBIT C'!H131,"")))</f>
        <v/>
      </c>
      <c r="X131" s="444" t="str">
        <f>IF(B131="","",IF('DEV.  DATA'!$E$37&lt;&gt;"",'EXHIBIT C'!H131,IF(AND('DEV.  DATA'!$G$35="X",'DEV.  DATA'!$E$37="",'DEV.  DATA'!$E$38="",'DEV.  DATA'!$H$84=""),'EXHIBIT C'!H131,"")))</f>
        <v/>
      </c>
      <c r="Y131" s="445" t="str">
        <f>IF(B131="","",IF(AND('DEV.  DATA'!$E$37="",'DEV.  DATA'!$E$38&gt;0), 'EXHIBIT C'!H131,IF(AND('DEV.  DATA'!$G$35="X",'DEV.  DATA'!$E$37="",'DEV.  DATA'!$E$38="",'DEV.  DATA'!$H$84&lt;&gt;""),'EXHIBIT C'!H131,"")))</f>
        <v/>
      </c>
      <c r="Z131" s="457" t="str">
        <f t="shared" si="8"/>
        <v/>
      </c>
      <c r="AA131" s="457" t="str">
        <f t="shared" si="9"/>
        <v/>
      </c>
    </row>
    <row r="132" spans="1:27">
      <c r="A132" s="467"/>
      <c r="B132" s="306" t="str">
        <f>IF('APPLIC. FRACT.'!A128="",IF('QUAL. CALC'!A128="","",'QUAL. CALC'!A128),'APPLIC. FRACT.'!A128)</f>
        <v/>
      </c>
      <c r="C132" s="307" t="str">
        <f>IF('QUAL. CALC'!B128="","",'QUAL. CALC'!B128)</f>
        <v/>
      </c>
      <c r="D132" s="308" t="str">
        <f>IF('APPLIC. FRACT.'!C128="",IF('QUAL. CALC'!C128="","",'QUAL. CALC'!C128),'APPLIC. FRACT.'!C128)</f>
        <v/>
      </c>
      <c r="E132" s="309" t="str">
        <f>IF(B132="","",N(M132)+IF('DEV.  DATA'!H$84&gt;0,IF('CREDIT CALC.'!H$41&lt;='CREDIT CALC.'!H$43,'QUAL. CALC'!D128,('CREDIT CALC.'!H$43/'CREDIT CALC.'!H$41)*'QUAL. CALC'!D128),IF('CREDIT CALC.'!H$37="","",IF(AND('CREDIT CALC.'!H$41&lt;='CREDIT CALC.'!H$37,'CREDIT CALC.'!H$41&lt;='CREDIT CALC.'!H$43),'QUAL. CALC'!D128,IF(AND('CREDIT CALC.'!H$37&lt;'CREDIT CALC.'!H$41,'CREDIT CALC.'!H$37&lt;'CREDIT CALC.'!H$43),('CREDIT CALC.'!H$37/'CREDIT CALC.'!H$41)*'QUAL. CALC'!D128,('CREDIT CALC.'!H$43/'CREDIT CALC.'!H$41)*'QUAL. CALC'!D128)))))</f>
        <v/>
      </c>
      <c r="F132" s="308" t="str">
        <f>IF(B132="","",IF('DEV.  DATA'!$D$72="","",1.3))</f>
        <v/>
      </c>
      <c r="G132" s="310" t="str">
        <f>IF(B132="","",IF('DEV.  DATA'!$G$60=100,1,'APPLIC. FRACT.'!$H128))</f>
        <v/>
      </c>
      <c r="H132" s="309" t="str">
        <f t="shared" si="10"/>
        <v/>
      </c>
      <c r="I132" s="311" t="str">
        <f>IF(B132="","",IF('DEV.  DATA'!$E$35="",'QUAL. CALC'!G128,IF('DEV.  DATA'!$E$37="",'DEV.  DATA'!$E$38,'DEV.  DATA'!$E$37)))</f>
        <v/>
      </c>
      <c r="J132" s="309" t="str">
        <f t="shared" si="11"/>
        <v/>
      </c>
      <c r="K132" s="312"/>
      <c r="L132" s="312"/>
      <c r="M132" s="450"/>
      <c r="N132" s="451" t="str">
        <f t="shared" si="7"/>
        <v/>
      </c>
      <c r="P132" s="452" t="str">
        <f>IF('DEV.  DATA'!$E$37&lt;&gt;"",'EXHIBIT C'!J132,IF(AND('DEV.  DATA'!$G$35="X",'DEV.  DATA'!$E$37="",'DEV.  DATA'!$E$38="",'DEV.  DATA'!$H$84=""),'EXHIBIT C'!J132,""))</f>
        <v/>
      </c>
      <c r="Q132" s="453" t="str">
        <f>IF(AND('DEV.  DATA'!$E$37="",'DEV.  DATA'!$E$38&gt;0),'EXHIBIT C'!J132,IF(AND('DEV.  DATA'!$G$35="X",'DEV.  DATA'!$E$37="",'DEV.  DATA'!$E$38="",'DEV.  DATA'!$H$84&lt;&gt;""),'EXHIBIT C'!J132,""))</f>
        <v/>
      </c>
      <c r="R132" s="454" t="str">
        <f>IF(B132="","",IF('DEV.  DATA'!$E$37&lt;&gt;"",'EXHIBIT C'!I132/100,IF(AND('DEV.  DATA'!$G$35="X",'DEV.  DATA'!$E$37="",'DEV.  DATA'!$E$38="",'DEV.  DATA'!$H$84=""),'EXHIBIT C'!I132/100,"")))</f>
        <v/>
      </c>
      <c r="S132" s="455" t="str">
        <f>IF(B132="","",IF(AND('DEV.  DATA'!$E$37="",'DEV.  DATA'!$E$38&gt;0), 'EXHIBIT C'!I132/100,IF(AND('DEV.  DATA'!$G$35="X",'DEV.  DATA'!$E$37="",'DEV.  DATA'!$E$38="",'DEV.  DATA'!$H$84&lt;&gt;""),'EXHIBIT C'!I132/100,"")))</f>
        <v/>
      </c>
      <c r="T132" s="456" t="str">
        <f>IF(B132="","",IF('DEV.  DATA'!$E$37&lt;&gt;"",'EXHIBIT C'!J132,IF(AND('DEV.  DATA'!$G$35="X",'DEV.  DATA'!$E$37="",'DEV.  DATA'!$E$38="",'DEV.  DATA'!$H$84=""),'EXHIBIT C'!J132,"")))</f>
        <v/>
      </c>
      <c r="U132" s="453" t="str">
        <f>IF(B132="","",IF(AND('DEV.  DATA'!$E$37="",'DEV.  DATA'!$E$38&gt;0), 'EXHIBIT C'!J132,IF(AND('DEV.  DATA'!$G$35="X",'DEV.  DATA'!$E$37="",'DEV.  DATA'!$E$38="",'DEV.  DATA'!$H$84&lt;&gt;""),'EXHIBIT C'!J132,"")))</f>
        <v/>
      </c>
      <c r="V132" s="444" t="str">
        <f>IF(B132="","",IF('DEV.  DATA'!$E$37&lt;&gt;"",'EXHIBIT C'!H132,IF(AND('DEV.  DATA'!$G$35="X",'DEV.  DATA'!$E$37="",'DEV.  DATA'!$E$38="",'DEV.  DATA'!$H$84=""),'EXHIBIT C'!H132,"")))</f>
        <v/>
      </c>
      <c r="W132" s="445" t="str">
        <f>IF(B132="","",IF(AND('DEV.  DATA'!$E$37="",'DEV.  DATA'!$E$38&gt;0), 'EXHIBIT C'!H132,IF(AND('DEV.  DATA'!$G$35="X",'DEV.  DATA'!$E$37="",'DEV.  DATA'!$E$38="",'DEV.  DATA'!$H$84&lt;&gt;""),'EXHIBIT C'!H132,"")))</f>
        <v/>
      </c>
      <c r="X132" s="444" t="str">
        <f>IF(B132="","",IF('DEV.  DATA'!$E$37&lt;&gt;"",'EXHIBIT C'!H132,IF(AND('DEV.  DATA'!$G$35="X",'DEV.  DATA'!$E$37="",'DEV.  DATA'!$E$38="",'DEV.  DATA'!$H$84=""),'EXHIBIT C'!H132,"")))</f>
        <v/>
      </c>
      <c r="Y132" s="445" t="str">
        <f>IF(B132="","",IF(AND('DEV.  DATA'!$E$37="",'DEV.  DATA'!$E$38&gt;0), 'EXHIBIT C'!H132,IF(AND('DEV.  DATA'!$G$35="X",'DEV.  DATA'!$E$37="",'DEV.  DATA'!$E$38="",'DEV.  DATA'!$H$84&lt;&gt;""),'EXHIBIT C'!H132,"")))</f>
        <v/>
      </c>
      <c r="Z132" s="457" t="str">
        <f t="shared" si="8"/>
        <v/>
      </c>
      <c r="AA132" s="457" t="str">
        <f t="shared" si="9"/>
        <v/>
      </c>
    </row>
    <row r="133" spans="1:27">
      <c r="A133" s="467"/>
      <c r="B133" s="306" t="str">
        <f>IF('APPLIC. FRACT.'!A129="",IF('QUAL. CALC'!A129="","",'QUAL. CALC'!A129),'APPLIC. FRACT.'!A129)</f>
        <v/>
      </c>
      <c r="C133" s="307" t="str">
        <f>IF('QUAL. CALC'!B129="","",'QUAL. CALC'!B129)</f>
        <v/>
      </c>
      <c r="D133" s="308" t="str">
        <f>IF('APPLIC. FRACT.'!C129="",IF('QUAL. CALC'!C129="","",'QUAL. CALC'!C129),'APPLIC. FRACT.'!C129)</f>
        <v/>
      </c>
      <c r="E133" s="309" t="str">
        <f>IF(B133="","",N(M133)+IF('DEV.  DATA'!H$84&gt;0,IF('CREDIT CALC.'!H$41&lt;='CREDIT CALC.'!H$43,'QUAL. CALC'!D129,('CREDIT CALC.'!H$43/'CREDIT CALC.'!H$41)*'QUAL. CALC'!D129),IF('CREDIT CALC.'!H$37="","",IF(AND('CREDIT CALC.'!H$41&lt;='CREDIT CALC.'!H$37,'CREDIT CALC.'!H$41&lt;='CREDIT CALC.'!H$43),'QUAL. CALC'!D129,IF(AND('CREDIT CALC.'!H$37&lt;'CREDIT CALC.'!H$41,'CREDIT CALC.'!H$37&lt;'CREDIT CALC.'!H$43),('CREDIT CALC.'!H$37/'CREDIT CALC.'!H$41)*'QUAL. CALC'!D129,('CREDIT CALC.'!H$43/'CREDIT CALC.'!H$41)*'QUAL. CALC'!D129)))))</f>
        <v/>
      </c>
      <c r="F133" s="308" t="str">
        <f>IF(B133="","",IF('DEV.  DATA'!$D$72="","",1.3))</f>
        <v/>
      </c>
      <c r="G133" s="310" t="str">
        <f>IF(B133="","",IF('DEV.  DATA'!$G$60=100,1,'APPLIC. FRACT.'!$H129))</f>
        <v/>
      </c>
      <c r="H133" s="309" t="str">
        <f t="shared" si="10"/>
        <v/>
      </c>
      <c r="I133" s="311" t="str">
        <f>IF(B133="","",IF('DEV.  DATA'!$E$35="",'QUAL. CALC'!G129,IF('DEV.  DATA'!$E$37="",'DEV.  DATA'!$E$38,'DEV.  DATA'!$E$37)))</f>
        <v/>
      </c>
      <c r="J133" s="309" t="str">
        <f t="shared" si="11"/>
        <v/>
      </c>
      <c r="K133" s="312"/>
      <c r="L133" s="312"/>
      <c r="M133" s="450"/>
      <c r="N133" s="451" t="str">
        <f t="shared" si="7"/>
        <v/>
      </c>
      <c r="P133" s="452" t="str">
        <f>IF('DEV.  DATA'!$E$37&lt;&gt;"",'EXHIBIT C'!J133,IF(AND('DEV.  DATA'!$G$35="X",'DEV.  DATA'!$E$37="",'DEV.  DATA'!$E$38="",'DEV.  DATA'!$H$84=""),'EXHIBIT C'!J133,""))</f>
        <v/>
      </c>
      <c r="Q133" s="453" t="str">
        <f>IF(AND('DEV.  DATA'!$E$37="",'DEV.  DATA'!$E$38&gt;0),'EXHIBIT C'!J133,IF(AND('DEV.  DATA'!$G$35="X",'DEV.  DATA'!$E$37="",'DEV.  DATA'!$E$38="",'DEV.  DATA'!$H$84&lt;&gt;""),'EXHIBIT C'!J133,""))</f>
        <v/>
      </c>
      <c r="R133" s="454" t="str">
        <f>IF(B133="","",IF('DEV.  DATA'!$E$37&lt;&gt;"",'EXHIBIT C'!I133/100,IF(AND('DEV.  DATA'!$G$35="X",'DEV.  DATA'!$E$37="",'DEV.  DATA'!$E$38="",'DEV.  DATA'!$H$84=""),'EXHIBIT C'!I133/100,"")))</f>
        <v/>
      </c>
      <c r="S133" s="455" t="str">
        <f>IF(B133="","",IF(AND('DEV.  DATA'!$E$37="",'DEV.  DATA'!$E$38&gt;0), 'EXHIBIT C'!I133/100,IF(AND('DEV.  DATA'!$G$35="X",'DEV.  DATA'!$E$37="",'DEV.  DATA'!$E$38="",'DEV.  DATA'!$H$84&lt;&gt;""),'EXHIBIT C'!I133/100,"")))</f>
        <v/>
      </c>
      <c r="T133" s="456" t="str">
        <f>IF(B133="","",IF('DEV.  DATA'!$E$37&lt;&gt;"",'EXHIBIT C'!J133,IF(AND('DEV.  DATA'!$G$35="X",'DEV.  DATA'!$E$37="",'DEV.  DATA'!$E$38="",'DEV.  DATA'!$H$84=""),'EXHIBIT C'!J133,"")))</f>
        <v/>
      </c>
      <c r="U133" s="453" t="str">
        <f>IF(B133="","",IF(AND('DEV.  DATA'!$E$37="",'DEV.  DATA'!$E$38&gt;0), 'EXHIBIT C'!J133,IF(AND('DEV.  DATA'!$G$35="X",'DEV.  DATA'!$E$37="",'DEV.  DATA'!$E$38="",'DEV.  DATA'!$H$84&lt;&gt;""),'EXHIBIT C'!J133,"")))</f>
        <v/>
      </c>
      <c r="V133" s="444" t="str">
        <f>IF(B133="","",IF('DEV.  DATA'!$E$37&lt;&gt;"",'EXHIBIT C'!H133,IF(AND('DEV.  DATA'!$G$35="X",'DEV.  DATA'!$E$37="",'DEV.  DATA'!$E$38="",'DEV.  DATA'!$H$84=""),'EXHIBIT C'!H133,"")))</f>
        <v/>
      </c>
      <c r="W133" s="445" t="str">
        <f>IF(B133="","",IF(AND('DEV.  DATA'!$E$37="",'DEV.  DATA'!$E$38&gt;0), 'EXHIBIT C'!H133,IF(AND('DEV.  DATA'!$G$35="X",'DEV.  DATA'!$E$37="",'DEV.  DATA'!$E$38="",'DEV.  DATA'!$H$84&lt;&gt;""),'EXHIBIT C'!H133,"")))</f>
        <v/>
      </c>
      <c r="X133" s="444" t="str">
        <f>IF(B133="","",IF('DEV.  DATA'!$E$37&lt;&gt;"",'EXHIBIT C'!H133,IF(AND('DEV.  DATA'!$G$35="X",'DEV.  DATA'!$E$37="",'DEV.  DATA'!$E$38="",'DEV.  DATA'!$H$84=""),'EXHIBIT C'!H133,"")))</f>
        <v/>
      </c>
      <c r="Y133" s="445" t="str">
        <f>IF(B133="","",IF(AND('DEV.  DATA'!$E$37="",'DEV.  DATA'!$E$38&gt;0), 'EXHIBIT C'!H133,IF(AND('DEV.  DATA'!$G$35="X",'DEV.  DATA'!$E$37="",'DEV.  DATA'!$E$38="",'DEV.  DATA'!$H$84&lt;&gt;""),'EXHIBIT C'!H133,"")))</f>
        <v/>
      </c>
      <c r="Z133" s="457" t="str">
        <f t="shared" si="8"/>
        <v/>
      </c>
      <c r="AA133" s="457" t="str">
        <f t="shared" si="9"/>
        <v/>
      </c>
    </row>
    <row r="134" spans="1:27">
      <c r="A134" s="467"/>
      <c r="B134" s="306" t="str">
        <f>IF('APPLIC. FRACT.'!A130="",IF('QUAL. CALC'!A130="","",'QUAL. CALC'!A130),'APPLIC. FRACT.'!A130)</f>
        <v/>
      </c>
      <c r="C134" s="307" t="str">
        <f>IF('QUAL. CALC'!B130="","",'QUAL. CALC'!B130)</f>
        <v/>
      </c>
      <c r="D134" s="308" t="str">
        <f>IF('APPLIC. FRACT.'!C130="",IF('QUAL. CALC'!C130="","",'QUAL. CALC'!C130),'APPLIC. FRACT.'!C130)</f>
        <v/>
      </c>
      <c r="E134" s="309" t="str">
        <f>IF(B134="","",N(M134)+IF('DEV.  DATA'!H$84&gt;0,IF('CREDIT CALC.'!H$41&lt;='CREDIT CALC.'!H$43,'QUAL. CALC'!D130,('CREDIT CALC.'!H$43/'CREDIT CALC.'!H$41)*'QUAL. CALC'!D130),IF('CREDIT CALC.'!H$37="","",IF(AND('CREDIT CALC.'!H$41&lt;='CREDIT CALC.'!H$37,'CREDIT CALC.'!H$41&lt;='CREDIT CALC.'!H$43),'QUAL. CALC'!D130,IF(AND('CREDIT CALC.'!H$37&lt;'CREDIT CALC.'!H$41,'CREDIT CALC.'!H$37&lt;'CREDIT CALC.'!H$43),('CREDIT CALC.'!H$37/'CREDIT CALC.'!H$41)*'QUAL. CALC'!D130,('CREDIT CALC.'!H$43/'CREDIT CALC.'!H$41)*'QUAL. CALC'!D130)))))</f>
        <v/>
      </c>
      <c r="F134" s="308" t="str">
        <f>IF(B134="","",IF('DEV.  DATA'!$D$72="","",1.3))</f>
        <v/>
      </c>
      <c r="G134" s="310" t="str">
        <f>IF(B134="","",IF('DEV.  DATA'!$G$60=100,1,'APPLIC. FRACT.'!$H130))</f>
        <v/>
      </c>
      <c r="H134" s="309" t="str">
        <f t="shared" si="10"/>
        <v/>
      </c>
      <c r="I134" s="311" t="str">
        <f>IF(B134="","",IF('DEV.  DATA'!$E$35="",'QUAL. CALC'!G130,IF('DEV.  DATA'!$E$37="",'DEV.  DATA'!$E$38,'DEV.  DATA'!$E$37)))</f>
        <v/>
      </c>
      <c r="J134" s="309" t="str">
        <f t="shared" si="11"/>
        <v/>
      </c>
      <c r="K134" s="312"/>
      <c r="L134" s="312"/>
      <c r="M134" s="450"/>
      <c r="N134" s="451" t="str">
        <f t="shared" si="7"/>
        <v/>
      </c>
      <c r="P134" s="452" t="str">
        <f>IF('DEV.  DATA'!$E$37&lt;&gt;"",'EXHIBIT C'!J134,IF(AND('DEV.  DATA'!$G$35="X",'DEV.  DATA'!$E$37="",'DEV.  DATA'!$E$38="",'DEV.  DATA'!$H$84=""),'EXHIBIT C'!J134,""))</f>
        <v/>
      </c>
      <c r="Q134" s="453" t="str">
        <f>IF(AND('DEV.  DATA'!$E$37="",'DEV.  DATA'!$E$38&gt;0),'EXHIBIT C'!J134,IF(AND('DEV.  DATA'!$G$35="X",'DEV.  DATA'!$E$37="",'DEV.  DATA'!$E$38="",'DEV.  DATA'!$H$84&lt;&gt;""),'EXHIBIT C'!J134,""))</f>
        <v/>
      </c>
      <c r="R134" s="454" t="str">
        <f>IF(B134="","",IF('DEV.  DATA'!$E$37&lt;&gt;"",'EXHIBIT C'!I134/100,IF(AND('DEV.  DATA'!$G$35="X",'DEV.  DATA'!$E$37="",'DEV.  DATA'!$E$38="",'DEV.  DATA'!$H$84=""),'EXHIBIT C'!I134/100,"")))</f>
        <v/>
      </c>
      <c r="S134" s="455" t="str">
        <f>IF(B134="","",IF(AND('DEV.  DATA'!$E$37="",'DEV.  DATA'!$E$38&gt;0), 'EXHIBIT C'!I134/100,IF(AND('DEV.  DATA'!$G$35="X",'DEV.  DATA'!$E$37="",'DEV.  DATA'!$E$38="",'DEV.  DATA'!$H$84&lt;&gt;""),'EXHIBIT C'!I134/100,"")))</f>
        <v/>
      </c>
      <c r="T134" s="456" t="str">
        <f>IF(B134="","",IF('DEV.  DATA'!$E$37&lt;&gt;"",'EXHIBIT C'!J134,IF(AND('DEV.  DATA'!$G$35="X",'DEV.  DATA'!$E$37="",'DEV.  DATA'!$E$38="",'DEV.  DATA'!$H$84=""),'EXHIBIT C'!J134,"")))</f>
        <v/>
      </c>
      <c r="U134" s="453" t="str">
        <f>IF(B134="","",IF(AND('DEV.  DATA'!$E$37="",'DEV.  DATA'!$E$38&gt;0), 'EXHIBIT C'!J134,IF(AND('DEV.  DATA'!$G$35="X",'DEV.  DATA'!$E$37="",'DEV.  DATA'!$E$38="",'DEV.  DATA'!$H$84&lt;&gt;""),'EXHIBIT C'!J134,"")))</f>
        <v/>
      </c>
      <c r="V134" s="444" t="str">
        <f>IF(B134="","",IF('DEV.  DATA'!$E$37&lt;&gt;"",'EXHIBIT C'!H134,IF(AND('DEV.  DATA'!$G$35="X",'DEV.  DATA'!$E$37="",'DEV.  DATA'!$E$38="",'DEV.  DATA'!$H$84=""),'EXHIBIT C'!H134,"")))</f>
        <v/>
      </c>
      <c r="W134" s="445" t="str">
        <f>IF(B134="","",IF(AND('DEV.  DATA'!$E$37="",'DEV.  DATA'!$E$38&gt;0), 'EXHIBIT C'!H134,IF(AND('DEV.  DATA'!$G$35="X",'DEV.  DATA'!$E$37="",'DEV.  DATA'!$E$38="",'DEV.  DATA'!$H$84&lt;&gt;""),'EXHIBIT C'!H134,"")))</f>
        <v/>
      </c>
      <c r="X134" s="444" t="str">
        <f>IF(B134="","",IF('DEV.  DATA'!$E$37&lt;&gt;"",'EXHIBIT C'!H134,IF(AND('DEV.  DATA'!$G$35="X",'DEV.  DATA'!$E$37="",'DEV.  DATA'!$E$38="",'DEV.  DATA'!$H$84=""),'EXHIBIT C'!H134,"")))</f>
        <v/>
      </c>
      <c r="Y134" s="445" t="str">
        <f>IF(B134="","",IF(AND('DEV.  DATA'!$E$37="",'DEV.  DATA'!$E$38&gt;0), 'EXHIBIT C'!H134,IF(AND('DEV.  DATA'!$G$35="X",'DEV.  DATA'!$E$37="",'DEV.  DATA'!$E$38="",'DEV.  DATA'!$H$84&lt;&gt;""),'EXHIBIT C'!H134,"")))</f>
        <v/>
      </c>
      <c r="Z134" s="457" t="str">
        <f t="shared" si="8"/>
        <v/>
      </c>
      <c r="AA134" s="457" t="str">
        <f t="shared" si="9"/>
        <v/>
      </c>
    </row>
    <row r="135" spans="1:27">
      <c r="A135" s="467"/>
      <c r="B135" s="306" t="str">
        <f>IF('APPLIC. FRACT.'!A131="",IF('QUAL. CALC'!A131="","",'QUAL. CALC'!A131),'APPLIC. FRACT.'!A131)</f>
        <v/>
      </c>
      <c r="C135" s="307" t="str">
        <f>IF('QUAL. CALC'!B131="","",'QUAL. CALC'!B131)</f>
        <v/>
      </c>
      <c r="D135" s="308" t="str">
        <f>IF('APPLIC. FRACT.'!C131="",IF('QUAL. CALC'!C131="","",'QUAL. CALC'!C131),'APPLIC. FRACT.'!C131)</f>
        <v/>
      </c>
      <c r="E135" s="309" t="str">
        <f>IF(B135="","",N(M135)+IF('DEV.  DATA'!H$84&gt;0,IF('CREDIT CALC.'!H$41&lt;='CREDIT CALC.'!H$43,'QUAL. CALC'!D131,('CREDIT CALC.'!H$43/'CREDIT CALC.'!H$41)*'QUAL. CALC'!D131),IF('CREDIT CALC.'!H$37="","",IF(AND('CREDIT CALC.'!H$41&lt;='CREDIT CALC.'!H$37,'CREDIT CALC.'!H$41&lt;='CREDIT CALC.'!H$43),'QUAL. CALC'!D131,IF(AND('CREDIT CALC.'!H$37&lt;'CREDIT CALC.'!H$41,'CREDIT CALC.'!H$37&lt;'CREDIT CALC.'!H$43),('CREDIT CALC.'!H$37/'CREDIT CALC.'!H$41)*'QUAL. CALC'!D131,('CREDIT CALC.'!H$43/'CREDIT CALC.'!H$41)*'QUAL. CALC'!D131)))))</f>
        <v/>
      </c>
      <c r="F135" s="308" t="str">
        <f>IF(B135="","",IF('DEV.  DATA'!$D$72="","",1.3))</f>
        <v/>
      </c>
      <c r="G135" s="310" t="str">
        <f>IF(B135="","",IF('DEV.  DATA'!$G$60=100,1,'APPLIC. FRACT.'!$H131))</f>
        <v/>
      </c>
      <c r="H135" s="309" t="str">
        <f t="shared" si="10"/>
        <v/>
      </c>
      <c r="I135" s="311" t="str">
        <f>IF(B135="","",IF('DEV.  DATA'!$E$35="",'QUAL. CALC'!G131,IF('DEV.  DATA'!$E$37="",'DEV.  DATA'!$E$38,'DEV.  DATA'!$E$37)))</f>
        <v/>
      </c>
      <c r="J135" s="309" t="str">
        <f t="shared" si="11"/>
        <v/>
      </c>
      <c r="K135" s="312"/>
      <c r="L135" s="312"/>
      <c r="M135" s="450"/>
      <c r="N135" s="451" t="str">
        <f t="shared" si="7"/>
        <v/>
      </c>
      <c r="P135" s="452" t="str">
        <f>IF('DEV.  DATA'!$E$37&lt;&gt;"",'EXHIBIT C'!J135,IF(AND('DEV.  DATA'!$G$35="X",'DEV.  DATA'!$E$37="",'DEV.  DATA'!$E$38="",'DEV.  DATA'!$H$84=""),'EXHIBIT C'!J135,""))</f>
        <v/>
      </c>
      <c r="Q135" s="453" t="str">
        <f>IF(AND('DEV.  DATA'!$E$37="",'DEV.  DATA'!$E$38&gt;0),'EXHIBIT C'!J135,IF(AND('DEV.  DATA'!$G$35="X",'DEV.  DATA'!$E$37="",'DEV.  DATA'!$E$38="",'DEV.  DATA'!$H$84&lt;&gt;""),'EXHIBIT C'!J135,""))</f>
        <v/>
      </c>
      <c r="R135" s="454" t="str">
        <f>IF(B135="","",IF('DEV.  DATA'!$E$37&lt;&gt;"",'EXHIBIT C'!I135/100,IF(AND('DEV.  DATA'!$G$35="X",'DEV.  DATA'!$E$37="",'DEV.  DATA'!$E$38="",'DEV.  DATA'!$H$84=""),'EXHIBIT C'!I135/100,"")))</f>
        <v/>
      </c>
      <c r="S135" s="455" t="str">
        <f>IF(B135="","",IF(AND('DEV.  DATA'!$E$37="",'DEV.  DATA'!$E$38&gt;0), 'EXHIBIT C'!I135/100,IF(AND('DEV.  DATA'!$G$35="X",'DEV.  DATA'!$E$37="",'DEV.  DATA'!$E$38="",'DEV.  DATA'!$H$84&lt;&gt;""),'EXHIBIT C'!I135/100,"")))</f>
        <v/>
      </c>
      <c r="T135" s="456" t="str">
        <f>IF(B135="","",IF('DEV.  DATA'!$E$37&lt;&gt;"",'EXHIBIT C'!J135,IF(AND('DEV.  DATA'!$G$35="X",'DEV.  DATA'!$E$37="",'DEV.  DATA'!$E$38="",'DEV.  DATA'!$H$84=""),'EXHIBIT C'!J135,"")))</f>
        <v/>
      </c>
      <c r="U135" s="453" t="str">
        <f>IF(B135="","",IF(AND('DEV.  DATA'!$E$37="",'DEV.  DATA'!$E$38&gt;0), 'EXHIBIT C'!J135,IF(AND('DEV.  DATA'!$G$35="X",'DEV.  DATA'!$E$37="",'DEV.  DATA'!$E$38="",'DEV.  DATA'!$H$84&lt;&gt;""),'EXHIBIT C'!J135,"")))</f>
        <v/>
      </c>
      <c r="V135" s="444" t="str">
        <f>IF(B135="","",IF('DEV.  DATA'!$E$37&lt;&gt;"",'EXHIBIT C'!H135,IF(AND('DEV.  DATA'!$G$35="X",'DEV.  DATA'!$E$37="",'DEV.  DATA'!$E$38="",'DEV.  DATA'!$H$84=""),'EXHIBIT C'!H135,"")))</f>
        <v/>
      </c>
      <c r="W135" s="445" t="str">
        <f>IF(B135="","",IF(AND('DEV.  DATA'!$E$37="",'DEV.  DATA'!$E$38&gt;0), 'EXHIBIT C'!H135,IF(AND('DEV.  DATA'!$G$35="X",'DEV.  DATA'!$E$37="",'DEV.  DATA'!$E$38="",'DEV.  DATA'!$H$84&lt;&gt;""),'EXHIBIT C'!H135,"")))</f>
        <v/>
      </c>
      <c r="X135" s="444" t="str">
        <f>IF(B135="","",IF('DEV.  DATA'!$E$37&lt;&gt;"",'EXHIBIT C'!H135,IF(AND('DEV.  DATA'!$G$35="X",'DEV.  DATA'!$E$37="",'DEV.  DATA'!$E$38="",'DEV.  DATA'!$H$84=""),'EXHIBIT C'!H135,"")))</f>
        <v/>
      </c>
      <c r="Y135" s="445" t="str">
        <f>IF(B135="","",IF(AND('DEV.  DATA'!$E$37="",'DEV.  DATA'!$E$38&gt;0), 'EXHIBIT C'!H135,IF(AND('DEV.  DATA'!$G$35="X",'DEV.  DATA'!$E$37="",'DEV.  DATA'!$E$38="",'DEV.  DATA'!$H$84&lt;&gt;""),'EXHIBIT C'!H135,"")))</f>
        <v/>
      </c>
      <c r="Z135" s="457" t="str">
        <f t="shared" si="8"/>
        <v/>
      </c>
      <c r="AA135" s="457" t="str">
        <f t="shared" si="9"/>
        <v/>
      </c>
    </row>
    <row r="136" spans="1:27">
      <c r="A136" s="467"/>
      <c r="B136" s="306" t="str">
        <f>IF('APPLIC. FRACT.'!A132="",IF('QUAL. CALC'!A132="","",'QUAL. CALC'!A132),'APPLIC. FRACT.'!A132)</f>
        <v/>
      </c>
      <c r="C136" s="307" t="str">
        <f>IF('QUAL. CALC'!B132="","",'QUAL. CALC'!B132)</f>
        <v/>
      </c>
      <c r="D136" s="308" t="str">
        <f>IF('APPLIC. FRACT.'!C132="",IF('QUAL. CALC'!C132="","",'QUAL. CALC'!C132),'APPLIC. FRACT.'!C132)</f>
        <v/>
      </c>
      <c r="E136" s="309" t="str">
        <f>IF(B136="","",N(M136)+IF('DEV.  DATA'!H$84&gt;0,IF('CREDIT CALC.'!H$41&lt;='CREDIT CALC.'!H$43,'QUAL. CALC'!D132,('CREDIT CALC.'!H$43/'CREDIT CALC.'!H$41)*'QUAL. CALC'!D132),IF('CREDIT CALC.'!H$37="","",IF(AND('CREDIT CALC.'!H$41&lt;='CREDIT CALC.'!H$37,'CREDIT CALC.'!H$41&lt;='CREDIT CALC.'!H$43),'QUAL. CALC'!D132,IF(AND('CREDIT CALC.'!H$37&lt;'CREDIT CALC.'!H$41,'CREDIT CALC.'!H$37&lt;'CREDIT CALC.'!H$43),('CREDIT CALC.'!H$37/'CREDIT CALC.'!H$41)*'QUAL. CALC'!D132,('CREDIT CALC.'!H$43/'CREDIT CALC.'!H$41)*'QUAL. CALC'!D132)))))</f>
        <v/>
      </c>
      <c r="F136" s="308" t="str">
        <f>IF(B136="","",IF('DEV.  DATA'!$D$72="","",1.3))</f>
        <v/>
      </c>
      <c r="G136" s="310" t="str">
        <f>IF(B136="","",IF('DEV.  DATA'!$G$60=100,1,'APPLIC. FRACT.'!$H132))</f>
        <v/>
      </c>
      <c r="H136" s="309" t="str">
        <f t="shared" si="10"/>
        <v/>
      </c>
      <c r="I136" s="311" t="str">
        <f>IF(B136="","",IF('DEV.  DATA'!$E$35="",'QUAL. CALC'!G132,IF('DEV.  DATA'!$E$37="",'DEV.  DATA'!$E$38,'DEV.  DATA'!$E$37)))</f>
        <v/>
      </c>
      <c r="J136" s="309" t="str">
        <f t="shared" si="11"/>
        <v/>
      </c>
      <c r="K136" s="312"/>
      <c r="L136" s="312"/>
      <c r="M136" s="450"/>
      <c r="N136" s="451" t="str">
        <f t="shared" si="7"/>
        <v/>
      </c>
      <c r="P136" s="452" t="str">
        <f>IF('DEV.  DATA'!$E$37&lt;&gt;"",'EXHIBIT C'!J136,IF(AND('DEV.  DATA'!$G$35="X",'DEV.  DATA'!$E$37="",'DEV.  DATA'!$E$38="",'DEV.  DATA'!$H$84=""),'EXHIBIT C'!J136,""))</f>
        <v/>
      </c>
      <c r="Q136" s="453" t="str">
        <f>IF(AND('DEV.  DATA'!$E$37="",'DEV.  DATA'!$E$38&gt;0),'EXHIBIT C'!J136,IF(AND('DEV.  DATA'!$G$35="X",'DEV.  DATA'!$E$37="",'DEV.  DATA'!$E$38="",'DEV.  DATA'!$H$84&lt;&gt;""),'EXHIBIT C'!J136,""))</f>
        <v/>
      </c>
      <c r="R136" s="454" t="str">
        <f>IF(B136="","",IF('DEV.  DATA'!$E$37&lt;&gt;"",'EXHIBIT C'!I136/100,IF(AND('DEV.  DATA'!$G$35="X",'DEV.  DATA'!$E$37="",'DEV.  DATA'!$E$38="",'DEV.  DATA'!$H$84=""),'EXHIBIT C'!I136/100,"")))</f>
        <v/>
      </c>
      <c r="S136" s="455" t="str">
        <f>IF(B136="","",IF(AND('DEV.  DATA'!$E$37="",'DEV.  DATA'!$E$38&gt;0), 'EXHIBIT C'!I136/100,IF(AND('DEV.  DATA'!$G$35="X",'DEV.  DATA'!$E$37="",'DEV.  DATA'!$E$38="",'DEV.  DATA'!$H$84&lt;&gt;""),'EXHIBIT C'!I136/100,"")))</f>
        <v/>
      </c>
      <c r="T136" s="456" t="str">
        <f>IF(B136="","",IF('DEV.  DATA'!$E$37&lt;&gt;"",'EXHIBIT C'!J136,IF(AND('DEV.  DATA'!$G$35="X",'DEV.  DATA'!$E$37="",'DEV.  DATA'!$E$38="",'DEV.  DATA'!$H$84=""),'EXHIBIT C'!J136,"")))</f>
        <v/>
      </c>
      <c r="U136" s="453" t="str">
        <f>IF(B136="","",IF(AND('DEV.  DATA'!$E$37="",'DEV.  DATA'!$E$38&gt;0), 'EXHIBIT C'!J136,IF(AND('DEV.  DATA'!$G$35="X",'DEV.  DATA'!$E$37="",'DEV.  DATA'!$E$38="",'DEV.  DATA'!$H$84&lt;&gt;""),'EXHIBIT C'!J136,"")))</f>
        <v/>
      </c>
      <c r="V136" s="444" t="str">
        <f>IF(B136="","",IF('DEV.  DATA'!$E$37&lt;&gt;"",'EXHIBIT C'!H136,IF(AND('DEV.  DATA'!$G$35="X",'DEV.  DATA'!$E$37="",'DEV.  DATA'!$E$38="",'DEV.  DATA'!$H$84=""),'EXHIBIT C'!H136,"")))</f>
        <v/>
      </c>
      <c r="W136" s="445" t="str">
        <f>IF(B136="","",IF(AND('DEV.  DATA'!$E$37="",'DEV.  DATA'!$E$38&gt;0), 'EXHIBIT C'!H136,IF(AND('DEV.  DATA'!$G$35="X",'DEV.  DATA'!$E$37="",'DEV.  DATA'!$E$38="",'DEV.  DATA'!$H$84&lt;&gt;""),'EXHIBIT C'!H136,"")))</f>
        <v/>
      </c>
      <c r="X136" s="444" t="str">
        <f>IF(B136="","",IF('DEV.  DATA'!$E$37&lt;&gt;"",'EXHIBIT C'!H136,IF(AND('DEV.  DATA'!$G$35="X",'DEV.  DATA'!$E$37="",'DEV.  DATA'!$E$38="",'DEV.  DATA'!$H$84=""),'EXHIBIT C'!H136,"")))</f>
        <v/>
      </c>
      <c r="Y136" s="445" t="str">
        <f>IF(B136="","",IF(AND('DEV.  DATA'!$E$37="",'DEV.  DATA'!$E$38&gt;0), 'EXHIBIT C'!H136,IF(AND('DEV.  DATA'!$G$35="X",'DEV.  DATA'!$E$37="",'DEV.  DATA'!$E$38="",'DEV.  DATA'!$H$84&lt;&gt;""),'EXHIBIT C'!H136,"")))</f>
        <v/>
      </c>
      <c r="Z136" s="457" t="str">
        <f t="shared" si="8"/>
        <v/>
      </c>
      <c r="AA136" s="457" t="str">
        <f t="shared" si="9"/>
        <v/>
      </c>
    </row>
    <row r="137" spans="1:27">
      <c r="A137" s="467"/>
      <c r="B137" s="306" t="str">
        <f>IF('APPLIC. FRACT.'!A133="",IF('QUAL. CALC'!A133="","",'QUAL. CALC'!A133),'APPLIC. FRACT.'!A133)</f>
        <v/>
      </c>
      <c r="C137" s="307" t="str">
        <f>IF('QUAL. CALC'!B133="","",'QUAL. CALC'!B133)</f>
        <v/>
      </c>
      <c r="D137" s="308" t="str">
        <f>IF('APPLIC. FRACT.'!C133="",IF('QUAL. CALC'!C133="","",'QUAL. CALC'!C133),'APPLIC. FRACT.'!C133)</f>
        <v/>
      </c>
      <c r="E137" s="309" t="str">
        <f>IF(B137="","",N(M137)+IF('DEV.  DATA'!H$84&gt;0,IF('CREDIT CALC.'!H$41&lt;='CREDIT CALC.'!H$43,'QUAL. CALC'!D133,('CREDIT CALC.'!H$43/'CREDIT CALC.'!H$41)*'QUAL. CALC'!D133),IF('CREDIT CALC.'!H$37="","",IF(AND('CREDIT CALC.'!H$41&lt;='CREDIT CALC.'!H$37,'CREDIT CALC.'!H$41&lt;='CREDIT CALC.'!H$43),'QUAL. CALC'!D133,IF(AND('CREDIT CALC.'!H$37&lt;'CREDIT CALC.'!H$41,'CREDIT CALC.'!H$37&lt;'CREDIT CALC.'!H$43),('CREDIT CALC.'!H$37/'CREDIT CALC.'!H$41)*'QUAL. CALC'!D133,('CREDIT CALC.'!H$43/'CREDIT CALC.'!H$41)*'QUAL. CALC'!D133)))))</f>
        <v/>
      </c>
      <c r="F137" s="308" t="str">
        <f>IF(B137="","",IF('DEV.  DATA'!$D$72="","",1.3))</f>
        <v/>
      </c>
      <c r="G137" s="310" t="str">
        <f>IF(B137="","",IF('DEV.  DATA'!$G$60=100,1,'APPLIC. FRACT.'!$H133))</f>
        <v/>
      </c>
      <c r="H137" s="309" t="str">
        <f t="shared" si="10"/>
        <v/>
      </c>
      <c r="I137" s="311" t="str">
        <f>IF(B137="","",IF('DEV.  DATA'!$E$35="",'QUAL. CALC'!G133,IF('DEV.  DATA'!$E$37="",'DEV.  DATA'!$E$38,'DEV.  DATA'!$E$37)))</f>
        <v/>
      </c>
      <c r="J137" s="309" t="str">
        <f t="shared" si="11"/>
        <v/>
      </c>
      <c r="K137" s="312"/>
      <c r="L137" s="312"/>
      <c r="M137" s="450"/>
      <c r="N137" s="451" t="str">
        <f t="shared" si="7"/>
        <v/>
      </c>
      <c r="P137" s="452" t="str">
        <f>IF('DEV.  DATA'!$E$37&lt;&gt;"",'EXHIBIT C'!J137,IF(AND('DEV.  DATA'!$G$35="X",'DEV.  DATA'!$E$37="",'DEV.  DATA'!$E$38="",'DEV.  DATA'!$H$84=""),'EXHIBIT C'!J137,""))</f>
        <v/>
      </c>
      <c r="Q137" s="453" t="str">
        <f>IF(AND('DEV.  DATA'!$E$37="",'DEV.  DATA'!$E$38&gt;0),'EXHIBIT C'!J137,IF(AND('DEV.  DATA'!$G$35="X",'DEV.  DATA'!$E$37="",'DEV.  DATA'!$E$38="",'DEV.  DATA'!$H$84&lt;&gt;""),'EXHIBIT C'!J137,""))</f>
        <v/>
      </c>
      <c r="R137" s="454" t="str">
        <f>IF(B137="","",IF('DEV.  DATA'!$E$37&lt;&gt;"",'EXHIBIT C'!I137/100,IF(AND('DEV.  DATA'!$G$35="X",'DEV.  DATA'!$E$37="",'DEV.  DATA'!$E$38="",'DEV.  DATA'!$H$84=""),'EXHIBIT C'!I137/100,"")))</f>
        <v/>
      </c>
      <c r="S137" s="455" t="str">
        <f>IF(B137="","",IF(AND('DEV.  DATA'!$E$37="",'DEV.  DATA'!$E$38&gt;0), 'EXHIBIT C'!I137/100,IF(AND('DEV.  DATA'!$G$35="X",'DEV.  DATA'!$E$37="",'DEV.  DATA'!$E$38="",'DEV.  DATA'!$H$84&lt;&gt;""),'EXHIBIT C'!I137/100,"")))</f>
        <v/>
      </c>
      <c r="T137" s="456" t="str">
        <f>IF(B137="","",IF('DEV.  DATA'!$E$37&lt;&gt;"",'EXHIBIT C'!J137,IF(AND('DEV.  DATA'!$G$35="X",'DEV.  DATA'!$E$37="",'DEV.  DATA'!$E$38="",'DEV.  DATA'!$H$84=""),'EXHIBIT C'!J137,"")))</f>
        <v/>
      </c>
      <c r="U137" s="453" t="str">
        <f>IF(B137="","",IF(AND('DEV.  DATA'!$E$37="",'DEV.  DATA'!$E$38&gt;0), 'EXHIBIT C'!J137,IF(AND('DEV.  DATA'!$G$35="X",'DEV.  DATA'!$E$37="",'DEV.  DATA'!$E$38="",'DEV.  DATA'!$H$84&lt;&gt;""),'EXHIBIT C'!J137,"")))</f>
        <v/>
      </c>
      <c r="V137" s="444" t="str">
        <f>IF(B137="","",IF('DEV.  DATA'!$E$37&lt;&gt;"",'EXHIBIT C'!H137,IF(AND('DEV.  DATA'!$G$35="X",'DEV.  DATA'!$E$37="",'DEV.  DATA'!$E$38="",'DEV.  DATA'!$H$84=""),'EXHIBIT C'!H137,"")))</f>
        <v/>
      </c>
      <c r="W137" s="445" t="str">
        <f>IF(B137="","",IF(AND('DEV.  DATA'!$E$37="",'DEV.  DATA'!$E$38&gt;0), 'EXHIBIT C'!H137,IF(AND('DEV.  DATA'!$G$35="X",'DEV.  DATA'!$E$37="",'DEV.  DATA'!$E$38="",'DEV.  DATA'!$H$84&lt;&gt;""),'EXHIBIT C'!H137,"")))</f>
        <v/>
      </c>
      <c r="X137" s="444" t="str">
        <f>IF(B137="","",IF('DEV.  DATA'!$E$37&lt;&gt;"",'EXHIBIT C'!H137,IF(AND('DEV.  DATA'!$G$35="X",'DEV.  DATA'!$E$37="",'DEV.  DATA'!$E$38="",'DEV.  DATA'!$H$84=""),'EXHIBIT C'!H137,"")))</f>
        <v/>
      </c>
      <c r="Y137" s="445" t="str">
        <f>IF(B137="","",IF(AND('DEV.  DATA'!$E$37="",'DEV.  DATA'!$E$38&gt;0), 'EXHIBIT C'!H137,IF(AND('DEV.  DATA'!$G$35="X",'DEV.  DATA'!$E$37="",'DEV.  DATA'!$E$38="",'DEV.  DATA'!$H$84&lt;&gt;""),'EXHIBIT C'!H137,"")))</f>
        <v/>
      </c>
      <c r="Z137" s="457" t="str">
        <f t="shared" si="8"/>
        <v/>
      </c>
      <c r="AA137" s="457" t="str">
        <f t="shared" si="9"/>
        <v/>
      </c>
    </row>
    <row r="138" spans="1:27">
      <c r="A138" s="467"/>
      <c r="B138" s="306" t="str">
        <f>IF('APPLIC. FRACT.'!A134="",IF('QUAL. CALC'!A134="","",'QUAL. CALC'!A134),'APPLIC. FRACT.'!A134)</f>
        <v/>
      </c>
      <c r="C138" s="307" t="str">
        <f>IF('QUAL. CALC'!B134="","",'QUAL. CALC'!B134)</f>
        <v/>
      </c>
      <c r="D138" s="308" t="str">
        <f>IF('APPLIC. FRACT.'!C134="",IF('QUAL. CALC'!C134="","",'QUAL. CALC'!C134),'APPLIC. FRACT.'!C134)</f>
        <v/>
      </c>
      <c r="E138" s="309" t="str">
        <f>IF(B138="","",N(M138)+IF('DEV.  DATA'!H$84&gt;0,IF('CREDIT CALC.'!H$41&lt;='CREDIT CALC.'!H$43,'QUAL. CALC'!D134,('CREDIT CALC.'!H$43/'CREDIT CALC.'!H$41)*'QUAL. CALC'!D134),IF('CREDIT CALC.'!H$37="","",IF(AND('CREDIT CALC.'!H$41&lt;='CREDIT CALC.'!H$37,'CREDIT CALC.'!H$41&lt;='CREDIT CALC.'!H$43),'QUAL. CALC'!D134,IF(AND('CREDIT CALC.'!H$37&lt;'CREDIT CALC.'!H$41,'CREDIT CALC.'!H$37&lt;'CREDIT CALC.'!H$43),('CREDIT CALC.'!H$37/'CREDIT CALC.'!H$41)*'QUAL. CALC'!D134,('CREDIT CALC.'!H$43/'CREDIT CALC.'!H$41)*'QUAL. CALC'!D134)))))</f>
        <v/>
      </c>
      <c r="F138" s="308" t="str">
        <f>IF(B138="","",IF('DEV.  DATA'!$D$72="","",1.3))</f>
        <v/>
      </c>
      <c r="G138" s="310" t="str">
        <f>IF(B138="","",IF('DEV.  DATA'!$G$60=100,1,'APPLIC. FRACT.'!$H134))</f>
        <v/>
      </c>
      <c r="H138" s="309" t="str">
        <f t="shared" si="10"/>
        <v/>
      </c>
      <c r="I138" s="311" t="str">
        <f>IF(B138="","",IF('DEV.  DATA'!$E$35="",'QUAL. CALC'!G134,IF('DEV.  DATA'!$E$37="",'DEV.  DATA'!$E$38,'DEV.  DATA'!$E$37)))</f>
        <v/>
      </c>
      <c r="J138" s="309" t="str">
        <f t="shared" si="11"/>
        <v/>
      </c>
      <c r="K138" s="312"/>
      <c r="L138" s="312"/>
      <c r="M138" s="450"/>
      <c r="N138" s="451" t="str">
        <f t="shared" si="7"/>
        <v/>
      </c>
      <c r="P138" s="452" t="str">
        <f>IF('DEV.  DATA'!$E$37&lt;&gt;"",'EXHIBIT C'!J138,IF(AND('DEV.  DATA'!$G$35="X",'DEV.  DATA'!$E$37="",'DEV.  DATA'!$E$38="",'DEV.  DATA'!$H$84=""),'EXHIBIT C'!J138,""))</f>
        <v/>
      </c>
      <c r="Q138" s="453" t="str">
        <f>IF(AND('DEV.  DATA'!$E$37="",'DEV.  DATA'!$E$38&gt;0),'EXHIBIT C'!J138,IF(AND('DEV.  DATA'!$G$35="X",'DEV.  DATA'!$E$37="",'DEV.  DATA'!$E$38="",'DEV.  DATA'!$H$84&lt;&gt;""),'EXHIBIT C'!J138,""))</f>
        <v/>
      </c>
      <c r="R138" s="454" t="str">
        <f>IF(B138="","",IF('DEV.  DATA'!$E$37&lt;&gt;"",'EXHIBIT C'!I138/100,IF(AND('DEV.  DATA'!$G$35="X",'DEV.  DATA'!$E$37="",'DEV.  DATA'!$E$38="",'DEV.  DATA'!$H$84=""),'EXHIBIT C'!I138/100,"")))</f>
        <v/>
      </c>
      <c r="S138" s="455" t="str">
        <f>IF(B138="","",IF(AND('DEV.  DATA'!$E$37="",'DEV.  DATA'!$E$38&gt;0), 'EXHIBIT C'!I138/100,IF(AND('DEV.  DATA'!$G$35="X",'DEV.  DATA'!$E$37="",'DEV.  DATA'!$E$38="",'DEV.  DATA'!$H$84&lt;&gt;""),'EXHIBIT C'!I138/100,"")))</f>
        <v/>
      </c>
      <c r="T138" s="456" t="str">
        <f>IF(B138="","",IF('DEV.  DATA'!$E$37&lt;&gt;"",'EXHIBIT C'!J138,IF(AND('DEV.  DATA'!$G$35="X",'DEV.  DATA'!$E$37="",'DEV.  DATA'!$E$38="",'DEV.  DATA'!$H$84=""),'EXHIBIT C'!J138,"")))</f>
        <v/>
      </c>
      <c r="U138" s="453" t="str">
        <f>IF(B138="","",IF(AND('DEV.  DATA'!$E$37="",'DEV.  DATA'!$E$38&gt;0), 'EXHIBIT C'!J138,IF(AND('DEV.  DATA'!$G$35="X",'DEV.  DATA'!$E$37="",'DEV.  DATA'!$E$38="",'DEV.  DATA'!$H$84&lt;&gt;""),'EXHIBIT C'!J138,"")))</f>
        <v/>
      </c>
      <c r="V138" s="444" t="str">
        <f>IF(B138="","",IF('DEV.  DATA'!$E$37&lt;&gt;"",'EXHIBIT C'!H138,IF(AND('DEV.  DATA'!$G$35="X",'DEV.  DATA'!$E$37="",'DEV.  DATA'!$E$38="",'DEV.  DATA'!$H$84=""),'EXHIBIT C'!H138,"")))</f>
        <v/>
      </c>
      <c r="W138" s="445" t="str">
        <f>IF(B138="","",IF(AND('DEV.  DATA'!$E$37="",'DEV.  DATA'!$E$38&gt;0), 'EXHIBIT C'!H138,IF(AND('DEV.  DATA'!$G$35="X",'DEV.  DATA'!$E$37="",'DEV.  DATA'!$E$38="",'DEV.  DATA'!$H$84&lt;&gt;""),'EXHIBIT C'!H138,"")))</f>
        <v/>
      </c>
      <c r="X138" s="444" t="str">
        <f>IF(B138="","",IF('DEV.  DATA'!$E$37&lt;&gt;"",'EXHIBIT C'!H138,IF(AND('DEV.  DATA'!$G$35="X",'DEV.  DATA'!$E$37="",'DEV.  DATA'!$E$38="",'DEV.  DATA'!$H$84=""),'EXHIBIT C'!H138,"")))</f>
        <v/>
      </c>
      <c r="Y138" s="445" t="str">
        <f>IF(B138="","",IF(AND('DEV.  DATA'!$E$37="",'DEV.  DATA'!$E$38&gt;0), 'EXHIBIT C'!H138,IF(AND('DEV.  DATA'!$G$35="X",'DEV.  DATA'!$E$37="",'DEV.  DATA'!$E$38="",'DEV.  DATA'!$H$84&lt;&gt;""),'EXHIBIT C'!H138,"")))</f>
        <v/>
      </c>
      <c r="Z138" s="457" t="str">
        <f t="shared" si="8"/>
        <v/>
      </c>
      <c r="AA138" s="457" t="str">
        <f t="shared" si="9"/>
        <v/>
      </c>
    </row>
    <row r="139" spans="1:27">
      <c r="A139" s="467"/>
      <c r="B139" s="306" t="str">
        <f>IF('APPLIC. FRACT.'!A135="",IF('QUAL. CALC'!A135="","",'QUAL. CALC'!A135),'APPLIC. FRACT.'!A135)</f>
        <v/>
      </c>
      <c r="C139" s="307" t="str">
        <f>IF('QUAL. CALC'!B135="","",'QUAL. CALC'!B135)</f>
        <v/>
      </c>
      <c r="D139" s="308" t="str">
        <f>IF('APPLIC. FRACT.'!C135="",IF('QUAL. CALC'!C135="","",'QUAL. CALC'!C135),'APPLIC. FRACT.'!C135)</f>
        <v/>
      </c>
      <c r="E139" s="309" t="str">
        <f>IF(B139="","",N(M139)+IF('DEV.  DATA'!H$84&gt;0,IF('CREDIT CALC.'!H$41&lt;='CREDIT CALC.'!H$43,'QUAL. CALC'!D135,('CREDIT CALC.'!H$43/'CREDIT CALC.'!H$41)*'QUAL. CALC'!D135),IF('CREDIT CALC.'!H$37="","",IF(AND('CREDIT CALC.'!H$41&lt;='CREDIT CALC.'!H$37,'CREDIT CALC.'!H$41&lt;='CREDIT CALC.'!H$43),'QUAL. CALC'!D135,IF(AND('CREDIT CALC.'!H$37&lt;'CREDIT CALC.'!H$41,'CREDIT CALC.'!H$37&lt;'CREDIT CALC.'!H$43),('CREDIT CALC.'!H$37/'CREDIT CALC.'!H$41)*'QUAL. CALC'!D135,('CREDIT CALC.'!H$43/'CREDIT CALC.'!H$41)*'QUAL. CALC'!D135)))))</f>
        <v/>
      </c>
      <c r="F139" s="308" t="str">
        <f>IF(B139="","",IF('DEV.  DATA'!$D$72="","",1.3))</f>
        <v/>
      </c>
      <c r="G139" s="310" t="str">
        <f>IF(B139="","",IF('DEV.  DATA'!$G$60=100,1,'APPLIC. FRACT.'!$H135))</f>
        <v/>
      </c>
      <c r="H139" s="309" t="str">
        <f t="shared" si="10"/>
        <v/>
      </c>
      <c r="I139" s="311" t="str">
        <f>IF(B139="","",IF('DEV.  DATA'!$E$35="",'QUAL. CALC'!G135,IF('DEV.  DATA'!$E$37="",'DEV.  DATA'!$E$38,'DEV.  DATA'!$E$37)))</f>
        <v/>
      </c>
      <c r="J139" s="309" t="str">
        <f t="shared" si="11"/>
        <v/>
      </c>
      <c r="K139" s="312"/>
      <c r="L139" s="312"/>
      <c r="M139" s="450"/>
      <c r="N139" s="451" t="str">
        <f t="shared" si="7"/>
        <v/>
      </c>
      <c r="P139" s="452" t="str">
        <f>IF('DEV.  DATA'!$E$37&lt;&gt;"",'EXHIBIT C'!J139,IF(AND('DEV.  DATA'!$G$35="X",'DEV.  DATA'!$E$37="",'DEV.  DATA'!$E$38="",'DEV.  DATA'!$H$84=""),'EXHIBIT C'!J139,""))</f>
        <v/>
      </c>
      <c r="Q139" s="453" t="str">
        <f>IF(AND('DEV.  DATA'!$E$37="",'DEV.  DATA'!$E$38&gt;0),'EXHIBIT C'!J139,IF(AND('DEV.  DATA'!$G$35="X",'DEV.  DATA'!$E$37="",'DEV.  DATA'!$E$38="",'DEV.  DATA'!$H$84&lt;&gt;""),'EXHIBIT C'!J139,""))</f>
        <v/>
      </c>
      <c r="R139" s="454" t="str">
        <f>IF(B139="","",IF('DEV.  DATA'!$E$37&lt;&gt;"",'EXHIBIT C'!I139/100,IF(AND('DEV.  DATA'!$G$35="X",'DEV.  DATA'!$E$37="",'DEV.  DATA'!$E$38="",'DEV.  DATA'!$H$84=""),'EXHIBIT C'!I139/100,"")))</f>
        <v/>
      </c>
      <c r="S139" s="455" t="str">
        <f>IF(B139="","",IF(AND('DEV.  DATA'!$E$37="",'DEV.  DATA'!$E$38&gt;0), 'EXHIBIT C'!I139/100,IF(AND('DEV.  DATA'!$G$35="X",'DEV.  DATA'!$E$37="",'DEV.  DATA'!$E$38="",'DEV.  DATA'!$H$84&lt;&gt;""),'EXHIBIT C'!I139/100,"")))</f>
        <v/>
      </c>
      <c r="T139" s="456" t="str">
        <f>IF(B139="","",IF('DEV.  DATA'!$E$37&lt;&gt;"",'EXHIBIT C'!J139,IF(AND('DEV.  DATA'!$G$35="X",'DEV.  DATA'!$E$37="",'DEV.  DATA'!$E$38="",'DEV.  DATA'!$H$84=""),'EXHIBIT C'!J139,"")))</f>
        <v/>
      </c>
      <c r="U139" s="453" t="str">
        <f>IF(B139="","",IF(AND('DEV.  DATA'!$E$37="",'DEV.  DATA'!$E$38&gt;0), 'EXHIBIT C'!J139,IF(AND('DEV.  DATA'!$G$35="X",'DEV.  DATA'!$E$37="",'DEV.  DATA'!$E$38="",'DEV.  DATA'!$H$84&lt;&gt;""),'EXHIBIT C'!J139,"")))</f>
        <v/>
      </c>
      <c r="V139" s="444" t="str">
        <f>IF(B139="","",IF('DEV.  DATA'!$E$37&lt;&gt;"",'EXHIBIT C'!H139,IF(AND('DEV.  DATA'!$G$35="X",'DEV.  DATA'!$E$37="",'DEV.  DATA'!$E$38="",'DEV.  DATA'!$H$84=""),'EXHIBIT C'!H139,"")))</f>
        <v/>
      </c>
      <c r="W139" s="445" t="str">
        <f>IF(B139="","",IF(AND('DEV.  DATA'!$E$37="",'DEV.  DATA'!$E$38&gt;0), 'EXHIBIT C'!H139,IF(AND('DEV.  DATA'!$G$35="X",'DEV.  DATA'!$E$37="",'DEV.  DATA'!$E$38="",'DEV.  DATA'!$H$84&lt;&gt;""),'EXHIBIT C'!H139,"")))</f>
        <v/>
      </c>
      <c r="X139" s="444" t="str">
        <f>IF(B139="","",IF('DEV.  DATA'!$E$37&lt;&gt;"",'EXHIBIT C'!H139,IF(AND('DEV.  DATA'!$G$35="X",'DEV.  DATA'!$E$37="",'DEV.  DATA'!$E$38="",'DEV.  DATA'!$H$84=""),'EXHIBIT C'!H139,"")))</f>
        <v/>
      </c>
      <c r="Y139" s="445" t="str">
        <f>IF(B139="","",IF(AND('DEV.  DATA'!$E$37="",'DEV.  DATA'!$E$38&gt;0), 'EXHIBIT C'!H139,IF(AND('DEV.  DATA'!$G$35="X",'DEV.  DATA'!$E$37="",'DEV.  DATA'!$E$38="",'DEV.  DATA'!$H$84&lt;&gt;""),'EXHIBIT C'!H139,"")))</f>
        <v/>
      </c>
      <c r="Z139" s="457" t="str">
        <f t="shared" si="8"/>
        <v/>
      </c>
      <c r="AA139" s="457" t="str">
        <f t="shared" si="9"/>
        <v/>
      </c>
    </row>
    <row r="140" spans="1:27">
      <c r="A140" s="467"/>
      <c r="B140" s="306" t="str">
        <f>IF('APPLIC. FRACT.'!A136="",IF('QUAL. CALC'!A136="","",'QUAL. CALC'!A136),'APPLIC. FRACT.'!A136)</f>
        <v/>
      </c>
      <c r="C140" s="307" t="str">
        <f>IF('QUAL. CALC'!B136="","",'QUAL. CALC'!B136)</f>
        <v/>
      </c>
      <c r="D140" s="308" t="str">
        <f>IF('APPLIC. FRACT.'!C136="",IF('QUAL. CALC'!C136="","",'QUAL. CALC'!C136),'APPLIC. FRACT.'!C136)</f>
        <v/>
      </c>
      <c r="E140" s="309" t="str">
        <f>IF(B140="","",N(M140)+IF('DEV.  DATA'!H$84&gt;0,IF('CREDIT CALC.'!H$41&lt;='CREDIT CALC.'!H$43,'QUAL. CALC'!D136,('CREDIT CALC.'!H$43/'CREDIT CALC.'!H$41)*'QUAL. CALC'!D136),IF('CREDIT CALC.'!H$37="","",IF(AND('CREDIT CALC.'!H$41&lt;='CREDIT CALC.'!H$37,'CREDIT CALC.'!H$41&lt;='CREDIT CALC.'!H$43),'QUAL. CALC'!D136,IF(AND('CREDIT CALC.'!H$37&lt;'CREDIT CALC.'!H$41,'CREDIT CALC.'!H$37&lt;'CREDIT CALC.'!H$43),('CREDIT CALC.'!H$37/'CREDIT CALC.'!H$41)*'QUAL. CALC'!D136,('CREDIT CALC.'!H$43/'CREDIT CALC.'!H$41)*'QUAL. CALC'!D136)))))</f>
        <v/>
      </c>
      <c r="F140" s="308" t="str">
        <f>IF(B140="","",IF('DEV.  DATA'!$D$72="","",1.3))</f>
        <v/>
      </c>
      <c r="G140" s="310" t="str">
        <f>IF(B140="","",IF('DEV.  DATA'!$G$60=100,1,'APPLIC. FRACT.'!$H136))</f>
        <v/>
      </c>
      <c r="H140" s="309" t="str">
        <f t="shared" si="10"/>
        <v/>
      </c>
      <c r="I140" s="311" t="str">
        <f>IF(B140="","",IF('DEV.  DATA'!$E$35="",'QUAL. CALC'!G136,IF('DEV.  DATA'!$E$37="",'DEV.  DATA'!$E$38,'DEV.  DATA'!$E$37)))</f>
        <v/>
      </c>
      <c r="J140" s="309" t="str">
        <f t="shared" si="11"/>
        <v/>
      </c>
      <c r="K140" s="312"/>
      <c r="L140" s="312"/>
      <c r="M140" s="450"/>
      <c r="N140" s="451" t="str">
        <f t="shared" si="7"/>
        <v/>
      </c>
      <c r="P140" s="452" t="str">
        <f>IF('DEV.  DATA'!$E$37&lt;&gt;"",'EXHIBIT C'!J140,IF(AND('DEV.  DATA'!$G$35="X",'DEV.  DATA'!$E$37="",'DEV.  DATA'!$E$38="",'DEV.  DATA'!$H$84=""),'EXHIBIT C'!J140,""))</f>
        <v/>
      </c>
      <c r="Q140" s="453" t="str">
        <f>IF(AND('DEV.  DATA'!$E$37="",'DEV.  DATA'!$E$38&gt;0),'EXHIBIT C'!J140,IF(AND('DEV.  DATA'!$G$35="X",'DEV.  DATA'!$E$37="",'DEV.  DATA'!$E$38="",'DEV.  DATA'!$H$84&lt;&gt;""),'EXHIBIT C'!J140,""))</f>
        <v/>
      </c>
      <c r="R140" s="454" t="str">
        <f>IF(B140="","",IF('DEV.  DATA'!$E$37&lt;&gt;"",'EXHIBIT C'!I140/100,IF(AND('DEV.  DATA'!$G$35="X",'DEV.  DATA'!$E$37="",'DEV.  DATA'!$E$38="",'DEV.  DATA'!$H$84=""),'EXHIBIT C'!I140/100,"")))</f>
        <v/>
      </c>
      <c r="S140" s="455" t="str">
        <f>IF(B140="","",IF(AND('DEV.  DATA'!$E$37="",'DEV.  DATA'!$E$38&gt;0), 'EXHIBIT C'!I140/100,IF(AND('DEV.  DATA'!$G$35="X",'DEV.  DATA'!$E$37="",'DEV.  DATA'!$E$38="",'DEV.  DATA'!$H$84&lt;&gt;""),'EXHIBIT C'!I140/100,"")))</f>
        <v/>
      </c>
      <c r="T140" s="456" t="str">
        <f>IF(B140="","",IF('DEV.  DATA'!$E$37&lt;&gt;"",'EXHIBIT C'!J140,IF(AND('DEV.  DATA'!$G$35="X",'DEV.  DATA'!$E$37="",'DEV.  DATA'!$E$38="",'DEV.  DATA'!$H$84=""),'EXHIBIT C'!J140,"")))</f>
        <v/>
      </c>
      <c r="U140" s="453" t="str">
        <f>IF(B140="","",IF(AND('DEV.  DATA'!$E$37="",'DEV.  DATA'!$E$38&gt;0), 'EXHIBIT C'!J140,IF(AND('DEV.  DATA'!$G$35="X",'DEV.  DATA'!$E$37="",'DEV.  DATA'!$E$38="",'DEV.  DATA'!$H$84&lt;&gt;""),'EXHIBIT C'!J140,"")))</f>
        <v/>
      </c>
      <c r="V140" s="444" t="str">
        <f>IF(B140="","",IF('DEV.  DATA'!$E$37&lt;&gt;"",'EXHIBIT C'!H140,IF(AND('DEV.  DATA'!$G$35="X",'DEV.  DATA'!$E$37="",'DEV.  DATA'!$E$38="",'DEV.  DATA'!$H$84=""),'EXHIBIT C'!H140,"")))</f>
        <v/>
      </c>
      <c r="W140" s="445" t="str">
        <f>IF(B140="","",IF(AND('DEV.  DATA'!$E$37="",'DEV.  DATA'!$E$38&gt;0), 'EXHIBIT C'!H140,IF(AND('DEV.  DATA'!$G$35="X",'DEV.  DATA'!$E$37="",'DEV.  DATA'!$E$38="",'DEV.  DATA'!$H$84&lt;&gt;""),'EXHIBIT C'!H140,"")))</f>
        <v/>
      </c>
      <c r="X140" s="444" t="str">
        <f>IF(B140="","",IF('DEV.  DATA'!$E$37&lt;&gt;"",'EXHIBIT C'!H140,IF(AND('DEV.  DATA'!$G$35="X",'DEV.  DATA'!$E$37="",'DEV.  DATA'!$E$38="",'DEV.  DATA'!$H$84=""),'EXHIBIT C'!H140,"")))</f>
        <v/>
      </c>
      <c r="Y140" s="445" t="str">
        <f>IF(B140="","",IF(AND('DEV.  DATA'!$E$37="",'DEV.  DATA'!$E$38&gt;0), 'EXHIBIT C'!H140,IF(AND('DEV.  DATA'!$G$35="X",'DEV.  DATA'!$E$37="",'DEV.  DATA'!$E$38="",'DEV.  DATA'!$H$84&lt;&gt;""),'EXHIBIT C'!H140,"")))</f>
        <v/>
      </c>
      <c r="Z140" s="457" t="str">
        <f t="shared" si="8"/>
        <v/>
      </c>
      <c r="AA140" s="457" t="str">
        <f t="shared" si="9"/>
        <v/>
      </c>
    </row>
    <row r="141" spans="1:27">
      <c r="A141" s="467"/>
      <c r="B141" s="306" t="str">
        <f>IF('APPLIC. FRACT.'!A137="",IF('QUAL. CALC'!A137="","",'QUAL. CALC'!A137),'APPLIC. FRACT.'!A137)</f>
        <v/>
      </c>
      <c r="C141" s="307" t="str">
        <f>IF('QUAL. CALC'!B137="","",'QUAL. CALC'!B137)</f>
        <v/>
      </c>
      <c r="D141" s="308" t="str">
        <f>IF('APPLIC. FRACT.'!C137="",IF('QUAL. CALC'!C137="","",'QUAL. CALC'!C137),'APPLIC. FRACT.'!C137)</f>
        <v/>
      </c>
      <c r="E141" s="309" t="str">
        <f>IF(B141="","",N(M141)+IF('DEV.  DATA'!H$84&gt;0,IF('CREDIT CALC.'!H$41&lt;='CREDIT CALC.'!H$43,'QUAL. CALC'!D137,('CREDIT CALC.'!H$43/'CREDIT CALC.'!H$41)*'QUAL. CALC'!D137),IF('CREDIT CALC.'!H$37="","",IF(AND('CREDIT CALC.'!H$41&lt;='CREDIT CALC.'!H$37,'CREDIT CALC.'!H$41&lt;='CREDIT CALC.'!H$43),'QUAL. CALC'!D137,IF(AND('CREDIT CALC.'!H$37&lt;'CREDIT CALC.'!H$41,'CREDIT CALC.'!H$37&lt;'CREDIT CALC.'!H$43),('CREDIT CALC.'!H$37/'CREDIT CALC.'!H$41)*'QUAL. CALC'!D137,('CREDIT CALC.'!H$43/'CREDIT CALC.'!H$41)*'QUAL. CALC'!D137)))))</f>
        <v/>
      </c>
      <c r="F141" s="308" t="str">
        <f>IF(B141="","",IF('DEV.  DATA'!$D$72="","",1.3))</f>
        <v/>
      </c>
      <c r="G141" s="310" t="str">
        <f>IF(B141="","",IF('DEV.  DATA'!$G$60=100,1,'APPLIC. FRACT.'!$H137))</f>
        <v/>
      </c>
      <c r="H141" s="309" t="str">
        <f t="shared" si="10"/>
        <v/>
      </c>
      <c r="I141" s="311" t="str">
        <f>IF(B141="","",IF('DEV.  DATA'!$E$35="",'QUAL. CALC'!G137,IF('DEV.  DATA'!$E$37="",'DEV.  DATA'!$E$38,'DEV.  DATA'!$E$37)))</f>
        <v/>
      </c>
      <c r="J141" s="309" t="str">
        <f t="shared" si="11"/>
        <v/>
      </c>
      <c r="K141" s="312"/>
      <c r="L141" s="312"/>
      <c r="M141" s="450"/>
      <c r="N141" s="451" t="str">
        <f t="shared" ref="N141:N204" si="12">IF(N(M141)=0,"",J141-ROUND(IF(F141="",ROUND((E141-N(M141))*G141,0),ROUND((E141-N(M141))*F141*G141,0))*(I141/100),0))</f>
        <v/>
      </c>
      <c r="P141" s="452" t="str">
        <f>IF('DEV.  DATA'!$E$37&lt;&gt;"",'EXHIBIT C'!J141,IF(AND('DEV.  DATA'!$G$35="X",'DEV.  DATA'!$E$37="",'DEV.  DATA'!$E$38="",'DEV.  DATA'!$H$84=""),'EXHIBIT C'!J141,""))</f>
        <v/>
      </c>
      <c r="Q141" s="453" t="str">
        <f>IF(AND('DEV.  DATA'!$E$37="",'DEV.  DATA'!$E$38&gt;0),'EXHIBIT C'!J141,IF(AND('DEV.  DATA'!$G$35="X",'DEV.  DATA'!$E$37="",'DEV.  DATA'!$E$38="",'DEV.  DATA'!$H$84&lt;&gt;""),'EXHIBIT C'!J141,""))</f>
        <v/>
      </c>
      <c r="R141" s="454" t="str">
        <f>IF(B141="","",IF('DEV.  DATA'!$E$37&lt;&gt;"",'EXHIBIT C'!I141/100,IF(AND('DEV.  DATA'!$G$35="X",'DEV.  DATA'!$E$37="",'DEV.  DATA'!$E$38="",'DEV.  DATA'!$H$84=""),'EXHIBIT C'!I141/100,"")))</f>
        <v/>
      </c>
      <c r="S141" s="455" t="str">
        <f>IF(B141="","",IF(AND('DEV.  DATA'!$E$37="",'DEV.  DATA'!$E$38&gt;0), 'EXHIBIT C'!I141/100,IF(AND('DEV.  DATA'!$G$35="X",'DEV.  DATA'!$E$37="",'DEV.  DATA'!$E$38="",'DEV.  DATA'!$H$84&lt;&gt;""),'EXHIBIT C'!I141/100,"")))</f>
        <v/>
      </c>
      <c r="T141" s="456" t="str">
        <f>IF(B141="","",IF('DEV.  DATA'!$E$37&lt;&gt;"",'EXHIBIT C'!J141,IF(AND('DEV.  DATA'!$G$35="X",'DEV.  DATA'!$E$37="",'DEV.  DATA'!$E$38="",'DEV.  DATA'!$H$84=""),'EXHIBIT C'!J141,"")))</f>
        <v/>
      </c>
      <c r="U141" s="453" t="str">
        <f>IF(B141="","",IF(AND('DEV.  DATA'!$E$37="",'DEV.  DATA'!$E$38&gt;0), 'EXHIBIT C'!J141,IF(AND('DEV.  DATA'!$G$35="X",'DEV.  DATA'!$E$37="",'DEV.  DATA'!$E$38="",'DEV.  DATA'!$H$84&lt;&gt;""),'EXHIBIT C'!J141,"")))</f>
        <v/>
      </c>
      <c r="V141" s="444" t="str">
        <f>IF(B141="","",IF('DEV.  DATA'!$E$37&lt;&gt;"",'EXHIBIT C'!H141,IF(AND('DEV.  DATA'!$G$35="X",'DEV.  DATA'!$E$37="",'DEV.  DATA'!$E$38="",'DEV.  DATA'!$H$84=""),'EXHIBIT C'!H141,"")))</f>
        <v/>
      </c>
      <c r="W141" s="445" t="str">
        <f>IF(B141="","",IF(AND('DEV.  DATA'!$E$37="",'DEV.  DATA'!$E$38&gt;0), 'EXHIBIT C'!H141,IF(AND('DEV.  DATA'!$G$35="X",'DEV.  DATA'!$E$37="",'DEV.  DATA'!$E$38="",'DEV.  DATA'!$H$84&lt;&gt;""),'EXHIBIT C'!H141,"")))</f>
        <v/>
      </c>
      <c r="X141" s="444" t="str">
        <f>IF(B141="","",IF('DEV.  DATA'!$E$37&lt;&gt;"",'EXHIBIT C'!H141,IF(AND('DEV.  DATA'!$G$35="X",'DEV.  DATA'!$E$37="",'DEV.  DATA'!$E$38="",'DEV.  DATA'!$H$84=""),'EXHIBIT C'!H141,"")))</f>
        <v/>
      </c>
      <c r="Y141" s="445" t="str">
        <f>IF(B141="","",IF(AND('DEV.  DATA'!$E$37="",'DEV.  DATA'!$E$38&gt;0), 'EXHIBIT C'!H141,IF(AND('DEV.  DATA'!$G$35="X",'DEV.  DATA'!$E$37="",'DEV.  DATA'!$E$38="",'DEV.  DATA'!$H$84&lt;&gt;""),'EXHIBIT C'!H141,"")))</f>
        <v/>
      </c>
      <c r="Z141" s="457" t="str">
        <f t="shared" ref="Z141:Z204" si="13">IF(N(J141)=0,"",M141+ROUNDUP((TRUNC((ROUND(IF(F141="",ROUND(E141*G141,0),ROUND(E141*F141*G141,0))*(I141/100),0)+0.5)/(I141/100),0)+0.5)/G141/F141-E141,4))</f>
        <v/>
      </c>
      <c r="AA141" s="457" t="str">
        <f t="shared" ref="AA141:AA204" si="14">IF(N(J141)=0,"",M141+ROUND((TRUNC((ROUND(IF(F141="",ROUND(E141*G141,0),ROUND(E141*F141*G141,0))*(I141/100),0)-0.5001)/(I141/100),0)+0.4999)/G141/F141-E141,4))</f>
        <v/>
      </c>
    </row>
    <row r="142" spans="1:27">
      <c r="A142" s="467"/>
      <c r="B142" s="306" t="str">
        <f>IF('APPLIC. FRACT.'!A138="",IF('QUAL. CALC'!A138="","",'QUAL. CALC'!A138),'APPLIC. FRACT.'!A138)</f>
        <v/>
      </c>
      <c r="C142" s="307" t="str">
        <f>IF('QUAL. CALC'!B138="","",'QUAL. CALC'!B138)</f>
        <v/>
      </c>
      <c r="D142" s="308" t="str">
        <f>IF('APPLIC. FRACT.'!C138="",IF('QUAL. CALC'!C138="","",'QUAL. CALC'!C138),'APPLIC. FRACT.'!C138)</f>
        <v/>
      </c>
      <c r="E142" s="309" t="str">
        <f>IF(B142="","",N(M142)+IF('DEV.  DATA'!H$84&gt;0,IF('CREDIT CALC.'!H$41&lt;='CREDIT CALC.'!H$43,'QUAL. CALC'!D138,('CREDIT CALC.'!H$43/'CREDIT CALC.'!H$41)*'QUAL. CALC'!D138),IF('CREDIT CALC.'!H$37="","",IF(AND('CREDIT CALC.'!H$41&lt;='CREDIT CALC.'!H$37,'CREDIT CALC.'!H$41&lt;='CREDIT CALC.'!H$43),'QUAL. CALC'!D138,IF(AND('CREDIT CALC.'!H$37&lt;'CREDIT CALC.'!H$41,'CREDIT CALC.'!H$37&lt;'CREDIT CALC.'!H$43),('CREDIT CALC.'!H$37/'CREDIT CALC.'!H$41)*'QUAL. CALC'!D138,('CREDIT CALC.'!H$43/'CREDIT CALC.'!H$41)*'QUAL. CALC'!D138)))))</f>
        <v/>
      </c>
      <c r="F142" s="308" t="str">
        <f>IF(B142="","",IF('DEV.  DATA'!$D$72="","",1.3))</f>
        <v/>
      </c>
      <c r="G142" s="310" t="str">
        <f>IF(B142="","",IF('DEV.  DATA'!$G$60=100,1,'APPLIC. FRACT.'!$H138))</f>
        <v/>
      </c>
      <c r="H142" s="309" t="str">
        <f t="shared" si="10"/>
        <v/>
      </c>
      <c r="I142" s="311" t="str">
        <f>IF(B142="","",IF('DEV.  DATA'!$E$35="",'QUAL. CALC'!G138,IF('DEV.  DATA'!$E$37="",'DEV.  DATA'!$E$38,'DEV.  DATA'!$E$37)))</f>
        <v/>
      </c>
      <c r="J142" s="309" t="str">
        <f t="shared" si="11"/>
        <v/>
      </c>
      <c r="K142" s="312"/>
      <c r="L142" s="312"/>
      <c r="M142" s="450"/>
      <c r="N142" s="451" t="str">
        <f t="shared" si="12"/>
        <v/>
      </c>
      <c r="P142" s="452" t="str">
        <f>IF('DEV.  DATA'!$E$37&lt;&gt;"",'EXHIBIT C'!J142,IF(AND('DEV.  DATA'!$G$35="X",'DEV.  DATA'!$E$37="",'DEV.  DATA'!$E$38="",'DEV.  DATA'!$H$84=""),'EXHIBIT C'!J142,""))</f>
        <v/>
      </c>
      <c r="Q142" s="453" t="str">
        <f>IF(AND('DEV.  DATA'!$E$37="",'DEV.  DATA'!$E$38&gt;0),'EXHIBIT C'!J142,IF(AND('DEV.  DATA'!$G$35="X",'DEV.  DATA'!$E$37="",'DEV.  DATA'!$E$38="",'DEV.  DATA'!$H$84&lt;&gt;""),'EXHIBIT C'!J142,""))</f>
        <v/>
      </c>
      <c r="R142" s="454" t="str">
        <f>IF(B142="","",IF('DEV.  DATA'!$E$37&lt;&gt;"",'EXHIBIT C'!I142/100,IF(AND('DEV.  DATA'!$G$35="X",'DEV.  DATA'!$E$37="",'DEV.  DATA'!$E$38="",'DEV.  DATA'!$H$84=""),'EXHIBIT C'!I142/100,"")))</f>
        <v/>
      </c>
      <c r="S142" s="455" t="str">
        <f>IF(B142="","",IF(AND('DEV.  DATA'!$E$37="",'DEV.  DATA'!$E$38&gt;0), 'EXHIBIT C'!I142/100,IF(AND('DEV.  DATA'!$G$35="X",'DEV.  DATA'!$E$37="",'DEV.  DATA'!$E$38="",'DEV.  DATA'!$H$84&lt;&gt;""),'EXHIBIT C'!I142/100,"")))</f>
        <v/>
      </c>
      <c r="T142" s="456" t="str">
        <f>IF(B142="","",IF('DEV.  DATA'!$E$37&lt;&gt;"",'EXHIBIT C'!J142,IF(AND('DEV.  DATA'!$G$35="X",'DEV.  DATA'!$E$37="",'DEV.  DATA'!$E$38="",'DEV.  DATA'!$H$84=""),'EXHIBIT C'!J142,"")))</f>
        <v/>
      </c>
      <c r="U142" s="453" t="str">
        <f>IF(B142="","",IF(AND('DEV.  DATA'!$E$37="",'DEV.  DATA'!$E$38&gt;0), 'EXHIBIT C'!J142,IF(AND('DEV.  DATA'!$G$35="X",'DEV.  DATA'!$E$37="",'DEV.  DATA'!$E$38="",'DEV.  DATA'!$H$84&lt;&gt;""),'EXHIBIT C'!J142,"")))</f>
        <v/>
      </c>
      <c r="V142" s="444" t="str">
        <f>IF(B142="","",IF('DEV.  DATA'!$E$37&lt;&gt;"",'EXHIBIT C'!H142,IF(AND('DEV.  DATA'!$G$35="X",'DEV.  DATA'!$E$37="",'DEV.  DATA'!$E$38="",'DEV.  DATA'!$H$84=""),'EXHIBIT C'!H142,"")))</f>
        <v/>
      </c>
      <c r="W142" s="445" t="str">
        <f>IF(B142="","",IF(AND('DEV.  DATA'!$E$37="",'DEV.  DATA'!$E$38&gt;0), 'EXHIBIT C'!H142,IF(AND('DEV.  DATA'!$G$35="X",'DEV.  DATA'!$E$37="",'DEV.  DATA'!$E$38="",'DEV.  DATA'!$H$84&lt;&gt;""),'EXHIBIT C'!H142,"")))</f>
        <v/>
      </c>
      <c r="X142" s="444" t="str">
        <f>IF(B142="","",IF('DEV.  DATA'!$E$37&lt;&gt;"",'EXHIBIT C'!H142,IF(AND('DEV.  DATA'!$G$35="X",'DEV.  DATA'!$E$37="",'DEV.  DATA'!$E$38="",'DEV.  DATA'!$H$84=""),'EXHIBIT C'!H142,"")))</f>
        <v/>
      </c>
      <c r="Y142" s="445" t="str">
        <f>IF(B142="","",IF(AND('DEV.  DATA'!$E$37="",'DEV.  DATA'!$E$38&gt;0), 'EXHIBIT C'!H142,IF(AND('DEV.  DATA'!$G$35="X",'DEV.  DATA'!$E$37="",'DEV.  DATA'!$E$38="",'DEV.  DATA'!$H$84&lt;&gt;""),'EXHIBIT C'!H142,"")))</f>
        <v/>
      </c>
      <c r="Z142" s="457" t="str">
        <f t="shared" si="13"/>
        <v/>
      </c>
      <c r="AA142" s="457" t="str">
        <f t="shared" si="14"/>
        <v/>
      </c>
    </row>
    <row r="143" spans="1:27">
      <c r="A143" s="467"/>
      <c r="B143" s="306" t="str">
        <f>IF('APPLIC. FRACT.'!A139="",IF('QUAL. CALC'!A139="","",'QUAL. CALC'!A139),'APPLIC. FRACT.'!A139)</f>
        <v/>
      </c>
      <c r="C143" s="307" t="str">
        <f>IF('QUAL. CALC'!B139="","",'QUAL. CALC'!B139)</f>
        <v/>
      </c>
      <c r="D143" s="308" t="str">
        <f>IF('APPLIC. FRACT.'!C139="",IF('QUAL. CALC'!C139="","",'QUAL. CALC'!C139),'APPLIC. FRACT.'!C139)</f>
        <v/>
      </c>
      <c r="E143" s="309" t="str">
        <f>IF(B143="","",N(M143)+IF('DEV.  DATA'!H$84&gt;0,IF('CREDIT CALC.'!H$41&lt;='CREDIT CALC.'!H$43,'QUAL. CALC'!D139,('CREDIT CALC.'!H$43/'CREDIT CALC.'!H$41)*'QUAL. CALC'!D139),IF('CREDIT CALC.'!H$37="","",IF(AND('CREDIT CALC.'!H$41&lt;='CREDIT CALC.'!H$37,'CREDIT CALC.'!H$41&lt;='CREDIT CALC.'!H$43),'QUAL. CALC'!D139,IF(AND('CREDIT CALC.'!H$37&lt;'CREDIT CALC.'!H$41,'CREDIT CALC.'!H$37&lt;'CREDIT CALC.'!H$43),('CREDIT CALC.'!H$37/'CREDIT CALC.'!H$41)*'QUAL. CALC'!D139,('CREDIT CALC.'!H$43/'CREDIT CALC.'!H$41)*'QUAL. CALC'!D139)))))</f>
        <v/>
      </c>
      <c r="F143" s="308" t="str">
        <f>IF(B143="","",IF('DEV.  DATA'!$D$72="","",1.3))</f>
        <v/>
      </c>
      <c r="G143" s="310" t="str">
        <f>IF(B143="","",IF('DEV.  DATA'!$G$60=100,1,'APPLIC. FRACT.'!$H139))</f>
        <v/>
      </c>
      <c r="H143" s="309" t="str">
        <f t="shared" si="10"/>
        <v/>
      </c>
      <c r="I143" s="311" t="str">
        <f>IF(B143="","",IF('DEV.  DATA'!$E$35="",'QUAL. CALC'!G139,IF('DEV.  DATA'!$E$37="",'DEV.  DATA'!$E$38,'DEV.  DATA'!$E$37)))</f>
        <v/>
      </c>
      <c r="J143" s="309" t="str">
        <f t="shared" si="11"/>
        <v/>
      </c>
      <c r="K143" s="312"/>
      <c r="L143" s="312"/>
      <c r="M143" s="450"/>
      <c r="N143" s="451" t="str">
        <f t="shared" si="12"/>
        <v/>
      </c>
      <c r="P143" s="452" t="str">
        <f>IF('DEV.  DATA'!$E$37&lt;&gt;"",'EXHIBIT C'!J143,IF(AND('DEV.  DATA'!$G$35="X",'DEV.  DATA'!$E$37="",'DEV.  DATA'!$E$38="",'DEV.  DATA'!$H$84=""),'EXHIBIT C'!J143,""))</f>
        <v/>
      </c>
      <c r="Q143" s="453" t="str">
        <f>IF(AND('DEV.  DATA'!$E$37="",'DEV.  DATA'!$E$38&gt;0),'EXHIBIT C'!J143,IF(AND('DEV.  DATA'!$G$35="X",'DEV.  DATA'!$E$37="",'DEV.  DATA'!$E$38="",'DEV.  DATA'!$H$84&lt;&gt;""),'EXHIBIT C'!J143,""))</f>
        <v/>
      </c>
      <c r="R143" s="454" t="str">
        <f>IF(B143="","",IF('DEV.  DATA'!$E$37&lt;&gt;"",'EXHIBIT C'!I143/100,IF(AND('DEV.  DATA'!$G$35="X",'DEV.  DATA'!$E$37="",'DEV.  DATA'!$E$38="",'DEV.  DATA'!$H$84=""),'EXHIBIT C'!I143/100,"")))</f>
        <v/>
      </c>
      <c r="S143" s="455" t="str">
        <f>IF(B143="","",IF(AND('DEV.  DATA'!$E$37="",'DEV.  DATA'!$E$38&gt;0), 'EXHIBIT C'!I143/100,IF(AND('DEV.  DATA'!$G$35="X",'DEV.  DATA'!$E$37="",'DEV.  DATA'!$E$38="",'DEV.  DATA'!$H$84&lt;&gt;""),'EXHIBIT C'!I143/100,"")))</f>
        <v/>
      </c>
      <c r="T143" s="456" t="str">
        <f>IF(B143="","",IF('DEV.  DATA'!$E$37&lt;&gt;"",'EXHIBIT C'!J143,IF(AND('DEV.  DATA'!$G$35="X",'DEV.  DATA'!$E$37="",'DEV.  DATA'!$E$38="",'DEV.  DATA'!$H$84=""),'EXHIBIT C'!J143,"")))</f>
        <v/>
      </c>
      <c r="U143" s="453" t="str">
        <f>IF(B143="","",IF(AND('DEV.  DATA'!$E$37="",'DEV.  DATA'!$E$38&gt;0), 'EXHIBIT C'!J143,IF(AND('DEV.  DATA'!$G$35="X",'DEV.  DATA'!$E$37="",'DEV.  DATA'!$E$38="",'DEV.  DATA'!$H$84&lt;&gt;""),'EXHIBIT C'!J143,"")))</f>
        <v/>
      </c>
      <c r="V143" s="444" t="str">
        <f>IF(B143="","",IF('DEV.  DATA'!$E$37&lt;&gt;"",'EXHIBIT C'!H143,IF(AND('DEV.  DATA'!$G$35="X",'DEV.  DATA'!$E$37="",'DEV.  DATA'!$E$38="",'DEV.  DATA'!$H$84=""),'EXHIBIT C'!H143,"")))</f>
        <v/>
      </c>
      <c r="W143" s="445" t="str">
        <f>IF(B143="","",IF(AND('DEV.  DATA'!$E$37="",'DEV.  DATA'!$E$38&gt;0), 'EXHIBIT C'!H143,IF(AND('DEV.  DATA'!$G$35="X",'DEV.  DATA'!$E$37="",'DEV.  DATA'!$E$38="",'DEV.  DATA'!$H$84&lt;&gt;""),'EXHIBIT C'!H143,"")))</f>
        <v/>
      </c>
      <c r="X143" s="444" t="str">
        <f>IF(B143="","",IF('DEV.  DATA'!$E$37&lt;&gt;"",'EXHIBIT C'!H143,IF(AND('DEV.  DATA'!$G$35="X",'DEV.  DATA'!$E$37="",'DEV.  DATA'!$E$38="",'DEV.  DATA'!$H$84=""),'EXHIBIT C'!H143,"")))</f>
        <v/>
      </c>
      <c r="Y143" s="445" t="str">
        <f>IF(B143="","",IF(AND('DEV.  DATA'!$E$37="",'DEV.  DATA'!$E$38&gt;0), 'EXHIBIT C'!H143,IF(AND('DEV.  DATA'!$G$35="X",'DEV.  DATA'!$E$37="",'DEV.  DATA'!$E$38="",'DEV.  DATA'!$H$84&lt;&gt;""),'EXHIBIT C'!H143,"")))</f>
        <v/>
      </c>
      <c r="Z143" s="457" t="str">
        <f t="shared" si="13"/>
        <v/>
      </c>
      <c r="AA143" s="457" t="str">
        <f t="shared" si="14"/>
        <v/>
      </c>
    </row>
    <row r="144" spans="1:27">
      <c r="A144" s="467"/>
      <c r="B144" s="306" t="str">
        <f>IF('APPLIC. FRACT.'!A140="",IF('QUAL. CALC'!A140="","",'QUAL. CALC'!A140),'APPLIC. FRACT.'!A140)</f>
        <v/>
      </c>
      <c r="C144" s="307" t="str">
        <f>IF('QUAL. CALC'!B140="","",'QUAL. CALC'!B140)</f>
        <v/>
      </c>
      <c r="D144" s="308" t="str">
        <f>IF('APPLIC. FRACT.'!C140="",IF('QUAL. CALC'!C140="","",'QUAL. CALC'!C140),'APPLIC. FRACT.'!C140)</f>
        <v/>
      </c>
      <c r="E144" s="309" t="str">
        <f>IF(B144="","",N(M144)+IF('DEV.  DATA'!H$84&gt;0,IF('CREDIT CALC.'!H$41&lt;='CREDIT CALC.'!H$43,'QUAL. CALC'!D140,('CREDIT CALC.'!H$43/'CREDIT CALC.'!H$41)*'QUAL. CALC'!D140),IF('CREDIT CALC.'!H$37="","",IF(AND('CREDIT CALC.'!H$41&lt;='CREDIT CALC.'!H$37,'CREDIT CALC.'!H$41&lt;='CREDIT CALC.'!H$43),'QUAL. CALC'!D140,IF(AND('CREDIT CALC.'!H$37&lt;'CREDIT CALC.'!H$41,'CREDIT CALC.'!H$37&lt;'CREDIT CALC.'!H$43),('CREDIT CALC.'!H$37/'CREDIT CALC.'!H$41)*'QUAL. CALC'!D140,('CREDIT CALC.'!H$43/'CREDIT CALC.'!H$41)*'QUAL. CALC'!D140)))))</f>
        <v/>
      </c>
      <c r="F144" s="308" t="str">
        <f>IF(B144="","",IF('DEV.  DATA'!$D$72="","",1.3))</f>
        <v/>
      </c>
      <c r="G144" s="310" t="str">
        <f>IF(B144="","",IF('DEV.  DATA'!$G$60=100,1,'APPLIC. FRACT.'!$H140))</f>
        <v/>
      </c>
      <c r="H144" s="309" t="str">
        <f t="shared" si="10"/>
        <v/>
      </c>
      <c r="I144" s="311" t="str">
        <f>IF(B144="","",IF('DEV.  DATA'!$E$35="",'QUAL. CALC'!G140,IF('DEV.  DATA'!$E$37="",'DEV.  DATA'!$E$38,'DEV.  DATA'!$E$37)))</f>
        <v/>
      </c>
      <c r="J144" s="309" t="str">
        <f t="shared" si="11"/>
        <v/>
      </c>
      <c r="K144" s="312"/>
      <c r="L144" s="312"/>
      <c r="M144" s="450"/>
      <c r="N144" s="451" t="str">
        <f t="shared" si="12"/>
        <v/>
      </c>
      <c r="P144" s="452" t="str">
        <f>IF('DEV.  DATA'!$E$37&lt;&gt;"",'EXHIBIT C'!J144,IF(AND('DEV.  DATA'!$G$35="X",'DEV.  DATA'!$E$37="",'DEV.  DATA'!$E$38="",'DEV.  DATA'!$H$84=""),'EXHIBIT C'!J144,""))</f>
        <v/>
      </c>
      <c r="Q144" s="453" t="str">
        <f>IF(AND('DEV.  DATA'!$E$37="",'DEV.  DATA'!$E$38&gt;0),'EXHIBIT C'!J144,IF(AND('DEV.  DATA'!$G$35="X",'DEV.  DATA'!$E$37="",'DEV.  DATA'!$E$38="",'DEV.  DATA'!$H$84&lt;&gt;""),'EXHIBIT C'!J144,""))</f>
        <v/>
      </c>
      <c r="R144" s="454" t="str">
        <f>IF(B144="","",IF('DEV.  DATA'!$E$37&lt;&gt;"",'EXHIBIT C'!I144/100,IF(AND('DEV.  DATA'!$G$35="X",'DEV.  DATA'!$E$37="",'DEV.  DATA'!$E$38="",'DEV.  DATA'!$H$84=""),'EXHIBIT C'!I144/100,"")))</f>
        <v/>
      </c>
      <c r="S144" s="455" t="str">
        <f>IF(B144="","",IF(AND('DEV.  DATA'!$E$37="",'DEV.  DATA'!$E$38&gt;0), 'EXHIBIT C'!I144/100,IF(AND('DEV.  DATA'!$G$35="X",'DEV.  DATA'!$E$37="",'DEV.  DATA'!$E$38="",'DEV.  DATA'!$H$84&lt;&gt;""),'EXHIBIT C'!I144/100,"")))</f>
        <v/>
      </c>
      <c r="T144" s="456" t="str">
        <f>IF(B144="","",IF('DEV.  DATA'!$E$37&lt;&gt;"",'EXHIBIT C'!J144,IF(AND('DEV.  DATA'!$G$35="X",'DEV.  DATA'!$E$37="",'DEV.  DATA'!$E$38="",'DEV.  DATA'!$H$84=""),'EXHIBIT C'!J144,"")))</f>
        <v/>
      </c>
      <c r="U144" s="453" t="str">
        <f>IF(B144="","",IF(AND('DEV.  DATA'!$E$37="",'DEV.  DATA'!$E$38&gt;0), 'EXHIBIT C'!J144,IF(AND('DEV.  DATA'!$G$35="X",'DEV.  DATA'!$E$37="",'DEV.  DATA'!$E$38="",'DEV.  DATA'!$H$84&lt;&gt;""),'EXHIBIT C'!J144,"")))</f>
        <v/>
      </c>
      <c r="V144" s="444" t="str">
        <f>IF(B144="","",IF('DEV.  DATA'!$E$37&lt;&gt;"",'EXHIBIT C'!H144,IF(AND('DEV.  DATA'!$G$35="X",'DEV.  DATA'!$E$37="",'DEV.  DATA'!$E$38="",'DEV.  DATA'!$H$84=""),'EXHIBIT C'!H144,"")))</f>
        <v/>
      </c>
      <c r="W144" s="445" t="str">
        <f>IF(B144="","",IF(AND('DEV.  DATA'!$E$37="",'DEV.  DATA'!$E$38&gt;0), 'EXHIBIT C'!H144,IF(AND('DEV.  DATA'!$G$35="X",'DEV.  DATA'!$E$37="",'DEV.  DATA'!$E$38="",'DEV.  DATA'!$H$84&lt;&gt;""),'EXHIBIT C'!H144,"")))</f>
        <v/>
      </c>
      <c r="X144" s="444" t="str">
        <f>IF(B144="","",IF('DEV.  DATA'!$E$37&lt;&gt;"",'EXHIBIT C'!H144,IF(AND('DEV.  DATA'!$G$35="X",'DEV.  DATA'!$E$37="",'DEV.  DATA'!$E$38="",'DEV.  DATA'!$H$84=""),'EXHIBIT C'!H144,"")))</f>
        <v/>
      </c>
      <c r="Y144" s="445" t="str">
        <f>IF(B144="","",IF(AND('DEV.  DATA'!$E$37="",'DEV.  DATA'!$E$38&gt;0), 'EXHIBIT C'!H144,IF(AND('DEV.  DATA'!$G$35="X",'DEV.  DATA'!$E$37="",'DEV.  DATA'!$E$38="",'DEV.  DATA'!$H$84&lt;&gt;""),'EXHIBIT C'!H144,"")))</f>
        <v/>
      </c>
      <c r="Z144" s="457" t="str">
        <f t="shared" si="13"/>
        <v/>
      </c>
      <c r="AA144" s="457" t="str">
        <f t="shared" si="14"/>
        <v/>
      </c>
    </row>
    <row r="145" spans="1:27">
      <c r="A145" s="467"/>
      <c r="B145" s="306" t="str">
        <f>IF('APPLIC. FRACT.'!A141="",IF('QUAL. CALC'!A141="","",'QUAL. CALC'!A141),'APPLIC. FRACT.'!A141)</f>
        <v/>
      </c>
      <c r="C145" s="307" t="str">
        <f>IF('QUAL. CALC'!B141="","",'QUAL. CALC'!B141)</f>
        <v/>
      </c>
      <c r="D145" s="308" t="str">
        <f>IF('APPLIC. FRACT.'!C141="",IF('QUAL. CALC'!C141="","",'QUAL. CALC'!C141),'APPLIC. FRACT.'!C141)</f>
        <v/>
      </c>
      <c r="E145" s="309" t="str">
        <f>IF(B145="","",N(M145)+IF('DEV.  DATA'!H$84&gt;0,IF('CREDIT CALC.'!H$41&lt;='CREDIT CALC.'!H$43,'QUAL. CALC'!D141,('CREDIT CALC.'!H$43/'CREDIT CALC.'!H$41)*'QUAL. CALC'!D141),IF('CREDIT CALC.'!H$37="","",IF(AND('CREDIT CALC.'!H$41&lt;='CREDIT CALC.'!H$37,'CREDIT CALC.'!H$41&lt;='CREDIT CALC.'!H$43),'QUAL. CALC'!D141,IF(AND('CREDIT CALC.'!H$37&lt;'CREDIT CALC.'!H$41,'CREDIT CALC.'!H$37&lt;'CREDIT CALC.'!H$43),('CREDIT CALC.'!H$37/'CREDIT CALC.'!H$41)*'QUAL. CALC'!D141,('CREDIT CALC.'!H$43/'CREDIT CALC.'!H$41)*'QUAL. CALC'!D141)))))</f>
        <v/>
      </c>
      <c r="F145" s="308" t="str">
        <f>IF(B145="","",IF('DEV.  DATA'!$D$72="","",1.3))</f>
        <v/>
      </c>
      <c r="G145" s="310" t="str">
        <f>IF(B145="","",IF('DEV.  DATA'!$G$60=100,1,'APPLIC. FRACT.'!$H141))</f>
        <v/>
      </c>
      <c r="H145" s="309" t="str">
        <f t="shared" si="10"/>
        <v/>
      </c>
      <c r="I145" s="311" t="str">
        <f>IF(B145="","",IF('DEV.  DATA'!$E$35="",'QUAL. CALC'!G141,IF('DEV.  DATA'!$E$37="",'DEV.  DATA'!$E$38,'DEV.  DATA'!$E$37)))</f>
        <v/>
      </c>
      <c r="J145" s="309" t="str">
        <f t="shared" si="11"/>
        <v/>
      </c>
      <c r="K145" s="312"/>
      <c r="L145" s="312"/>
      <c r="M145" s="450"/>
      <c r="N145" s="451" t="str">
        <f t="shared" si="12"/>
        <v/>
      </c>
      <c r="P145" s="452" t="str">
        <f>IF('DEV.  DATA'!$E$37&lt;&gt;"",'EXHIBIT C'!J145,IF(AND('DEV.  DATA'!$G$35="X",'DEV.  DATA'!$E$37="",'DEV.  DATA'!$E$38="",'DEV.  DATA'!$H$84=""),'EXHIBIT C'!J145,""))</f>
        <v/>
      </c>
      <c r="Q145" s="453" t="str">
        <f>IF(AND('DEV.  DATA'!$E$37="",'DEV.  DATA'!$E$38&gt;0),'EXHIBIT C'!J145,IF(AND('DEV.  DATA'!$G$35="X",'DEV.  DATA'!$E$37="",'DEV.  DATA'!$E$38="",'DEV.  DATA'!$H$84&lt;&gt;""),'EXHIBIT C'!J145,""))</f>
        <v/>
      </c>
      <c r="R145" s="454" t="str">
        <f>IF(B145="","",IF('DEV.  DATA'!$E$37&lt;&gt;"",'EXHIBIT C'!I145/100,IF(AND('DEV.  DATA'!$G$35="X",'DEV.  DATA'!$E$37="",'DEV.  DATA'!$E$38="",'DEV.  DATA'!$H$84=""),'EXHIBIT C'!I145/100,"")))</f>
        <v/>
      </c>
      <c r="S145" s="455" t="str">
        <f>IF(B145="","",IF(AND('DEV.  DATA'!$E$37="",'DEV.  DATA'!$E$38&gt;0), 'EXHIBIT C'!I145/100,IF(AND('DEV.  DATA'!$G$35="X",'DEV.  DATA'!$E$37="",'DEV.  DATA'!$E$38="",'DEV.  DATA'!$H$84&lt;&gt;""),'EXHIBIT C'!I145/100,"")))</f>
        <v/>
      </c>
      <c r="T145" s="456" t="str">
        <f>IF(B145="","",IF('DEV.  DATA'!$E$37&lt;&gt;"",'EXHIBIT C'!J145,IF(AND('DEV.  DATA'!$G$35="X",'DEV.  DATA'!$E$37="",'DEV.  DATA'!$E$38="",'DEV.  DATA'!$H$84=""),'EXHIBIT C'!J145,"")))</f>
        <v/>
      </c>
      <c r="U145" s="453" t="str">
        <f>IF(B145="","",IF(AND('DEV.  DATA'!$E$37="",'DEV.  DATA'!$E$38&gt;0), 'EXHIBIT C'!J145,IF(AND('DEV.  DATA'!$G$35="X",'DEV.  DATA'!$E$37="",'DEV.  DATA'!$E$38="",'DEV.  DATA'!$H$84&lt;&gt;""),'EXHIBIT C'!J145,"")))</f>
        <v/>
      </c>
      <c r="V145" s="444" t="str">
        <f>IF(B145="","",IF('DEV.  DATA'!$E$37&lt;&gt;"",'EXHIBIT C'!H145,IF(AND('DEV.  DATA'!$G$35="X",'DEV.  DATA'!$E$37="",'DEV.  DATA'!$E$38="",'DEV.  DATA'!$H$84=""),'EXHIBIT C'!H145,"")))</f>
        <v/>
      </c>
      <c r="W145" s="445" t="str">
        <f>IF(B145="","",IF(AND('DEV.  DATA'!$E$37="",'DEV.  DATA'!$E$38&gt;0), 'EXHIBIT C'!H145,IF(AND('DEV.  DATA'!$G$35="X",'DEV.  DATA'!$E$37="",'DEV.  DATA'!$E$38="",'DEV.  DATA'!$H$84&lt;&gt;""),'EXHIBIT C'!H145,"")))</f>
        <v/>
      </c>
      <c r="X145" s="444" t="str">
        <f>IF(B145="","",IF('DEV.  DATA'!$E$37&lt;&gt;"",'EXHIBIT C'!H145,IF(AND('DEV.  DATA'!$G$35="X",'DEV.  DATA'!$E$37="",'DEV.  DATA'!$E$38="",'DEV.  DATA'!$H$84=""),'EXHIBIT C'!H145,"")))</f>
        <v/>
      </c>
      <c r="Y145" s="445" t="str">
        <f>IF(B145="","",IF(AND('DEV.  DATA'!$E$37="",'DEV.  DATA'!$E$38&gt;0), 'EXHIBIT C'!H145,IF(AND('DEV.  DATA'!$G$35="X",'DEV.  DATA'!$E$37="",'DEV.  DATA'!$E$38="",'DEV.  DATA'!$H$84&lt;&gt;""),'EXHIBIT C'!H145,"")))</f>
        <v/>
      </c>
      <c r="Z145" s="457" t="str">
        <f t="shared" si="13"/>
        <v/>
      </c>
      <c r="AA145" s="457" t="str">
        <f t="shared" si="14"/>
        <v/>
      </c>
    </row>
    <row r="146" spans="1:27">
      <c r="A146" s="467"/>
      <c r="B146" s="306" t="str">
        <f>IF('APPLIC. FRACT.'!A142="",IF('QUAL. CALC'!A142="","",'QUAL. CALC'!A142),'APPLIC. FRACT.'!A142)</f>
        <v/>
      </c>
      <c r="C146" s="307" t="str">
        <f>IF('QUAL. CALC'!B142="","",'QUAL. CALC'!B142)</f>
        <v/>
      </c>
      <c r="D146" s="308" t="str">
        <f>IF('APPLIC. FRACT.'!C142="",IF('QUAL. CALC'!C142="","",'QUAL. CALC'!C142),'APPLIC. FRACT.'!C142)</f>
        <v/>
      </c>
      <c r="E146" s="309" t="str">
        <f>IF(B146="","",N(M146)+IF('DEV.  DATA'!H$84&gt;0,IF('CREDIT CALC.'!H$41&lt;='CREDIT CALC.'!H$43,'QUAL. CALC'!D142,('CREDIT CALC.'!H$43/'CREDIT CALC.'!H$41)*'QUAL. CALC'!D142),IF('CREDIT CALC.'!H$37="","",IF(AND('CREDIT CALC.'!H$41&lt;='CREDIT CALC.'!H$37,'CREDIT CALC.'!H$41&lt;='CREDIT CALC.'!H$43),'QUAL. CALC'!D142,IF(AND('CREDIT CALC.'!H$37&lt;'CREDIT CALC.'!H$41,'CREDIT CALC.'!H$37&lt;'CREDIT CALC.'!H$43),('CREDIT CALC.'!H$37/'CREDIT CALC.'!H$41)*'QUAL. CALC'!D142,('CREDIT CALC.'!H$43/'CREDIT CALC.'!H$41)*'QUAL. CALC'!D142)))))</f>
        <v/>
      </c>
      <c r="F146" s="308" t="str">
        <f>IF(B146="","",IF('DEV.  DATA'!$D$72="","",1.3))</f>
        <v/>
      </c>
      <c r="G146" s="310" t="str">
        <f>IF(B146="","",IF('DEV.  DATA'!$G$60=100,1,'APPLIC. FRACT.'!$H142))</f>
        <v/>
      </c>
      <c r="H146" s="309" t="str">
        <f t="shared" si="10"/>
        <v/>
      </c>
      <c r="I146" s="311" t="str">
        <f>IF(B146="","",IF('DEV.  DATA'!$E$35="",'QUAL. CALC'!G142,IF('DEV.  DATA'!$E$37="",'DEV.  DATA'!$E$38,'DEV.  DATA'!$E$37)))</f>
        <v/>
      </c>
      <c r="J146" s="309" t="str">
        <f t="shared" si="11"/>
        <v/>
      </c>
      <c r="K146" s="312"/>
      <c r="L146" s="312"/>
      <c r="M146" s="450"/>
      <c r="N146" s="451" t="str">
        <f t="shared" si="12"/>
        <v/>
      </c>
      <c r="P146" s="452" t="str">
        <f>IF('DEV.  DATA'!$E$37&lt;&gt;"",'EXHIBIT C'!J146,IF(AND('DEV.  DATA'!$G$35="X",'DEV.  DATA'!$E$37="",'DEV.  DATA'!$E$38="",'DEV.  DATA'!$H$84=""),'EXHIBIT C'!J146,""))</f>
        <v/>
      </c>
      <c r="Q146" s="453" t="str">
        <f>IF(AND('DEV.  DATA'!$E$37="",'DEV.  DATA'!$E$38&gt;0),'EXHIBIT C'!J146,IF(AND('DEV.  DATA'!$G$35="X",'DEV.  DATA'!$E$37="",'DEV.  DATA'!$E$38="",'DEV.  DATA'!$H$84&lt;&gt;""),'EXHIBIT C'!J146,""))</f>
        <v/>
      </c>
      <c r="R146" s="454" t="str">
        <f>IF(B146="","",IF('DEV.  DATA'!$E$37&lt;&gt;"",'EXHIBIT C'!I146/100,IF(AND('DEV.  DATA'!$G$35="X",'DEV.  DATA'!$E$37="",'DEV.  DATA'!$E$38="",'DEV.  DATA'!$H$84=""),'EXHIBIT C'!I146/100,"")))</f>
        <v/>
      </c>
      <c r="S146" s="455" t="str">
        <f>IF(B146="","",IF(AND('DEV.  DATA'!$E$37="",'DEV.  DATA'!$E$38&gt;0), 'EXHIBIT C'!I146/100,IF(AND('DEV.  DATA'!$G$35="X",'DEV.  DATA'!$E$37="",'DEV.  DATA'!$E$38="",'DEV.  DATA'!$H$84&lt;&gt;""),'EXHIBIT C'!I146/100,"")))</f>
        <v/>
      </c>
      <c r="T146" s="456" t="str">
        <f>IF(B146="","",IF('DEV.  DATA'!$E$37&lt;&gt;"",'EXHIBIT C'!J146,IF(AND('DEV.  DATA'!$G$35="X",'DEV.  DATA'!$E$37="",'DEV.  DATA'!$E$38="",'DEV.  DATA'!$H$84=""),'EXHIBIT C'!J146,"")))</f>
        <v/>
      </c>
      <c r="U146" s="453" t="str">
        <f>IF(B146="","",IF(AND('DEV.  DATA'!$E$37="",'DEV.  DATA'!$E$38&gt;0), 'EXHIBIT C'!J146,IF(AND('DEV.  DATA'!$G$35="X",'DEV.  DATA'!$E$37="",'DEV.  DATA'!$E$38="",'DEV.  DATA'!$H$84&lt;&gt;""),'EXHIBIT C'!J146,"")))</f>
        <v/>
      </c>
      <c r="V146" s="444" t="str">
        <f>IF(B146="","",IF('DEV.  DATA'!$E$37&lt;&gt;"",'EXHIBIT C'!H146,IF(AND('DEV.  DATA'!$G$35="X",'DEV.  DATA'!$E$37="",'DEV.  DATA'!$E$38="",'DEV.  DATA'!$H$84=""),'EXHIBIT C'!H146,"")))</f>
        <v/>
      </c>
      <c r="W146" s="445" t="str">
        <f>IF(B146="","",IF(AND('DEV.  DATA'!$E$37="",'DEV.  DATA'!$E$38&gt;0), 'EXHIBIT C'!H146,IF(AND('DEV.  DATA'!$G$35="X",'DEV.  DATA'!$E$37="",'DEV.  DATA'!$E$38="",'DEV.  DATA'!$H$84&lt;&gt;""),'EXHIBIT C'!H146,"")))</f>
        <v/>
      </c>
      <c r="X146" s="444" t="str">
        <f>IF(B146="","",IF('DEV.  DATA'!$E$37&lt;&gt;"",'EXHIBIT C'!H146,IF(AND('DEV.  DATA'!$G$35="X",'DEV.  DATA'!$E$37="",'DEV.  DATA'!$E$38="",'DEV.  DATA'!$H$84=""),'EXHIBIT C'!H146,"")))</f>
        <v/>
      </c>
      <c r="Y146" s="445" t="str">
        <f>IF(B146="","",IF(AND('DEV.  DATA'!$E$37="",'DEV.  DATA'!$E$38&gt;0), 'EXHIBIT C'!H146,IF(AND('DEV.  DATA'!$G$35="X",'DEV.  DATA'!$E$37="",'DEV.  DATA'!$E$38="",'DEV.  DATA'!$H$84&lt;&gt;""),'EXHIBIT C'!H146,"")))</f>
        <v/>
      </c>
      <c r="Z146" s="457" t="str">
        <f t="shared" si="13"/>
        <v/>
      </c>
      <c r="AA146" s="457" t="str">
        <f t="shared" si="14"/>
        <v/>
      </c>
    </row>
    <row r="147" spans="1:27">
      <c r="A147" s="467"/>
      <c r="B147" s="306" t="str">
        <f>IF('APPLIC. FRACT.'!A143="",IF('QUAL. CALC'!A143="","",'QUAL. CALC'!A143),'APPLIC. FRACT.'!A143)</f>
        <v/>
      </c>
      <c r="C147" s="307" t="str">
        <f>IF('QUAL. CALC'!B143="","",'QUAL. CALC'!B143)</f>
        <v/>
      </c>
      <c r="D147" s="308" t="str">
        <f>IF('APPLIC. FRACT.'!C143="",IF('QUAL. CALC'!C143="","",'QUAL. CALC'!C143),'APPLIC. FRACT.'!C143)</f>
        <v/>
      </c>
      <c r="E147" s="309" t="str">
        <f>IF(B147="","",N(M147)+IF('DEV.  DATA'!H$84&gt;0,IF('CREDIT CALC.'!H$41&lt;='CREDIT CALC.'!H$43,'QUAL. CALC'!D143,('CREDIT CALC.'!H$43/'CREDIT CALC.'!H$41)*'QUAL. CALC'!D143),IF('CREDIT CALC.'!H$37="","",IF(AND('CREDIT CALC.'!H$41&lt;='CREDIT CALC.'!H$37,'CREDIT CALC.'!H$41&lt;='CREDIT CALC.'!H$43),'QUAL. CALC'!D143,IF(AND('CREDIT CALC.'!H$37&lt;'CREDIT CALC.'!H$41,'CREDIT CALC.'!H$37&lt;'CREDIT CALC.'!H$43),('CREDIT CALC.'!H$37/'CREDIT CALC.'!H$41)*'QUAL. CALC'!D143,('CREDIT CALC.'!H$43/'CREDIT CALC.'!H$41)*'QUAL. CALC'!D143)))))</f>
        <v/>
      </c>
      <c r="F147" s="308" t="str">
        <f>IF(B147="","",IF('DEV.  DATA'!$D$72="","",1.3))</f>
        <v/>
      </c>
      <c r="G147" s="310" t="str">
        <f>IF(B147="","",IF('DEV.  DATA'!$G$60=100,1,'APPLIC. FRACT.'!$H143))</f>
        <v/>
      </c>
      <c r="H147" s="309" t="str">
        <f t="shared" si="10"/>
        <v/>
      </c>
      <c r="I147" s="311" t="str">
        <f>IF(B147="","",IF('DEV.  DATA'!$E$35="",'QUAL. CALC'!G143,IF('DEV.  DATA'!$E$37="",'DEV.  DATA'!$E$38,'DEV.  DATA'!$E$37)))</f>
        <v/>
      </c>
      <c r="J147" s="309" t="str">
        <f t="shared" si="11"/>
        <v/>
      </c>
      <c r="K147" s="312"/>
      <c r="L147" s="312"/>
      <c r="M147" s="450"/>
      <c r="N147" s="451" t="str">
        <f t="shared" si="12"/>
        <v/>
      </c>
      <c r="P147" s="452" t="str">
        <f>IF('DEV.  DATA'!$E$37&lt;&gt;"",'EXHIBIT C'!J147,IF(AND('DEV.  DATA'!$G$35="X",'DEV.  DATA'!$E$37="",'DEV.  DATA'!$E$38="",'DEV.  DATA'!$H$84=""),'EXHIBIT C'!J147,""))</f>
        <v/>
      </c>
      <c r="Q147" s="453" t="str">
        <f>IF(AND('DEV.  DATA'!$E$37="",'DEV.  DATA'!$E$38&gt;0),'EXHIBIT C'!J147,IF(AND('DEV.  DATA'!$G$35="X",'DEV.  DATA'!$E$37="",'DEV.  DATA'!$E$38="",'DEV.  DATA'!$H$84&lt;&gt;""),'EXHIBIT C'!J147,""))</f>
        <v/>
      </c>
      <c r="R147" s="454" t="str">
        <f>IF(B147="","",IF('DEV.  DATA'!$E$37&lt;&gt;"",'EXHIBIT C'!I147/100,IF(AND('DEV.  DATA'!$G$35="X",'DEV.  DATA'!$E$37="",'DEV.  DATA'!$E$38="",'DEV.  DATA'!$H$84=""),'EXHIBIT C'!I147/100,"")))</f>
        <v/>
      </c>
      <c r="S147" s="455" t="str">
        <f>IF(B147="","",IF(AND('DEV.  DATA'!$E$37="",'DEV.  DATA'!$E$38&gt;0), 'EXHIBIT C'!I147/100,IF(AND('DEV.  DATA'!$G$35="X",'DEV.  DATA'!$E$37="",'DEV.  DATA'!$E$38="",'DEV.  DATA'!$H$84&lt;&gt;""),'EXHIBIT C'!I147/100,"")))</f>
        <v/>
      </c>
      <c r="T147" s="456" t="str">
        <f>IF(B147="","",IF('DEV.  DATA'!$E$37&lt;&gt;"",'EXHIBIT C'!J147,IF(AND('DEV.  DATA'!$G$35="X",'DEV.  DATA'!$E$37="",'DEV.  DATA'!$E$38="",'DEV.  DATA'!$H$84=""),'EXHIBIT C'!J147,"")))</f>
        <v/>
      </c>
      <c r="U147" s="453" t="str">
        <f>IF(B147="","",IF(AND('DEV.  DATA'!$E$37="",'DEV.  DATA'!$E$38&gt;0), 'EXHIBIT C'!J147,IF(AND('DEV.  DATA'!$G$35="X",'DEV.  DATA'!$E$37="",'DEV.  DATA'!$E$38="",'DEV.  DATA'!$H$84&lt;&gt;""),'EXHIBIT C'!J147,"")))</f>
        <v/>
      </c>
      <c r="V147" s="444" t="str">
        <f>IF(B147="","",IF('DEV.  DATA'!$E$37&lt;&gt;"",'EXHIBIT C'!H147,IF(AND('DEV.  DATA'!$G$35="X",'DEV.  DATA'!$E$37="",'DEV.  DATA'!$E$38="",'DEV.  DATA'!$H$84=""),'EXHIBIT C'!H147,"")))</f>
        <v/>
      </c>
      <c r="W147" s="445" t="str">
        <f>IF(B147="","",IF(AND('DEV.  DATA'!$E$37="",'DEV.  DATA'!$E$38&gt;0), 'EXHIBIT C'!H147,IF(AND('DEV.  DATA'!$G$35="X",'DEV.  DATA'!$E$37="",'DEV.  DATA'!$E$38="",'DEV.  DATA'!$H$84&lt;&gt;""),'EXHIBIT C'!H147,"")))</f>
        <v/>
      </c>
      <c r="X147" s="444" t="str">
        <f>IF(B147="","",IF('DEV.  DATA'!$E$37&lt;&gt;"",'EXHIBIT C'!H147,IF(AND('DEV.  DATA'!$G$35="X",'DEV.  DATA'!$E$37="",'DEV.  DATA'!$E$38="",'DEV.  DATA'!$H$84=""),'EXHIBIT C'!H147,"")))</f>
        <v/>
      </c>
      <c r="Y147" s="445" t="str">
        <f>IF(B147="","",IF(AND('DEV.  DATA'!$E$37="",'DEV.  DATA'!$E$38&gt;0), 'EXHIBIT C'!H147,IF(AND('DEV.  DATA'!$G$35="X",'DEV.  DATA'!$E$37="",'DEV.  DATA'!$E$38="",'DEV.  DATA'!$H$84&lt;&gt;""),'EXHIBIT C'!H147,"")))</f>
        <v/>
      </c>
      <c r="Z147" s="457" t="str">
        <f t="shared" si="13"/>
        <v/>
      </c>
      <c r="AA147" s="457" t="str">
        <f t="shared" si="14"/>
        <v/>
      </c>
    </row>
    <row r="148" spans="1:27">
      <c r="A148" s="467"/>
      <c r="B148" s="306" t="str">
        <f>IF('APPLIC. FRACT.'!A144="",IF('QUAL. CALC'!A144="","",'QUAL. CALC'!A144),'APPLIC. FRACT.'!A144)</f>
        <v/>
      </c>
      <c r="C148" s="307" t="str">
        <f>IF('QUAL. CALC'!B144="","",'QUAL. CALC'!B144)</f>
        <v/>
      </c>
      <c r="D148" s="308" t="str">
        <f>IF('APPLIC. FRACT.'!C144="",IF('QUAL. CALC'!C144="","",'QUAL. CALC'!C144),'APPLIC. FRACT.'!C144)</f>
        <v/>
      </c>
      <c r="E148" s="309" t="str">
        <f>IF(B148="","",N(M148)+IF('DEV.  DATA'!H$84&gt;0,IF('CREDIT CALC.'!H$41&lt;='CREDIT CALC.'!H$43,'QUAL. CALC'!D144,('CREDIT CALC.'!H$43/'CREDIT CALC.'!H$41)*'QUAL. CALC'!D144),IF('CREDIT CALC.'!H$37="","",IF(AND('CREDIT CALC.'!H$41&lt;='CREDIT CALC.'!H$37,'CREDIT CALC.'!H$41&lt;='CREDIT CALC.'!H$43),'QUAL. CALC'!D144,IF(AND('CREDIT CALC.'!H$37&lt;'CREDIT CALC.'!H$41,'CREDIT CALC.'!H$37&lt;'CREDIT CALC.'!H$43),('CREDIT CALC.'!H$37/'CREDIT CALC.'!H$41)*'QUAL. CALC'!D144,('CREDIT CALC.'!H$43/'CREDIT CALC.'!H$41)*'QUAL. CALC'!D144)))))</f>
        <v/>
      </c>
      <c r="F148" s="308" t="str">
        <f>IF(B148="","",IF('DEV.  DATA'!$D$72="","",1.3))</f>
        <v/>
      </c>
      <c r="G148" s="310" t="str">
        <f>IF(B148="","",IF('DEV.  DATA'!$G$60=100,1,'APPLIC. FRACT.'!$H144))</f>
        <v/>
      </c>
      <c r="H148" s="309" t="str">
        <f t="shared" si="10"/>
        <v/>
      </c>
      <c r="I148" s="311" t="str">
        <f>IF(B148="","",IF('DEV.  DATA'!$E$35="",'QUAL. CALC'!G144,IF('DEV.  DATA'!$E$37="",'DEV.  DATA'!$E$38,'DEV.  DATA'!$E$37)))</f>
        <v/>
      </c>
      <c r="J148" s="309" t="str">
        <f t="shared" si="11"/>
        <v/>
      </c>
      <c r="K148" s="312"/>
      <c r="L148" s="312"/>
      <c r="M148" s="450"/>
      <c r="N148" s="451" t="str">
        <f t="shared" si="12"/>
        <v/>
      </c>
      <c r="P148" s="452" t="str">
        <f>IF('DEV.  DATA'!$E$37&lt;&gt;"",'EXHIBIT C'!J148,IF(AND('DEV.  DATA'!$G$35="X",'DEV.  DATA'!$E$37="",'DEV.  DATA'!$E$38="",'DEV.  DATA'!$H$84=""),'EXHIBIT C'!J148,""))</f>
        <v/>
      </c>
      <c r="Q148" s="453" t="str">
        <f>IF(AND('DEV.  DATA'!$E$37="",'DEV.  DATA'!$E$38&gt;0),'EXHIBIT C'!J148,IF(AND('DEV.  DATA'!$G$35="X",'DEV.  DATA'!$E$37="",'DEV.  DATA'!$E$38="",'DEV.  DATA'!$H$84&lt;&gt;""),'EXHIBIT C'!J148,""))</f>
        <v/>
      </c>
      <c r="R148" s="454" t="str">
        <f>IF(B148="","",IF('DEV.  DATA'!$E$37&lt;&gt;"",'EXHIBIT C'!I148/100,IF(AND('DEV.  DATA'!$G$35="X",'DEV.  DATA'!$E$37="",'DEV.  DATA'!$E$38="",'DEV.  DATA'!$H$84=""),'EXHIBIT C'!I148/100,"")))</f>
        <v/>
      </c>
      <c r="S148" s="455" t="str">
        <f>IF(B148="","",IF(AND('DEV.  DATA'!$E$37="",'DEV.  DATA'!$E$38&gt;0), 'EXHIBIT C'!I148/100,IF(AND('DEV.  DATA'!$G$35="X",'DEV.  DATA'!$E$37="",'DEV.  DATA'!$E$38="",'DEV.  DATA'!$H$84&lt;&gt;""),'EXHIBIT C'!I148/100,"")))</f>
        <v/>
      </c>
      <c r="T148" s="456" t="str">
        <f>IF(B148="","",IF('DEV.  DATA'!$E$37&lt;&gt;"",'EXHIBIT C'!J148,IF(AND('DEV.  DATA'!$G$35="X",'DEV.  DATA'!$E$37="",'DEV.  DATA'!$E$38="",'DEV.  DATA'!$H$84=""),'EXHIBIT C'!J148,"")))</f>
        <v/>
      </c>
      <c r="U148" s="453" t="str">
        <f>IF(B148="","",IF(AND('DEV.  DATA'!$E$37="",'DEV.  DATA'!$E$38&gt;0), 'EXHIBIT C'!J148,IF(AND('DEV.  DATA'!$G$35="X",'DEV.  DATA'!$E$37="",'DEV.  DATA'!$E$38="",'DEV.  DATA'!$H$84&lt;&gt;""),'EXHIBIT C'!J148,"")))</f>
        <v/>
      </c>
      <c r="V148" s="444" t="str">
        <f>IF(B148="","",IF('DEV.  DATA'!$E$37&lt;&gt;"",'EXHIBIT C'!H148,IF(AND('DEV.  DATA'!$G$35="X",'DEV.  DATA'!$E$37="",'DEV.  DATA'!$E$38="",'DEV.  DATA'!$H$84=""),'EXHIBIT C'!H148,"")))</f>
        <v/>
      </c>
      <c r="W148" s="445" t="str">
        <f>IF(B148="","",IF(AND('DEV.  DATA'!$E$37="",'DEV.  DATA'!$E$38&gt;0), 'EXHIBIT C'!H148,IF(AND('DEV.  DATA'!$G$35="X",'DEV.  DATA'!$E$37="",'DEV.  DATA'!$E$38="",'DEV.  DATA'!$H$84&lt;&gt;""),'EXHIBIT C'!H148,"")))</f>
        <v/>
      </c>
      <c r="X148" s="444" t="str">
        <f>IF(B148="","",IF('DEV.  DATA'!$E$37&lt;&gt;"",'EXHIBIT C'!H148,IF(AND('DEV.  DATA'!$G$35="X",'DEV.  DATA'!$E$37="",'DEV.  DATA'!$E$38="",'DEV.  DATA'!$H$84=""),'EXHIBIT C'!H148,"")))</f>
        <v/>
      </c>
      <c r="Y148" s="445" t="str">
        <f>IF(B148="","",IF(AND('DEV.  DATA'!$E$37="",'DEV.  DATA'!$E$38&gt;0), 'EXHIBIT C'!H148,IF(AND('DEV.  DATA'!$G$35="X",'DEV.  DATA'!$E$37="",'DEV.  DATA'!$E$38="",'DEV.  DATA'!$H$84&lt;&gt;""),'EXHIBIT C'!H148,"")))</f>
        <v/>
      </c>
      <c r="Z148" s="457" t="str">
        <f t="shared" si="13"/>
        <v/>
      </c>
      <c r="AA148" s="457" t="str">
        <f t="shared" si="14"/>
        <v/>
      </c>
    </row>
    <row r="149" spans="1:27">
      <c r="A149" s="467"/>
      <c r="B149" s="306" t="str">
        <f>IF('APPLIC. FRACT.'!A145="",IF('QUAL. CALC'!A145="","",'QUAL. CALC'!A145),'APPLIC. FRACT.'!A145)</f>
        <v/>
      </c>
      <c r="C149" s="307" t="str">
        <f>IF('QUAL. CALC'!B145="","",'QUAL. CALC'!B145)</f>
        <v/>
      </c>
      <c r="D149" s="308" t="str">
        <f>IF('APPLIC. FRACT.'!C145="",IF('QUAL. CALC'!C145="","",'QUAL. CALC'!C145),'APPLIC. FRACT.'!C145)</f>
        <v/>
      </c>
      <c r="E149" s="309" t="str">
        <f>IF(B149="","",N(M149)+IF('DEV.  DATA'!H$84&gt;0,IF('CREDIT CALC.'!H$41&lt;='CREDIT CALC.'!H$43,'QUAL. CALC'!D145,('CREDIT CALC.'!H$43/'CREDIT CALC.'!H$41)*'QUAL. CALC'!D145),IF('CREDIT CALC.'!H$37="","",IF(AND('CREDIT CALC.'!H$41&lt;='CREDIT CALC.'!H$37,'CREDIT CALC.'!H$41&lt;='CREDIT CALC.'!H$43),'QUAL. CALC'!D145,IF(AND('CREDIT CALC.'!H$37&lt;'CREDIT CALC.'!H$41,'CREDIT CALC.'!H$37&lt;'CREDIT CALC.'!H$43),('CREDIT CALC.'!H$37/'CREDIT CALC.'!H$41)*'QUAL. CALC'!D145,('CREDIT CALC.'!H$43/'CREDIT CALC.'!H$41)*'QUAL. CALC'!D145)))))</f>
        <v/>
      </c>
      <c r="F149" s="308" t="str">
        <f>IF(B149="","",IF('DEV.  DATA'!$D$72="","",1.3))</f>
        <v/>
      </c>
      <c r="G149" s="310" t="str">
        <f>IF(B149="","",IF('DEV.  DATA'!$G$60=100,1,'APPLIC. FRACT.'!$H145))</f>
        <v/>
      </c>
      <c r="H149" s="309" t="str">
        <f t="shared" si="10"/>
        <v/>
      </c>
      <c r="I149" s="311" t="str">
        <f>IF(B149="","",IF('DEV.  DATA'!$E$35="",'QUAL. CALC'!G145,IF('DEV.  DATA'!$E$37="",'DEV.  DATA'!$E$38,'DEV.  DATA'!$E$37)))</f>
        <v/>
      </c>
      <c r="J149" s="309" t="str">
        <f t="shared" si="11"/>
        <v/>
      </c>
      <c r="K149" s="312"/>
      <c r="L149" s="312"/>
      <c r="M149" s="450"/>
      <c r="N149" s="451" t="str">
        <f t="shared" si="12"/>
        <v/>
      </c>
      <c r="P149" s="452" t="str">
        <f>IF('DEV.  DATA'!$E$37&lt;&gt;"",'EXHIBIT C'!J149,IF(AND('DEV.  DATA'!$G$35="X",'DEV.  DATA'!$E$37="",'DEV.  DATA'!$E$38="",'DEV.  DATA'!$H$84=""),'EXHIBIT C'!J149,""))</f>
        <v/>
      </c>
      <c r="Q149" s="453" t="str">
        <f>IF(AND('DEV.  DATA'!$E$37="",'DEV.  DATA'!$E$38&gt;0),'EXHIBIT C'!J149,IF(AND('DEV.  DATA'!$G$35="X",'DEV.  DATA'!$E$37="",'DEV.  DATA'!$E$38="",'DEV.  DATA'!$H$84&lt;&gt;""),'EXHIBIT C'!J149,""))</f>
        <v/>
      </c>
      <c r="R149" s="454" t="str">
        <f>IF(B149="","",IF('DEV.  DATA'!$E$37&lt;&gt;"",'EXHIBIT C'!I149/100,IF(AND('DEV.  DATA'!$G$35="X",'DEV.  DATA'!$E$37="",'DEV.  DATA'!$E$38="",'DEV.  DATA'!$H$84=""),'EXHIBIT C'!I149/100,"")))</f>
        <v/>
      </c>
      <c r="S149" s="455" t="str">
        <f>IF(B149="","",IF(AND('DEV.  DATA'!$E$37="",'DEV.  DATA'!$E$38&gt;0), 'EXHIBIT C'!I149/100,IF(AND('DEV.  DATA'!$G$35="X",'DEV.  DATA'!$E$37="",'DEV.  DATA'!$E$38="",'DEV.  DATA'!$H$84&lt;&gt;""),'EXHIBIT C'!I149/100,"")))</f>
        <v/>
      </c>
      <c r="T149" s="456" t="str">
        <f>IF(B149="","",IF('DEV.  DATA'!$E$37&lt;&gt;"",'EXHIBIT C'!J149,IF(AND('DEV.  DATA'!$G$35="X",'DEV.  DATA'!$E$37="",'DEV.  DATA'!$E$38="",'DEV.  DATA'!$H$84=""),'EXHIBIT C'!J149,"")))</f>
        <v/>
      </c>
      <c r="U149" s="453" t="str">
        <f>IF(B149="","",IF(AND('DEV.  DATA'!$E$37="",'DEV.  DATA'!$E$38&gt;0), 'EXHIBIT C'!J149,IF(AND('DEV.  DATA'!$G$35="X",'DEV.  DATA'!$E$37="",'DEV.  DATA'!$E$38="",'DEV.  DATA'!$H$84&lt;&gt;""),'EXHIBIT C'!J149,"")))</f>
        <v/>
      </c>
      <c r="V149" s="444" t="str">
        <f>IF(B149="","",IF('DEV.  DATA'!$E$37&lt;&gt;"",'EXHIBIT C'!H149,IF(AND('DEV.  DATA'!$G$35="X",'DEV.  DATA'!$E$37="",'DEV.  DATA'!$E$38="",'DEV.  DATA'!$H$84=""),'EXHIBIT C'!H149,"")))</f>
        <v/>
      </c>
      <c r="W149" s="445" t="str">
        <f>IF(B149="","",IF(AND('DEV.  DATA'!$E$37="",'DEV.  DATA'!$E$38&gt;0), 'EXHIBIT C'!H149,IF(AND('DEV.  DATA'!$G$35="X",'DEV.  DATA'!$E$37="",'DEV.  DATA'!$E$38="",'DEV.  DATA'!$H$84&lt;&gt;""),'EXHIBIT C'!H149,"")))</f>
        <v/>
      </c>
      <c r="X149" s="444" t="str">
        <f>IF(B149="","",IF('DEV.  DATA'!$E$37&lt;&gt;"",'EXHIBIT C'!H149,IF(AND('DEV.  DATA'!$G$35="X",'DEV.  DATA'!$E$37="",'DEV.  DATA'!$E$38="",'DEV.  DATA'!$H$84=""),'EXHIBIT C'!H149,"")))</f>
        <v/>
      </c>
      <c r="Y149" s="445" t="str">
        <f>IF(B149="","",IF(AND('DEV.  DATA'!$E$37="",'DEV.  DATA'!$E$38&gt;0), 'EXHIBIT C'!H149,IF(AND('DEV.  DATA'!$G$35="X",'DEV.  DATA'!$E$37="",'DEV.  DATA'!$E$38="",'DEV.  DATA'!$H$84&lt;&gt;""),'EXHIBIT C'!H149,"")))</f>
        <v/>
      </c>
      <c r="Z149" s="457" t="str">
        <f t="shared" si="13"/>
        <v/>
      </c>
      <c r="AA149" s="457" t="str">
        <f t="shared" si="14"/>
        <v/>
      </c>
    </row>
    <row r="150" spans="1:27">
      <c r="A150" s="467"/>
      <c r="B150" s="306" t="str">
        <f>IF('APPLIC. FRACT.'!A146="",IF('QUAL. CALC'!A146="","",'QUAL. CALC'!A146),'APPLIC. FRACT.'!A146)</f>
        <v/>
      </c>
      <c r="C150" s="307" t="str">
        <f>IF('QUAL. CALC'!B146="","",'QUAL. CALC'!B146)</f>
        <v/>
      </c>
      <c r="D150" s="308" t="str">
        <f>IF('APPLIC. FRACT.'!C146="",IF('QUAL. CALC'!C146="","",'QUAL. CALC'!C146),'APPLIC. FRACT.'!C146)</f>
        <v/>
      </c>
      <c r="E150" s="309" t="str">
        <f>IF(B150="","",N(M150)+IF('DEV.  DATA'!H$84&gt;0,IF('CREDIT CALC.'!H$41&lt;='CREDIT CALC.'!H$43,'QUAL. CALC'!D146,('CREDIT CALC.'!H$43/'CREDIT CALC.'!H$41)*'QUAL. CALC'!D146),IF('CREDIT CALC.'!H$37="","",IF(AND('CREDIT CALC.'!H$41&lt;='CREDIT CALC.'!H$37,'CREDIT CALC.'!H$41&lt;='CREDIT CALC.'!H$43),'QUAL. CALC'!D146,IF(AND('CREDIT CALC.'!H$37&lt;'CREDIT CALC.'!H$41,'CREDIT CALC.'!H$37&lt;'CREDIT CALC.'!H$43),('CREDIT CALC.'!H$37/'CREDIT CALC.'!H$41)*'QUAL. CALC'!D146,('CREDIT CALC.'!H$43/'CREDIT CALC.'!H$41)*'QUAL. CALC'!D146)))))</f>
        <v/>
      </c>
      <c r="F150" s="308" t="str">
        <f>IF(B150="","",IF('DEV.  DATA'!$D$72="","",1.3))</f>
        <v/>
      </c>
      <c r="G150" s="310" t="str">
        <f>IF(B150="","",IF('DEV.  DATA'!$G$60=100,1,'APPLIC. FRACT.'!$H146))</f>
        <v/>
      </c>
      <c r="H150" s="309" t="str">
        <f t="shared" si="10"/>
        <v/>
      </c>
      <c r="I150" s="311" t="str">
        <f>IF(B150="","",IF('DEV.  DATA'!$E$35="",'QUAL. CALC'!G146,IF('DEV.  DATA'!$E$37="",'DEV.  DATA'!$E$38,'DEV.  DATA'!$E$37)))</f>
        <v/>
      </c>
      <c r="J150" s="309" t="str">
        <f t="shared" si="11"/>
        <v/>
      </c>
      <c r="K150" s="312"/>
      <c r="L150" s="312"/>
      <c r="M150" s="450"/>
      <c r="N150" s="451" t="str">
        <f t="shared" si="12"/>
        <v/>
      </c>
      <c r="P150" s="452" t="str">
        <f>IF('DEV.  DATA'!$E$37&lt;&gt;"",'EXHIBIT C'!J150,IF(AND('DEV.  DATA'!$G$35="X",'DEV.  DATA'!$E$37="",'DEV.  DATA'!$E$38="",'DEV.  DATA'!$H$84=""),'EXHIBIT C'!J150,""))</f>
        <v/>
      </c>
      <c r="Q150" s="453" t="str">
        <f>IF(AND('DEV.  DATA'!$E$37="",'DEV.  DATA'!$E$38&gt;0),'EXHIBIT C'!J150,IF(AND('DEV.  DATA'!$G$35="X",'DEV.  DATA'!$E$37="",'DEV.  DATA'!$E$38="",'DEV.  DATA'!$H$84&lt;&gt;""),'EXHIBIT C'!J150,""))</f>
        <v/>
      </c>
      <c r="R150" s="454" t="str">
        <f>IF(B150="","",IF('DEV.  DATA'!$E$37&lt;&gt;"",'EXHIBIT C'!I150/100,IF(AND('DEV.  DATA'!$G$35="X",'DEV.  DATA'!$E$37="",'DEV.  DATA'!$E$38="",'DEV.  DATA'!$H$84=""),'EXHIBIT C'!I150/100,"")))</f>
        <v/>
      </c>
      <c r="S150" s="455" t="str">
        <f>IF(B150="","",IF(AND('DEV.  DATA'!$E$37="",'DEV.  DATA'!$E$38&gt;0), 'EXHIBIT C'!I150/100,IF(AND('DEV.  DATA'!$G$35="X",'DEV.  DATA'!$E$37="",'DEV.  DATA'!$E$38="",'DEV.  DATA'!$H$84&lt;&gt;""),'EXHIBIT C'!I150/100,"")))</f>
        <v/>
      </c>
      <c r="T150" s="456" t="str">
        <f>IF(B150="","",IF('DEV.  DATA'!$E$37&lt;&gt;"",'EXHIBIT C'!J150,IF(AND('DEV.  DATA'!$G$35="X",'DEV.  DATA'!$E$37="",'DEV.  DATA'!$E$38="",'DEV.  DATA'!$H$84=""),'EXHIBIT C'!J150,"")))</f>
        <v/>
      </c>
      <c r="U150" s="453" t="str">
        <f>IF(B150="","",IF(AND('DEV.  DATA'!$E$37="",'DEV.  DATA'!$E$38&gt;0), 'EXHIBIT C'!J150,IF(AND('DEV.  DATA'!$G$35="X",'DEV.  DATA'!$E$37="",'DEV.  DATA'!$E$38="",'DEV.  DATA'!$H$84&lt;&gt;""),'EXHIBIT C'!J150,"")))</f>
        <v/>
      </c>
      <c r="V150" s="444" t="str">
        <f>IF(B150="","",IF('DEV.  DATA'!$E$37&lt;&gt;"",'EXHIBIT C'!H150,IF(AND('DEV.  DATA'!$G$35="X",'DEV.  DATA'!$E$37="",'DEV.  DATA'!$E$38="",'DEV.  DATA'!$H$84=""),'EXHIBIT C'!H150,"")))</f>
        <v/>
      </c>
      <c r="W150" s="445" t="str">
        <f>IF(B150="","",IF(AND('DEV.  DATA'!$E$37="",'DEV.  DATA'!$E$38&gt;0), 'EXHIBIT C'!H150,IF(AND('DEV.  DATA'!$G$35="X",'DEV.  DATA'!$E$37="",'DEV.  DATA'!$E$38="",'DEV.  DATA'!$H$84&lt;&gt;""),'EXHIBIT C'!H150,"")))</f>
        <v/>
      </c>
      <c r="X150" s="444" t="str">
        <f>IF(B150="","",IF('DEV.  DATA'!$E$37&lt;&gt;"",'EXHIBIT C'!H150,IF(AND('DEV.  DATA'!$G$35="X",'DEV.  DATA'!$E$37="",'DEV.  DATA'!$E$38="",'DEV.  DATA'!$H$84=""),'EXHIBIT C'!H150,"")))</f>
        <v/>
      </c>
      <c r="Y150" s="445" t="str">
        <f>IF(B150="","",IF(AND('DEV.  DATA'!$E$37="",'DEV.  DATA'!$E$38&gt;0), 'EXHIBIT C'!H150,IF(AND('DEV.  DATA'!$G$35="X",'DEV.  DATA'!$E$37="",'DEV.  DATA'!$E$38="",'DEV.  DATA'!$H$84&lt;&gt;""),'EXHIBIT C'!H150,"")))</f>
        <v/>
      </c>
      <c r="Z150" s="457" t="str">
        <f t="shared" si="13"/>
        <v/>
      </c>
      <c r="AA150" s="457" t="str">
        <f t="shared" si="14"/>
        <v/>
      </c>
    </row>
    <row r="151" spans="1:27">
      <c r="A151" s="467"/>
      <c r="B151" s="306" t="str">
        <f>IF('APPLIC. FRACT.'!A147="",IF('QUAL. CALC'!A147="","",'QUAL. CALC'!A147),'APPLIC. FRACT.'!A147)</f>
        <v/>
      </c>
      <c r="C151" s="307" t="str">
        <f>IF('QUAL. CALC'!B147="","",'QUAL. CALC'!B147)</f>
        <v/>
      </c>
      <c r="D151" s="308" t="str">
        <f>IF('APPLIC. FRACT.'!C147="",IF('QUAL. CALC'!C147="","",'QUAL. CALC'!C147),'APPLIC. FRACT.'!C147)</f>
        <v/>
      </c>
      <c r="E151" s="309" t="str">
        <f>IF(B151="","",N(M151)+IF('DEV.  DATA'!H$84&gt;0,IF('CREDIT CALC.'!H$41&lt;='CREDIT CALC.'!H$43,'QUAL. CALC'!D147,('CREDIT CALC.'!H$43/'CREDIT CALC.'!H$41)*'QUAL. CALC'!D147),IF('CREDIT CALC.'!H$37="","",IF(AND('CREDIT CALC.'!H$41&lt;='CREDIT CALC.'!H$37,'CREDIT CALC.'!H$41&lt;='CREDIT CALC.'!H$43),'QUAL. CALC'!D147,IF(AND('CREDIT CALC.'!H$37&lt;'CREDIT CALC.'!H$41,'CREDIT CALC.'!H$37&lt;'CREDIT CALC.'!H$43),('CREDIT CALC.'!H$37/'CREDIT CALC.'!H$41)*'QUAL. CALC'!D147,('CREDIT CALC.'!H$43/'CREDIT CALC.'!H$41)*'QUAL. CALC'!D147)))))</f>
        <v/>
      </c>
      <c r="F151" s="308" t="str">
        <f>IF(B151="","",IF('DEV.  DATA'!$D$72="","",1.3))</f>
        <v/>
      </c>
      <c r="G151" s="310" t="str">
        <f>IF(B151="","",IF('DEV.  DATA'!$G$60=100,1,'APPLIC. FRACT.'!$H147))</f>
        <v/>
      </c>
      <c r="H151" s="309" t="str">
        <f t="shared" si="10"/>
        <v/>
      </c>
      <c r="I151" s="311" t="str">
        <f>IF(B151="","",IF('DEV.  DATA'!$E$35="",'QUAL. CALC'!G147,IF('DEV.  DATA'!$E$37="",'DEV.  DATA'!$E$38,'DEV.  DATA'!$E$37)))</f>
        <v/>
      </c>
      <c r="J151" s="309" t="str">
        <f t="shared" si="11"/>
        <v/>
      </c>
      <c r="K151" s="312"/>
      <c r="L151" s="312"/>
      <c r="M151" s="450"/>
      <c r="N151" s="451" t="str">
        <f t="shared" si="12"/>
        <v/>
      </c>
      <c r="P151" s="452" t="str">
        <f>IF('DEV.  DATA'!$E$37&lt;&gt;"",'EXHIBIT C'!J151,IF(AND('DEV.  DATA'!$G$35="X",'DEV.  DATA'!$E$37="",'DEV.  DATA'!$E$38="",'DEV.  DATA'!$H$84=""),'EXHIBIT C'!J151,""))</f>
        <v/>
      </c>
      <c r="Q151" s="453" t="str">
        <f>IF(AND('DEV.  DATA'!$E$37="",'DEV.  DATA'!$E$38&gt;0),'EXHIBIT C'!J151,IF(AND('DEV.  DATA'!$G$35="X",'DEV.  DATA'!$E$37="",'DEV.  DATA'!$E$38="",'DEV.  DATA'!$H$84&lt;&gt;""),'EXHIBIT C'!J151,""))</f>
        <v/>
      </c>
      <c r="R151" s="454" t="str">
        <f>IF(B151="","",IF('DEV.  DATA'!$E$37&lt;&gt;"",'EXHIBIT C'!I151/100,IF(AND('DEV.  DATA'!$G$35="X",'DEV.  DATA'!$E$37="",'DEV.  DATA'!$E$38="",'DEV.  DATA'!$H$84=""),'EXHIBIT C'!I151/100,"")))</f>
        <v/>
      </c>
      <c r="S151" s="455" t="str">
        <f>IF(B151="","",IF(AND('DEV.  DATA'!$E$37="",'DEV.  DATA'!$E$38&gt;0), 'EXHIBIT C'!I151/100,IF(AND('DEV.  DATA'!$G$35="X",'DEV.  DATA'!$E$37="",'DEV.  DATA'!$E$38="",'DEV.  DATA'!$H$84&lt;&gt;""),'EXHIBIT C'!I151/100,"")))</f>
        <v/>
      </c>
      <c r="T151" s="456" t="str">
        <f>IF(B151="","",IF('DEV.  DATA'!$E$37&lt;&gt;"",'EXHIBIT C'!J151,IF(AND('DEV.  DATA'!$G$35="X",'DEV.  DATA'!$E$37="",'DEV.  DATA'!$E$38="",'DEV.  DATA'!$H$84=""),'EXHIBIT C'!J151,"")))</f>
        <v/>
      </c>
      <c r="U151" s="453" t="str">
        <f>IF(B151="","",IF(AND('DEV.  DATA'!$E$37="",'DEV.  DATA'!$E$38&gt;0), 'EXHIBIT C'!J151,IF(AND('DEV.  DATA'!$G$35="X",'DEV.  DATA'!$E$37="",'DEV.  DATA'!$E$38="",'DEV.  DATA'!$H$84&lt;&gt;""),'EXHIBIT C'!J151,"")))</f>
        <v/>
      </c>
      <c r="V151" s="444" t="str">
        <f>IF(B151="","",IF('DEV.  DATA'!$E$37&lt;&gt;"",'EXHIBIT C'!H151,IF(AND('DEV.  DATA'!$G$35="X",'DEV.  DATA'!$E$37="",'DEV.  DATA'!$E$38="",'DEV.  DATA'!$H$84=""),'EXHIBIT C'!H151,"")))</f>
        <v/>
      </c>
      <c r="W151" s="445" t="str">
        <f>IF(B151="","",IF(AND('DEV.  DATA'!$E$37="",'DEV.  DATA'!$E$38&gt;0), 'EXHIBIT C'!H151,IF(AND('DEV.  DATA'!$G$35="X",'DEV.  DATA'!$E$37="",'DEV.  DATA'!$E$38="",'DEV.  DATA'!$H$84&lt;&gt;""),'EXHIBIT C'!H151,"")))</f>
        <v/>
      </c>
      <c r="X151" s="444" t="str">
        <f>IF(B151="","",IF('DEV.  DATA'!$E$37&lt;&gt;"",'EXHIBIT C'!H151,IF(AND('DEV.  DATA'!$G$35="X",'DEV.  DATA'!$E$37="",'DEV.  DATA'!$E$38="",'DEV.  DATA'!$H$84=""),'EXHIBIT C'!H151,"")))</f>
        <v/>
      </c>
      <c r="Y151" s="445" t="str">
        <f>IF(B151="","",IF(AND('DEV.  DATA'!$E$37="",'DEV.  DATA'!$E$38&gt;0), 'EXHIBIT C'!H151,IF(AND('DEV.  DATA'!$G$35="X",'DEV.  DATA'!$E$37="",'DEV.  DATA'!$E$38="",'DEV.  DATA'!$H$84&lt;&gt;""),'EXHIBIT C'!H151,"")))</f>
        <v/>
      </c>
      <c r="Z151" s="457" t="str">
        <f t="shared" si="13"/>
        <v/>
      </c>
      <c r="AA151" s="457" t="str">
        <f t="shared" si="14"/>
        <v/>
      </c>
    </row>
    <row r="152" spans="1:27">
      <c r="A152" s="467"/>
      <c r="B152" s="306" t="str">
        <f>IF('APPLIC. FRACT.'!A148="",IF('QUAL. CALC'!A148="","",'QUAL. CALC'!A148),'APPLIC. FRACT.'!A148)</f>
        <v/>
      </c>
      <c r="C152" s="307" t="str">
        <f>IF('QUAL. CALC'!B148="","",'QUAL. CALC'!B148)</f>
        <v/>
      </c>
      <c r="D152" s="308" t="str">
        <f>IF('APPLIC. FRACT.'!C148="",IF('QUAL. CALC'!C148="","",'QUAL. CALC'!C148),'APPLIC. FRACT.'!C148)</f>
        <v/>
      </c>
      <c r="E152" s="309" t="str">
        <f>IF(B152="","",N(M152)+IF('DEV.  DATA'!H$84&gt;0,IF('CREDIT CALC.'!H$41&lt;='CREDIT CALC.'!H$43,'QUAL. CALC'!D148,('CREDIT CALC.'!H$43/'CREDIT CALC.'!H$41)*'QUAL. CALC'!D148),IF('CREDIT CALC.'!H$37="","",IF(AND('CREDIT CALC.'!H$41&lt;='CREDIT CALC.'!H$37,'CREDIT CALC.'!H$41&lt;='CREDIT CALC.'!H$43),'QUAL. CALC'!D148,IF(AND('CREDIT CALC.'!H$37&lt;'CREDIT CALC.'!H$41,'CREDIT CALC.'!H$37&lt;'CREDIT CALC.'!H$43),('CREDIT CALC.'!H$37/'CREDIT CALC.'!H$41)*'QUAL. CALC'!D148,('CREDIT CALC.'!H$43/'CREDIT CALC.'!H$41)*'QUAL. CALC'!D148)))))</f>
        <v/>
      </c>
      <c r="F152" s="308" t="str">
        <f>IF(B152="","",IF('DEV.  DATA'!$D$72="","",1.3))</f>
        <v/>
      </c>
      <c r="G152" s="310" t="str">
        <f>IF(B152="","",IF('DEV.  DATA'!$G$60=100,1,'APPLIC. FRACT.'!$H148))</f>
        <v/>
      </c>
      <c r="H152" s="309" t="str">
        <f t="shared" si="10"/>
        <v/>
      </c>
      <c r="I152" s="311" t="str">
        <f>IF(B152="","",IF('DEV.  DATA'!$E$35="",'QUAL. CALC'!G148,IF('DEV.  DATA'!$E$37="",'DEV.  DATA'!$E$38,'DEV.  DATA'!$E$37)))</f>
        <v/>
      </c>
      <c r="J152" s="309" t="str">
        <f t="shared" si="11"/>
        <v/>
      </c>
      <c r="K152" s="312"/>
      <c r="L152" s="312"/>
      <c r="M152" s="450"/>
      <c r="N152" s="451" t="str">
        <f t="shared" si="12"/>
        <v/>
      </c>
      <c r="P152" s="452" t="str">
        <f>IF('DEV.  DATA'!$E$37&lt;&gt;"",'EXHIBIT C'!J152,IF(AND('DEV.  DATA'!$G$35="X",'DEV.  DATA'!$E$37="",'DEV.  DATA'!$E$38="",'DEV.  DATA'!$H$84=""),'EXHIBIT C'!J152,""))</f>
        <v/>
      </c>
      <c r="Q152" s="453" t="str">
        <f>IF(AND('DEV.  DATA'!$E$37="",'DEV.  DATA'!$E$38&gt;0),'EXHIBIT C'!J152,IF(AND('DEV.  DATA'!$G$35="X",'DEV.  DATA'!$E$37="",'DEV.  DATA'!$E$38="",'DEV.  DATA'!$H$84&lt;&gt;""),'EXHIBIT C'!J152,""))</f>
        <v/>
      </c>
      <c r="R152" s="454" t="str">
        <f>IF(B152="","",IF('DEV.  DATA'!$E$37&lt;&gt;"",'EXHIBIT C'!I152/100,IF(AND('DEV.  DATA'!$G$35="X",'DEV.  DATA'!$E$37="",'DEV.  DATA'!$E$38="",'DEV.  DATA'!$H$84=""),'EXHIBIT C'!I152/100,"")))</f>
        <v/>
      </c>
      <c r="S152" s="455" t="str">
        <f>IF(B152="","",IF(AND('DEV.  DATA'!$E$37="",'DEV.  DATA'!$E$38&gt;0), 'EXHIBIT C'!I152/100,IF(AND('DEV.  DATA'!$G$35="X",'DEV.  DATA'!$E$37="",'DEV.  DATA'!$E$38="",'DEV.  DATA'!$H$84&lt;&gt;""),'EXHIBIT C'!I152/100,"")))</f>
        <v/>
      </c>
      <c r="T152" s="456" t="str">
        <f>IF(B152="","",IF('DEV.  DATA'!$E$37&lt;&gt;"",'EXHIBIT C'!J152,IF(AND('DEV.  DATA'!$G$35="X",'DEV.  DATA'!$E$37="",'DEV.  DATA'!$E$38="",'DEV.  DATA'!$H$84=""),'EXHIBIT C'!J152,"")))</f>
        <v/>
      </c>
      <c r="U152" s="453" t="str">
        <f>IF(B152="","",IF(AND('DEV.  DATA'!$E$37="",'DEV.  DATA'!$E$38&gt;0), 'EXHIBIT C'!J152,IF(AND('DEV.  DATA'!$G$35="X",'DEV.  DATA'!$E$37="",'DEV.  DATA'!$E$38="",'DEV.  DATA'!$H$84&lt;&gt;""),'EXHIBIT C'!J152,"")))</f>
        <v/>
      </c>
      <c r="V152" s="444" t="str">
        <f>IF(B152="","",IF('DEV.  DATA'!$E$37&lt;&gt;"",'EXHIBIT C'!H152,IF(AND('DEV.  DATA'!$G$35="X",'DEV.  DATA'!$E$37="",'DEV.  DATA'!$E$38="",'DEV.  DATA'!$H$84=""),'EXHIBIT C'!H152,"")))</f>
        <v/>
      </c>
      <c r="W152" s="445" t="str">
        <f>IF(B152="","",IF(AND('DEV.  DATA'!$E$37="",'DEV.  DATA'!$E$38&gt;0), 'EXHIBIT C'!H152,IF(AND('DEV.  DATA'!$G$35="X",'DEV.  DATA'!$E$37="",'DEV.  DATA'!$E$38="",'DEV.  DATA'!$H$84&lt;&gt;""),'EXHIBIT C'!H152,"")))</f>
        <v/>
      </c>
      <c r="X152" s="444" t="str">
        <f>IF(B152="","",IF('DEV.  DATA'!$E$37&lt;&gt;"",'EXHIBIT C'!H152,IF(AND('DEV.  DATA'!$G$35="X",'DEV.  DATA'!$E$37="",'DEV.  DATA'!$E$38="",'DEV.  DATA'!$H$84=""),'EXHIBIT C'!H152,"")))</f>
        <v/>
      </c>
      <c r="Y152" s="445" t="str">
        <f>IF(B152="","",IF(AND('DEV.  DATA'!$E$37="",'DEV.  DATA'!$E$38&gt;0), 'EXHIBIT C'!H152,IF(AND('DEV.  DATA'!$G$35="X",'DEV.  DATA'!$E$37="",'DEV.  DATA'!$E$38="",'DEV.  DATA'!$H$84&lt;&gt;""),'EXHIBIT C'!H152,"")))</f>
        <v/>
      </c>
      <c r="Z152" s="457" t="str">
        <f t="shared" si="13"/>
        <v/>
      </c>
      <c r="AA152" s="457" t="str">
        <f t="shared" si="14"/>
        <v/>
      </c>
    </row>
    <row r="153" spans="1:27">
      <c r="A153" s="467"/>
      <c r="B153" s="306" t="str">
        <f>IF('APPLIC. FRACT.'!A149="",IF('QUAL. CALC'!A149="","",'QUAL. CALC'!A149),'APPLIC. FRACT.'!A149)</f>
        <v/>
      </c>
      <c r="C153" s="307" t="str">
        <f>IF('QUAL. CALC'!B149="","",'QUAL. CALC'!B149)</f>
        <v/>
      </c>
      <c r="D153" s="308" t="str">
        <f>IF('APPLIC. FRACT.'!C149="",IF('QUAL. CALC'!C149="","",'QUAL. CALC'!C149),'APPLIC. FRACT.'!C149)</f>
        <v/>
      </c>
      <c r="E153" s="309" t="str">
        <f>IF(B153="","",N(M153)+IF('DEV.  DATA'!H$84&gt;0,IF('CREDIT CALC.'!H$41&lt;='CREDIT CALC.'!H$43,'QUAL. CALC'!D149,('CREDIT CALC.'!H$43/'CREDIT CALC.'!H$41)*'QUAL. CALC'!D149),IF('CREDIT CALC.'!H$37="","",IF(AND('CREDIT CALC.'!H$41&lt;='CREDIT CALC.'!H$37,'CREDIT CALC.'!H$41&lt;='CREDIT CALC.'!H$43),'QUAL. CALC'!D149,IF(AND('CREDIT CALC.'!H$37&lt;'CREDIT CALC.'!H$41,'CREDIT CALC.'!H$37&lt;'CREDIT CALC.'!H$43),('CREDIT CALC.'!H$37/'CREDIT CALC.'!H$41)*'QUAL. CALC'!D149,('CREDIT CALC.'!H$43/'CREDIT CALC.'!H$41)*'QUAL. CALC'!D149)))))</f>
        <v/>
      </c>
      <c r="F153" s="308" t="str">
        <f>IF(B153="","",IF('DEV.  DATA'!$D$72="","",1.3))</f>
        <v/>
      </c>
      <c r="G153" s="310" t="str">
        <f>IF(B153="","",IF('DEV.  DATA'!$G$60=100,1,'APPLIC. FRACT.'!$H149))</f>
        <v/>
      </c>
      <c r="H153" s="309" t="str">
        <f t="shared" si="10"/>
        <v/>
      </c>
      <c r="I153" s="311" t="str">
        <f>IF(B153="","",IF('DEV.  DATA'!$E$35="",'QUAL. CALC'!G149,IF('DEV.  DATA'!$E$37="",'DEV.  DATA'!$E$38,'DEV.  DATA'!$E$37)))</f>
        <v/>
      </c>
      <c r="J153" s="309" t="str">
        <f t="shared" si="11"/>
        <v/>
      </c>
      <c r="K153" s="312"/>
      <c r="L153" s="312"/>
      <c r="M153" s="450"/>
      <c r="N153" s="451" t="str">
        <f t="shared" si="12"/>
        <v/>
      </c>
      <c r="P153" s="452" t="str">
        <f>IF('DEV.  DATA'!$E$37&lt;&gt;"",'EXHIBIT C'!J153,IF(AND('DEV.  DATA'!$G$35="X",'DEV.  DATA'!$E$37="",'DEV.  DATA'!$E$38="",'DEV.  DATA'!$H$84=""),'EXHIBIT C'!J153,""))</f>
        <v/>
      </c>
      <c r="Q153" s="453" t="str">
        <f>IF(AND('DEV.  DATA'!$E$37="",'DEV.  DATA'!$E$38&gt;0),'EXHIBIT C'!J153,IF(AND('DEV.  DATA'!$G$35="X",'DEV.  DATA'!$E$37="",'DEV.  DATA'!$E$38="",'DEV.  DATA'!$H$84&lt;&gt;""),'EXHIBIT C'!J153,""))</f>
        <v/>
      </c>
      <c r="R153" s="454" t="str">
        <f>IF(B153="","",IF('DEV.  DATA'!$E$37&lt;&gt;"",'EXHIBIT C'!I153/100,IF(AND('DEV.  DATA'!$G$35="X",'DEV.  DATA'!$E$37="",'DEV.  DATA'!$E$38="",'DEV.  DATA'!$H$84=""),'EXHIBIT C'!I153/100,"")))</f>
        <v/>
      </c>
      <c r="S153" s="455" t="str">
        <f>IF(B153="","",IF(AND('DEV.  DATA'!$E$37="",'DEV.  DATA'!$E$38&gt;0), 'EXHIBIT C'!I153/100,IF(AND('DEV.  DATA'!$G$35="X",'DEV.  DATA'!$E$37="",'DEV.  DATA'!$E$38="",'DEV.  DATA'!$H$84&lt;&gt;""),'EXHIBIT C'!I153/100,"")))</f>
        <v/>
      </c>
      <c r="T153" s="456" t="str">
        <f>IF(B153="","",IF('DEV.  DATA'!$E$37&lt;&gt;"",'EXHIBIT C'!J153,IF(AND('DEV.  DATA'!$G$35="X",'DEV.  DATA'!$E$37="",'DEV.  DATA'!$E$38="",'DEV.  DATA'!$H$84=""),'EXHIBIT C'!J153,"")))</f>
        <v/>
      </c>
      <c r="U153" s="453" t="str">
        <f>IF(B153="","",IF(AND('DEV.  DATA'!$E$37="",'DEV.  DATA'!$E$38&gt;0), 'EXHIBIT C'!J153,IF(AND('DEV.  DATA'!$G$35="X",'DEV.  DATA'!$E$37="",'DEV.  DATA'!$E$38="",'DEV.  DATA'!$H$84&lt;&gt;""),'EXHIBIT C'!J153,"")))</f>
        <v/>
      </c>
      <c r="V153" s="444" t="str">
        <f>IF(B153="","",IF('DEV.  DATA'!$E$37&lt;&gt;"",'EXHIBIT C'!H153,IF(AND('DEV.  DATA'!$G$35="X",'DEV.  DATA'!$E$37="",'DEV.  DATA'!$E$38="",'DEV.  DATA'!$H$84=""),'EXHIBIT C'!H153,"")))</f>
        <v/>
      </c>
      <c r="W153" s="445" t="str">
        <f>IF(B153="","",IF(AND('DEV.  DATA'!$E$37="",'DEV.  DATA'!$E$38&gt;0), 'EXHIBIT C'!H153,IF(AND('DEV.  DATA'!$G$35="X",'DEV.  DATA'!$E$37="",'DEV.  DATA'!$E$38="",'DEV.  DATA'!$H$84&lt;&gt;""),'EXHIBIT C'!H153,"")))</f>
        <v/>
      </c>
      <c r="X153" s="444" t="str">
        <f>IF(B153="","",IF('DEV.  DATA'!$E$37&lt;&gt;"",'EXHIBIT C'!H153,IF(AND('DEV.  DATA'!$G$35="X",'DEV.  DATA'!$E$37="",'DEV.  DATA'!$E$38="",'DEV.  DATA'!$H$84=""),'EXHIBIT C'!H153,"")))</f>
        <v/>
      </c>
      <c r="Y153" s="445" t="str">
        <f>IF(B153="","",IF(AND('DEV.  DATA'!$E$37="",'DEV.  DATA'!$E$38&gt;0), 'EXHIBIT C'!H153,IF(AND('DEV.  DATA'!$G$35="X",'DEV.  DATA'!$E$37="",'DEV.  DATA'!$E$38="",'DEV.  DATA'!$H$84&lt;&gt;""),'EXHIBIT C'!H153,"")))</f>
        <v/>
      </c>
      <c r="Z153" s="457" t="str">
        <f t="shared" si="13"/>
        <v/>
      </c>
      <c r="AA153" s="457" t="str">
        <f t="shared" si="14"/>
        <v/>
      </c>
    </row>
    <row r="154" spans="1:27">
      <c r="A154" s="467"/>
      <c r="B154" s="306" t="str">
        <f>IF('APPLIC. FRACT.'!A150="",IF('QUAL. CALC'!A150="","",'QUAL. CALC'!A150),'APPLIC. FRACT.'!A150)</f>
        <v/>
      </c>
      <c r="C154" s="307" t="str">
        <f>IF('QUAL. CALC'!B150="","",'QUAL. CALC'!B150)</f>
        <v/>
      </c>
      <c r="D154" s="308" t="str">
        <f>IF('APPLIC. FRACT.'!C150="",IF('QUAL. CALC'!C150="","",'QUAL. CALC'!C150),'APPLIC. FRACT.'!C150)</f>
        <v/>
      </c>
      <c r="E154" s="309" t="str">
        <f>IF(B154="","",N(M154)+IF('DEV.  DATA'!H$84&gt;0,IF('CREDIT CALC.'!H$41&lt;='CREDIT CALC.'!H$43,'QUAL. CALC'!D150,('CREDIT CALC.'!H$43/'CREDIT CALC.'!H$41)*'QUAL. CALC'!D150),IF('CREDIT CALC.'!H$37="","",IF(AND('CREDIT CALC.'!H$41&lt;='CREDIT CALC.'!H$37,'CREDIT CALC.'!H$41&lt;='CREDIT CALC.'!H$43),'QUAL. CALC'!D150,IF(AND('CREDIT CALC.'!H$37&lt;'CREDIT CALC.'!H$41,'CREDIT CALC.'!H$37&lt;'CREDIT CALC.'!H$43),('CREDIT CALC.'!H$37/'CREDIT CALC.'!H$41)*'QUAL. CALC'!D150,('CREDIT CALC.'!H$43/'CREDIT CALC.'!H$41)*'QUAL. CALC'!D150)))))</f>
        <v/>
      </c>
      <c r="F154" s="308" t="str">
        <f>IF(B154="","",IF('DEV.  DATA'!$D$72="","",1.3))</f>
        <v/>
      </c>
      <c r="G154" s="310" t="str">
        <f>IF(B154="","",IF('DEV.  DATA'!$G$60=100,1,'APPLIC. FRACT.'!$H150))</f>
        <v/>
      </c>
      <c r="H154" s="309" t="str">
        <f t="shared" si="10"/>
        <v/>
      </c>
      <c r="I154" s="311" t="str">
        <f>IF(B154="","",IF('DEV.  DATA'!$E$35="",'QUAL. CALC'!G150,IF('DEV.  DATA'!$E$37="",'DEV.  DATA'!$E$38,'DEV.  DATA'!$E$37)))</f>
        <v/>
      </c>
      <c r="J154" s="309" t="str">
        <f t="shared" si="11"/>
        <v/>
      </c>
      <c r="K154" s="312"/>
      <c r="L154" s="312"/>
      <c r="M154" s="450"/>
      <c r="N154" s="451" t="str">
        <f t="shared" si="12"/>
        <v/>
      </c>
      <c r="P154" s="452" t="str">
        <f>IF('DEV.  DATA'!$E$37&lt;&gt;"",'EXHIBIT C'!J154,IF(AND('DEV.  DATA'!$G$35="X",'DEV.  DATA'!$E$37="",'DEV.  DATA'!$E$38="",'DEV.  DATA'!$H$84=""),'EXHIBIT C'!J154,""))</f>
        <v/>
      </c>
      <c r="Q154" s="453" t="str">
        <f>IF(AND('DEV.  DATA'!$E$37="",'DEV.  DATA'!$E$38&gt;0),'EXHIBIT C'!J154,IF(AND('DEV.  DATA'!$G$35="X",'DEV.  DATA'!$E$37="",'DEV.  DATA'!$E$38="",'DEV.  DATA'!$H$84&lt;&gt;""),'EXHIBIT C'!J154,""))</f>
        <v/>
      </c>
      <c r="R154" s="454" t="str">
        <f>IF(B154="","",IF('DEV.  DATA'!$E$37&lt;&gt;"",'EXHIBIT C'!I154/100,IF(AND('DEV.  DATA'!$G$35="X",'DEV.  DATA'!$E$37="",'DEV.  DATA'!$E$38="",'DEV.  DATA'!$H$84=""),'EXHIBIT C'!I154/100,"")))</f>
        <v/>
      </c>
      <c r="S154" s="455" t="str">
        <f>IF(B154="","",IF(AND('DEV.  DATA'!$E$37="",'DEV.  DATA'!$E$38&gt;0), 'EXHIBIT C'!I154/100,IF(AND('DEV.  DATA'!$G$35="X",'DEV.  DATA'!$E$37="",'DEV.  DATA'!$E$38="",'DEV.  DATA'!$H$84&lt;&gt;""),'EXHIBIT C'!I154/100,"")))</f>
        <v/>
      </c>
      <c r="T154" s="456" t="str">
        <f>IF(B154="","",IF('DEV.  DATA'!$E$37&lt;&gt;"",'EXHIBIT C'!J154,IF(AND('DEV.  DATA'!$G$35="X",'DEV.  DATA'!$E$37="",'DEV.  DATA'!$E$38="",'DEV.  DATA'!$H$84=""),'EXHIBIT C'!J154,"")))</f>
        <v/>
      </c>
      <c r="U154" s="453" t="str">
        <f>IF(B154="","",IF(AND('DEV.  DATA'!$E$37="",'DEV.  DATA'!$E$38&gt;0), 'EXHIBIT C'!J154,IF(AND('DEV.  DATA'!$G$35="X",'DEV.  DATA'!$E$37="",'DEV.  DATA'!$E$38="",'DEV.  DATA'!$H$84&lt;&gt;""),'EXHIBIT C'!J154,"")))</f>
        <v/>
      </c>
      <c r="V154" s="444" t="str">
        <f>IF(B154="","",IF('DEV.  DATA'!$E$37&lt;&gt;"",'EXHIBIT C'!H154,IF(AND('DEV.  DATA'!$G$35="X",'DEV.  DATA'!$E$37="",'DEV.  DATA'!$E$38="",'DEV.  DATA'!$H$84=""),'EXHIBIT C'!H154,"")))</f>
        <v/>
      </c>
      <c r="W154" s="445" t="str">
        <f>IF(B154="","",IF(AND('DEV.  DATA'!$E$37="",'DEV.  DATA'!$E$38&gt;0), 'EXHIBIT C'!H154,IF(AND('DEV.  DATA'!$G$35="X",'DEV.  DATA'!$E$37="",'DEV.  DATA'!$E$38="",'DEV.  DATA'!$H$84&lt;&gt;""),'EXHIBIT C'!H154,"")))</f>
        <v/>
      </c>
      <c r="X154" s="444" t="str">
        <f>IF(B154="","",IF('DEV.  DATA'!$E$37&lt;&gt;"",'EXHIBIT C'!H154,IF(AND('DEV.  DATA'!$G$35="X",'DEV.  DATA'!$E$37="",'DEV.  DATA'!$E$38="",'DEV.  DATA'!$H$84=""),'EXHIBIT C'!H154,"")))</f>
        <v/>
      </c>
      <c r="Y154" s="445" t="str">
        <f>IF(B154="","",IF(AND('DEV.  DATA'!$E$37="",'DEV.  DATA'!$E$38&gt;0), 'EXHIBIT C'!H154,IF(AND('DEV.  DATA'!$G$35="X",'DEV.  DATA'!$E$37="",'DEV.  DATA'!$E$38="",'DEV.  DATA'!$H$84&lt;&gt;""),'EXHIBIT C'!H154,"")))</f>
        <v/>
      </c>
      <c r="Z154" s="457" t="str">
        <f t="shared" si="13"/>
        <v/>
      </c>
      <c r="AA154" s="457" t="str">
        <f t="shared" si="14"/>
        <v/>
      </c>
    </row>
    <row r="155" spans="1:27">
      <c r="A155" s="467"/>
      <c r="B155" s="306" t="str">
        <f>IF('APPLIC. FRACT.'!A151="",IF('QUAL. CALC'!A151="","",'QUAL. CALC'!A151),'APPLIC. FRACT.'!A151)</f>
        <v/>
      </c>
      <c r="C155" s="307" t="str">
        <f>IF('QUAL. CALC'!B151="","",'QUAL. CALC'!B151)</f>
        <v/>
      </c>
      <c r="D155" s="308" t="str">
        <f>IF('APPLIC. FRACT.'!C151="",IF('QUAL. CALC'!C151="","",'QUAL. CALC'!C151),'APPLIC. FRACT.'!C151)</f>
        <v/>
      </c>
      <c r="E155" s="309" t="str">
        <f>IF(B155="","",N(M155)+IF('DEV.  DATA'!H$84&gt;0,IF('CREDIT CALC.'!H$41&lt;='CREDIT CALC.'!H$43,'QUAL. CALC'!D151,('CREDIT CALC.'!H$43/'CREDIT CALC.'!H$41)*'QUAL. CALC'!D151),IF('CREDIT CALC.'!H$37="","",IF(AND('CREDIT CALC.'!H$41&lt;='CREDIT CALC.'!H$37,'CREDIT CALC.'!H$41&lt;='CREDIT CALC.'!H$43),'QUAL. CALC'!D151,IF(AND('CREDIT CALC.'!H$37&lt;'CREDIT CALC.'!H$41,'CREDIT CALC.'!H$37&lt;'CREDIT CALC.'!H$43),('CREDIT CALC.'!H$37/'CREDIT CALC.'!H$41)*'QUAL. CALC'!D151,('CREDIT CALC.'!H$43/'CREDIT CALC.'!H$41)*'QUAL. CALC'!D151)))))</f>
        <v/>
      </c>
      <c r="F155" s="308" t="str">
        <f>IF(B155="","",IF('DEV.  DATA'!$D$72="","",1.3))</f>
        <v/>
      </c>
      <c r="G155" s="310" t="str">
        <f>IF(B155="","",IF('DEV.  DATA'!$G$60=100,1,'APPLIC. FRACT.'!$H151))</f>
        <v/>
      </c>
      <c r="H155" s="309" t="str">
        <f t="shared" si="10"/>
        <v/>
      </c>
      <c r="I155" s="311" t="str">
        <f>IF(B155="","",IF('DEV.  DATA'!$E$35="",'QUAL. CALC'!G151,IF('DEV.  DATA'!$E$37="",'DEV.  DATA'!$E$38,'DEV.  DATA'!$E$37)))</f>
        <v/>
      </c>
      <c r="J155" s="309" t="str">
        <f t="shared" si="11"/>
        <v/>
      </c>
      <c r="K155" s="312"/>
      <c r="L155" s="312"/>
      <c r="M155" s="450"/>
      <c r="N155" s="451" t="str">
        <f t="shared" si="12"/>
        <v/>
      </c>
      <c r="P155" s="452" t="str">
        <f>IF('DEV.  DATA'!$E$37&lt;&gt;"",'EXHIBIT C'!J155,IF(AND('DEV.  DATA'!$G$35="X",'DEV.  DATA'!$E$37="",'DEV.  DATA'!$E$38="",'DEV.  DATA'!$H$84=""),'EXHIBIT C'!J155,""))</f>
        <v/>
      </c>
      <c r="Q155" s="453" t="str">
        <f>IF(AND('DEV.  DATA'!$E$37="",'DEV.  DATA'!$E$38&gt;0),'EXHIBIT C'!J155,IF(AND('DEV.  DATA'!$G$35="X",'DEV.  DATA'!$E$37="",'DEV.  DATA'!$E$38="",'DEV.  DATA'!$H$84&lt;&gt;""),'EXHIBIT C'!J155,""))</f>
        <v/>
      </c>
      <c r="R155" s="454" t="str">
        <f>IF(B155="","",IF('DEV.  DATA'!$E$37&lt;&gt;"",'EXHIBIT C'!I155/100,IF(AND('DEV.  DATA'!$G$35="X",'DEV.  DATA'!$E$37="",'DEV.  DATA'!$E$38="",'DEV.  DATA'!$H$84=""),'EXHIBIT C'!I155/100,"")))</f>
        <v/>
      </c>
      <c r="S155" s="455" t="str">
        <f>IF(B155="","",IF(AND('DEV.  DATA'!$E$37="",'DEV.  DATA'!$E$38&gt;0), 'EXHIBIT C'!I155/100,IF(AND('DEV.  DATA'!$G$35="X",'DEV.  DATA'!$E$37="",'DEV.  DATA'!$E$38="",'DEV.  DATA'!$H$84&lt;&gt;""),'EXHIBIT C'!I155/100,"")))</f>
        <v/>
      </c>
      <c r="T155" s="456" t="str">
        <f>IF(B155="","",IF('DEV.  DATA'!$E$37&lt;&gt;"",'EXHIBIT C'!J155,IF(AND('DEV.  DATA'!$G$35="X",'DEV.  DATA'!$E$37="",'DEV.  DATA'!$E$38="",'DEV.  DATA'!$H$84=""),'EXHIBIT C'!J155,"")))</f>
        <v/>
      </c>
      <c r="U155" s="453" t="str">
        <f>IF(B155="","",IF(AND('DEV.  DATA'!$E$37="",'DEV.  DATA'!$E$38&gt;0), 'EXHIBIT C'!J155,IF(AND('DEV.  DATA'!$G$35="X",'DEV.  DATA'!$E$37="",'DEV.  DATA'!$E$38="",'DEV.  DATA'!$H$84&lt;&gt;""),'EXHIBIT C'!J155,"")))</f>
        <v/>
      </c>
      <c r="V155" s="444" t="str">
        <f>IF(B155="","",IF('DEV.  DATA'!$E$37&lt;&gt;"",'EXHIBIT C'!H155,IF(AND('DEV.  DATA'!$G$35="X",'DEV.  DATA'!$E$37="",'DEV.  DATA'!$E$38="",'DEV.  DATA'!$H$84=""),'EXHIBIT C'!H155,"")))</f>
        <v/>
      </c>
      <c r="W155" s="445" t="str">
        <f>IF(B155="","",IF(AND('DEV.  DATA'!$E$37="",'DEV.  DATA'!$E$38&gt;0), 'EXHIBIT C'!H155,IF(AND('DEV.  DATA'!$G$35="X",'DEV.  DATA'!$E$37="",'DEV.  DATA'!$E$38="",'DEV.  DATA'!$H$84&lt;&gt;""),'EXHIBIT C'!H155,"")))</f>
        <v/>
      </c>
      <c r="X155" s="444" t="str">
        <f>IF(B155="","",IF('DEV.  DATA'!$E$37&lt;&gt;"",'EXHIBIT C'!H155,IF(AND('DEV.  DATA'!$G$35="X",'DEV.  DATA'!$E$37="",'DEV.  DATA'!$E$38="",'DEV.  DATA'!$H$84=""),'EXHIBIT C'!H155,"")))</f>
        <v/>
      </c>
      <c r="Y155" s="445" t="str">
        <f>IF(B155="","",IF(AND('DEV.  DATA'!$E$37="",'DEV.  DATA'!$E$38&gt;0), 'EXHIBIT C'!H155,IF(AND('DEV.  DATA'!$G$35="X",'DEV.  DATA'!$E$37="",'DEV.  DATA'!$E$38="",'DEV.  DATA'!$H$84&lt;&gt;""),'EXHIBIT C'!H155,"")))</f>
        <v/>
      </c>
      <c r="Z155" s="457" t="str">
        <f t="shared" si="13"/>
        <v/>
      </c>
      <c r="AA155" s="457" t="str">
        <f t="shared" si="14"/>
        <v/>
      </c>
    </row>
    <row r="156" spans="1:27">
      <c r="A156" s="467"/>
      <c r="B156" s="306" t="str">
        <f>IF('APPLIC. FRACT.'!A152="",IF('QUAL. CALC'!A152="","",'QUAL. CALC'!A152),'APPLIC. FRACT.'!A152)</f>
        <v/>
      </c>
      <c r="C156" s="307" t="str">
        <f>IF('QUAL. CALC'!B152="","",'QUAL. CALC'!B152)</f>
        <v/>
      </c>
      <c r="D156" s="308" t="str">
        <f>IF('APPLIC. FRACT.'!C152="",IF('QUAL. CALC'!C152="","",'QUAL. CALC'!C152),'APPLIC. FRACT.'!C152)</f>
        <v/>
      </c>
      <c r="E156" s="309" t="str">
        <f>IF(B156="","",N(M156)+IF('DEV.  DATA'!H$84&gt;0,IF('CREDIT CALC.'!H$41&lt;='CREDIT CALC.'!H$43,'QUAL. CALC'!D152,('CREDIT CALC.'!H$43/'CREDIT CALC.'!H$41)*'QUAL. CALC'!D152),IF('CREDIT CALC.'!H$37="","",IF(AND('CREDIT CALC.'!H$41&lt;='CREDIT CALC.'!H$37,'CREDIT CALC.'!H$41&lt;='CREDIT CALC.'!H$43),'QUAL. CALC'!D152,IF(AND('CREDIT CALC.'!H$37&lt;'CREDIT CALC.'!H$41,'CREDIT CALC.'!H$37&lt;'CREDIT CALC.'!H$43),('CREDIT CALC.'!H$37/'CREDIT CALC.'!H$41)*'QUAL. CALC'!D152,('CREDIT CALC.'!H$43/'CREDIT CALC.'!H$41)*'QUAL. CALC'!D152)))))</f>
        <v/>
      </c>
      <c r="F156" s="308" t="str">
        <f>IF(B156="","",IF('DEV.  DATA'!$D$72="","",1.3))</f>
        <v/>
      </c>
      <c r="G156" s="310" t="str">
        <f>IF(B156="","",IF('DEV.  DATA'!$G$60=100,1,'APPLIC. FRACT.'!$H152))</f>
        <v/>
      </c>
      <c r="H156" s="309" t="str">
        <f t="shared" si="10"/>
        <v/>
      </c>
      <c r="I156" s="311" t="str">
        <f>IF(B156="","",IF('DEV.  DATA'!$E$35="",'QUAL. CALC'!G152,IF('DEV.  DATA'!$E$37="",'DEV.  DATA'!$E$38,'DEV.  DATA'!$E$37)))</f>
        <v/>
      </c>
      <c r="J156" s="309" t="str">
        <f t="shared" si="11"/>
        <v/>
      </c>
      <c r="K156" s="312"/>
      <c r="L156" s="312"/>
      <c r="M156" s="450"/>
      <c r="N156" s="451" t="str">
        <f t="shared" si="12"/>
        <v/>
      </c>
      <c r="P156" s="452" t="str">
        <f>IF('DEV.  DATA'!$E$37&lt;&gt;"",'EXHIBIT C'!J156,IF(AND('DEV.  DATA'!$G$35="X",'DEV.  DATA'!$E$37="",'DEV.  DATA'!$E$38="",'DEV.  DATA'!$H$84=""),'EXHIBIT C'!J156,""))</f>
        <v/>
      </c>
      <c r="Q156" s="453" t="str">
        <f>IF(AND('DEV.  DATA'!$E$37="",'DEV.  DATA'!$E$38&gt;0),'EXHIBIT C'!J156,IF(AND('DEV.  DATA'!$G$35="X",'DEV.  DATA'!$E$37="",'DEV.  DATA'!$E$38="",'DEV.  DATA'!$H$84&lt;&gt;""),'EXHIBIT C'!J156,""))</f>
        <v/>
      </c>
      <c r="R156" s="454" t="str">
        <f>IF(B156="","",IF('DEV.  DATA'!$E$37&lt;&gt;"",'EXHIBIT C'!I156/100,IF(AND('DEV.  DATA'!$G$35="X",'DEV.  DATA'!$E$37="",'DEV.  DATA'!$E$38="",'DEV.  DATA'!$H$84=""),'EXHIBIT C'!I156/100,"")))</f>
        <v/>
      </c>
      <c r="S156" s="455" t="str">
        <f>IF(B156="","",IF(AND('DEV.  DATA'!$E$37="",'DEV.  DATA'!$E$38&gt;0), 'EXHIBIT C'!I156/100,IF(AND('DEV.  DATA'!$G$35="X",'DEV.  DATA'!$E$37="",'DEV.  DATA'!$E$38="",'DEV.  DATA'!$H$84&lt;&gt;""),'EXHIBIT C'!I156/100,"")))</f>
        <v/>
      </c>
      <c r="T156" s="456" t="str">
        <f>IF(B156="","",IF('DEV.  DATA'!$E$37&lt;&gt;"",'EXHIBIT C'!J156,IF(AND('DEV.  DATA'!$G$35="X",'DEV.  DATA'!$E$37="",'DEV.  DATA'!$E$38="",'DEV.  DATA'!$H$84=""),'EXHIBIT C'!J156,"")))</f>
        <v/>
      </c>
      <c r="U156" s="453" t="str">
        <f>IF(B156="","",IF(AND('DEV.  DATA'!$E$37="",'DEV.  DATA'!$E$38&gt;0), 'EXHIBIT C'!J156,IF(AND('DEV.  DATA'!$G$35="X",'DEV.  DATA'!$E$37="",'DEV.  DATA'!$E$38="",'DEV.  DATA'!$H$84&lt;&gt;""),'EXHIBIT C'!J156,"")))</f>
        <v/>
      </c>
      <c r="V156" s="444" t="str">
        <f>IF(B156="","",IF('DEV.  DATA'!$E$37&lt;&gt;"",'EXHIBIT C'!H156,IF(AND('DEV.  DATA'!$G$35="X",'DEV.  DATA'!$E$37="",'DEV.  DATA'!$E$38="",'DEV.  DATA'!$H$84=""),'EXHIBIT C'!H156,"")))</f>
        <v/>
      </c>
      <c r="W156" s="445" t="str">
        <f>IF(B156="","",IF(AND('DEV.  DATA'!$E$37="",'DEV.  DATA'!$E$38&gt;0), 'EXHIBIT C'!H156,IF(AND('DEV.  DATA'!$G$35="X",'DEV.  DATA'!$E$37="",'DEV.  DATA'!$E$38="",'DEV.  DATA'!$H$84&lt;&gt;""),'EXHIBIT C'!H156,"")))</f>
        <v/>
      </c>
      <c r="X156" s="444" t="str">
        <f>IF(B156="","",IF('DEV.  DATA'!$E$37&lt;&gt;"",'EXHIBIT C'!H156,IF(AND('DEV.  DATA'!$G$35="X",'DEV.  DATA'!$E$37="",'DEV.  DATA'!$E$38="",'DEV.  DATA'!$H$84=""),'EXHIBIT C'!H156,"")))</f>
        <v/>
      </c>
      <c r="Y156" s="445" t="str">
        <f>IF(B156="","",IF(AND('DEV.  DATA'!$E$37="",'DEV.  DATA'!$E$38&gt;0), 'EXHIBIT C'!H156,IF(AND('DEV.  DATA'!$G$35="X",'DEV.  DATA'!$E$37="",'DEV.  DATA'!$E$38="",'DEV.  DATA'!$H$84&lt;&gt;""),'EXHIBIT C'!H156,"")))</f>
        <v/>
      </c>
      <c r="Z156" s="457" t="str">
        <f t="shared" si="13"/>
        <v/>
      </c>
      <c r="AA156" s="457" t="str">
        <f t="shared" si="14"/>
        <v/>
      </c>
    </row>
    <row r="157" spans="1:27">
      <c r="A157" s="467"/>
      <c r="B157" s="306" t="str">
        <f>IF('APPLIC. FRACT.'!A153="",IF('QUAL. CALC'!A153="","",'QUAL. CALC'!A153),'APPLIC. FRACT.'!A153)</f>
        <v/>
      </c>
      <c r="C157" s="307" t="str">
        <f>IF('QUAL. CALC'!B153="","",'QUAL. CALC'!B153)</f>
        <v/>
      </c>
      <c r="D157" s="308" t="str">
        <f>IF('APPLIC. FRACT.'!C153="",IF('QUAL. CALC'!C153="","",'QUAL. CALC'!C153),'APPLIC. FRACT.'!C153)</f>
        <v/>
      </c>
      <c r="E157" s="309" t="str">
        <f>IF(B157="","",N(M157)+IF('DEV.  DATA'!H$84&gt;0,IF('CREDIT CALC.'!H$41&lt;='CREDIT CALC.'!H$43,'QUAL. CALC'!D153,('CREDIT CALC.'!H$43/'CREDIT CALC.'!H$41)*'QUAL. CALC'!D153),IF('CREDIT CALC.'!H$37="","",IF(AND('CREDIT CALC.'!H$41&lt;='CREDIT CALC.'!H$37,'CREDIT CALC.'!H$41&lt;='CREDIT CALC.'!H$43),'QUAL. CALC'!D153,IF(AND('CREDIT CALC.'!H$37&lt;'CREDIT CALC.'!H$41,'CREDIT CALC.'!H$37&lt;'CREDIT CALC.'!H$43),('CREDIT CALC.'!H$37/'CREDIT CALC.'!H$41)*'QUAL. CALC'!D153,('CREDIT CALC.'!H$43/'CREDIT CALC.'!H$41)*'QUAL. CALC'!D153)))))</f>
        <v/>
      </c>
      <c r="F157" s="308" t="str">
        <f>IF(B157="","",IF('DEV.  DATA'!$D$72="","",1.3))</f>
        <v/>
      </c>
      <c r="G157" s="310" t="str">
        <f>IF(B157="","",IF('DEV.  DATA'!$G$60=100,1,'APPLIC. FRACT.'!$H153))</f>
        <v/>
      </c>
      <c r="H157" s="309" t="str">
        <f t="shared" si="10"/>
        <v/>
      </c>
      <c r="I157" s="311" t="str">
        <f>IF(B157="","",IF('DEV.  DATA'!$E$35="",'QUAL. CALC'!G153,IF('DEV.  DATA'!$E$37="",'DEV.  DATA'!$E$38,'DEV.  DATA'!$E$37)))</f>
        <v/>
      </c>
      <c r="J157" s="309" t="str">
        <f t="shared" si="11"/>
        <v/>
      </c>
      <c r="K157" s="312"/>
      <c r="L157" s="312"/>
      <c r="M157" s="450"/>
      <c r="N157" s="451" t="str">
        <f t="shared" si="12"/>
        <v/>
      </c>
      <c r="P157" s="452" t="str">
        <f>IF('DEV.  DATA'!$E$37&lt;&gt;"",'EXHIBIT C'!J157,IF(AND('DEV.  DATA'!$G$35="X",'DEV.  DATA'!$E$37="",'DEV.  DATA'!$E$38="",'DEV.  DATA'!$H$84=""),'EXHIBIT C'!J157,""))</f>
        <v/>
      </c>
      <c r="Q157" s="453" t="str">
        <f>IF(AND('DEV.  DATA'!$E$37="",'DEV.  DATA'!$E$38&gt;0),'EXHIBIT C'!J157,IF(AND('DEV.  DATA'!$G$35="X",'DEV.  DATA'!$E$37="",'DEV.  DATA'!$E$38="",'DEV.  DATA'!$H$84&lt;&gt;""),'EXHIBIT C'!J157,""))</f>
        <v/>
      </c>
      <c r="R157" s="454" t="str">
        <f>IF(B157="","",IF('DEV.  DATA'!$E$37&lt;&gt;"",'EXHIBIT C'!I157/100,IF(AND('DEV.  DATA'!$G$35="X",'DEV.  DATA'!$E$37="",'DEV.  DATA'!$E$38="",'DEV.  DATA'!$H$84=""),'EXHIBIT C'!I157/100,"")))</f>
        <v/>
      </c>
      <c r="S157" s="455" t="str">
        <f>IF(B157="","",IF(AND('DEV.  DATA'!$E$37="",'DEV.  DATA'!$E$38&gt;0), 'EXHIBIT C'!I157/100,IF(AND('DEV.  DATA'!$G$35="X",'DEV.  DATA'!$E$37="",'DEV.  DATA'!$E$38="",'DEV.  DATA'!$H$84&lt;&gt;""),'EXHIBIT C'!I157/100,"")))</f>
        <v/>
      </c>
      <c r="T157" s="456" t="str">
        <f>IF(B157="","",IF('DEV.  DATA'!$E$37&lt;&gt;"",'EXHIBIT C'!J157,IF(AND('DEV.  DATA'!$G$35="X",'DEV.  DATA'!$E$37="",'DEV.  DATA'!$E$38="",'DEV.  DATA'!$H$84=""),'EXHIBIT C'!J157,"")))</f>
        <v/>
      </c>
      <c r="U157" s="453" t="str">
        <f>IF(B157="","",IF(AND('DEV.  DATA'!$E$37="",'DEV.  DATA'!$E$38&gt;0), 'EXHIBIT C'!J157,IF(AND('DEV.  DATA'!$G$35="X",'DEV.  DATA'!$E$37="",'DEV.  DATA'!$E$38="",'DEV.  DATA'!$H$84&lt;&gt;""),'EXHIBIT C'!J157,"")))</f>
        <v/>
      </c>
      <c r="V157" s="444" t="str">
        <f>IF(B157="","",IF('DEV.  DATA'!$E$37&lt;&gt;"",'EXHIBIT C'!H157,IF(AND('DEV.  DATA'!$G$35="X",'DEV.  DATA'!$E$37="",'DEV.  DATA'!$E$38="",'DEV.  DATA'!$H$84=""),'EXHIBIT C'!H157,"")))</f>
        <v/>
      </c>
      <c r="W157" s="445" t="str">
        <f>IF(B157="","",IF(AND('DEV.  DATA'!$E$37="",'DEV.  DATA'!$E$38&gt;0), 'EXHIBIT C'!H157,IF(AND('DEV.  DATA'!$G$35="X",'DEV.  DATA'!$E$37="",'DEV.  DATA'!$E$38="",'DEV.  DATA'!$H$84&lt;&gt;""),'EXHIBIT C'!H157,"")))</f>
        <v/>
      </c>
      <c r="X157" s="444" t="str">
        <f>IF(B157="","",IF('DEV.  DATA'!$E$37&lt;&gt;"",'EXHIBIT C'!H157,IF(AND('DEV.  DATA'!$G$35="X",'DEV.  DATA'!$E$37="",'DEV.  DATA'!$E$38="",'DEV.  DATA'!$H$84=""),'EXHIBIT C'!H157,"")))</f>
        <v/>
      </c>
      <c r="Y157" s="445" t="str">
        <f>IF(B157="","",IF(AND('DEV.  DATA'!$E$37="",'DEV.  DATA'!$E$38&gt;0), 'EXHIBIT C'!H157,IF(AND('DEV.  DATA'!$G$35="X",'DEV.  DATA'!$E$37="",'DEV.  DATA'!$E$38="",'DEV.  DATA'!$H$84&lt;&gt;""),'EXHIBIT C'!H157,"")))</f>
        <v/>
      </c>
      <c r="Z157" s="457" t="str">
        <f t="shared" si="13"/>
        <v/>
      </c>
      <c r="AA157" s="457" t="str">
        <f t="shared" si="14"/>
        <v/>
      </c>
    </row>
    <row r="158" spans="1:27">
      <c r="A158" s="467"/>
      <c r="B158" s="306" t="str">
        <f>IF('APPLIC. FRACT.'!A154="",IF('QUAL. CALC'!A154="","",'QUAL. CALC'!A154),'APPLIC. FRACT.'!A154)</f>
        <v/>
      </c>
      <c r="C158" s="307" t="str">
        <f>IF('QUAL. CALC'!B154="","",'QUAL. CALC'!B154)</f>
        <v/>
      </c>
      <c r="D158" s="308" t="str">
        <f>IF('APPLIC. FRACT.'!C154="",IF('QUAL. CALC'!C154="","",'QUAL. CALC'!C154),'APPLIC. FRACT.'!C154)</f>
        <v/>
      </c>
      <c r="E158" s="309" t="str">
        <f>IF(B158="","",N(M158)+IF('DEV.  DATA'!H$84&gt;0,IF('CREDIT CALC.'!H$41&lt;='CREDIT CALC.'!H$43,'QUAL. CALC'!D154,('CREDIT CALC.'!H$43/'CREDIT CALC.'!H$41)*'QUAL. CALC'!D154),IF('CREDIT CALC.'!H$37="","",IF(AND('CREDIT CALC.'!H$41&lt;='CREDIT CALC.'!H$37,'CREDIT CALC.'!H$41&lt;='CREDIT CALC.'!H$43),'QUAL. CALC'!D154,IF(AND('CREDIT CALC.'!H$37&lt;'CREDIT CALC.'!H$41,'CREDIT CALC.'!H$37&lt;'CREDIT CALC.'!H$43),('CREDIT CALC.'!H$37/'CREDIT CALC.'!H$41)*'QUAL. CALC'!D154,('CREDIT CALC.'!H$43/'CREDIT CALC.'!H$41)*'QUAL. CALC'!D154)))))</f>
        <v/>
      </c>
      <c r="F158" s="308" t="str">
        <f>IF(B158="","",IF('DEV.  DATA'!$D$72="","",1.3))</f>
        <v/>
      </c>
      <c r="G158" s="310" t="str">
        <f>IF(B158="","",IF('DEV.  DATA'!$G$60=100,1,'APPLIC. FRACT.'!$H154))</f>
        <v/>
      </c>
      <c r="H158" s="309" t="str">
        <f t="shared" si="10"/>
        <v/>
      </c>
      <c r="I158" s="311" t="str">
        <f>IF(B158="","",IF('DEV.  DATA'!$E$35="",'QUAL. CALC'!G154,IF('DEV.  DATA'!$E$37="",'DEV.  DATA'!$E$38,'DEV.  DATA'!$E$37)))</f>
        <v/>
      </c>
      <c r="J158" s="309" t="str">
        <f t="shared" si="11"/>
        <v/>
      </c>
      <c r="K158" s="312"/>
      <c r="L158" s="312"/>
      <c r="M158" s="450"/>
      <c r="N158" s="451" t="str">
        <f t="shared" si="12"/>
        <v/>
      </c>
      <c r="P158" s="452" t="str">
        <f>IF('DEV.  DATA'!$E$37&lt;&gt;"",'EXHIBIT C'!J158,IF(AND('DEV.  DATA'!$G$35="X",'DEV.  DATA'!$E$37="",'DEV.  DATA'!$E$38="",'DEV.  DATA'!$H$84=""),'EXHIBIT C'!J158,""))</f>
        <v/>
      </c>
      <c r="Q158" s="453" t="str">
        <f>IF(AND('DEV.  DATA'!$E$37="",'DEV.  DATA'!$E$38&gt;0),'EXHIBIT C'!J158,IF(AND('DEV.  DATA'!$G$35="X",'DEV.  DATA'!$E$37="",'DEV.  DATA'!$E$38="",'DEV.  DATA'!$H$84&lt;&gt;""),'EXHIBIT C'!J158,""))</f>
        <v/>
      </c>
      <c r="R158" s="454" t="str">
        <f>IF(B158="","",IF('DEV.  DATA'!$E$37&lt;&gt;"",'EXHIBIT C'!I158/100,IF(AND('DEV.  DATA'!$G$35="X",'DEV.  DATA'!$E$37="",'DEV.  DATA'!$E$38="",'DEV.  DATA'!$H$84=""),'EXHIBIT C'!I158/100,"")))</f>
        <v/>
      </c>
      <c r="S158" s="455" t="str">
        <f>IF(B158="","",IF(AND('DEV.  DATA'!$E$37="",'DEV.  DATA'!$E$38&gt;0), 'EXHIBIT C'!I158/100,IF(AND('DEV.  DATA'!$G$35="X",'DEV.  DATA'!$E$37="",'DEV.  DATA'!$E$38="",'DEV.  DATA'!$H$84&lt;&gt;""),'EXHIBIT C'!I158/100,"")))</f>
        <v/>
      </c>
      <c r="T158" s="456" t="str">
        <f>IF(B158="","",IF('DEV.  DATA'!$E$37&lt;&gt;"",'EXHIBIT C'!J158,IF(AND('DEV.  DATA'!$G$35="X",'DEV.  DATA'!$E$37="",'DEV.  DATA'!$E$38="",'DEV.  DATA'!$H$84=""),'EXHIBIT C'!J158,"")))</f>
        <v/>
      </c>
      <c r="U158" s="453" t="str">
        <f>IF(B158="","",IF(AND('DEV.  DATA'!$E$37="",'DEV.  DATA'!$E$38&gt;0), 'EXHIBIT C'!J158,IF(AND('DEV.  DATA'!$G$35="X",'DEV.  DATA'!$E$37="",'DEV.  DATA'!$E$38="",'DEV.  DATA'!$H$84&lt;&gt;""),'EXHIBIT C'!J158,"")))</f>
        <v/>
      </c>
      <c r="V158" s="444" t="str">
        <f>IF(B158="","",IF('DEV.  DATA'!$E$37&lt;&gt;"",'EXHIBIT C'!H158,IF(AND('DEV.  DATA'!$G$35="X",'DEV.  DATA'!$E$37="",'DEV.  DATA'!$E$38="",'DEV.  DATA'!$H$84=""),'EXHIBIT C'!H158,"")))</f>
        <v/>
      </c>
      <c r="W158" s="445" t="str">
        <f>IF(B158="","",IF(AND('DEV.  DATA'!$E$37="",'DEV.  DATA'!$E$38&gt;0), 'EXHIBIT C'!H158,IF(AND('DEV.  DATA'!$G$35="X",'DEV.  DATA'!$E$37="",'DEV.  DATA'!$E$38="",'DEV.  DATA'!$H$84&lt;&gt;""),'EXHIBIT C'!H158,"")))</f>
        <v/>
      </c>
      <c r="X158" s="444" t="str">
        <f>IF(B158="","",IF('DEV.  DATA'!$E$37&lt;&gt;"",'EXHIBIT C'!H158,IF(AND('DEV.  DATA'!$G$35="X",'DEV.  DATA'!$E$37="",'DEV.  DATA'!$E$38="",'DEV.  DATA'!$H$84=""),'EXHIBIT C'!H158,"")))</f>
        <v/>
      </c>
      <c r="Y158" s="445" t="str">
        <f>IF(B158="","",IF(AND('DEV.  DATA'!$E$37="",'DEV.  DATA'!$E$38&gt;0), 'EXHIBIT C'!H158,IF(AND('DEV.  DATA'!$G$35="X",'DEV.  DATA'!$E$37="",'DEV.  DATA'!$E$38="",'DEV.  DATA'!$H$84&lt;&gt;""),'EXHIBIT C'!H158,"")))</f>
        <v/>
      </c>
      <c r="Z158" s="457" t="str">
        <f t="shared" si="13"/>
        <v/>
      </c>
      <c r="AA158" s="457" t="str">
        <f t="shared" si="14"/>
        <v/>
      </c>
    </row>
    <row r="159" spans="1:27">
      <c r="A159" s="467"/>
      <c r="B159" s="306" t="str">
        <f>IF('APPLIC. FRACT.'!A155="",IF('QUAL. CALC'!A155="","",'QUAL. CALC'!A155),'APPLIC. FRACT.'!A155)</f>
        <v/>
      </c>
      <c r="C159" s="307" t="str">
        <f>IF('QUAL. CALC'!B155="","",'QUAL. CALC'!B155)</f>
        <v/>
      </c>
      <c r="D159" s="308" t="str">
        <f>IF('APPLIC. FRACT.'!C155="",IF('QUAL. CALC'!C155="","",'QUAL. CALC'!C155),'APPLIC. FRACT.'!C155)</f>
        <v/>
      </c>
      <c r="E159" s="309" t="str">
        <f>IF(B159="","",N(M159)+IF('DEV.  DATA'!H$84&gt;0,IF('CREDIT CALC.'!H$41&lt;='CREDIT CALC.'!H$43,'QUAL. CALC'!D155,('CREDIT CALC.'!H$43/'CREDIT CALC.'!H$41)*'QUAL. CALC'!D155),IF('CREDIT CALC.'!H$37="","",IF(AND('CREDIT CALC.'!H$41&lt;='CREDIT CALC.'!H$37,'CREDIT CALC.'!H$41&lt;='CREDIT CALC.'!H$43),'QUAL. CALC'!D155,IF(AND('CREDIT CALC.'!H$37&lt;'CREDIT CALC.'!H$41,'CREDIT CALC.'!H$37&lt;'CREDIT CALC.'!H$43),('CREDIT CALC.'!H$37/'CREDIT CALC.'!H$41)*'QUAL. CALC'!D155,('CREDIT CALC.'!H$43/'CREDIT CALC.'!H$41)*'QUAL. CALC'!D155)))))</f>
        <v/>
      </c>
      <c r="F159" s="308" t="str">
        <f>IF(B159="","",IF('DEV.  DATA'!$D$72="","",1.3))</f>
        <v/>
      </c>
      <c r="G159" s="310" t="str">
        <f>IF(B159="","",IF('DEV.  DATA'!$G$60=100,1,'APPLIC. FRACT.'!$H155))</f>
        <v/>
      </c>
      <c r="H159" s="309" t="str">
        <f t="shared" si="10"/>
        <v/>
      </c>
      <c r="I159" s="311" t="str">
        <f>IF(B159="","",IF('DEV.  DATA'!$E$35="",'QUAL. CALC'!G155,IF('DEV.  DATA'!$E$37="",'DEV.  DATA'!$E$38,'DEV.  DATA'!$E$37)))</f>
        <v/>
      </c>
      <c r="J159" s="309" t="str">
        <f t="shared" si="11"/>
        <v/>
      </c>
      <c r="K159" s="312"/>
      <c r="L159" s="312"/>
      <c r="M159" s="450"/>
      <c r="N159" s="451" t="str">
        <f t="shared" si="12"/>
        <v/>
      </c>
      <c r="P159" s="452" t="str">
        <f>IF('DEV.  DATA'!$E$37&lt;&gt;"",'EXHIBIT C'!J159,IF(AND('DEV.  DATA'!$G$35="X",'DEV.  DATA'!$E$37="",'DEV.  DATA'!$E$38="",'DEV.  DATA'!$H$84=""),'EXHIBIT C'!J159,""))</f>
        <v/>
      </c>
      <c r="Q159" s="453" t="str">
        <f>IF(AND('DEV.  DATA'!$E$37="",'DEV.  DATA'!$E$38&gt;0),'EXHIBIT C'!J159,IF(AND('DEV.  DATA'!$G$35="X",'DEV.  DATA'!$E$37="",'DEV.  DATA'!$E$38="",'DEV.  DATA'!$H$84&lt;&gt;""),'EXHIBIT C'!J159,""))</f>
        <v/>
      </c>
      <c r="R159" s="454" t="str">
        <f>IF(B159="","",IF('DEV.  DATA'!$E$37&lt;&gt;"",'EXHIBIT C'!I159/100,IF(AND('DEV.  DATA'!$G$35="X",'DEV.  DATA'!$E$37="",'DEV.  DATA'!$E$38="",'DEV.  DATA'!$H$84=""),'EXHIBIT C'!I159/100,"")))</f>
        <v/>
      </c>
      <c r="S159" s="455" t="str">
        <f>IF(B159="","",IF(AND('DEV.  DATA'!$E$37="",'DEV.  DATA'!$E$38&gt;0), 'EXHIBIT C'!I159/100,IF(AND('DEV.  DATA'!$G$35="X",'DEV.  DATA'!$E$37="",'DEV.  DATA'!$E$38="",'DEV.  DATA'!$H$84&lt;&gt;""),'EXHIBIT C'!I159/100,"")))</f>
        <v/>
      </c>
      <c r="T159" s="456" t="str">
        <f>IF(B159="","",IF('DEV.  DATA'!$E$37&lt;&gt;"",'EXHIBIT C'!J159,IF(AND('DEV.  DATA'!$G$35="X",'DEV.  DATA'!$E$37="",'DEV.  DATA'!$E$38="",'DEV.  DATA'!$H$84=""),'EXHIBIT C'!J159,"")))</f>
        <v/>
      </c>
      <c r="U159" s="453" t="str">
        <f>IF(B159="","",IF(AND('DEV.  DATA'!$E$37="",'DEV.  DATA'!$E$38&gt;0), 'EXHIBIT C'!J159,IF(AND('DEV.  DATA'!$G$35="X",'DEV.  DATA'!$E$37="",'DEV.  DATA'!$E$38="",'DEV.  DATA'!$H$84&lt;&gt;""),'EXHIBIT C'!J159,"")))</f>
        <v/>
      </c>
      <c r="V159" s="444" t="str">
        <f>IF(B159="","",IF('DEV.  DATA'!$E$37&lt;&gt;"",'EXHIBIT C'!H159,IF(AND('DEV.  DATA'!$G$35="X",'DEV.  DATA'!$E$37="",'DEV.  DATA'!$E$38="",'DEV.  DATA'!$H$84=""),'EXHIBIT C'!H159,"")))</f>
        <v/>
      </c>
      <c r="W159" s="445" t="str">
        <f>IF(B159="","",IF(AND('DEV.  DATA'!$E$37="",'DEV.  DATA'!$E$38&gt;0), 'EXHIBIT C'!H159,IF(AND('DEV.  DATA'!$G$35="X",'DEV.  DATA'!$E$37="",'DEV.  DATA'!$E$38="",'DEV.  DATA'!$H$84&lt;&gt;""),'EXHIBIT C'!H159,"")))</f>
        <v/>
      </c>
      <c r="X159" s="444" t="str">
        <f>IF(B159="","",IF('DEV.  DATA'!$E$37&lt;&gt;"",'EXHIBIT C'!H159,IF(AND('DEV.  DATA'!$G$35="X",'DEV.  DATA'!$E$37="",'DEV.  DATA'!$E$38="",'DEV.  DATA'!$H$84=""),'EXHIBIT C'!H159,"")))</f>
        <v/>
      </c>
      <c r="Y159" s="445" t="str">
        <f>IF(B159="","",IF(AND('DEV.  DATA'!$E$37="",'DEV.  DATA'!$E$38&gt;0), 'EXHIBIT C'!H159,IF(AND('DEV.  DATA'!$G$35="X",'DEV.  DATA'!$E$37="",'DEV.  DATA'!$E$38="",'DEV.  DATA'!$H$84&lt;&gt;""),'EXHIBIT C'!H159,"")))</f>
        <v/>
      </c>
      <c r="Z159" s="457" t="str">
        <f t="shared" si="13"/>
        <v/>
      </c>
      <c r="AA159" s="457" t="str">
        <f t="shared" si="14"/>
        <v/>
      </c>
    </row>
    <row r="160" spans="1:27">
      <c r="A160" s="467"/>
      <c r="B160" s="306" t="str">
        <f>IF('APPLIC. FRACT.'!A156="",IF('QUAL. CALC'!A156="","",'QUAL. CALC'!A156),'APPLIC. FRACT.'!A156)</f>
        <v/>
      </c>
      <c r="C160" s="307" t="str">
        <f>IF('QUAL. CALC'!B156="","",'QUAL. CALC'!B156)</f>
        <v/>
      </c>
      <c r="D160" s="308" t="str">
        <f>IF('APPLIC. FRACT.'!C156="",IF('QUAL. CALC'!C156="","",'QUAL. CALC'!C156),'APPLIC. FRACT.'!C156)</f>
        <v/>
      </c>
      <c r="E160" s="309" t="str">
        <f>IF(B160="","",N(M160)+IF('DEV.  DATA'!H$84&gt;0,IF('CREDIT CALC.'!H$41&lt;='CREDIT CALC.'!H$43,'QUAL. CALC'!D156,('CREDIT CALC.'!H$43/'CREDIT CALC.'!H$41)*'QUAL. CALC'!D156),IF('CREDIT CALC.'!H$37="","",IF(AND('CREDIT CALC.'!H$41&lt;='CREDIT CALC.'!H$37,'CREDIT CALC.'!H$41&lt;='CREDIT CALC.'!H$43),'QUAL. CALC'!D156,IF(AND('CREDIT CALC.'!H$37&lt;'CREDIT CALC.'!H$41,'CREDIT CALC.'!H$37&lt;'CREDIT CALC.'!H$43),('CREDIT CALC.'!H$37/'CREDIT CALC.'!H$41)*'QUAL. CALC'!D156,('CREDIT CALC.'!H$43/'CREDIT CALC.'!H$41)*'QUAL. CALC'!D156)))))</f>
        <v/>
      </c>
      <c r="F160" s="308" t="str">
        <f>IF(B160="","",IF('DEV.  DATA'!$D$72="","",1.3))</f>
        <v/>
      </c>
      <c r="G160" s="310" t="str">
        <f>IF(B160="","",IF('DEV.  DATA'!$G$60=100,1,'APPLIC. FRACT.'!$H156))</f>
        <v/>
      </c>
      <c r="H160" s="309" t="str">
        <f t="shared" si="10"/>
        <v/>
      </c>
      <c r="I160" s="311" t="str">
        <f>IF(B160="","",IF('DEV.  DATA'!$E$35="",'QUAL. CALC'!G156,IF('DEV.  DATA'!$E$37="",'DEV.  DATA'!$E$38,'DEV.  DATA'!$E$37)))</f>
        <v/>
      </c>
      <c r="J160" s="309" t="str">
        <f t="shared" si="11"/>
        <v/>
      </c>
      <c r="K160" s="312"/>
      <c r="L160" s="312"/>
      <c r="M160" s="450"/>
      <c r="N160" s="451" t="str">
        <f t="shared" si="12"/>
        <v/>
      </c>
      <c r="P160" s="452" t="str">
        <f>IF('DEV.  DATA'!$E$37&lt;&gt;"",'EXHIBIT C'!J160,IF(AND('DEV.  DATA'!$G$35="X",'DEV.  DATA'!$E$37="",'DEV.  DATA'!$E$38="",'DEV.  DATA'!$H$84=""),'EXHIBIT C'!J160,""))</f>
        <v/>
      </c>
      <c r="Q160" s="453" t="str">
        <f>IF(AND('DEV.  DATA'!$E$37="",'DEV.  DATA'!$E$38&gt;0),'EXHIBIT C'!J160,IF(AND('DEV.  DATA'!$G$35="X",'DEV.  DATA'!$E$37="",'DEV.  DATA'!$E$38="",'DEV.  DATA'!$H$84&lt;&gt;""),'EXHIBIT C'!J160,""))</f>
        <v/>
      </c>
      <c r="R160" s="454" t="str">
        <f>IF(B160="","",IF('DEV.  DATA'!$E$37&lt;&gt;"",'EXHIBIT C'!I160/100,IF(AND('DEV.  DATA'!$G$35="X",'DEV.  DATA'!$E$37="",'DEV.  DATA'!$E$38="",'DEV.  DATA'!$H$84=""),'EXHIBIT C'!I160/100,"")))</f>
        <v/>
      </c>
      <c r="S160" s="455" t="str">
        <f>IF(B160="","",IF(AND('DEV.  DATA'!$E$37="",'DEV.  DATA'!$E$38&gt;0), 'EXHIBIT C'!I160/100,IF(AND('DEV.  DATA'!$G$35="X",'DEV.  DATA'!$E$37="",'DEV.  DATA'!$E$38="",'DEV.  DATA'!$H$84&lt;&gt;""),'EXHIBIT C'!I160/100,"")))</f>
        <v/>
      </c>
      <c r="T160" s="456" t="str">
        <f>IF(B160="","",IF('DEV.  DATA'!$E$37&lt;&gt;"",'EXHIBIT C'!J160,IF(AND('DEV.  DATA'!$G$35="X",'DEV.  DATA'!$E$37="",'DEV.  DATA'!$E$38="",'DEV.  DATA'!$H$84=""),'EXHIBIT C'!J160,"")))</f>
        <v/>
      </c>
      <c r="U160" s="453" t="str">
        <f>IF(B160="","",IF(AND('DEV.  DATA'!$E$37="",'DEV.  DATA'!$E$38&gt;0), 'EXHIBIT C'!J160,IF(AND('DEV.  DATA'!$G$35="X",'DEV.  DATA'!$E$37="",'DEV.  DATA'!$E$38="",'DEV.  DATA'!$H$84&lt;&gt;""),'EXHIBIT C'!J160,"")))</f>
        <v/>
      </c>
      <c r="V160" s="444" t="str">
        <f>IF(B160="","",IF('DEV.  DATA'!$E$37&lt;&gt;"",'EXHIBIT C'!H160,IF(AND('DEV.  DATA'!$G$35="X",'DEV.  DATA'!$E$37="",'DEV.  DATA'!$E$38="",'DEV.  DATA'!$H$84=""),'EXHIBIT C'!H160,"")))</f>
        <v/>
      </c>
      <c r="W160" s="445" t="str">
        <f>IF(B160="","",IF(AND('DEV.  DATA'!$E$37="",'DEV.  DATA'!$E$38&gt;0), 'EXHIBIT C'!H160,IF(AND('DEV.  DATA'!$G$35="X",'DEV.  DATA'!$E$37="",'DEV.  DATA'!$E$38="",'DEV.  DATA'!$H$84&lt;&gt;""),'EXHIBIT C'!H160,"")))</f>
        <v/>
      </c>
      <c r="X160" s="444" t="str">
        <f>IF(B160="","",IF('DEV.  DATA'!$E$37&lt;&gt;"",'EXHIBIT C'!H160,IF(AND('DEV.  DATA'!$G$35="X",'DEV.  DATA'!$E$37="",'DEV.  DATA'!$E$38="",'DEV.  DATA'!$H$84=""),'EXHIBIT C'!H160,"")))</f>
        <v/>
      </c>
      <c r="Y160" s="445" t="str">
        <f>IF(B160="","",IF(AND('DEV.  DATA'!$E$37="",'DEV.  DATA'!$E$38&gt;0), 'EXHIBIT C'!H160,IF(AND('DEV.  DATA'!$G$35="X",'DEV.  DATA'!$E$37="",'DEV.  DATA'!$E$38="",'DEV.  DATA'!$H$84&lt;&gt;""),'EXHIBIT C'!H160,"")))</f>
        <v/>
      </c>
      <c r="Z160" s="457" t="str">
        <f t="shared" si="13"/>
        <v/>
      </c>
      <c r="AA160" s="457" t="str">
        <f t="shared" si="14"/>
        <v/>
      </c>
    </row>
    <row r="161" spans="1:27">
      <c r="A161" s="467"/>
      <c r="B161" s="306" t="str">
        <f>IF('APPLIC. FRACT.'!A157="",IF('QUAL. CALC'!A157="","",'QUAL. CALC'!A157),'APPLIC. FRACT.'!A157)</f>
        <v/>
      </c>
      <c r="C161" s="307" t="str">
        <f>IF('QUAL. CALC'!B157="","",'QUAL. CALC'!B157)</f>
        <v/>
      </c>
      <c r="D161" s="308" t="str">
        <f>IF('APPLIC. FRACT.'!C157="",IF('QUAL. CALC'!C157="","",'QUAL. CALC'!C157),'APPLIC. FRACT.'!C157)</f>
        <v/>
      </c>
      <c r="E161" s="309" t="str">
        <f>IF(B161="","",N(M161)+IF('DEV.  DATA'!H$84&gt;0,IF('CREDIT CALC.'!H$41&lt;='CREDIT CALC.'!H$43,'QUAL. CALC'!D157,('CREDIT CALC.'!H$43/'CREDIT CALC.'!H$41)*'QUAL. CALC'!D157),IF('CREDIT CALC.'!H$37="","",IF(AND('CREDIT CALC.'!H$41&lt;='CREDIT CALC.'!H$37,'CREDIT CALC.'!H$41&lt;='CREDIT CALC.'!H$43),'QUAL. CALC'!D157,IF(AND('CREDIT CALC.'!H$37&lt;'CREDIT CALC.'!H$41,'CREDIT CALC.'!H$37&lt;'CREDIT CALC.'!H$43),('CREDIT CALC.'!H$37/'CREDIT CALC.'!H$41)*'QUAL. CALC'!D157,('CREDIT CALC.'!H$43/'CREDIT CALC.'!H$41)*'QUAL. CALC'!D157)))))</f>
        <v/>
      </c>
      <c r="F161" s="308" t="str">
        <f>IF(B161="","",IF('DEV.  DATA'!$D$72="","",1.3))</f>
        <v/>
      </c>
      <c r="G161" s="310" t="str">
        <f>IF(B161="","",IF('DEV.  DATA'!$G$60=100,1,'APPLIC. FRACT.'!$H157))</f>
        <v/>
      </c>
      <c r="H161" s="309" t="str">
        <f t="shared" si="10"/>
        <v/>
      </c>
      <c r="I161" s="311" t="str">
        <f>IF(B161="","",IF('DEV.  DATA'!$E$35="",'QUAL. CALC'!G157,IF('DEV.  DATA'!$E$37="",'DEV.  DATA'!$E$38,'DEV.  DATA'!$E$37)))</f>
        <v/>
      </c>
      <c r="J161" s="309" t="str">
        <f t="shared" si="11"/>
        <v/>
      </c>
      <c r="K161" s="312"/>
      <c r="L161" s="312"/>
      <c r="M161" s="450"/>
      <c r="N161" s="451" t="str">
        <f t="shared" si="12"/>
        <v/>
      </c>
      <c r="P161" s="452" t="str">
        <f>IF('DEV.  DATA'!$E$37&lt;&gt;"",'EXHIBIT C'!J161,IF(AND('DEV.  DATA'!$G$35="X",'DEV.  DATA'!$E$37="",'DEV.  DATA'!$E$38="",'DEV.  DATA'!$H$84=""),'EXHIBIT C'!J161,""))</f>
        <v/>
      </c>
      <c r="Q161" s="453" t="str">
        <f>IF(AND('DEV.  DATA'!$E$37="",'DEV.  DATA'!$E$38&gt;0),'EXHIBIT C'!J161,IF(AND('DEV.  DATA'!$G$35="X",'DEV.  DATA'!$E$37="",'DEV.  DATA'!$E$38="",'DEV.  DATA'!$H$84&lt;&gt;""),'EXHIBIT C'!J161,""))</f>
        <v/>
      </c>
      <c r="R161" s="454" t="str">
        <f>IF(B161="","",IF('DEV.  DATA'!$E$37&lt;&gt;"",'EXHIBIT C'!I161/100,IF(AND('DEV.  DATA'!$G$35="X",'DEV.  DATA'!$E$37="",'DEV.  DATA'!$E$38="",'DEV.  DATA'!$H$84=""),'EXHIBIT C'!I161/100,"")))</f>
        <v/>
      </c>
      <c r="S161" s="455" t="str">
        <f>IF(B161="","",IF(AND('DEV.  DATA'!$E$37="",'DEV.  DATA'!$E$38&gt;0), 'EXHIBIT C'!I161/100,IF(AND('DEV.  DATA'!$G$35="X",'DEV.  DATA'!$E$37="",'DEV.  DATA'!$E$38="",'DEV.  DATA'!$H$84&lt;&gt;""),'EXHIBIT C'!I161/100,"")))</f>
        <v/>
      </c>
      <c r="T161" s="456" t="str">
        <f>IF(B161="","",IF('DEV.  DATA'!$E$37&lt;&gt;"",'EXHIBIT C'!J161,IF(AND('DEV.  DATA'!$G$35="X",'DEV.  DATA'!$E$37="",'DEV.  DATA'!$E$38="",'DEV.  DATA'!$H$84=""),'EXHIBIT C'!J161,"")))</f>
        <v/>
      </c>
      <c r="U161" s="453" t="str">
        <f>IF(B161="","",IF(AND('DEV.  DATA'!$E$37="",'DEV.  DATA'!$E$38&gt;0), 'EXHIBIT C'!J161,IF(AND('DEV.  DATA'!$G$35="X",'DEV.  DATA'!$E$37="",'DEV.  DATA'!$E$38="",'DEV.  DATA'!$H$84&lt;&gt;""),'EXHIBIT C'!J161,"")))</f>
        <v/>
      </c>
      <c r="V161" s="444" t="str">
        <f>IF(B161="","",IF('DEV.  DATA'!$E$37&lt;&gt;"",'EXHIBIT C'!H161,IF(AND('DEV.  DATA'!$G$35="X",'DEV.  DATA'!$E$37="",'DEV.  DATA'!$E$38="",'DEV.  DATA'!$H$84=""),'EXHIBIT C'!H161,"")))</f>
        <v/>
      </c>
      <c r="W161" s="445" t="str">
        <f>IF(B161="","",IF(AND('DEV.  DATA'!$E$37="",'DEV.  DATA'!$E$38&gt;0), 'EXHIBIT C'!H161,IF(AND('DEV.  DATA'!$G$35="X",'DEV.  DATA'!$E$37="",'DEV.  DATA'!$E$38="",'DEV.  DATA'!$H$84&lt;&gt;""),'EXHIBIT C'!H161,"")))</f>
        <v/>
      </c>
      <c r="X161" s="444" t="str">
        <f>IF(B161="","",IF('DEV.  DATA'!$E$37&lt;&gt;"",'EXHIBIT C'!H161,IF(AND('DEV.  DATA'!$G$35="X",'DEV.  DATA'!$E$37="",'DEV.  DATA'!$E$38="",'DEV.  DATA'!$H$84=""),'EXHIBIT C'!H161,"")))</f>
        <v/>
      </c>
      <c r="Y161" s="445" t="str">
        <f>IF(B161="","",IF(AND('DEV.  DATA'!$E$37="",'DEV.  DATA'!$E$38&gt;0), 'EXHIBIT C'!H161,IF(AND('DEV.  DATA'!$G$35="X",'DEV.  DATA'!$E$37="",'DEV.  DATA'!$E$38="",'DEV.  DATA'!$H$84&lt;&gt;""),'EXHIBIT C'!H161,"")))</f>
        <v/>
      </c>
      <c r="Z161" s="457" t="str">
        <f t="shared" si="13"/>
        <v/>
      </c>
      <c r="AA161" s="457" t="str">
        <f t="shared" si="14"/>
        <v/>
      </c>
    </row>
    <row r="162" spans="1:27">
      <c r="A162" s="467"/>
      <c r="B162" s="306" t="str">
        <f>IF('APPLIC. FRACT.'!A158="",IF('QUAL. CALC'!A158="","",'QUAL. CALC'!A158),'APPLIC. FRACT.'!A158)</f>
        <v/>
      </c>
      <c r="C162" s="307" t="str">
        <f>IF('QUAL. CALC'!B158="","",'QUAL. CALC'!B158)</f>
        <v/>
      </c>
      <c r="D162" s="308" t="str">
        <f>IF('APPLIC. FRACT.'!C158="",IF('QUAL. CALC'!C158="","",'QUAL. CALC'!C158),'APPLIC. FRACT.'!C158)</f>
        <v/>
      </c>
      <c r="E162" s="309" t="str">
        <f>IF(B162="","",N(M162)+IF('DEV.  DATA'!H$84&gt;0,IF('CREDIT CALC.'!H$41&lt;='CREDIT CALC.'!H$43,'QUAL. CALC'!D158,('CREDIT CALC.'!H$43/'CREDIT CALC.'!H$41)*'QUAL. CALC'!D158),IF('CREDIT CALC.'!H$37="","",IF(AND('CREDIT CALC.'!H$41&lt;='CREDIT CALC.'!H$37,'CREDIT CALC.'!H$41&lt;='CREDIT CALC.'!H$43),'QUAL. CALC'!D158,IF(AND('CREDIT CALC.'!H$37&lt;'CREDIT CALC.'!H$41,'CREDIT CALC.'!H$37&lt;'CREDIT CALC.'!H$43),('CREDIT CALC.'!H$37/'CREDIT CALC.'!H$41)*'QUAL. CALC'!D158,('CREDIT CALC.'!H$43/'CREDIT CALC.'!H$41)*'QUAL. CALC'!D158)))))</f>
        <v/>
      </c>
      <c r="F162" s="308" t="str">
        <f>IF(B162="","",IF('DEV.  DATA'!$D$72="","",1.3))</f>
        <v/>
      </c>
      <c r="G162" s="310" t="str">
        <f>IF(B162="","",IF('DEV.  DATA'!$G$60=100,1,'APPLIC. FRACT.'!$H158))</f>
        <v/>
      </c>
      <c r="H162" s="309" t="str">
        <f t="shared" si="10"/>
        <v/>
      </c>
      <c r="I162" s="311" t="str">
        <f>IF(B162="","",IF('DEV.  DATA'!$E$35="",'QUAL. CALC'!G158,IF('DEV.  DATA'!$E$37="",'DEV.  DATA'!$E$38,'DEV.  DATA'!$E$37)))</f>
        <v/>
      </c>
      <c r="J162" s="309" t="str">
        <f t="shared" si="11"/>
        <v/>
      </c>
      <c r="K162" s="312"/>
      <c r="L162" s="312"/>
      <c r="M162" s="450"/>
      <c r="N162" s="451" t="str">
        <f t="shared" si="12"/>
        <v/>
      </c>
      <c r="P162" s="452" t="str">
        <f>IF('DEV.  DATA'!$E$37&lt;&gt;"",'EXHIBIT C'!J162,IF(AND('DEV.  DATA'!$G$35="X",'DEV.  DATA'!$E$37="",'DEV.  DATA'!$E$38="",'DEV.  DATA'!$H$84=""),'EXHIBIT C'!J162,""))</f>
        <v/>
      </c>
      <c r="Q162" s="453" t="str">
        <f>IF(AND('DEV.  DATA'!$E$37="",'DEV.  DATA'!$E$38&gt;0),'EXHIBIT C'!J162,IF(AND('DEV.  DATA'!$G$35="X",'DEV.  DATA'!$E$37="",'DEV.  DATA'!$E$38="",'DEV.  DATA'!$H$84&lt;&gt;""),'EXHIBIT C'!J162,""))</f>
        <v/>
      </c>
      <c r="R162" s="454" t="str">
        <f>IF(B162="","",IF('DEV.  DATA'!$E$37&lt;&gt;"",'EXHIBIT C'!I162/100,IF(AND('DEV.  DATA'!$G$35="X",'DEV.  DATA'!$E$37="",'DEV.  DATA'!$E$38="",'DEV.  DATA'!$H$84=""),'EXHIBIT C'!I162/100,"")))</f>
        <v/>
      </c>
      <c r="S162" s="455" t="str">
        <f>IF(B162="","",IF(AND('DEV.  DATA'!$E$37="",'DEV.  DATA'!$E$38&gt;0), 'EXHIBIT C'!I162/100,IF(AND('DEV.  DATA'!$G$35="X",'DEV.  DATA'!$E$37="",'DEV.  DATA'!$E$38="",'DEV.  DATA'!$H$84&lt;&gt;""),'EXHIBIT C'!I162/100,"")))</f>
        <v/>
      </c>
      <c r="T162" s="456" t="str">
        <f>IF(B162="","",IF('DEV.  DATA'!$E$37&lt;&gt;"",'EXHIBIT C'!J162,IF(AND('DEV.  DATA'!$G$35="X",'DEV.  DATA'!$E$37="",'DEV.  DATA'!$E$38="",'DEV.  DATA'!$H$84=""),'EXHIBIT C'!J162,"")))</f>
        <v/>
      </c>
      <c r="U162" s="453" t="str">
        <f>IF(B162="","",IF(AND('DEV.  DATA'!$E$37="",'DEV.  DATA'!$E$38&gt;0), 'EXHIBIT C'!J162,IF(AND('DEV.  DATA'!$G$35="X",'DEV.  DATA'!$E$37="",'DEV.  DATA'!$E$38="",'DEV.  DATA'!$H$84&lt;&gt;""),'EXHIBIT C'!J162,"")))</f>
        <v/>
      </c>
      <c r="V162" s="444" t="str">
        <f>IF(B162="","",IF('DEV.  DATA'!$E$37&lt;&gt;"",'EXHIBIT C'!H162,IF(AND('DEV.  DATA'!$G$35="X",'DEV.  DATA'!$E$37="",'DEV.  DATA'!$E$38="",'DEV.  DATA'!$H$84=""),'EXHIBIT C'!H162,"")))</f>
        <v/>
      </c>
      <c r="W162" s="445" t="str">
        <f>IF(B162="","",IF(AND('DEV.  DATA'!$E$37="",'DEV.  DATA'!$E$38&gt;0), 'EXHIBIT C'!H162,IF(AND('DEV.  DATA'!$G$35="X",'DEV.  DATA'!$E$37="",'DEV.  DATA'!$E$38="",'DEV.  DATA'!$H$84&lt;&gt;""),'EXHIBIT C'!H162,"")))</f>
        <v/>
      </c>
      <c r="X162" s="444" t="str">
        <f>IF(B162="","",IF('DEV.  DATA'!$E$37&lt;&gt;"",'EXHIBIT C'!H162,IF(AND('DEV.  DATA'!$G$35="X",'DEV.  DATA'!$E$37="",'DEV.  DATA'!$E$38="",'DEV.  DATA'!$H$84=""),'EXHIBIT C'!H162,"")))</f>
        <v/>
      </c>
      <c r="Y162" s="445" t="str">
        <f>IF(B162="","",IF(AND('DEV.  DATA'!$E$37="",'DEV.  DATA'!$E$38&gt;0), 'EXHIBIT C'!H162,IF(AND('DEV.  DATA'!$G$35="X",'DEV.  DATA'!$E$37="",'DEV.  DATA'!$E$38="",'DEV.  DATA'!$H$84&lt;&gt;""),'EXHIBIT C'!H162,"")))</f>
        <v/>
      </c>
      <c r="Z162" s="457" t="str">
        <f t="shared" si="13"/>
        <v/>
      </c>
      <c r="AA162" s="457" t="str">
        <f t="shared" si="14"/>
        <v/>
      </c>
    </row>
    <row r="163" spans="1:27">
      <c r="A163" s="467"/>
      <c r="B163" s="306" t="str">
        <f>IF('APPLIC. FRACT.'!A159="",IF('QUAL. CALC'!A159="","",'QUAL. CALC'!A159),'APPLIC. FRACT.'!A159)</f>
        <v/>
      </c>
      <c r="C163" s="307" t="str">
        <f>IF('QUAL. CALC'!B159="","",'QUAL. CALC'!B159)</f>
        <v/>
      </c>
      <c r="D163" s="308" t="str">
        <f>IF('APPLIC. FRACT.'!C159="",IF('QUAL. CALC'!C159="","",'QUAL. CALC'!C159),'APPLIC. FRACT.'!C159)</f>
        <v/>
      </c>
      <c r="E163" s="309" t="str">
        <f>IF(B163="","",N(M163)+IF('DEV.  DATA'!H$84&gt;0,IF('CREDIT CALC.'!H$41&lt;='CREDIT CALC.'!H$43,'QUAL. CALC'!D159,('CREDIT CALC.'!H$43/'CREDIT CALC.'!H$41)*'QUAL. CALC'!D159),IF('CREDIT CALC.'!H$37="","",IF(AND('CREDIT CALC.'!H$41&lt;='CREDIT CALC.'!H$37,'CREDIT CALC.'!H$41&lt;='CREDIT CALC.'!H$43),'QUAL. CALC'!D159,IF(AND('CREDIT CALC.'!H$37&lt;'CREDIT CALC.'!H$41,'CREDIT CALC.'!H$37&lt;'CREDIT CALC.'!H$43),('CREDIT CALC.'!H$37/'CREDIT CALC.'!H$41)*'QUAL. CALC'!D159,('CREDIT CALC.'!H$43/'CREDIT CALC.'!H$41)*'QUAL. CALC'!D159)))))</f>
        <v/>
      </c>
      <c r="F163" s="308" t="str">
        <f>IF(B163="","",IF('DEV.  DATA'!$D$72="","",1.3))</f>
        <v/>
      </c>
      <c r="G163" s="310" t="str">
        <f>IF(B163="","",IF('DEV.  DATA'!$G$60=100,1,'APPLIC. FRACT.'!$H159))</f>
        <v/>
      </c>
      <c r="H163" s="309" t="str">
        <f t="shared" si="10"/>
        <v/>
      </c>
      <c r="I163" s="311" t="str">
        <f>IF(B163="","",IF('DEV.  DATA'!$E$35="",'QUAL. CALC'!G159,IF('DEV.  DATA'!$E$37="",'DEV.  DATA'!$E$38,'DEV.  DATA'!$E$37)))</f>
        <v/>
      </c>
      <c r="J163" s="309" t="str">
        <f t="shared" si="11"/>
        <v/>
      </c>
      <c r="K163" s="312"/>
      <c r="L163" s="312"/>
      <c r="M163" s="450"/>
      <c r="N163" s="451" t="str">
        <f t="shared" si="12"/>
        <v/>
      </c>
      <c r="P163" s="452" t="str">
        <f>IF('DEV.  DATA'!$E$37&lt;&gt;"",'EXHIBIT C'!J163,IF(AND('DEV.  DATA'!$G$35="X",'DEV.  DATA'!$E$37="",'DEV.  DATA'!$E$38="",'DEV.  DATA'!$H$84=""),'EXHIBIT C'!J163,""))</f>
        <v/>
      </c>
      <c r="Q163" s="453" t="str">
        <f>IF(AND('DEV.  DATA'!$E$37="",'DEV.  DATA'!$E$38&gt;0),'EXHIBIT C'!J163,IF(AND('DEV.  DATA'!$G$35="X",'DEV.  DATA'!$E$37="",'DEV.  DATA'!$E$38="",'DEV.  DATA'!$H$84&lt;&gt;""),'EXHIBIT C'!J163,""))</f>
        <v/>
      </c>
      <c r="R163" s="454" t="str">
        <f>IF(B163="","",IF('DEV.  DATA'!$E$37&lt;&gt;"",'EXHIBIT C'!I163/100,IF(AND('DEV.  DATA'!$G$35="X",'DEV.  DATA'!$E$37="",'DEV.  DATA'!$E$38="",'DEV.  DATA'!$H$84=""),'EXHIBIT C'!I163/100,"")))</f>
        <v/>
      </c>
      <c r="S163" s="455" t="str">
        <f>IF(B163="","",IF(AND('DEV.  DATA'!$E$37="",'DEV.  DATA'!$E$38&gt;0), 'EXHIBIT C'!I163/100,IF(AND('DEV.  DATA'!$G$35="X",'DEV.  DATA'!$E$37="",'DEV.  DATA'!$E$38="",'DEV.  DATA'!$H$84&lt;&gt;""),'EXHIBIT C'!I163/100,"")))</f>
        <v/>
      </c>
      <c r="T163" s="456" t="str">
        <f>IF(B163="","",IF('DEV.  DATA'!$E$37&lt;&gt;"",'EXHIBIT C'!J163,IF(AND('DEV.  DATA'!$G$35="X",'DEV.  DATA'!$E$37="",'DEV.  DATA'!$E$38="",'DEV.  DATA'!$H$84=""),'EXHIBIT C'!J163,"")))</f>
        <v/>
      </c>
      <c r="U163" s="453" t="str">
        <f>IF(B163="","",IF(AND('DEV.  DATA'!$E$37="",'DEV.  DATA'!$E$38&gt;0), 'EXHIBIT C'!J163,IF(AND('DEV.  DATA'!$G$35="X",'DEV.  DATA'!$E$37="",'DEV.  DATA'!$E$38="",'DEV.  DATA'!$H$84&lt;&gt;""),'EXHIBIT C'!J163,"")))</f>
        <v/>
      </c>
      <c r="V163" s="444" t="str">
        <f>IF(B163="","",IF('DEV.  DATA'!$E$37&lt;&gt;"",'EXHIBIT C'!H163,IF(AND('DEV.  DATA'!$G$35="X",'DEV.  DATA'!$E$37="",'DEV.  DATA'!$E$38="",'DEV.  DATA'!$H$84=""),'EXHIBIT C'!H163,"")))</f>
        <v/>
      </c>
      <c r="W163" s="445" t="str">
        <f>IF(B163="","",IF(AND('DEV.  DATA'!$E$37="",'DEV.  DATA'!$E$38&gt;0), 'EXHIBIT C'!H163,IF(AND('DEV.  DATA'!$G$35="X",'DEV.  DATA'!$E$37="",'DEV.  DATA'!$E$38="",'DEV.  DATA'!$H$84&lt;&gt;""),'EXHIBIT C'!H163,"")))</f>
        <v/>
      </c>
      <c r="X163" s="444" t="str">
        <f>IF(B163="","",IF('DEV.  DATA'!$E$37&lt;&gt;"",'EXHIBIT C'!H163,IF(AND('DEV.  DATA'!$G$35="X",'DEV.  DATA'!$E$37="",'DEV.  DATA'!$E$38="",'DEV.  DATA'!$H$84=""),'EXHIBIT C'!H163,"")))</f>
        <v/>
      </c>
      <c r="Y163" s="445" t="str">
        <f>IF(B163="","",IF(AND('DEV.  DATA'!$E$37="",'DEV.  DATA'!$E$38&gt;0), 'EXHIBIT C'!H163,IF(AND('DEV.  DATA'!$G$35="X",'DEV.  DATA'!$E$37="",'DEV.  DATA'!$E$38="",'DEV.  DATA'!$H$84&lt;&gt;""),'EXHIBIT C'!H163,"")))</f>
        <v/>
      </c>
      <c r="Z163" s="457" t="str">
        <f t="shared" si="13"/>
        <v/>
      </c>
      <c r="AA163" s="457" t="str">
        <f t="shared" si="14"/>
        <v/>
      </c>
    </row>
    <row r="164" spans="1:27">
      <c r="A164" s="467"/>
      <c r="B164" s="306" t="str">
        <f>IF('APPLIC. FRACT.'!A160="",IF('QUAL. CALC'!A160="","",'QUAL. CALC'!A160),'APPLIC. FRACT.'!A160)</f>
        <v/>
      </c>
      <c r="C164" s="307" t="str">
        <f>IF('QUAL. CALC'!B160="","",'QUAL. CALC'!B160)</f>
        <v/>
      </c>
      <c r="D164" s="308" t="str">
        <f>IF('APPLIC. FRACT.'!C160="",IF('QUAL. CALC'!C160="","",'QUAL. CALC'!C160),'APPLIC. FRACT.'!C160)</f>
        <v/>
      </c>
      <c r="E164" s="309" t="str">
        <f>IF(B164="","",N(M164)+IF('DEV.  DATA'!H$84&gt;0,IF('CREDIT CALC.'!H$41&lt;='CREDIT CALC.'!H$43,'QUAL. CALC'!D160,('CREDIT CALC.'!H$43/'CREDIT CALC.'!H$41)*'QUAL. CALC'!D160),IF('CREDIT CALC.'!H$37="","",IF(AND('CREDIT CALC.'!H$41&lt;='CREDIT CALC.'!H$37,'CREDIT CALC.'!H$41&lt;='CREDIT CALC.'!H$43),'QUAL. CALC'!D160,IF(AND('CREDIT CALC.'!H$37&lt;'CREDIT CALC.'!H$41,'CREDIT CALC.'!H$37&lt;'CREDIT CALC.'!H$43),('CREDIT CALC.'!H$37/'CREDIT CALC.'!H$41)*'QUAL. CALC'!D160,('CREDIT CALC.'!H$43/'CREDIT CALC.'!H$41)*'QUAL. CALC'!D160)))))</f>
        <v/>
      </c>
      <c r="F164" s="308" t="str">
        <f>IF(B164="","",IF('DEV.  DATA'!$D$72="","",1.3))</f>
        <v/>
      </c>
      <c r="G164" s="310" t="str">
        <f>IF(B164="","",IF('DEV.  DATA'!$G$60=100,1,'APPLIC. FRACT.'!$H160))</f>
        <v/>
      </c>
      <c r="H164" s="309" t="str">
        <f t="shared" si="10"/>
        <v/>
      </c>
      <c r="I164" s="311" t="str">
        <f>IF(B164="","",IF('DEV.  DATA'!$E$35="",'QUAL. CALC'!G160,IF('DEV.  DATA'!$E$37="",'DEV.  DATA'!$E$38,'DEV.  DATA'!$E$37)))</f>
        <v/>
      </c>
      <c r="J164" s="309" t="str">
        <f t="shared" si="11"/>
        <v/>
      </c>
      <c r="K164" s="312"/>
      <c r="L164" s="312"/>
      <c r="M164" s="450"/>
      <c r="N164" s="451" t="str">
        <f t="shared" si="12"/>
        <v/>
      </c>
      <c r="P164" s="452" t="str">
        <f>IF('DEV.  DATA'!$E$37&lt;&gt;"",'EXHIBIT C'!J164,IF(AND('DEV.  DATA'!$G$35="X",'DEV.  DATA'!$E$37="",'DEV.  DATA'!$E$38="",'DEV.  DATA'!$H$84=""),'EXHIBIT C'!J164,""))</f>
        <v/>
      </c>
      <c r="Q164" s="453" t="str">
        <f>IF(AND('DEV.  DATA'!$E$37="",'DEV.  DATA'!$E$38&gt;0),'EXHIBIT C'!J164,IF(AND('DEV.  DATA'!$G$35="X",'DEV.  DATA'!$E$37="",'DEV.  DATA'!$E$38="",'DEV.  DATA'!$H$84&lt;&gt;""),'EXHIBIT C'!J164,""))</f>
        <v/>
      </c>
      <c r="R164" s="454" t="str">
        <f>IF(B164="","",IF('DEV.  DATA'!$E$37&lt;&gt;"",'EXHIBIT C'!I164/100,IF(AND('DEV.  DATA'!$G$35="X",'DEV.  DATA'!$E$37="",'DEV.  DATA'!$E$38="",'DEV.  DATA'!$H$84=""),'EXHIBIT C'!I164/100,"")))</f>
        <v/>
      </c>
      <c r="S164" s="455" t="str">
        <f>IF(B164="","",IF(AND('DEV.  DATA'!$E$37="",'DEV.  DATA'!$E$38&gt;0), 'EXHIBIT C'!I164/100,IF(AND('DEV.  DATA'!$G$35="X",'DEV.  DATA'!$E$37="",'DEV.  DATA'!$E$38="",'DEV.  DATA'!$H$84&lt;&gt;""),'EXHIBIT C'!I164/100,"")))</f>
        <v/>
      </c>
      <c r="T164" s="456" t="str">
        <f>IF(B164="","",IF('DEV.  DATA'!$E$37&lt;&gt;"",'EXHIBIT C'!J164,IF(AND('DEV.  DATA'!$G$35="X",'DEV.  DATA'!$E$37="",'DEV.  DATA'!$E$38="",'DEV.  DATA'!$H$84=""),'EXHIBIT C'!J164,"")))</f>
        <v/>
      </c>
      <c r="U164" s="453" t="str">
        <f>IF(B164="","",IF(AND('DEV.  DATA'!$E$37="",'DEV.  DATA'!$E$38&gt;0), 'EXHIBIT C'!J164,IF(AND('DEV.  DATA'!$G$35="X",'DEV.  DATA'!$E$37="",'DEV.  DATA'!$E$38="",'DEV.  DATA'!$H$84&lt;&gt;""),'EXHIBIT C'!J164,"")))</f>
        <v/>
      </c>
      <c r="V164" s="444" t="str">
        <f>IF(B164="","",IF('DEV.  DATA'!$E$37&lt;&gt;"",'EXHIBIT C'!H164,IF(AND('DEV.  DATA'!$G$35="X",'DEV.  DATA'!$E$37="",'DEV.  DATA'!$E$38="",'DEV.  DATA'!$H$84=""),'EXHIBIT C'!H164,"")))</f>
        <v/>
      </c>
      <c r="W164" s="445" t="str">
        <f>IF(B164="","",IF(AND('DEV.  DATA'!$E$37="",'DEV.  DATA'!$E$38&gt;0), 'EXHIBIT C'!H164,IF(AND('DEV.  DATA'!$G$35="X",'DEV.  DATA'!$E$37="",'DEV.  DATA'!$E$38="",'DEV.  DATA'!$H$84&lt;&gt;""),'EXHIBIT C'!H164,"")))</f>
        <v/>
      </c>
      <c r="X164" s="444" t="str">
        <f>IF(B164="","",IF('DEV.  DATA'!$E$37&lt;&gt;"",'EXHIBIT C'!H164,IF(AND('DEV.  DATA'!$G$35="X",'DEV.  DATA'!$E$37="",'DEV.  DATA'!$E$38="",'DEV.  DATA'!$H$84=""),'EXHIBIT C'!H164,"")))</f>
        <v/>
      </c>
      <c r="Y164" s="445" t="str">
        <f>IF(B164="","",IF(AND('DEV.  DATA'!$E$37="",'DEV.  DATA'!$E$38&gt;0), 'EXHIBIT C'!H164,IF(AND('DEV.  DATA'!$G$35="X",'DEV.  DATA'!$E$37="",'DEV.  DATA'!$E$38="",'DEV.  DATA'!$H$84&lt;&gt;""),'EXHIBIT C'!H164,"")))</f>
        <v/>
      </c>
      <c r="Z164" s="457" t="str">
        <f t="shared" si="13"/>
        <v/>
      </c>
      <c r="AA164" s="457" t="str">
        <f t="shared" si="14"/>
        <v/>
      </c>
    </row>
    <row r="165" spans="1:27">
      <c r="A165" s="467"/>
      <c r="B165" s="306" t="str">
        <f>IF('APPLIC. FRACT.'!A161="",IF('QUAL. CALC'!A161="","",'QUAL. CALC'!A161),'APPLIC. FRACT.'!A161)</f>
        <v/>
      </c>
      <c r="C165" s="307" t="str">
        <f>IF('QUAL. CALC'!B161="","",'QUAL. CALC'!B161)</f>
        <v/>
      </c>
      <c r="D165" s="308" t="str">
        <f>IF('APPLIC. FRACT.'!C161="",IF('QUAL. CALC'!C161="","",'QUAL. CALC'!C161),'APPLIC. FRACT.'!C161)</f>
        <v/>
      </c>
      <c r="E165" s="309" t="str">
        <f>IF(B165="","",N(M165)+IF('DEV.  DATA'!H$84&gt;0,IF('CREDIT CALC.'!H$41&lt;='CREDIT CALC.'!H$43,'QUAL. CALC'!D161,('CREDIT CALC.'!H$43/'CREDIT CALC.'!H$41)*'QUAL. CALC'!D161),IF('CREDIT CALC.'!H$37="","",IF(AND('CREDIT CALC.'!H$41&lt;='CREDIT CALC.'!H$37,'CREDIT CALC.'!H$41&lt;='CREDIT CALC.'!H$43),'QUAL. CALC'!D161,IF(AND('CREDIT CALC.'!H$37&lt;'CREDIT CALC.'!H$41,'CREDIT CALC.'!H$37&lt;'CREDIT CALC.'!H$43),('CREDIT CALC.'!H$37/'CREDIT CALC.'!H$41)*'QUAL. CALC'!D161,('CREDIT CALC.'!H$43/'CREDIT CALC.'!H$41)*'QUAL. CALC'!D161)))))</f>
        <v/>
      </c>
      <c r="F165" s="308" t="str">
        <f>IF(B165="","",IF('DEV.  DATA'!$D$72="","",1.3))</f>
        <v/>
      </c>
      <c r="G165" s="310" t="str">
        <f>IF(B165="","",IF('DEV.  DATA'!$G$60=100,1,'APPLIC. FRACT.'!$H161))</f>
        <v/>
      </c>
      <c r="H165" s="309" t="str">
        <f t="shared" ref="H165:H211" si="15">IF(B165="","",IF(F165="",ROUND(E165*G165,0),ROUND(E165*F165*G165,0)))</f>
        <v/>
      </c>
      <c r="I165" s="311" t="str">
        <f>IF(B165="","",IF('DEV.  DATA'!$E$35="",'QUAL. CALC'!G161,IF('DEV.  DATA'!$E$37="",'DEV.  DATA'!$E$38,'DEV.  DATA'!$E$37)))</f>
        <v/>
      </c>
      <c r="J165" s="309" t="str">
        <f t="shared" ref="J165:J211" si="16">IF(B165="","",ROUND(H165*(I165/100),0))</f>
        <v/>
      </c>
      <c r="K165" s="312"/>
      <c r="L165" s="312"/>
      <c r="M165" s="450"/>
      <c r="N165" s="451" t="str">
        <f t="shared" si="12"/>
        <v/>
      </c>
      <c r="P165" s="452" t="str">
        <f>IF('DEV.  DATA'!$E$37&lt;&gt;"",'EXHIBIT C'!J165,IF(AND('DEV.  DATA'!$G$35="X",'DEV.  DATA'!$E$37="",'DEV.  DATA'!$E$38="",'DEV.  DATA'!$H$84=""),'EXHIBIT C'!J165,""))</f>
        <v/>
      </c>
      <c r="Q165" s="453" t="str">
        <f>IF(AND('DEV.  DATA'!$E$37="",'DEV.  DATA'!$E$38&gt;0),'EXHIBIT C'!J165,IF(AND('DEV.  DATA'!$G$35="X",'DEV.  DATA'!$E$37="",'DEV.  DATA'!$E$38="",'DEV.  DATA'!$H$84&lt;&gt;""),'EXHIBIT C'!J165,""))</f>
        <v/>
      </c>
      <c r="R165" s="454" t="str">
        <f>IF(B165="","",IF('DEV.  DATA'!$E$37&lt;&gt;"",'EXHIBIT C'!I165/100,IF(AND('DEV.  DATA'!$G$35="X",'DEV.  DATA'!$E$37="",'DEV.  DATA'!$E$38="",'DEV.  DATA'!$H$84=""),'EXHIBIT C'!I165/100,"")))</f>
        <v/>
      </c>
      <c r="S165" s="455" t="str">
        <f>IF(B165="","",IF(AND('DEV.  DATA'!$E$37="",'DEV.  DATA'!$E$38&gt;0), 'EXHIBIT C'!I165/100,IF(AND('DEV.  DATA'!$G$35="X",'DEV.  DATA'!$E$37="",'DEV.  DATA'!$E$38="",'DEV.  DATA'!$H$84&lt;&gt;""),'EXHIBIT C'!I165/100,"")))</f>
        <v/>
      </c>
      <c r="T165" s="456" t="str">
        <f>IF(B165="","",IF('DEV.  DATA'!$E$37&lt;&gt;"",'EXHIBIT C'!J165,IF(AND('DEV.  DATA'!$G$35="X",'DEV.  DATA'!$E$37="",'DEV.  DATA'!$E$38="",'DEV.  DATA'!$H$84=""),'EXHIBIT C'!J165,"")))</f>
        <v/>
      </c>
      <c r="U165" s="453" t="str">
        <f>IF(B165="","",IF(AND('DEV.  DATA'!$E$37="",'DEV.  DATA'!$E$38&gt;0), 'EXHIBIT C'!J165,IF(AND('DEV.  DATA'!$G$35="X",'DEV.  DATA'!$E$37="",'DEV.  DATA'!$E$38="",'DEV.  DATA'!$H$84&lt;&gt;""),'EXHIBIT C'!J165,"")))</f>
        <v/>
      </c>
      <c r="V165" s="444" t="str">
        <f>IF(B165="","",IF('DEV.  DATA'!$E$37&lt;&gt;"",'EXHIBIT C'!H165,IF(AND('DEV.  DATA'!$G$35="X",'DEV.  DATA'!$E$37="",'DEV.  DATA'!$E$38="",'DEV.  DATA'!$H$84=""),'EXHIBIT C'!H165,"")))</f>
        <v/>
      </c>
      <c r="W165" s="445" t="str">
        <f>IF(B165="","",IF(AND('DEV.  DATA'!$E$37="",'DEV.  DATA'!$E$38&gt;0), 'EXHIBIT C'!H165,IF(AND('DEV.  DATA'!$G$35="X",'DEV.  DATA'!$E$37="",'DEV.  DATA'!$E$38="",'DEV.  DATA'!$H$84&lt;&gt;""),'EXHIBIT C'!H165,"")))</f>
        <v/>
      </c>
      <c r="X165" s="444" t="str">
        <f>IF(B165="","",IF('DEV.  DATA'!$E$37&lt;&gt;"",'EXHIBIT C'!H165,IF(AND('DEV.  DATA'!$G$35="X",'DEV.  DATA'!$E$37="",'DEV.  DATA'!$E$38="",'DEV.  DATA'!$H$84=""),'EXHIBIT C'!H165,"")))</f>
        <v/>
      </c>
      <c r="Y165" s="445" t="str">
        <f>IF(B165="","",IF(AND('DEV.  DATA'!$E$37="",'DEV.  DATA'!$E$38&gt;0), 'EXHIBIT C'!H165,IF(AND('DEV.  DATA'!$G$35="X",'DEV.  DATA'!$E$37="",'DEV.  DATA'!$E$38="",'DEV.  DATA'!$H$84&lt;&gt;""),'EXHIBIT C'!H165,"")))</f>
        <v/>
      </c>
      <c r="Z165" s="457" t="str">
        <f t="shared" si="13"/>
        <v/>
      </c>
      <c r="AA165" s="457" t="str">
        <f t="shared" si="14"/>
        <v/>
      </c>
    </row>
    <row r="166" spans="1:27">
      <c r="A166" s="467"/>
      <c r="B166" s="306" t="str">
        <f>IF('APPLIC. FRACT.'!A162="",IF('QUAL. CALC'!A162="","",'QUAL. CALC'!A162),'APPLIC. FRACT.'!A162)</f>
        <v/>
      </c>
      <c r="C166" s="307" t="str">
        <f>IF('QUAL. CALC'!B162="","",'QUAL. CALC'!B162)</f>
        <v/>
      </c>
      <c r="D166" s="308" t="str">
        <f>IF('APPLIC. FRACT.'!C162="",IF('QUAL. CALC'!C162="","",'QUAL. CALC'!C162),'APPLIC. FRACT.'!C162)</f>
        <v/>
      </c>
      <c r="E166" s="309" t="str">
        <f>IF(B166="","",N(M166)+IF('DEV.  DATA'!H$84&gt;0,IF('CREDIT CALC.'!H$41&lt;='CREDIT CALC.'!H$43,'QUAL. CALC'!D162,('CREDIT CALC.'!H$43/'CREDIT CALC.'!H$41)*'QUAL. CALC'!D162),IF('CREDIT CALC.'!H$37="","",IF(AND('CREDIT CALC.'!H$41&lt;='CREDIT CALC.'!H$37,'CREDIT CALC.'!H$41&lt;='CREDIT CALC.'!H$43),'QUAL. CALC'!D162,IF(AND('CREDIT CALC.'!H$37&lt;'CREDIT CALC.'!H$41,'CREDIT CALC.'!H$37&lt;'CREDIT CALC.'!H$43),('CREDIT CALC.'!H$37/'CREDIT CALC.'!H$41)*'QUAL. CALC'!D162,('CREDIT CALC.'!H$43/'CREDIT CALC.'!H$41)*'QUAL. CALC'!D162)))))</f>
        <v/>
      </c>
      <c r="F166" s="308" t="str">
        <f>IF(B166="","",IF('DEV.  DATA'!$D$72="","",1.3))</f>
        <v/>
      </c>
      <c r="G166" s="310" t="str">
        <f>IF(B166="","",IF('DEV.  DATA'!$G$60=100,1,'APPLIC. FRACT.'!$H162))</f>
        <v/>
      </c>
      <c r="H166" s="309" t="str">
        <f t="shared" si="15"/>
        <v/>
      </c>
      <c r="I166" s="311" t="str">
        <f>IF(B166="","",IF('DEV.  DATA'!$E$35="",'QUAL. CALC'!G162,IF('DEV.  DATA'!$E$37="",'DEV.  DATA'!$E$38,'DEV.  DATA'!$E$37)))</f>
        <v/>
      </c>
      <c r="J166" s="309" t="str">
        <f t="shared" si="16"/>
        <v/>
      </c>
      <c r="K166" s="312"/>
      <c r="L166" s="312"/>
      <c r="M166" s="450"/>
      <c r="N166" s="451" t="str">
        <f t="shared" si="12"/>
        <v/>
      </c>
      <c r="P166" s="452" t="str">
        <f>IF('DEV.  DATA'!$E$37&lt;&gt;"",'EXHIBIT C'!J166,IF(AND('DEV.  DATA'!$G$35="X",'DEV.  DATA'!$E$37="",'DEV.  DATA'!$E$38="",'DEV.  DATA'!$H$84=""),'EXHIBIT C'!J166,""))</f>
        <v/>
      </c>
      <c r="Q166" s="453" t="str">
        <f>IF(AND('DEV.  DATA'!$E$37="",'DEV.  DATA'!$E$38&gt;0),'EXHIBIT C'!J166,IF(AND('DEV.  DATA'!$G$35="X",'DEV.  DATA'!$E$37="",'DEV.  DATA'!$E$38="",'DEV.  DATA'!$H$84&lt;&gt;""),'EXHIBIT C'!J166,""))</f>
        <v/>
      </c>
      <c r="R166" s="454" t="str">
        <f>IF(B166="","",IF('DEV.  DATA'!$E$37&lt;&gt;"",'EXHIBIT C'!I166/100,IF(AND('DEV.  DATA'!$G$35="X",'DEV.  DATA'!$E$37="",'DEV.  DATA'!$E$38="",'DEV.  DATA'!$H$84=""),'EXHIBIT C'!I166/100,"")))</f>
        <v/>
      </c>
      <c r="S166" s="455" t="str">
        <f>IF(B166="","",IF(AND('DEV.  DATA'!$E$37="",'DEV.  DATA'!$E$38&gt;0), 'EXHIBIT C'!I166/100,IF(AND('DEV.  DATA'!$G$35="X",'DEV.  DATA'!$E$37="",'DEV.  DATA'!$E$38="",'DEV.  DATA'!$H$84&lt;&gt;""),'EXHIBIT C'!I166/100,"")))</f>
        <v/>
      </c>
      <c r="T166" s="456" t="str">
        <f>IF(B166="","",IF('DEV.  DATA'!$E$37&lt;&gt;"",'EXHIBIT C'!J166,IF(AND('DEV.  DATA'!$G$35="X",'DEV.  DATA'!$E$37="",'DEV.  DATA'!$E$38="",'DEV.  DATA'!$H$84=""),'EXHIBIT C'!J166,"")))</f>
        <v/>
      </c>
      <c r="U166" s="453" t="str">
        <f>IF(B166="","",IF(AND('DEV.  DATA'!$E$37="",'DEV.  DATA'!$E$38&gt;0), 'EXHIBIT C'!J166,IF(AND('DEV.  DATA'!$G$35="X",'DEV.  DATA'!$E$37="",'DEV.  DATA'!$E$38="",'DEV.  DATA'!$H$84&lt;&gt;""),'EXHIBIT C'!J166,"")))</f>
        <v/>
      </c>
      <c r="V166" s="444" t="str">
        <f>IF(B166="","",IF('DEV.  DATA'!$E$37&lt;&gt;"",'EXHIBIT C'!H166,IF(AND('DEV.  DATA'!$G$35="X",'DEV.  DATA'!$E$37="",'DEV.  DATA'!$E$38="",'DEV.  DATA'!$H$84=""),'EXHIBIT C'!H166,"")))</f>
        <v/>
      </c>
      <c r="W166" s="445" t="str">
        <f>IF(B166="","",IF(AND('DEV.  DATA'!$E$37="",'DEV.  DATA'!$E$38&gt;0), 'EXHIBIT C'!H166,IF(AND('DEV.  DATA'!$G$35="X",'DEV.  DATA'!$E$37="",'DEV.  DATA'!$E$38="",'DEV.  DATA'!$H$84&lt;&gt;""),'EXHIBIT C'!H166,"")))</f>
        <v/>
      </c>
      <c r="X166" s="444" t="str">
        <f>IF(B166="","",IF('DEV.  DATA'!$E$37&lt;&gt;"",'EXHIBIT C'!H166,IF(AND('DEV.  DATA'!$G$35="X",'DEV.  DATA'!$E$37="",'DEV.  DATA'!$E$38="",'DEV.  DATA'!$H$84=""),'EXHIBIT C'!H166,"")))</f>
        <v/>
      </c>
      <c r="Y166" s="445" t="str">
        <f>IF(B166="","",IF(AND('DEV.  DATA'!$E$37="",'DEV.  DATA'!$E$38&gt;0), 'EXHIBIT C'!H166,IF(AND('DEV.  DATA'!$G$35="X",'DEV.  DATA'!$E$37="",'DEV.  DATA'!$E$38="",'DEV.  DATA'!$H$84&lt;&gt;""),'EXHIBIT C'!H166,"")))</f>
        <v/>
      </c>
      <c r="Z166" s="457" t="str">
        <f t="shared" si="13"/>
        <v/>
      </c>
      <c r="AA166" s="457" t="str">
        <f t="shared" si="14"/>
        <v/>
      </c>
    </row>
    <row r="167" spans="1:27">
      <c r="A167" s="467"/>
      <c r="B167" s="306" t="str">
        <f>IF('APPLIC. FRACT.'!A163="",IF('QUAL. CALC'!A163="","",'QUAL. CALC'!A163),'APPLIC. FRACT.'!A163)</f>
        <v/>
      </c>
      <c r="C167" s="307" t="str">
        <f>IF('QUAL. CALC'!B163="","",'QUAL. CALC'!B163)</f>
        <v/>
      </c>
      <c r="D167" s="308" t="str">
        <f>IF('APPLIC. FRACT.'!C163="",IF('QUAL. CALC'!C163="","",'QUAL. CALC'!C163),'APPLIC. FRACT.'!C163)</f>
        <v/>
      </c>
      <c r="E167" s="309" t="str">
        <f>IF(B167="","",N(M167)+IF('DEV.  DATA'!H$84&gt;0,IF('CREDIT CALC.'!H$41&lt;='CREDIT CALC.'!H$43,'QUAL. CALC'!D163,('CREDIT CALC.'!H$43/'CREDIT CALC.'!H$41)*'QUAL. CALC'!D163),IF('CREDIT CALC.'!H$37="","",IF(AND('CREDIT CALC.'!H$41&lt;='CREDIT CALC.'!H$37,'CREDIT CALC.'!H$41&lt;='CREDIT CALC.'!H$43),'QUAL. CALC'!D163,IF(AND('CREDIT CALC.'!H$37&lt;'CREDIT CALC.'!H$41,'CREDIT CALC.'!H$37&lt;'CREDIT CALC.'!H$43),('CREDIT CALC.'!H$37/'CREDIT CALC.'!H$41)*'QUAL. CALC'!D163,('CREDIT CALC.'!H$43/'CREDIT CALC.'!H$41)*'QUAL. CALC'!D163)))))</f>
        <v/>
      </c>
      <c r="F167" s="308" t="str">
        <f>IF(B167="","",IF('DEV.  DATA'!$D$72="","",1.3))</f>
        <v/>
      </c>
      <c r="G167" s="310" t="str">
        <f>IF(B167="","",IF('DEV.  DATA'!$G$60=100,1,'APPLIC. FRACT.'!$H163))</f>
        <v/>
      </c>
      <c r="H167" s="309" t="str">
        <f t="shared" si="15"/>
        <v/>
      </c>
      <c r="I167" s="311" t="str">
        <f>IF(B167="","",IF('DEV.  DATA'!$E$35="",'QUAL. CALC'!G163,IF('DEV.  DATA'!$E$37="",'DEV.  DATA'!$E$38,'DEV.  DATA'!$E$37)))</f>
        <v/>
      </c>
      <c r="J167" s="309" t="str">
        <f t="shared" si="16"/>
        <v/>
      </c>
      <c r="K167" s="312"/>
      <c r="L167" s="312"/>
      <c r="M167" s="450"/>
      <c r="N167" s="451" t="str">
        <f t="shared" si="12"/>
        <v/>
      </c>
      <c r="P167" s="452" t="str">
        <f>IF('DEV.  DATA'!$E$37&lt;&gt;"",'EXHIBIT C'!J167,IF(AND('DEV.  DATA'!$G$35="X",'DEV.  DATA'!$E$37="",'DEV.  DATA'!$E$38="",'DEV.  DATA'!$H$84=""),'EXHIBIT C'!J167,""))</f>
        <v/>
      </c>
      <c r="Q167" s="453" t="str">
        <f>IF(AND('DEV.  DATA'!$E$37="",'DEV.  DATA'!$E$38&gt;0),'EXHIBIT C'!J167,IF(AND('DEV.  DATA'!$G$35="X",'DEV.  DATA'!$E$37="",'DEV.  DATA'!$E$38="",'DEV.  DATA'!$H$84&lt;&gt;""),'EXHIBIT C'!J167,""))</f>
        <v/>
      </c>
      <c r="R167" s="454" t="str">
        <f>IF(B167="","",IF('DEV.  DATA'!$E$37&lt;&gt;"",'EXHIBIT C'!I167/100,IF(AND('DEV.  DATA'!$G$35="X",'DEV.  DATA'!$E$37="",'DEV.  DATA'!$E$38="",'DEV.  DATA'!$H$84=""),'EXHIBIT C'!I167/100,"")))</f>
        <v/>
      </c>
      <c r="S167" s="455" t="str">
        <f>IF(B167="","",IF(AND('DEV.  DATA'!$E$37="",'DEV.  DATA'!$E$38&gt;0), 'EXHIBIT C'!I167/100,IF(AND('DEV.  DATA'!$G$35="X",'DEV.  DATA'!$E$37="",'DEV.  DATA'!$E$38="",'DEV.  DATA'!$H$84&lt;&gt;""),'EXHIBIT C'!I167/100,"")))</f>
        <v/>
      </c>
      <c r="T167" s="456" t="str">
        <f>IF(B167="","",IF('DEV.  DATA'!$E$37&lt;&gt;"",'EXHIBIT C'!J167,IF(AND('DEV.  DATA'!$G$35="X",'DEV.  DATA'!$E$37="",'DEV.  DATA'!$E$38="",'DEV.  DATA'!$H$84=""),'EXHIBIT C'!J167,"")))</f>
        <v/>
      </c>
      <c r="U167" s="453" t="str">
        <f>IF(B167="","",IF(AND('DEV.  DATA'!$E$37="",'DEV.  DATA'!$E$38&gt;0), 'EXHIBIT C'!J167,IF(AND('DEV.  DATA'!$G$35="X",'DEV.  DATA'!$E$37="",'DEV.  DATA'!$E$38="",'DEV.  DATA'!$H$84&lt;&gt;""),'EXHIBIT C'!J167,"")))</f>
        <v/>
      </c>
      <c r="V167" s="444" t="str">
        <f>IF(B167="","",IF('DEV.  DATA'!$E$37&lt;&gt;"",'EXHIBIT C'!H167,IF(AND('DEV.  DATA'!$G$35="X",'DEV.  DATA'!$E$37="",'DEV.  DATA'!$E$38="",'DEV.  DATA'!$H$84=""),'EXHIBIT C'!H167,"")))</f>
        <v/>
      </c>
      <c r="W167" s="445" t="str">
        <f>IF(B167="","",IF(AND('DEV.  DATA'!$E$37="",'DEV.  DATA'!$E$38&gt;0), 'EXHIBIT C'!H167,IF(AND('DEV.  DATA'!$G$35="X",'DEV.  DATA'!$E$37="",'DEV.  DATA'!$E$38="",'DEV.  DATA'!$H$84&lt;&gt;""),'EXHIBIT C'!H167,"")))</f>
        <v/>
      </c>
      <c r="X167" s="444" t="str">
        <f>IF(B167="","",IF('DEV.  DATA'!$E$37&lt;&gt;"",'EXHIBIT C'!H167,IF(AND('DEV.  DATA'!$G$35="X",'DEV.  DATA'!$E$37="",'DEV.  DATA'!$E$38="",'DEV.  DATA'!$H$84=""),'EXHIBIT C'!H167,"")))</f>
        <v/>
      </c>
      <c r="Y167" s="445" t="str">
        <f>IF(B167="","",IF(AND('DEV.  DATA'!$E$37="",'DEV.  DATA'!$E$38&gt;0), 'EXHIBIT C'!H167,IF(AND('DEV.  DATA'!$G$35="X",'DEV.  DATA'!$E$37="",'DEV.  DATA'!$E$38="",'DEV.  DATA'!$H$84&lt;&gt;""),'EXHIBIT C'!H167,"")))</f>
        <v/>
      </c>
      <c r="Z167" s="457" t="str">
        <f t="shared" si="13"/>
        <v/>
      </c>
      <c r="AA167" s="457" t="str">
        <f t="shared" si="14"/>
        <v/>
      </c>
    </row>
    <row r="168" spans="1:27">
      <c r="A168" s="467"/>
      <c r="B168" s="306" t="str">
        <f>IF('APPLIC. FRACT.'!A164="",IF('QUAL. CALC'!A164="","",'QUAL. CALC'!A164),'APPLIC. FRACT.'!A164)</f>
        <v/>
      </c>
      <c r="C168" s="307" t="str">
        <f>IF('QUAL. CALC'!B164="","",'QUAL. CALC'!B164)</f>
        <v/>
      </c>
      <c r="D168" s="308" t="str">
        <f>IF('APPLIC. FRACT.'!C164="",IF('QUAL. CALC'!C164="","",'QUAL. CALC'!C164),'APPLIC. FRACT.'!C164)</f>
        <v/>
      </c>
      <c r="E168" s="309" t="str">
        <f>IF(B168="","",N(M168)+IF('DEV.  DATA'!H$84&gt;0,IF('CREDIT CALC.'!H$41&lt;='CREDIT CALC.'!H$43,'QUAL. CALC'!D164,('CREDIT CALC.'!H$43/'CREDIT CALC.'!H$41)*'QUAL. CALC'!D164),IF('CREDIT CALC.'!H$37="","",IF(AND('CREDIT CALC.'!H$41&lt;='CREDIT CALC.'!H$37,'CREDIT CALC.'!H$41&lt;='CREDIT CALC.'!H$43),'QUAL. CALC'!D164,IF(AND('CREDIT CALC.'!H$37&lt;'CREDIT CALC.'!H$41,'CREDIT CALC.'!H$37&lt;'CREDIT CALC.'!H$43),('CREDIT CALC.'!H$37/'CREDIT CALC.'!H$41)*'QUAL. CALC'!D164,('CREDIT CALC.'!H$43/'CREDIT CALC.'!H$41)*'QUAL. CALC'!D164)))))</f>
        <v/>
      </c>
      <c r="F168" s="308" t="str">
        <f>IF(B168="","",IF('DEV.  DATA'!$D$72="","",1.3))</f>
        <v/>
      </c>
      <c r="G168" s="310" t="str">
        <f>IF(B168="","",IF('DEV.  DATA'!$G$60=100,1,'APPLIC. FRACT.'!$H164))</f>
        <v/>
      </c>
      <c r="H168" s="309" t="str">
        <f t="shared" si="15"/>
        <v/>
      </c>
      <c r="I168" s="311" t="str">
        <f>IF(B168="","",IF('DEV.  DATA'!$E$35="",'QUAL. CALC'!G164,IF('DEV.  DATA'!$E$37="",'DEV.  DATA'!$E$38,'DEV.  DATA'!$E$37)))</f>
        <v/>
      </c>
      <c r="J168" s="309" t="str">
        <f t="shared" si="16"/>
        <v/>
      </c>
      <c r="K168" s="312"/>
      <c r="L168" s="312"/>
      <c r="M168" s="450"/>
      <c r="N168" s="451" t="str">
        <f t="shared" si="12"/>
        <v/>
      </c>
      <c r="P168" s="452" t="str">
        <f>IF('DEV.  DATA'!$E$37&lt;&gt;"",'EXHIBIT C'!J168,IF(AND('DEV.  DATA'!$G$35="X",'DEV.  DATA'!$E$37="",'DEV.  DATA'!$E$38="",'DEV.  DATA'!$H$84=""),'EXHIBIT C'!J168,""))</f>
        <v/>
      </c>
      <c r="Q168" s="453" t="str">
        <f>IF(AND('DEV.  DATA'!$E$37="",'DEV.  DATA'!$E$38&gt;0),'EXHIBIT C'!J168,IF(AND('DEV.  DATA'!$G$35="X",'DEV.  DATA'!$E$37="",'DEV.  DATA'!$E$38="",'DEV.  DATA'!$H$84&lt;&gt;""),'EXHIBIT C'!J168,""))</f>
        <v/>
      </c>
      <c r="R168" s="454" t="str">
        <f>IF(B168="","",IF('DEV.  DATA'!$E$37&lt;&gt;"",'EXHIBIT C'!I168/100,IF(AND('DEV.  DATA'!$G$35="X",'DEV.  DATA'!$E$37="",'DEV.  DATA'!$E$38="",'DEV.  DATA'!$H$84=""),'EXHIBIT C'!I168/100,"")))</f>
        <v/>
      </c>
      <c r="S168" s="455" t="str">
        <f>IF(B168="","",IF(AND('DEV.  DATA'!$E$37="",'DEV.  DATA'!$E$38&gt;0), 'EXHIBIT C'!I168/100,IF(AND('DEV.  DATA'!$G$35="X",'DEV.  DATA'!$E$37="",'DEV.  DATA'!$E$38="",'DEV.  DATA'!$H$84&lt;&gt;""),'EXHIBIT C'!I168/100,"")))</f>
        <v/>
      </c>
      <c r="T168" s="456" t="str">
        <f>IF(B168="","",IF('DEV.  DATA'!$E$37&lt;&gt;"",'EXHIBIT C'!J168,IF(AND('DEV.  DATA'!$G$35="X",'DEV.  DATA'!$E$37="",'DEV.  DATA'!$E$38="",'DEV.  DATA'!$H$84=""),'EXHIBIT C'!J168,"")))</f>
        <v/>
      </c>
      <c r="U168" s="453" t="str">
        <f>IF(B168="","",IF(AND('DEV.  DATA'!$E$37="",'DEV.  DATA'!$E$38&gt;0), 'EXHIBIT C'!J168,IF(AND('DEV.  DATA'!$G$35="X",'DEV.  DATA'!$E$37="",'DEV.  DATA'!$E$38="",'DEV.  DATA'!$H$84&lt;&gt;""),'EXHIBIT C'!J168,"")))</f>
        <v/>
      </c>
      <c r="V168" s="444" t="str">
        <f>IF(B168="","",IF('DEV.  DATA'!$E$37&lt;&gt;"",'EXHIBIT C'!H168,IF(AND('DEV.  DATA'!$G$35="X",'DEV.  DATA'!$E$37="",'DEV.  DATA'!$E$38="",'DEV.  DATA'!$H$84=""),'EXHIBIT C'!H168,"")))</f>
        <v/>
      </c>
      <c r="W168" s="445" t="str">
        <f>IF(B168="","",IF(AND('DEV.  DATA'!$E$37="",'DEV.  DATA'!$E$38&gt;0), 'EXHIBIT C'!H168,IF(AND('DEV.  DATA'!$G$35="X",'DEV.  DATA'!$E$37="",'DEV.  DATA'!$E$38="",'DEV.  DATA'!$H$84&lt;&gt;""),'EXHIBIT C'!H168,"")))</f>
        <v/>
      </c>
      <c r="X168" s="444" t="str">
        <f>IF(B168="","",IF('DEV.  DATA'!$E$37&lt;&gt;"",'EXHIBIT C'!H168,IF(AND('DEV.  DATA'!$G$35="X",'DEV.  DATA'!$E$37="",'DEV.  DATA'!$E$38="",'DEV.  DATA'!$H$84=""),'EXHIBIT C'!H168,"")))</f>
        <v/>
      </c>
      <c r="Y168" s="445" t="str">
        <f>IF(B168="","",IF(AND('DEV.  DATA'!$E$37="",'DEV.  DATA'!$E$38&gt;0), 'EXHIBIT C'!H168,IF(AND('DEV.  DATA'!$G$35="X",'DEV.  DATA'!$E$37="",'DEV.  DATA'!$E$38="",'DEV.  DATA'!$H$84&lt;&gt;""),'EXHIBIT C'!H168,"")))</f>
        <v/>
      </c>
      <c r="Z168" s="457" t="str">
        <f t="shared" si="13"/>
        <v/>
      </c>
      <c r="AA168" s="457" t="str">
        <f t="shared" si="14"/>
        <v/>
      </c>
    </row>
    <row r="169" spans="1:27">
      <c r="A169" s="467"/>
      <c r="B169" s="306" t="str">
        <f>IF('APPLIC. FRACT.'!A165="",IF('QUAL. CALC'!A165="","",'QUAL. CALC'!A165),'APPLIC. FRACT.'!A165)</f>
        <v/>
      </c>
      <c r="C169" s="307" t="str">
        <f>IF('QUAL. CALC'!B165="","",'QUAL. CALC'!B165)</f>
        <v/>
      </c>
      <c r="D169" s="308" t="str">
        <f>IF('APPLIC. FRACT.'!C165="",IF('QUAL. CALC'!C165="","",'QUAL. CALC'!C165),'APPLIC. FRACT.'!C165)</f>
        <v/>
      </c>
      <c r="E169" s="309" t="str">
        <f>IF(B169="","",N(M169)+IF('DEV.  DATA'!H$84&gt;0,IF('CREDIT CALC.'!H$41&lt;='CREDIT CALC.'!H$43,'QUAL. CALC'!D165,('CREDIT CALC.'!H$43/'CREDIT CALC.'!H$41)*'QUAL. CALC'!D165),IF('CREDIT CALC.'!H$37="","",IF(AND('CREDIT CALC.'!H$41&lt;='CREDIT CALC.'!H$37,'CREDIT CALC.'!H$41&lt;='CREDIT CALC.'!H$43),'QUAL. CALC'!D165,IF(AND('CREDIT CALC.'!H$37&lt;'CREDIT CALC.'!H$41,'CREDIT CALC.'!H$37&lt;'CREDIT CALC.'!H$43),('CREDIT CALC.'!H$37/'CREDIT CALC.'!H$41)*'QUAL. CALC'!D165,('CREDIT CALC.'!H$43/'CREDIT CALC.'!H$41)*'QUAL. CALC'!D165)))))</f>
        <v/>
      </c>
      <c r="F169" s="308" t="str">
        <f>IF(B169="","",IF('DEV.  DATA'!$D$72="","",1.3))</f>
        <v/>
      </c>
      <c r="G169" s="310" t="str">
        <f>IF(B169="","",IF('DEV.  DATA'!$G$60=100,1,'APPLIC. FRACT.'!$H165))</f>
        <v/>
      </c>
      <c r="H169" s="309" t="str">
        <f t="shared" si="15"/>
        <v/>
      </c>
      <c r="I169" s="311" t="str">
        <f>IF(B169="","",IF('DEV.  DATA'!$E$35="",'QUAL. CALC'!G165,IF('DEV.  DATA'!$E$37="",'DEV.  DATA'!$E$38,'DEV.  DATA'!$E$37)))</f>
        <v/>
      </c>
      <c r="J169" s="309" t="str">
        <f t="shared" si="16"/>
        <v/>
      </c>
      <c r="K169" s="312"/>
      <c r="L169" s="312"/>
      <c r="M169" s="450"/>
      <c r="N169" s="451" t="str">
        <f t="shared" si="12"/>
        <v/>
      </c>
      <c r="P169" s="452" t="str">
        <f>IF('DEV.  DATA'!$E$37&lt;&gt;"",'EXHIBIT C'!J169,IF(AND('DEV.  DATA'!$G$35="X",'DEV.  DATA'!$E$37="",'DEV.  DATA'!$E$38="",'DEV.  DATA'!$H$84=""),'EXHIBIT C'!J169,""))</f>
        <v/>
      </c>
      <c r="Q169" s="453" t="str">
        <f>IF(AND('DEV.  DATA'!$E$37="",'DEV.  DATA'!$E$38&gt;0),'EXHIBIT C'!J169,IF(AND('DEV.  DATA'!$G$35="X",'DEV.  DATA'!$E$37="",'DEV.  DATA'!$E$38="",'DEV.  DATA'!$H$84&lt;&gt;""),'EXHIBIT C'!J169,""))</f>
        <v/>
      </c>
      <c r="R169" s="454" t="str">
        <f>IF(B169="","",IF('DEV.  DATA'!$E$37&lt;&gt;"",'EXHIBIT C'!I169/100,IF(AND('DEV.  DATA'!$G$35="X",'DEV.  DATA'!$E$37="",'DEV.  DATA'!$E$38="",'DEV.  DATA'!$H$84=""),'EXHIBIT C'!I169/100,"")))</f>
        <v/>
      </c>
      <c r="S169" s="455" t="str">
        <f>IF(B169="","",IF(AND('DEV.  DATA'!$E$37="",'DEV.  DATA'!$E$38&gt;0), 'EXHIBIT C'!I169/100,IF(AND('DEV.  DATA'!$G$35="X",'DEV.  DATA'!$E$37="",'DEV.  DATA'!$E$38="",'DEV.  DATA'!$H$84&lt;&gt;""),'EXHIBIT C'!I169/100,"")))</f>
        <v/>
      </c>
      <c r="T169" s="456" t="str">
        <f>IF(B169="","",IF('DEV.  DATA'!$E$37&lt;&gt;"",'EXHIBIT C'!J169,IF(AND('DEV.  DATA'!$G$35="X",'DEV.  DATA'!$E$37="",'DEV.  DATA'!$E$38="",'DEV.  DATA'!$H$84=""),'EXHIBIT C'!J169,"")))</f>
        <v/>
      </c>
      <c r="U169" s="453" t="str">
        <f>IF(B169="","",IF(AND('DEV.  DATA'!$E$37="",'DEV.  DATA'!$E$38&gt;0), 'EXHIBIT C'!J169,IF(AND('DEV.  DATA'!$G$35="X",'DEV.  DATA'!$E$37="",'DEV.  DATA'!$E$38="",'DEV.  DATA'!$H$84&lt;&gt;""),'EXHIBIT C'!J169,"")))</f>
        <v/>
      </c>
      <c r="V169" s="444" t="str">
        <f>IF(B169="","",IF('DEV.  DATA'!$E$37&lt;&gt;"",'EXHIBIT C'!H169,IF(AND('DEV.  DATA'!$G$35="X",'DEV.  DATA'!$E$37="",'DEV.  DATA'!$E$38="",'DEV.  DATA'!$H$84=""),'EXHIBIT C'!H169,"")))</f>
        <v/>
      </c>
      <c r="W169" s="445" t="str">
        <f>IF(B169="","",IF(AND('DEV.  DATA'!$E$37="",'DEV.  DATA'!$E$38&gt;0), 'EXHIBIT C'!H169,IF(AND('DEV.  DATA'!$G$35="X",'DEV.  DATA'!$E$37="",'DEV.  DATA'!$E$38="",'DEV.  DATA'!$H$84&lt;&gt;""),'EXHIBIT C'!H169,"")))</f>
        <v/>
      </c>
      <c r="X169" s="444" t="str">
        <f>IF(B169="","",IF('DEV.  DATA'!$E$37&lt;&gt;"",'EXHIBIT C'!H169,IF(AND('DEV.  DATA'!$G$35="X",'DEV.  DATA'!$E$37="",'DEV.  DATA'!$E$38="",'DEV.  DATA'!$H$84=""),'EXHIBIT C'!H169,"")))</f>
        <v/>
      </c>
      <c r="Y169" s="445" t="str">
        <f>IF(B169="","",IF(AND('DEV.  DATA'!$E$37="",'DEV.  DATA'!$E$38&gt;0), 'EXHIBIT C'!H169,IF(AND('DEV.  DATA'!$G$35="X",'DEV.  DATA'!$E$37="",'DEV.  DATA'!$E$38="",'DEV.  DATA'!$H$84&lt;&gt;""),'EXHIBIT C'!H169,"")))</f>
        <v/>
      </c>
      <c r="Z169" s="457" t="str">
        <f t="shared" si="13"/>
        <v/>
      </c>
      <c r="AA169" s="457" t="str">
        <f t="shared" si="14"/>
        <v/>
      </c>
    </row>
    <row r="170" spans="1:27">
      <c r="A170" s="467"/>
      <c r="B170" s="306" t="str">
        <f>IF('APPLIC. FRACT.'!A166="",IF('QUAL. CALC'!A166="","",'QUAL. CALC'!A166),'APPLIC. FRACT.'!A166)</f>
        <v/>
      </c>
      <c r="C170" s="307" t="str">
        <f>IF('QUAL. CALC'!B166="","",'QUAL. CALC'!B166)</f>
        <v/>
      </c>
      <c r="D170" s="308" t="str">
        <f>IF('APPLIC. FRACT.'!C166="",IF('QUAL. CALC'!C166="","",'QUAL. CALC'!C166),'APPLIC. FRACT.'!C166)</f>
        <v/>
      </c>
      <c r="E170" s="309" t="str">
        <f>IF(B170="","",N(M170)+IF('DEV.  DATA'!H$84&gt;0,IF('CREDIT CALC.'!H$41&lt;='CREDIT CALC.'!H$43,'QUAL. CALC'!D166,('CREDIT CALC.'!H$43/'CREDIT CALC.'!H$41)*'QUAL. CALC'!D166),IF('CREDIT CALC.'!H$37="","",IF(AND('CREDIT CALC.'!H$41&lt;='CREDIT CALC.'!H$37,'CREDIT CALC.'!H$41&lt;='CREDIT CALC.'!H$43),'QUAL. CALC'!D166,IF(AND('CREDIT CALC.'!H$37&lt;'CREDIT CALC.'!H$41,'CREDIT CALC.'!H$37&lt;'CREDIT CALC.'!H$43),('CREDIT CALC.'!H$37/'CREDIT CALC.'!H$41)*'QUAL. CALC'!D166,('CREDIT CALC.'!H$43/'CREDIT CALC.'!H$41)*'QUAL. CALC'!D166)))))</f>
        <v/>
      </c>
      <c r="F170" s="308" t="str">
        <f>IF(B170="","",IF('DEV.  DATA'!$D$72="","",1.3))</f>
        <v/>
      </c>
      <c r="G170" s="310" t="str">
        <f>IF(B170="","",IF('DEV.  DATA'!$G$60=100,1,'APPLIC. FRACT.'!$H166))</f>
        <v/>
      </c>
      <c r="H170" s="309" t="str">
        <f t="shared" si="15"/>
        <v/>
      </c>
      <c r="I170" s="311" t="str">
        <f>IF(B170="","",IF('DEV.  DATA'!$E$35="",'QUAL. CALC'!G166,IF('DEV.  DATA'!$E$37="",'DEV.  DATA'!$E$38,'DEV.  DATA'!$E$37)))</f>
        <v/>
      </c>
      <c r="J170" s="309" t="str">
        <f t="shared" si="16"/>
        <v/>
      </c>
      <c r="K170" s="312"/>
      <c r="L170" s="312"/>
      <c r="M170" s="450"/>
      <c r="N170" s="451" t="str">
        <f t="shared" si="12"/>
        <v/>
      </c>
      <c r="P170" s="452" t="str">
        <f>IF('DEV.  DATA'!$E$37&lt;&gt;"",'EXHIBIT C'!J170,IF(AND('DEV.  DATA'!$G$35="X",'DEV.  DATA'!$E$37="",'DEV.  DATA'!$E$38="",'DEV.  DATA'!$H$84=""),'EXHIBIT C'!J170,""))</f>
        <v/>
      </c>
      <c r="Q170" s="453" t="str">
        <f>IF(AND('DEV.  DATA'!$E$37="",'DEV.  DATA'!$E$38&gt;0),'EXHIBIT C'!J170,IF(AND('DEV.  DATA'!$G$35="X",'DEV.  DATA'!$E$37="",'DEV.  DATA'!$E$38="",'DEV.  DATA'!$H$84&lt;&gt;""),'EXHIBIT C'!J170,""))</f>
        <v/>
      </c>
      <c r="R170" s="454" t="str">
        <f>IF(B170="","",IF('DEV.  DATA'!$E$37&lt;&gt;"",'EXHIBIT C'!I170/100,IF(AND('DEV.  DATA'!$G$35="X",'DEV.  DATA'!$E$37="",'DEV.  DATA'!$E$38="",'DEV.  DATA'!$H$84=""),'EXHIBIT C'!I170/100,"")))</f>
        <v/>
      </c>
      <c r="S170" s="455" t="str">
        <f>IF(B170="","",IF(AND('DEV.  DATA'!$E$37="",'DEV.  DATA'!$E$38&gt;0), 'EXHIBIT C'!I170/100,IF(AND('DEV.  DATA'!$G$35="X",'DEV.  DATA'!$E$37="",'DEV.  DATA'!$E$38="",'DEV.  DATA'!$H$84&lt;&gt;""),'EXHIBIT C'!I170/100,"")))</f>
        <v/>
      </c>
      <c r="T170" s="456" t="str">
        <f>IF(B170="","",IF('DEV.  DATA'!$E$37&lt;&gt;"",'EXHIBIT C'!J170,IF(AND('DEV.  DATA'!$G$35="X",'DEV.  DATA'!$E$37="",'DEV.  DATA'!$E$38="",'DEV.  DATA'!$H$84=""),'EXHIBIT C'!J170,"")))</f>
        <v/>
      </c>
      <c r="U170" s="453" t="str">
        <f>IF(B170="","",IF(AND('DEV.  DATA'!$E$37="",'DEV.  DATA'!$E$38&gt;0), 'EXHIBIT C'!J170,IF(AND('DEV.  DATA'!$G$35="X",'DEV.  DATA'!$E$37="",'DEV.  DATA'!$E$38="",'DEV.  DATA'!$H$84&lt;&gt;""),'EXHIBIT C'!J170,"")))</f>
        <v/>
      </c>
      <c r="V170" s="444" t="str">
        <f>IF(B170="","",IF('DEV.  DATA'!$E$37&lt;&gt;"",'EXHIBIT C'!H170,IF(AND('DEV.  DATA'!$G$35="X",'DEV.  DATA'!$E$37="",'DEV.  DATA'!$E$38="",'DEV.  DATA'!$H$84=""),'EXHIBIT C'!H170,"")))</f>
        <v/>
      </c>
      <c r="W170" s="445" t="str">
        <f>IF(B170="","",IF(AND('DEV.  DATA'!$E$37="",'DEV.  DATA'!$E$38&gt;0), 'EXHIBIT C'!H170,IF(AND('DEV.  DATA'!$G$35="X",'DEV.  DATA'!$E$37="",'DEV.  DATA'!$E$38="",'DEV.  DATA'!$H$84&lt;&gt;""),'EXHIBIT C'!H170,"")))</f>
        <v/>
      </c>
      <c r="X170" s="444" t="str">
        <f>IF(B170="","",IF('DEV.  DATA'!$E$37&lt;&gt;"",'EXHIBIT C'!H170,IF(AND('DEV.  DATA'!$G$35="X",'DEV.  DATA'!$E$37="",'DEV.  DATA'!$E$38="",'DEV.  DATA'!$H$84=""),'EXHIBIT C'!H170,"")))</f>
        <v/>
      </c>
      <c r="Y170" s="445" t="str">
        <f>IF(B170="","",IF(AND('DEV.  DATA'!$E$37="",'DEV.  DATA'!$E$38&gt;0), 'EXHIBIT C'!H170,IF(AND('DEV.  DATA'!$G$35="X",'DEV.  DATA'!$E$37="",'DEV.  DATA'!$E$38="",'DEV.  DATA'!$H$84&lt;&gt;""),'EXHIBIT C'!H170,"")))</f>
        <v/>
      </c>
      <c r="Z170" s="457" t="str">
        <f t="shared" si="13"/>
        <v/>
      </c>
      <c r="AA170" s="457" t="str">
        <f t="shared" si="14"/>
        <v/>
      </c>
    </row>
    <row r="171" spans="1:27">
      <c r="A171" s="467"/>
      <c r="B171" s="306" t="str">
        <f>IF('APPLIC. FRACT.'!A167="",IF('QUAL. CALC'!A167="","",'QUAL. CALC'!A167),'APPLIC. FRACT.'!A167)</f>
        <v/>
      </c>
      <c r="C171" s="307" t="str">
        <f>IF('QUAL. CALC'!B167="","",'QUAL. CALC'!B167)</f>
        <v/>
      </c>
      <c r="D171" s="308" t="str">
        <f>IF('APPLIC. FRACT.'!C167="",IF('QUAL. CALC'!C167="","",'QUAL. CALC'!C167),'APPLIC. FRACT.'!C167)</f>
        <v/>
      </c>
      <c r="E171" s="309" t="str">
        <f>IF(B171="","",N(M171)+IF('DEV.  DATA'!H$84&gt;0,IF('CREDIT CALC.'!H$41&lt;='CREDIT CALC.'!H$43,'QUAL. CALC'!D167,('CREDIT CALC.'!H$43/'CREDIT CALC.'!H$41)*'QUAL. CALC'!D167),IF('CREDIT CALC.'!H$37="","",IF(AND('CREDIT CALC.'!H$41&lt;='CREDIT CALC.'!H$37,'CREDIT CALC.'!H$41&lt;='CREDIT CALC.'!H$43),'QUAL. CALC'!D167,IF(AND('CREDIT CALC.'!H$37&lt;'CREDIT CALC.'!H$41,'CREDIT CALC.'!H$37&lt;'CREDIT CALC.'!H$43),('CREDIT CALC.'!H$37/'CREDIT CALC.'!H$41)*'QUAL. CALC'!D167,('CREDIT CALC.'!H$43/'CREDIT CALC.'!H$41)*'QUAL. CALC'!D167)))))</f>
        <v/>
      </c>
      <c r="F171" s="308" t="str">
        <f>IF(B171="","",IF('DEV.  DATA'!$D$72="","",1.3))</f>
        <v/>
      </c>
      <c r="G171" s="310" t="str">
        <f>IF(B171="","",IF('DEV.  DATA'!$G$60=100,1,'APPLIC. FRACT.'!$H167))</f>
        <v/>
      </c>
      <c r="H171" s="309" t="str">
        <f t="shared" si="15"/>
        <v/>
      </c>
      <c r="I171" s="311" t="str">
        <f>IF(B171="","",IF('DEV.  DATA'!$E$35="",'QUAL. CALC'!G167,IF('DEV.  DATA'!$E$37="",'DEV.  DATA'!$E$38,'DEV.  DATA'!$E$37)))</f>
        <v/>
      </c>
      <c r="J171" s="309" t="str">
        <f t="shared" si="16"/>
        <v/>
      </c>
      <c r="K171" s="312"/>
      <c r="L171" s="312"/>
      <c r="M171" s="450"/>
      <c r="N171" s="451" t="str">
        <f t="shared" si="12"/>
        <v/>
      </c>
      <c r="P171" s="452" t="str">
        <f>IF('DEV.  DATA'!$E$37&lt;&gt;"",'EXHIBIT C'!J171,IF(AND('DEV.  DATA'!$G$35="X",'DEV.  DATA'!$E$37="",'DEV.  DATA'!$E$38="",'DEV.  DATA'!$H$84=""),'EXHIBIT C'!J171,""))</f>
        <v/>
      </c>
      <c r="Q171" s="453" t="str">
        <f>IF(AND('DEV.  DATA'!$E$37="",'DEV.  DATA'!$E$38&gt;0),'EXHIBIT C'!J171,IF(AND('DEV.  DATA'!$G$35="X",'DEV.  DATA'!$E$37="",'DEV.  DATA'!$E$38="",'DEV.  DATA'!$H$84&lt;&gt;""),'EXHIBIT C'!J171,""))</f>
        <v/>
      </c>
      <c r="R171" s="454" t="str">
        <f>IF(B171="","",IF('DEV.  DATA'!$E$37&lt;&gt;"",'EXHIBIT C'!I171/100,IF(AND('DEV.  DATA'!$G$35="X",'DEV.  DATA'!$E$37="",'DEV.  DATA'!$E$38="",'DEV.  DATA'!$H$84=""),'EXHIBIT C'!I171/100,"")))</f>
        <v/>
      </c>
      <c r="S171" s="455" t="str">
        <f>IF(B171="","",IF(AND('DEV.  DATA'!$E$37="",'DEV.  DATA'!$E$38&gt;0), 'EXHIBIT C'!I171/100,IF(AND('DEV.  DATA'!$G$35="X",'DEV.  DATA'!$E$37="",'DEV.  DATA'!$E$38="",'DEV.  DATA'!$H$84&lt;&gt;""),'EXHIBIT C'!I171/100,"")))</f>
        <v/>
      </c>
      <c r="T171" s="456" t="str">
        <f>IF(B171="","",IF('DEV.  DATA'!$E$37&lt;&gt;"",'EXHIBIT C'!J171,IF(AND('DEV.  DATA'!$G$35="X",'DEV.  DATA'!$E$37="",'DEV.  DATA'!$E$38="",'DEV.  DATA'!$H$84=""),'EXHIBIT C'!J171,"")))</f>
        <v/>
      </c>
      <c r="U171" s="453" t="str">
        <f>IF(B171="","",IF(AND('DEV.  DATA'!$E$37="",'DEV.  DATA'!$E$38&gt;0), 'EXHIBIT C'!J171,IF(AND('DEV.  DATA'!$G$35="X",'DEV.  DATA'!$E$37="",'DEV.  DATA'!$E$38="",'DEV.  DATA'!$H$84&lt;&gt;""),'EXHIBIT C'!J171,"")))</f>
        <v/>
      </c>
      <c r="V171" s="444" t="str">
        <f>IF(B171="","",IF('DEV.  DATA'!$E$37&lt;&gt;"",'EXHIBIT C'!H171,IF(AND('DEV.  DATA'!$G$35="X",'DEV.  DATA'!$E$37="",'DEV.  DATA'!$E$38="",'DEV.  DATA'!$H$84=""),'EXHIBIT C'!H171,"")))</f>
        <v/>
      </c>
      <c r="W171" s="445" t="str">
        <f>IF(B171="","",IF(AND('DEV.  DATA'!$E$37="",'DEV.  DATA'!$E$38&gt;0), 'EXHIBIT C'!H171,IF(AND('DEV.  DATA'!$G$35="X",'DEV.  DATA'!$E$37="",'DEV.  DATA'!$E$38="",'DEV.  DATA'!$H$84&lt;&gt;""),'EXHIBIT C'!H171,"")))</f>
        <v/>
      </c>
      <c r="X171" s="444" t="str">
        <f>IF(B171="","",IF('DEV.  DATA'!$E$37&lt;&gt;"",'EXHIBIT C'!H171,IF(AND('DEV.  DATA'!$G$35="X",'DEV.  DATA'!$E$37="",'DEV.  DATA'!$E$38="",'DEV.  DATA'!$H$84=""),'EXHIBIT C'!H171,"")))</f>
        <v/>
      </c>
      <c r="Y171" s="445" t="str">
        <f>IF(B171="","",IF(AND('DEV.  DATA'!$E$37="",'DEV.  DATA'!$E$38&gt;0), 'EXHIBIT C'!H171,IF(AND('DEV.  DATA'!$G$35="X",'DEV.  DATA'!$E$37="",'DEV.  DATA'!$E$38="",'DEV.  DATA'!$H$84&lt;&gt;""),'EXHIBIT C'!H171,"")))</f>
        <v/>
      </c>
      <c r="Z171" s="457" t="str">
        <f t="shared" si="13"/>
        <v/>
      </c>
      <c r="AA171" s="457" t="str">
        <f t="shared" si="14"/>
        <v/>
      </c>
    </row>
    <row r="172" spans="1:27">
      <c r="A172" s="467"/>
      <c r="B172" s="306" t="str">
        <f>IF('APPLIC. FRACT.'!A168="",IF('QUAL. CALC'!A168="","",'QUAL. CALC'!A168),'APPLIC. FRACT.'!A168)</f>
        <v/>
      </c>
      <c r="C172" s="307" t="str">
        <f>IF('QUAL. CALC'!B168="","",'QUAL. CALC'!B168)</f>
        <v/>
      </c>
      <c r="D172" s="308" t="str">
        <f>IF('APPLIC. FRACT.'!C168="",IF('QUAL. CALC'!C168="","",'QUAL. CALC'!C168),'APPLIC. FRACT.'!C168)</f>
        <v/>
      </c>
      <c r="E172" s="309" t="str">
        <f>IF(B172="","",N(M172)+IF('DEV.  DATA'!H$84&gt;0,IF('CREDIT CALC.'!H$41&lt;='CREDIT CALC.'!H$43,'QUAL. CALC'!D168,('CREDIT CALC.'!H$43/'CREDIT CALC.'!H$41)*'QUAL. CALC'!D168),IF('CREDIT CALC.'!H$37="","",IF(AND('CREDIT CALC.'!H$41&lt;='CREDIT CALC.'!H$37,'CREDIT CALC.'!H$41&lt;='CREDIT CALC.'!H$43),'QUAL. CALC'!D168,IF(AND('CREDIT CALC.'!H$37&lt;'CREDIT CALC.'!H$41,'CREDIT CALC.'!H$37&lt;'CREDIT CALC.'!H$43),('CREDIT CALC.'!H$37/'CREDIT CALC.'!H$41)*'QUAL. CALC'!D168,('CREDIT CALC.'!H$43/'CREDIT CALC.'!H$41)*'QUAL. CALC'!D168)))))</f>
        <v/>
      </c>
      <c r="F172" s="308" t="str">
        <f>IF(B172="","",IF('DEV.  DATA'!$D$72="","",1.3))</f>
        <v/>
      </c>
      <c r="G172" s="310" t="str">
        <f>IF(B172="","",IF('DEV.  DATA'!$G$60=100,1,'APPLIC. FRACT.'!$H168))</f>
        <v/>
      </c>
      <c r="H172" s="309" t="str">
        <f t="shared" si="15"/>
        <v/>
      </c>
      <c r="I172" s="311" t="str">
        <f>IF(B172="","",IF('DEV.  DATA'!$E$35="",'QUAL. CALC'!G168,IF('DEV.  DATA'!$E$37="",'DEV.  DATA'!$E$38,'DEV.  DATA'!$E$37)))</f>
        <v/>
      </c>
      <c r="J172" s="309" t="str">
        <f t="shared" si="16"/>
        <v/>
      </c>
      <c r="K172" s="312"/>
      <c r="L172" s="312"/>
      <c r="M172" s="450"/>
      <c r="N172" s="451" t="str">
        <f t="shared" si="12"/>
        <v/>
      </c>
      <c r="P172" s="452" t="str">
        <f>IF('DEV.  DATA'!$E$37&lt;&gt;"",'EXHIBIT C'!J172,IF(AND('DEV.  DATA'!$G$35="X",'DEV.  DATA'!$E$37="",'DEV.  DATA'!$E$38="",'DEV.  DATA'!$H$84=""),'EXHIBIT C'!J172,""))</f>
        <v/>
      </c>
      <c r="Q172" s="453" t="str">
        <f>IF(AND('DEV.  DATA'!$E$37="",'DEV.  DATA'!$E$38&gt;0),'EXHIBIT C'!J172,IF(AND('DEV.  DATA'!$G$35="X",'DEV.  DATA'!$E$37="",'DEV.  DATA'!$E$38="",'DEV.  DATA'!$H$84&lt;&gt;""),'EXHIBIT C'!J172,""))</f>
        <v/>
      </c>
      <c r="R172" s="454" t="str">
        <f>IF(B172="","",IF('DEV.  DATA'!$E$37&lt;&gt;"",'EXHIBIT C'!I172/100,IF(AND('DEV.  DATA'!$G$35="X",'DEV.  DATA'!$E$37="",'DEV.  DATA'!$E$38="",'DEV.  DATA'!$H$84=""),'EXHIBIT C'!I172/100,"")))</f>
        <v/>
      </c>
      <c r="S172" s="455" t="str">
        <f>IF(B172="","",IF(AND('DEV.  DATA'!$E$37="",'DEV.  DATA'!$E$38&gt;0), 'EXHIBIT C'!I172/100,IF(AND('DEV.  DATA'!$G$35="X",'DEV.  DATA'!$E$37="",'DEV.  DATA'!$E$38="",'DEV.  DATA'!$H$84&lt;&gt;""),'EXHIBIT C'!I172/100,"")))</f>
        <v/>
      </c>
      <c r="T172" s="456" t="str">
        <f>IF(B172="","",IF('DEV.  DATA'!$E$37&lt;&gt;"",'EXHIBIT C'!J172,IF(AND('DEV.  DATA'!$G$35="X",'DEV.  DATA'!$E$37="",'DEV.  DATA'!$E$38="",'DEV.  DATA'!$H$84=""),'EXHIBIT C'!J172,"")))</f>
        <v/>
      </c>
      <c r="U172" s="453" t="str">
        <f>IF(B172="","",IF(AND('DEV.  DATA'!$E$37="",'DEV.  DATA'!$E$38&gt;0), 'EXHIBIT C'!J172,IF(AND('DEV.  DATA'!$G$35="X",'DEV.  DATA'!$E$37="",'DEV.  DATA'!$E$38="",'DEV.  DATA'!$H$84&lt;&gt;""),'EXHIBIT C'!J172,"")))</f>
        <v/>
      </c>
      <c r="V172" s="444" t="str">
        <f>IF(B172="","",IF('DEV.  DATA'!$E$37&lt;&gt;"",'EXHIBIT C'!H172,IF(AND('DEV.  DATA'!$G$35="X",'DEV.  DATA'!$E$37="",'DEV.  DATA'!$E$38="",'DEV.  DATA'!$H$84=""),'EXHIBIT C'!H172,"")))</f>
        <v/>
      </c>
      <c r="W172" s="445" t="str">
        <f>IF(B172="","",IF(AND('DEV.  DATA'!$E$37="",'DEV.  DATA'!$E$38&gt;0), 'EXHIBIT C'!H172,IF(AND('DEV.  DATA'!$G$35="X",'DEV.  DATA'!$E$37="",'DEV.  DATA'!$E$38="",'DEV.  DATA'!$H$84&lt;&gt;""),'EXHIBIT C'!H172,"")))</f>
        <v/>
      </c>
      <c r="X172" s="444" t="str">
        <f>IF(B172="","",IF('DEV.  DATA'!$E$37&lt;&gt;"",'EXHIBIT C'!H172,IF(AND('DEV.  DATA'!$G$35="X",'DEV.  DATA'!$E$37="",'DEV.  DATA'!$E$38="",'DEV.  DATA'!$H$84=""),'EXHIBIT C'!H172,"")))</f>
        <v/>
      </c>
      <c r="Y172" s="445" t="str">
        <f>IF(B172="","",IF(AND('DEV.  DATA'!$E$37="",'DEV.  DATA'!$E$38&gt;0), 'EXHIBIT C'!H172,IF(AND('DEV.  DATA'!$G$35="X",'DEV.  DATA'!$E$37="",'DEV.  DATA'!$E$38="",'DEV.  DATA'!$H$84&lt;&gt;""),'EXHIBIT C'!H172,"")))</f>
        <v/>
      </c>
      <c r="Z172" s="457" t="str">
        <f t="shared" si="13"/>
        <v/>
      </c>
      <c r="AA172" s="457" t="str">
        <f t="shared" si="14"/>
        <v/>
      </c>
    </row>
    <row r="173" spans="1:27">
      <c r="A173" s="467"/>
      <c r="B173" s="306" t="str">
        <f>IF('APPLIC. FRACT.'!A169="",IF('QUAL. CALC'!A169="","",'QUAL. CALC'!A169),'APPLIC. FRACT.'!A169)</f>
        <v/>
      </c>
      <c r="C173" s="307" t="str">
        <f>IF('QUAL. CALC'!B169="","",'QUAL. CALC'!B169)</f>
        <v/>
      </c>
      <c r="D173" s="308" t="str">
        <f>IF('APPLIC. FRACT.'!C169="",IF('QUAL. CALC'!C169="","",'QUAL. CALC'!C169),'APPLIC. FRACT.'!C169)</f>
        <v/>
      </c>
      <c r="E173" s="309" t="str">
        <f>IF(B173="","",N(M173)+IF('DEV.  DATA'!H$84&gt;0,IF('CREDIT CALC.'!H$41&lt;='CREDIT CALC.'!H$43,'QUAL. CALC'!D169,('CREDIT CALC.'!H$43/'CREDIT CALC.'!H$41)*'QUAL. CALC'!D169),IF('CREDIT CALC.'!H$37="","",IF(AND('CREDIT CALC.'!H$41&lt;='CREDIT CALC.'!H$37,'CREDIT CALC.'!H$41&lt;='CREDIT CALC.'!H$43),'QUAL. CALC'!D169,IF(AND('CREDIT CALC.'!H$37&lt;'CREDIT CALC.'!H$41,'CREDIT CALC.'!H$37&lt;'CREDIT CALC.'!H$43),('CREDIT CALC.'!H$37/'CREDIT CALC.'!H$41)*'QUAL. CALC'!D169,('CREDIT CALC.'!H$43/'CREDIT CALC.'!H$41)*'QUAL. CALC'!D169)))))</f>
        <v/>
      </c>
      <c r="F173" s="308" t="str">
        <f>IF(B173="","",IF('DEV.  DATA'!$D$72="","",1.3))</f>
        <v/>
      </c>
      <c r="G173" s="310" t="str">
        <f>IF(B173="","",IF('DEV.  DATA'!$G$60=100,1,'APPLIC. FRACT.'!$H169))</f>
        <v/>
      </c>
      <c r="H173" s="309" t="str">
        <f t="shared" si="15"/>
        <v/>
      </c>
      <c r="I173" s="311" t="str">
        <f>IF(B173="","",IF('DEV.  DATA'!$E$35="",'QUAL. CALC'!G169,IF('DEV.  DATA'!$E$37="",'DEV.  DATA'!$E$38,'DEV.  DATA'!$E$37)))</f>
        <v/>
      </c>
      <c r="J173" s="309" t="str">
        <f t="shared" si="16"/>
        <v/>
      </c>
      <c r="K173" s="312"/>
      <c r="L173" s="312"/>
      <c r="M173" s="450"/>
      <c r="N173" s="451" t="str">
        <f t="shared" si="12"/>
        <v/>
      </c>
      <c r="P173" s="452" t="str">
        <f>IF('DEV.  DATA'!$E$37&lt;&gt;"",'EXHIBIT C'!J173,IF(AND('DEV.  DATA'!$G$35="X",'DEV.  DATA'!$E$37="",'DEV.  DATA'!$E$38="",'DEV.  DATA'!$H$84=""),'EXHIBIT C'!J173,""))</f>
        <v/>
      </c>
      <c r="Q173" s="453" t="str">
        <f>IF(AND('DEV.  DATA'!$E$37="",'DEV.  DATA'!$E$38&gt;0),'EXHIBIT C'!J173,IF(AND('DEV.  DATA'!$G$35="X",'DEV.  DATA'!$E$37="",'DEV.  DATA'!$E$38="",'DEV.  DATA'!$H$84&lt;&gt;""),'EXHIBIT C'!J173,""))</f>
        <v/>
      </c>
      <c r="R173" s="454" t="str">
        <f>IF(B173="","",IF('DEV.  DATA'!$E$37&lt;&gt;"",'EXHIBIT C'!I173/100,IF(AND('DEV.  DATA'!$G$35="X",'DEV.  DATA'!$E$37="",'DEV.  DATA'!$E$38="",'DEV.  DATA'!$H$84=""),'EXHIBIT C'!I173/100,"")))</f>
        <v/>
      </c>
      <c r="S173" s="455" t="str">
        <f>IF(B173="","",IF(AND('DEV.  DATA'!$E$37="",'DEV.  DATA'!$E$38&gt;0), 'EXHIBIT C'!I173/100,IF(AND('DEV.  DATA'!$G$35="X",'DEV.  DATA'!$E$37="",'DEV.  DATA'!$E$38="",'DEV.  DATA'!$H$84&lt;&gt;""),'EXHIBIT C'!I173/100,"")))</f>
        <v/>
      </c>
      <c r="T173" s="456" t="str">
        <f>IF(B173="","",IF('DEV.  DATA'!$E$37&lt;&gt;"",'EXHIBIT C'!J173,IF(AND('DEV.  DATA'!$G$35="X",'DEV.  DATA'!$E$37="",'DEV.  DATA'!$E$38="",'DEV.  DATA'!$H$84=""),'EXHIBIT C'!J173,"")))</f>
        <v/>
      </c>
      <c r="U173" s="453" t="str">
        <f>IF(B173="","",IF(AND('DEV.  DATA'!$E$37="",'DEV.  DATA'!$E$38&gt;0), 'EXHIBIT C'!J173,IF(AND('DEV.  DATA'!$G$35="X",'DEV.  DATA'!$E$37="",'DEV.  DATA'!$E$38="",'DEV.  DATA'!$H$84&lt;&gt;""),'EXHIBIT C'!J173,"")))</f>
        <v/>
      </c>
      <c r="V173" s="444" t="str">
        <f>IF(B173="","",IF('DEV.  DATA'!$E$37&lt;&gt;"",'EXHIBIT C'!H173,IF(AND('DEV.  DATA'!$G$35="X",'DEV.  DATA'!$E$37="",'DEV.  DATA'!$E$38="",'DEV.  DATA'!$H$84=""),'EXHIBIT C'!H173,"")))</f>
        <v/>
      </c>
      <c r="W173" s="445" t="str">
        <f>IF(B173="","",IF(AND('DEV.  DATA'!$E$37="",'DEV.  DATA'!$E$38&gt;0), 'EXHIBIT C'!H173,IF(AND('DEV.  DATA'!$G$35="X",'DEV.  DATA'!$E$37="",'DEV.  DATA'!$E$38="",'DEV.  DATA'!$H$84&lt;&gt;""),'EXHIBIT C'!H173,"")))</f>
        <v/>
      </c>
      <c r="X173" s="444" t="str">
        <f>IF(B173="","",IF('DEV.  DATA'!$E$37&lt;&gt;"",'EXHIBIT C'!H173,IF(AND('DEV.  DATA'!$G$35="X",'DEV.  DATA'!$E$37="",'DEV.  DATA'!$E$38="",'DEV.  DATA'!$H$84=""),'EXHIBIT C'!H173,"")))</f>
        <v/>
      </c>
      <c r="Y173" s="445" t="str">
        <f>IF(B173="","",IF(AND('DEV.  DATA'!$E$37="",'DEV.  DATA'!$E$38&gt;0), 'EXHIBIT C'!H173,IF(AND('DEV.  DATA'!$G$35="X",'DEV.  DATA'!$E$37="",'DEV.  DATA'!$E$38="",'DEV.  DATA'!$H$84&lt;&gt;""),'EXHIBIT C'!H173,"")))</f>
        <v/>
      </c>
      <c r="Z173" s="457" t="str">
        <f t="shared" si="13"/>
        <v/>
      </c>
      <c r="AA173" s="457" t="str">
        <f t="shared" si="14"/>
        <v/>
      </c>
    </row>
    <row r="174" spans="1:27">
      <c r="A174" s="467"/>
      <c r="B174" s="306" t="str">
        <f>IF('APPLIC. FRACT.'!A170="",IF('QUAL. CALC'!A170="","",'QUAL. CALC'!A170),'APPLIC. FRACT.'!A170)</f>
        <v/>
      </c>
      <c r="C174" s="307" t="str">
        <f>IF('QUAL. CALC'!B170="","",'QUAL. CALC'!B170)</f>
        <v/>
      </c>
      <c r="D174" s="308" t="str">
        <f>IF('APPLIC. FRACT.'!C170="",IF('QUAL. CALC'!C170="","",'QUAL. CALC'!C170),'APPLIC. FRACT.'!C170)</f>
        <v/>
      </c>
      <c r="E174" s="309" t="str">
        <f>IF(B174="","",N(M174)+IF('DEV.  DATA'!H$84&gt;0,IF('CREDIT CALC.'!H$41&lt;='CREDIT CALC.'!H$43,'QUAL. CALC'!D170,('CREDIT CALC.'!H$43/'CREDIT CALC.'!H$41)*'QUAL. CALC'!D170),IF('CREDIT CALC.'!H$37="","",IF(AND('CREDIT CALC.'!H$41&lt;='CREDIT CALC.'!H$37,'CREDIT CALC.'!H$41&lt;='CREDIT CALC.'!H$43),'QUAL. CALC'!D170,IF(AND('CREDIT CALC.'!H$37&lt;'CREDIT CALC.'!H$41,'CREDIT CALC.'!H$37&lt;'CREDIT CALC.'!H$43),('CREDIT CALC.'!H$37/'CREDIT CALC.'!H$41)*'QUAL. CALC'!D170,('CREDIT CALC.'!H$43/'CREDIT CALC.'!H$41)*'QUAL. CALC'!D170)))))</f>
        <v/>
      </c>
      <c r="F174" s="308" t="str">
        <f>IF(B174="","",IF('DEV.  DATA'!$D$72="","",1.3))</f>
        <v/>
      </c>
      <c r="G174" s="310" t="str">
        <f>IF(B174="","",IF('DEV.  DATA'!$G$60=100,1,'APPLIC. FRACT.'!$H170))</f>
        <v/>
      </c>
      <c r="H174" s="309" t="str">
        <f t="shared" si="15"/>
        <v/>
      </c>
      <c r="I174" s="311" t="str">
        <f>IF(B174="","",IF('DEV.  DATA'!$E$35="",'QUAL. CALC'!G170,IF('DEV.  DATA'!$E$37="",'DEV.  DATA'!$E$38,'DEV.  DATA'!$E$37)))</f>
        <v/>
      </c>
      <c r="J174" s="309" t="str">
        <f t="shared" si="16"/>
        <v/>
      </c>
      <c r="K174" s="312"/>
      <c r="L174" s="312"/>
      <c r="M174" s="450"/>
      <c r="N174" s="451" t="str">
        <f t="shared" si="12"/>
        <v/>
      </c>
      <c r="P174" s="452" t="str">
        <f>IF('DEV.  DATA'!$E$37&lt;&gt;"",'EXHIBIT C'!J174,IF(AND('DEV.  DATA'!$G$35="X",'DEV.  DATA'!$E$37="",'DEV.  DATA'!$E$38="",'DEV.  DATA'!$H$84=""),'EXHIBIT C'!J174,""))</f>
        <v/>
      </c>
      <c r="Q174" s="453" t="str">
        <f>IF(AND('DEV.  DATA'!$E$37="",'DEV.  DATA'!$E$38&gt;0),'EXHIBIT C'!J174,IF(AND('DEV.  DATA'!$G$35="X",'DEV.  DATA'!$E$37="",'DEV.  DATA'!$E$38="",'DEV.  DATA'!$H$84&lt;&gt;""),'EXHIBIT C'!J174,""))</f>
        <v/>
      </c>
      <c r="R174" s="454" t="str">
        <f>IF(B174="","",IF('DEV.  DATA'!$E$37&lt;&gt;"",'EXHIBIT C'!I174/100,IF(AND('DEV.  DATA'!$G$35="X",'DEV.  DATA'!$E$37="",'DEV.  DATA'!$E$38="",'DEV.  DATA'!$H$84=""),'EXHIBIT C'!I174/100,"")))</f>
        <v/>
      </c>
      <c r="S174" s="455" t="str">
        <f>IF(B174="","",IF(AND('DEV.  DATA'!$E$37="",'DEV.  DATA'!$E$38&gt;0), 'EXHIBIT C'!I174/100,IF(AND('DEV.  DATA'!$G$35="X",'DEV.  DATA'!$E$37="",'DEV.  DATA'!$E$38="",'DEV.  DATA'!$H$84&lt;&gt;""),'EXHIBIT C'!I174/100,"")))</f>
        <v/>
      </c>
      <c r="T174" s="456" t="str">
        <f>IF(B174="","",IF('DEV.  DATA'!$E$37&lt;&gt;"",'EXHIBIT C'!J174,IF(AND('DEV.  DATA'!$G$35="X",'DEV.  DATA'!$E$37="",'DEV.  DATA'!$E$38="",'DEV.  DATA'!$H$84=""),'EXHIBIT C'!J174,"")))</f>
        <v/>
      </c>
      <c r="U174" s="453" t="str">
        <f>IF(B174="","",IF(AND('DEV.  DATA'!$E$37="",'DEV.  DATA'!$E$38&gt;0), 'EXHIBIT C'!J174,IF(AND('DEV.  DATA'!$G$35="X",'DEV.  DATA'!$E$37="",'DEV.  DATA'!$E$38="",'DEV.  DATA'!$H$84&lt;&gt;""),'EXHIBIT C'!J174,"")))</f>
        <v/>
      </c>
      <c r="V174" s="444" t="str">
        <f>IF(B174="","",IF('DEV.  DATA'!$E$37&lt;&gt;"",'EXHIBIT C'!H174,IF(AND('DEV.  DATA'!$G$35="X",'DEV.  DATA'!$E$37="",'DEV.  DATA'!$E$38="",'DEV.  DATA'!$H$84=""),'EXHIBIT C'!H174,"")))</f>
        <v/>
      </c>
      <c r="W174" s="445" t="str">
        <f>IF(B174="","",IF(AND('DEV.  DATA'!$E$37="",'DEV.  DATA'!$E$38&gt;0), 'EXHIBIT C'!H174,IF(AND('DEV.  DATA'!$G$35="X",'DEV.  DATA'!$E$37="",'DEV.  DATA'!$E$38="",'DEV.  DATA'!$H$84&lt;&gt;""),'EXHIBIT C'!H174,"")))</f>
        <v/>
      </c>
      <c r="X174" s="444" t="str">
        <f>IF(B174="","",IF('DEV.  DATA'!$E$37&lt;&gt;"",'EXHIBIT C'!H174,IF(AND('DEV.  DATA'!$G$35="X",'DEV.  DATA'!$E$37="",'DEV.  DATA'!$E$38="",'DEV.  DATA'!$H$84=""),'EXHIBIT C'!H174,"")))</f>
        <v/>
      </c>
      <c r="Y174" s="445" t="str">
        <f>IF(B174="","",IF(AND('DEV.  DATA'!$E$37="",'DEV.  DATA'!$E$38&gt;0), 'EXHIBIT C'!H174,IF(AND('DEV.  DATA'!$G$35="X",'DEV.  DATA'!$E$37="",'DEV.  DATA'!$E$38="",'DEV.  DATA'!$H$84&lt;&gt;""),'EXHIBIT C'!H174,"")))</f>
        <v/>
      </c>
      <c r="Z174" s="457" t="str">
        <f t="shared" si="13"/>
        <v/>
      </c>
      <c r="AA174" s="457" t="str">
        <f t="shared" si="14"/>
        <v/>
      </c>
    </row>
    <row r="175" spans="1:27">
      <c r="A175" s="467"/>
      <c r="B175" s="306" t="str">
        <f>IF('APPLIC. FRACT.'!A171="",IF('QUAL. CALC'!A171="","",'QUAL. CALC'!A171),'APPLIC. FRACT.'!A171)</f>
        <v/>
      </c>
      <c r="C175" s="307" t="str">
        <f>IF('QUAL. CALC'!B171="","",'QUAL. CALC'!B171)</f>
        <v/>
      </c>
      <c r="D175" s="308" t="str">
        <f>IF('APPLIC. FRACT.'!C171="",IF('QUAL. CALC'!C171="","",'QUAL. CALC'!C171),'APPLIC. FRACT.'!C171)</f>
        <v/>
      </c>
      <c r="E175" s="309" t="str">
        <f>IF(B175="","",N(M175)+IF('DEV.  DATA'!H$84&gt;0,IF('CREDIT CALC.'!H$41&lt;='CREDIT CALC.'!H$43,'QUAL. CALC'!D171,('CREDIT CALC.'!H$43/'CREDIT CALC.'!H$41)*'QUAL. CALC'!D171),IF('CREDIT CALC.'!H$37="","",IF(AND('CREDIT CALC.'!H$41&lt;='CREDIT CALC.'!H$37,'CREDIT CALC.'!H$41&lt;='CREDIT CALC.'!H$43),'QUAL. CALC'!D171,IF(AND('CREDIT CALC.'!H$37&lt;'CREDIT CALC.'!H$41,'CREDIT CALC.'!H$37&lt;'CREDIT CALC.'!H$43),('CREDIT CALC.'!H$37/'CREDIT CALC.'!H$41)*'QUAL. CALC'!D171,('CREDIT CALC.'!H$43/'CREDIT CALC.'!H$41)*'QUAL. CALC'!D171)))))</f>
        <v/>
      </c>
      <c r="F175" s="308" t="str">
        <f>IF(B175="","",IF('DEV.  DATA'!$D$72="","",1.3))</f>
        <v/>
      </c>
      <c r="G175" s="310" t="str">
        <f>IF(B175="","",IF('DEV.  DATA'!$G$60=100,1,'APPLIC. FRACT.'!$H171))</f>
        <v/>
      </c>
      <c r="H175" s="309" t="str">
        <f t="shared" si="15"/>
        <v/>
      </c>
      <c r="I175" s="311" t="str">
        <f>IF(B175="","",IF('DEV.  DATA'!$E$35="",'QUAL. CALC'!G171,IF('DEV.  DATA'!$E$37="",'DEV.  DATA'!$E$38,'DEV.  DATA'!$E$37)))</f>
        <v/>
      </c>
      <c r="J175" s="309" t="str">
        <f t="shared" si="16"/>
        <v/>
      </c>
      <c r="K175" s="312"/>
      <c r="L175" s="312"/>
      <c r="M175" s="450"/>
      <c r="N175" s="451" t="str">
        <f t="shared" si="12"/>
        <v/>
      </c>
      <c r="P175" s="452" t="str">
        <f>IF('DEV.  DATA'!$E$37&lt;&gt;"",'EXHIBIT C'!J175,IF(AND('DEV.  DATA'!$G$35="X",'DEV.  DATA'!$E$37="",'DEV.  DATA'!$E$38="",'DEV.  DATA'!$H$84=""),'EXHIBIT C'!J175,""))</f>
        <v/>
      </c>
      <c r="Q175" s="453" t="str">
        <f>IF(AND('DEV.  DATA'!$E$37="",'DEV.  DATA'!$E$38&gt;0),'EXHIBIT C'!J175,IF(AND('DEV.  DATA'!$G$35="X",'DEV.  DATA'!$E$37="",'DEV.  DATA'!$E$38="",'DEV.  DATA'!$H$84&lt;&gt;""),'EXHIBIT C'!J175,""))</f>
        <v/>
      </c>
      <c r="R175" s="454" t="str">
        <f>IF(B175="","",IF('DEV.  DATA'!$E$37&lt;&gt;"",'EXHIBIT C'!I175/100,IF(AND('DEV.  DATA'!$G$35="X",'DEV.  DATA'!$E$37="",'DEV.  DATA'!$E$38="",'DEV.  DATA'!$H$84=""),'EXHIBIT C'!I175/100,"")))</f>
        <v/>
      </c>
      <c r="S175" s="455" t="str">
        <f>IF(B175="","",IF(AND('DEV.  DATA'!$E$37="",'DEV.  DATA'!$E$38&gt;0), 'EXHIBIT C'!I175/100,IF(AND('DEV.  DATA'!$G$35="X",'DEV.  DATA'!$E$37="",'DEV.  DATA'!$E$38="",'DEV.  DATA'!$H$84&lt;&gt;""),'EXHIBIT C'!I175/100,"")))</f>
        <v/>
      </c>
      <c r="T175" s="456" t="str">
        <f>IF(B175="","",IF('DEV.  DATA'!$E$37&lt;&gt;"",'EXHIBIT C'!J175,IF(AND('DEV.  DATA'!$G$35="X",'DEV.  DATA'!$E$37="",'DEV.  DATA'!$E$38="",'DEV.  DATA'!$H$84=""),'EXHIBIT C'!J175,"")))</f>
        <v/>
      </c>
      <c r="U175" s="453" t="str">
        <f>IF(B175="","",IF(AND('DEV.  DATA'!$E$37="",'DEV.  DATA'!$E$38&gt;0), 'EXHIBIT C'!J175,IF(AND('DEV.  DATA'!$G$35="X",'DEV.  DATA'!$E$37="",'DEV.  DATA'!$E$38="",'DEV.  DATA'!$H$84&lt;&gt;""),'EXHIBIT C'!J175,"")))</f>
        <v/>
      </c>
      <c r="V175" s="444" t="str">
        <f>IF(B175="","",IF('DEV.  DATA'!$E$37&lt;&gt;"",'EXHIBIT C'!H175,IF(AND('DEV.  DATA'!$G$35="X",'DEV.  DATA'!$E$37="",'DEV.  DATA'!$E$38="",'DEV.  DATA'!$H$84=""),'EXHIBIT C'!H175,"")))</f>
        <v/>
      </c>
      <c r="W175" s="445" t="str">
        <f>IF(B175="","",IF(AND('DEV.  DATA'!$E$37="",'DEV.  DATA'!$E$38&gt;0), 'EXHIBIT C'!H175,IF(AND('DEV.  DATA'!$G$35="X",'DEV.  DATA'!$E$37="",'DEV.  DATA'!$E$38="",'DEV.  DATA'!$H$84&lt;&gt;""),'EXHIBIT C'!H175,"")))</f>
        <v/>
      </c>
      <c r="X175" s="444" t="str">
        <f>IF(B175="","",IF('DEV.  DATA'!$E$37&lt;&gt;"",'EXHIBIT C'!H175,IF(AND('DEV.  DATA'!$G$35="X",'DEV.  DATA'!$E$37="",'DEV.  DATA'!$E$38="",'DEV.  DATA'!$H$84=""),'EXHIBIT C'!H175,"")))</f>
        <v/>
      </c>
      <c r="Y175" s="445" t="str">
        <f>IF(B175="","",IF(AND('DEV.  DATA'!$E$37="",'DEV.  DATA'!$E$38&gt;0), 'EXHIBIT C'!H175,IF(AND('DEV.  DATA'!$G$35="X",'DEV.  DATA'!$E$37="",'DEV.  DATA'!$E$38="",'DEV.  DATA'!$H$84&lt;&gt;""),'EXHIBIT C'!H175,"")))</f>
        <v/>
      </c>
      <c r="Z175" s="457" t="str">
        <f t="shared" si="13"/>
        <v/>
      </c>
      <c r="AA175" s="457" t="str">
        <f t="shared" si="14"/>
        <v/>
      </c>
    </row>
    <row r="176" spans="1:27">
      <c r="A176" s="467"/>
      <c r="B176" s="306" t="str">
        <f>IF('APPLIC. FRACT.'!A172="",IF('QUAL. CALC'!A172="","",'QUAL. CALC'!A172),'APPLIC. FRACT.'!A172)</f>
        <v/>
      </c>
      <c r="C176" s="307" t="str">
        <f>IF('QUAL. CALC'!B172="","",'QUAL. CALC'!B172)</f>
        <v/>
      </c>
      <c r="D176" s="308" t="str">
        <f>IF('APPLIC. FRACT.'!C172="",IF('QUAL. CALC'!C172="","",'QUAL. CALC'!C172),'APPLIC. FRACT.'!C172)</f>
        <v/>
      </c>
      <c r="E176" s="309" t="str">
        <f>IF(B176="","",N(M176)+IF('DEV.  DATA'!H$84&gt;0,IF('CREDIT CALC.'!H$41&lt;='CREDIT CALC.'!H$43,'QUAL. CALC'!D172,('CREDIT CALC.'!H$43/'CREDIT CALC.'!H$41)*'QUAL. CALC'!D172),IF('CREDIT CALC.'!H$37="","",IF(AND('CREDIT CALC.'!H$41&lt;='CREDIT CALC.'!H$37,'CREDIT CALC.'!H$41&lt;='CREDIT CALC.'!H$43),'QUAL. CALC'!D172,IF(AND('CREDIT CALC.'!H$37&lt;'CREDIT CALC.'!H$41,'CREDIT CALC.'!H$37&lt;'CREDIT CALC.'!H$43),('CREDIT CALC.'!H$37/'CREDIT CALC.'!H$41)*'QUAL. CALC'!D172,('CREDIT CALC.'!H$43/'CREDIT CALC.'!H$41)*'QUAL. CALC'!D172)))))</f>
        <v/>
      </c>
      <c r="F176" s="308" t="str">
        <f>IF(B176="","",IF('DEV.  DATA'!$D$72="","",1.3))</f>
        <v/>
      </c>
      <c r="G176" s="310" t="str">
        <f>IF(B176="","",IF('DEV.  DATA'!$G$60=100,1,'APPLIC. FRACT.'!$H172))</f>
        <v/>
      </c>
      <c r="H176" s="309" t="str">
        <f t="shared" si="15"/>
        <v/>
      </c>
      <c r="I176" s="311" t="str">
        <f>IF(B176="","",IF('DEV.  DATA'!$E$35="",'QUAL. CALC'!G172,IF('DEV.  DATA'!$E$37="",'DEV.  DATA'!$E$38,'DEV.  DATA'!$E$37)))</f>
        <v/>
      </c>
      <c r="J176" s="309" t="str">
        <f t="shared" si="16"/>
        <v/>
      </c>
      <c r="K176" s="312"/>
      <c r="L176" s="312"/>
      <c r="M176" s="450"/>
      <c r="N176" s="451" t="str">
        <f t="shared" si="12"/>
        <v/>
      </c>
      <c r="P176" s="452" t="str">
        <f>IF('DEV.  DATA'!$E$37&lt;&gt;"",'EXHIBIT C'!J176,IF(AND('DEV.  DATA'!$G$35="X",'DEV.  DATA'!$E$37="",'DEV.  DATA'!$E$38="",'DEV.  DATA'!$H$84=""),'EXHIBIT C'!J176,""))</f>
        <v/>
      </c>
      <c r="Q176" s="453" t="str">
        <f>IF(AND('DEV.  DATA'!$E$37="",'DEV.  DATA'!$E$38&gt;0),'EXHIBIT C'!J176,IF(AND('DEV.  DATA'!$G$35="X",'DEV.  DATA'!$E$37="",'DEV.  DATA'!$E$38="",'DEV.  DATA'!$H$84&lt;&gt;""),'EXHIBIT C'!J176,""))</f>
        <v/>
      </c>
      <c r="R176" s="454" t="str">
        <f>IF(B176="","",IF('DEV.  DATA'!$E$37&lt;&gt;"",'EXHIBIT C'!I176/100,IF(AND('DEV.  DATA'!$G$35="X",'DEV.  DATA'!$E$37="",'DEV.  DATA'!$E$38="",'DEV.  DATA'!$H$84=""),'EXHIBIT C'!I176/100,"")))</f>
        <v/>
      </c>
      <c r="S176" s="455" t="str">
        <f>IF(B176="","",IF(AND('DEV.  DATA'!$E$37="",'DEV.  DATA'!$E$38&gt;0), 'EXHIBIT C'!I176/100,IF(AND('DEV.  DATA'!$G$35="X",'DEV.  DATA'!$E$37="",'DEV.  DATA'!$E$38="",'DEV.  DATA'!$H$84&lt;&gt;""),'EXHIBIT C'!I176/100,"")))</f>
        <v/>
      </c>
      <c r="T176" s="456" t="str">
        <f>IF(B176="","",IF('DEV.  DATA'!$E$37&lt;&gt;"",'EXHIBIT C'!J176,IF(AND('DEV.  DATA'!$G$35="X",'DEV.  DATA'!$E$37="",'DEV.  DATA'!$E$38="",'DEV.  DATA'!$H$84=""),'EXHIBIT C'!J176,"")))</f>
        <v/>
      </c>
      <c r="U176" s="453" t="str">
        <f>IF(B176="","",IF(AND('DEV.  DATA'!$E$37="",'DEV.  DATA'!$E$38&gt;0), 'EXHIBIT C'!J176,IF(AND('DEV.  DATA'!$G$35="X",'DEV.  DATA'!$E$37="",'DEV.  DATA'!$E$38="",'DEV.  DATA'!$H$84&lt;&gt;""),'EXHIBIT C'!J176,"")))</f>
        <v/>
      </c>
      <c r="V176" s="444" t="str">
        <f>IF(B176="","",IF('DEV.  DATA'!$E$37&lt;&gt;"",'EXHIBIT C'!H176,IF(AND('DEV.  DATA'!$G$35="X",'DEV.  DATA'!$E$37="",'DEV.  DATA'!$E$38="",'DEV.  DATA'!$H$84=""),'EXHIBIT C'!H176,"")))</f>
        <v/>
      </c>
      <c r="W176" s="445" t="str">
        <f>IF(B176="","",IF(AND('DEV.  DATA'!$E$37="",'DEV.  DATA'!$E$38&gt;0), 'EXHIBIT C'!H176,IF(AND('DEV.  DATA'!$G$35="X",'DEV.  DATA'!$E$37="",'DEV.  DATA'!$E$38="",'DEV.  DATA'!$H$84&lt;&gt;""),'EXHIBIT C'!H176,"")))</f>
        <v/>
      </c>
      <c r="X176" s="444" t="str">
        <f>IF(B176="","",IF('DEV.  DATA'!$E$37&lt;&gt;"",'EXHIBIT C'!H176,IF(AND('DEV.  DATA'!$G$35="X",'DEV.  DATA'!$E$37="",'DEV.  DATA'!$E$38="",'DEV.  DATA'!$H$84=""),'EXHIBIT C'!H176,"")))</f>
        <v/>
      </c>
      <c r="Y176" s="445" t="str">
        <f>IF(B176="","",IF(AND('DEV.  DATA'!$E$37="",'DEV.  DATA'!$E$38&gt;0), 'EXHIBIT C'!H176,IF(AND('DEV.  DATA'!$G$35="X",'DEV.  DATA'!$E$37="",'DEV.  DATA'!$E$38="",'DEV.  DATA'!$H$84&lt;&gt;""),'EXHIBIT C'!H176,"")))</f>
        <v/>
      </c>
      <c r="Z176" s="457" t="str">
        <f t="shared" si="13"/>
        <v/>
      </c>
      <c r="AA176" s="457" t="str">
        <f t="shared" si="14"/>
        <v/>
      </c>
    </row>
    <row r="177" spans="1:27">
      <c r="A177" s="467"/>
      <c r="B177" s="306" t="str">
        <f>IF('APPLIC. FRACT.'!A173="",IF('QUAL. CALC'!A173="","",'QUAL. CALC'!A173),'APPLIC. FRACT.'!A173)</f>
        <v/>
      </c>
      <c r="C177" s="307" t="str">
        <f>IF('QUAL. CALC'!B173="","",'QUAL. CALC'!B173)</f>
        <v/>
      </c>
      <c r="D177" s="308" t="str">
        <f>IF('APPLIC. FRACT.'!C173="",IF('QUAL. CALC'!C173="","",'QUAL. CALC'!C173),'APPLIC. FRACT.'!C173)</f>
        <v/>
      </c>
      <c r="E177" s="309" t="str">
        <f>IF(B177="","",N(M177)+IF('DEV.  DATA'!H$84&gt;0,IF('CREDIT CALC.'!H$41&lt;='CREDIT CALC.'!H$43,'QUAL. CALC'!D173,('CREDIT CALC.'!H$43/'CREDIT CALC.'!H$41)*'QUAL. CALC'!D173),IF('CREDIT CALC.'!H$37="","",IF(AND('CREDIT CALC.'!H$41&lt;='CREDIT CALC.'!H$37,'CREDIT CALC.'!H$41&lt;='CREDIT CALC.'!H$43),'QUAL. CALC'!D173,IF(AND('CREDIT CALC.'!H$37&lt;'CREDIT CALC.'!H$41,'CREDIT CALC.'!H$37&lt;'CREDIT CALC.'!H$43),('CREDIT CALC.'!H$37/'CREDIT CALC.'!H$41)*'QUAL. CALC'!D173,('CREDIT CALC.'!H$43/'CREDIT CALC.'!H$41)*'QUAL. CALC'!D173)))))</f>
        <v/>
      </c>
      <c r="F177" s="308" t="str">
        <f>IF(B177="","",IF('DEV.  DATA'!$D$72="","",1.3))</f>
        <v/>
      </c>
      <c r="G177" s="310" t="str">
        <f>IF(B177="","",IF('DEV.  DATA'!$G$60=100,1,'APPLIC. FRACT.'!$H173))</f>
        <v/>
      </c>
      <c r="H177" s="309" t="str">
        <f t="shared" si="15"/>
        <v/>
      </c>
      <c r="I177" s="311" t="str">
        <f>IF(B177="","",IF('DEV.  DATA'!$E$35="",'QUAL. CALC'!G173,IF('DEV.  DATA'!$E$37="",'DEV.  DATA'!$E$38,'DEV.  DATA'!$E$37)))</f>
        <v/>
      </c>
      <c r="J177" s="309" t="str">
        <f t="shared" si="16"/>
        <v/>
      </c>
      <c r="K177" s="312"/>
      <c r="L177" s="312"/>
      <c r="M177" s="450"/>
      <c r="N177" s="451" t="str">
        <f t="shared" si="12"/>
        <v/>
      </c>
      <c r="P177" s="452" t="str">
        <f>IF('DEV.  DATA'!$E$37&lt;&gt;"",'EXHIBIT C'!J177,IF(AND('DEV.  DATA'!$G$35="X",'DEV.  DATA'!$E$37="",'DEV.  DATA'!$E$38="",'DEV.  DATA'!$H$84=""),'EXHIBIT C'!J177,""))</f>
        <v/>
      </c>
      <c r="Q177" s="453" t="str">
        <f>IF(AND('DEV.  DATA'!$E$37="",'DEV.  DATA'!$E$38&gt;0),'EXHIBIT C'!J177,IF(AND('DEV.  DATA'!$G$35="X",'DEV.  DATA'!$E$37="",'DEV.  DATA'!$E$38="",'DEV.  DATA'!$H$84&lt;&gt;""),'EXHIBIT C'!J177,""))</f>
        <v/>
      </c>
      <c r="R177" s="454" t="str">
        <f>IF(B177="","",IF('DEV.  DATA'!$E$37&lt;&gt;"",'EXHIBIT C'!I177/100,IF(AND('DEV.  DATA'!$G$35="X",'DEV.  DATA'!$E$37="",'DEV.  DATA'!$E$38="",'DEV.  DATA'!$H$84=""),'EXHIBIT C'!I177/100,"")))</f>
        <v/>
      </c>
      <c r="S177" s="455" t="str">
        <f>IF(B177="","",IF(AND('DEV.  DATA'!$E$37="",'DEV.  DATA'!$E$38&gt;0), 'EXHIBIT C'!I177/100,IF(AND('DEV.  DATA'!$G$35="X",'DEV.  DATA'!$E$37="",'DEV.  DATA'!$E$38="",'DEV.  DATA'!$H$84&lt;&gt;""),'EXHIBIT C'!I177/100,"")))</f>
        <v/>
      </c>
      <c r="T177" s="456" t="str">
        <f>IF(B177="","",IF('DEV.  DATA'!$E$37&lt;&gt;"",'EXHIBIT C'!J177,IF(AND('DEV.  DATA'!$G$35="X",'DEV.  DATA'!$E$37="",'DEV.  DATA'!$E$38="",'DEV.  DATA'!$H$84=""),'EXHIBIT C'!J177,"")))</f>
        <v/>
      </c>
      <c r="U177" s="453" t="str">
        <f>IF(B177="","",IF(AND('DEV.  DATA'!$E$37="",'DEV.  DATA'!$E$38&gt;0), 'EXHIBIT C'!J177,IF(AND('DEV.  DATA'!$G$35="X",'DEV.  DATA'!$E$37="",'DEV.  DATA'!$E$38="",'DEV.  DATA'!$H$84&lt;&gt;""),'EXHIBIT C'!J177,"")))</f>
        <v/>
      </c>
      <c r="V177" s="444" t="str">
        <f>IF(B177="","",IF('DEV.  DATA'!$E$37&lt;&gt;"",'EXHIBIT C'!H177,IF(AND('DEV.  DATA'!$G$35="X",'DEV.  DATA'!$E$37="",'DEV.  DATA'!$E$38="",'DEV.  DATA'!$H$84=""),'EXHIBIT C'!H177,"")))</f>
        <v/>
      </c>
      <c r="W177" s="445" t="str">
        <f>IF(B177="","",IF(AND('DEV.  DATA'!$E$37="",'DEV.  DATA'!$E$38&gt;0), 'EXHIBIT C'!H177,IF(AND('DEV.  DATA'!$G$35="X",'DEV.  DATA'!$E$37="",'DEV.  DATA'!$E$38="",'DEV.  DATA'!$H$84&lt;&gt;""),'EXHIBIT C'!H177,"")))</f>
        <v/>
      </c>
      <c r="X177" s="444" t="str">
        <f>IF(B177="","",IF('DEV.  DATA'!$E$37&lt;&gt;"",'EXHIBIT C'!H177,IF(AND('DEV.  DATA'!$G$35="X",'DEV.  DATA'!$E$37="",'DEV.  DATA'!$E$38="",'DEV.  DATA'!$H$84=""),'EXHIBIT C'!H177,"")))</f>
        <v/>
      </c>
      <c r="Y177" s="445" t="str">
        <f>IF(B177="","",IF(AND('DEV.  DATA'!$E$37="",'DEV.  DATA'!$E$38&gt;0), 'EXHIBIT C'!H177,IF(AND('DEV.  DATA'!$G$35="X",'DEV.  DATA'!$E$37="",'DEV.  DATA'!$E$38="",'DEV.  DATA'!$H$84&lt;&gt;""),'EXHIBIT C'!H177,"")))</f>
        <v/>
      </c>
      <c r="Z177" s="457" t="str">
        <f t="shared" si="13"/>
        <v/>
      </c>
      <c r="AA177" s="457" t="str">
        <f t="shared" si="14"/>
        <v/>
      </c>
    </row>
    <row r="178" spans="1:27">
      <c r="A178" s="467"/>
      <c r="B178" s="306" t="str">
        <f>IF('APPLIC. FRACT.'!A174="",IF('QUAL. CALC'!A174="","",'QUAL. CALC'!A174),'APPLIC. FRACT.'!A174)</f>
        <v/>
      </c>
      <c r="C178" s="307" t="str">
        <f>IF('QUAL. CALC'!B174="","",'QUAL. CALC'!B174)</f>
        <v/>
      </c>
      <c r="D178" s="308" t="str">
        <f>IF('APPLIC. FRACT.'!C174="",IF('QUAL. CALC'!C174="","",'QUAL. CALC'!C174),'APPLIC. FRACT.'!C174)</f>
        <v/>
      </c>
      <c r="E178" s="309" t="str">
        <f>IF(B178="","",N(M178)+IF('DEV.  DATA'!H$84&gt;0,IF('CREDIT CALC.'!H$41&lt;='CREDIT CALC.'!H$43,'QUAL. CALC'!D174,('CREDIT CALC.'!H$43/'CREDIT CALC.'!H$41)*'QUAL. CALC'!D174),IF('CREDIT CALC.'!H$37="","",IF(AND('CREDIT CALC.'!H$41&lt;='CREDIT CALC.'!H$37,'CREDIT CALC.'!H$41&lt;='CREDIT CALC.'!H$43),'QUAL. CALC'!D174,IF(AND('CREDIT CALC.'!H$37&lt;'CREDIT CALC.'!H$41,'CREDIT CALC.'!H$37&lt;'CREDIT CALC.'!H$43),('CREDIT CALC.'!H$37/'CREDIT CALC.'!H$41)*'QUAL. CALC'!D174,('CREDIT CALC.'!H$43/'CREDIT CALC.'!H$41)*'QUAL. CALC'!D174)))))</f>
        <v/>
      </c>
      <c r="F178" s="308" t="str">
        <f>IF(B178="","",IF('DEV.  DATA'!$D$72="","",1.3))</f>
        <v/>
      </c>
      <c r="G178" s="310" t="str">
        <f>IF(B178="","",IF('DEV.  DATA'!$G$60=100,1,'APPLIC. FRACT.'!$H174))</f>
        <v/>
      </c>
      <c r="H178" s="309" t="str">
        <f t="shared" si="15"/>
        <v/>
      </c>
      <c r="I178" s="311" t="str">
        <f>IF(B178="","",IF('DEV.  DATA'!$E$35="",'QUAL. CALC'!G174,IF('DEV.  DATA'!$E$37="",'DEV.  DATA'!$E$38,'DEV.  DATA'!$E$37)))</f>
        <v/>
      </c>
      <c r="J178" s="309" t="str">
        <f t="shared" si="16"/>
        <v/>
      </c>
      <c r="K178" s="312"/>
      <c r="L178" s="312"/>
      <c r="M178" s="450"/>
      <c r="N178" s="451" t="str">
        <f t="shared" si="12"/>
        <v/>
      </c>
      <c r="P178" s="452" t="str">
        <f>IF('DEV.  DATA'!$E$37&lt;&gt;"",'EXHIBIT C'!J178,IF(AND('DEV.  DATA'!$G$35="X",'DEV.  DATA'!$E$37="",'DEV.  DATA'!$E$38="",'DEV.  DATA'!$H$84=""),'EXHIBIT C'!J178,""))</f>
        <v/>
      </c>
      <c r="Q178" s="453" t="str">
        <f>IF(AND('DEV.  DATA'!$E$37="",'DEV.  DATA'!$E$38&gt;0),'EXHIBIT C'!J178,IF(AND('DEV.  DATA'!$G$35="X",'DEV.  DATA'!$E$37="",'DEV.  DATA'!$E$38="",'DEV.  DATA'!$H$84&lt;&gt;""),'EXHIBIT C'!J178,""))</f>
        <v/>
      </c>
      <c r="R178" s="454" t="str">
        <f>IF(B178="","",IF('DEV.  DATA'!$E$37&lt;&gt;"",'EXHIBIT C'!I178/100,IF(AND('DEV.  DATA'!$G$35="X",'DEV.  DATA'!$E$37="",'DEV.  DATA'!$E$38="",'DEV.  DATA'!$H$84=""),'EXHIBIT C'!I178/100,"")))</f>
        <v/>
      </c>
      <c r="S178" s="455" t="str">
        <f>IF(B178="","",IF(AND('DEV.  DATA'!$E$37="",'DEV.  DATA'!$E$38&gt;0), 'EXHIBIT C'!I178/100,IF(AND('DEV.  DATA'!$G$35="X",'DEV.  DATA'!$E$37="",'DEV.  DATA'!$E$38="",'DEV.  DATA'!$H$84&lt;&gt;""),'EXHIBIT C'!I178/100,"")))</f>
        <v/>
      </c>
      <c r="T178" s="456" t="str">
        <f>IF(B178="","",IF('DEV.  DATA'!$E$37&lt;&gt;"",'EXHIBIT C'!J178,IF(AND('DEV.  DATA'!$G$35="X",'DEV.  DATA'!$E$37="",'DEV.  DATA'!$E$38="",'DEV.  DATA'!$H$84=""),'EXHIBIT C'!J178,"")))</f>
        <v/>
      </c>
      <c r="U178" s="453" t="str">
        <f>IF(B178="","",IF(AND('DEV.  DATA'!$E$37="",'DEV.  DATA'!$E$38&gt;0), 'EXHIBIT C'!J178,IF(AND('DEV.  DATA'!$G$35="X",'DEV.  DATA'!$E$37="",'DEV.  DATA'!$E$38="",'DEV.  DATA'!$H$84&lt;&gt;""),'EXHIBIT C'!J178,"")))</f>
        <v/>
      </c>
      <c r="V178" s="444" t="str">
        <f>IF(B178="","",IF('DEV.  DATA'!$E$37&lt;&gt;"",'EXHIBIT C'!H178,IF(AND('DEV.  DATA'!$G$35="X",'DEV.  DATA'!$E$37="",'DEV.  DATA'!$E$38="",'DEV.  DATA'!$H$84=""),'EXHIBIT C'!H178,"")))</f>
        <v/>
      </c>
      <c r="W178" s="445" t="str">
        <f>IF(B178="","",IF(AND('DEV.  DATA'!$E$37="",'DEV.  DATA'!$E$38&gt;0), 'EXHIBIT C'!H178,IF(AND('DEV.  DATA'!$G$35="X",'DEV.  DATA'!$E$37="",'DEV.  DATA'!$E$38="",'DEV.  DATA'!$H$84&lt;&gt;""),'EXHIBIT C'!H178,"")))</f>
        <v/>
      </c>
      <c r="X178" s="444" t="str">
        <f>IF(B178="","",IF('DEV.  DATA'!$E$37&lt;&gt;"",'EXHIBIT C'!H178,IF(AND('DEV.  DATA'!$G$35="X",'DEV.  DATA'!$E$37="",'DEV.  DATA'!$E$38="",'DEV.  DATA'!$H$84=""),'EXHIBIT C'!H178,"")))</f>
        <v/>
      </c>
      <c r="Y178" s="445" t="str">
        <f>IF(B178="","",IF(AND('DEV.  DATA'!$E$37="",'DEV.  DATA'!$E$38&gt;0), 'EXHIBIT C'!H178,IF(AND('DEV.  DATA'!$G$35="X",'DEV.  DATA'!$E$37="",'DEV.  DATA'!$E$38="",'DEV.  DATA'!$H$84&lt;&gt;""),'EXHIBIT C'!H178,"")))</f>
        <v/>
      </c>
      <c r="Z178" s="457" t="str">
        <f t="shared" si="13"/>
        <v/>
      </c>
      <c r="AA178" s="457" t="str">
        <f t="shared" si="14"/>
        <v/>
      </c>
    </row>
    <row r="179" spans="1:27">
      <c r="A179" s="467"/>
      <c r="B179" s="306" t="str">
        <f>IF('APPLIC. FRACT.'!A175="",IF('QUAL. CALC'!A175="","",'QUAL. CALC'!A175),'APPLIC. FRACT.'!A175)</f>
        <v/>
      </c>
      <c r="C179" s="307" t="str">
        <f>IF('QUAL. CALC'!B175="","",'QUAL. CALC'!B175)</f>
        <v/>
      </c>
      <c r="D179" s="308" t="str">
        <f>IF('APPLIC. FRACT.'!C175="",IF('QUAL. CALC'!C175="","",'QUAL. CALC'!C175),'APPLIC. FRACT.'!C175)</f>
        <v/>
      </c>
      <c r="E179" s="309" t="str">
        <f>IF(B179="","",N(M179)+IF('DEV.  DATA'!H$84&gt;0,IF('CREDIT CALC.'!H$41&lt;='CREDIT CALC.'!H$43,'QUAL. CALC'!D175,('CREDIT CALC.'!H$43/'CREDIT CALC.'!H$41)*'QUAL. CALC'!D175),IF('CREDIT CALC.'!H$37="","",IF(AND('CREDIT CALC.'!H$41&lt;='CREDIT CALC.'!H$37,'CREDIT CALC.'!H$41&lt;='CREDIT CALC.'!H$43),'QUAL. CALC'!D175,IF(AND('CREDIT CALC.'!H$37&lt;'CREDIT CALC.'!H$41,'CREDIT CALC.'!H$37&lt;'CREDIT CALC.'!H$43),('CREDIT CALC.'!H$37/'CREDIT CALC.'!H$41)*'QUAL. CALC'!D175,('CREDIT CALC.'!H$43/'CREDIT CALC.'!H$41)*'QUAL. CALC'!D175)))))</f>
        <v/>
      </c>
      <c r="F179" s="308" t="str">
        <f>IF(B179="","",IF('DEV.  DATA'!$D$72="","",1.3))</f>
        <v/>
      </c>
      <c r="G179" s="310" t="str">
        <f>IF(B179="","",IF('DEV.  DATA'!$G$60=100,1,'APPLIC. FRACT.'!$H175))</f>
        <v/>
      </c>
      <c r="H179" s="309" t="str">
        <f t="shared" si="15"/>
        <v/>
      </c>
      <c r="I179" s="311" t="str">
        <f>IF(B179="","",IF('DEV.  DATA'!$E$35="",'QUAL. CALC'!G175,IF('DEV.  DATA'!$E$37="",'DEV.  DATA'!$E$38,'DEV.  DATA'!$E$37)))</f>
        <v/>
      </c>
      <c r="J179" s="309" t="str">
        <f t="shared" si="16"/>
        <v/>
      </c>
      <c r="K179" s="312"/>
      <c r="L179" s="312"/>
      <c r="M179" s="450"/>
      <c r="N179" s="451" t="str">
        <f t="shared" si="12"/>
        <v/>
      </c>
      <c r="P179" s="452" t="str">
        <f>IF('DEV.  DATA'!$E$37&lt;&gt;"",'EXHIBIT C'!J179,IF(AND('DEV.  DATA'!$G$35="X",'DEV.  DATA'!$E$37="",'DEV.  DATA'!$E$38="",'DEV.  DATA'!$H$84=""),'EXHIBIT C'!J179,""))</f>
        <v/>
      </c>
      <c r="Q179" s="453" t="str">
        <f>IF(AND('DEV.  DATA'!$E$37="",'DEV.  DATA'!$E$38&gt;0),'EXHIBIT C'!J179,IF(AND('DEV.  DATA'!$G$35="X",'DEV.  DATA'!$E$37="",'DEV.  DATA'!$E$38="",'DEV.  DATA'!$H$84&lt;&gt;""),'EXHIBIT C'!J179,""))</f>
        <v/>
      </c>
      <c r="R179" s="454" t="str">
        <f>IF(B179="","",IF('DEV.  DATA'!$E$37&lt;&gt;"",'EXHIBIT C'!I179/100,IF(AND('DEV.  DATA'!$G$35="X",'DEV.  DATA'!$E$37="",'DEV.  DATA'!$E$38="",'DEV.  DATA'!$H$84=""),'EXHIBIT C'!I179/100,"")))</f>
        <v/>
      </c>
      <c r="S179" s="455" t="str">
        <f>IF(B179="","",IF(AND('DEV.  DATA'!$E$37="",'DEV.  DATA'!$E$38&gt;0), 'EXHIBIT C'!I179/100,IF(AND('DEV.  DATA'!$G$35="X",'DEV.  DATA'!$E$37="",'DEV.  DATA'!$E$38="",'DEV.  DATA'!$H$84&lt;&gt;""),'EXHIBIT C'!I179/100,"")))</f>
        <v/>
      </c>
      <c r="T179" s="456" t="str">
        <f>IF(B179="","",IF('DEV.  DATA'!$E$37&lt;&gt;"",'EXHIBIT C'!J179,IF(AND('DEV.  DATA'!$G$35="X",'DEV.  DATA'!$E$37="",'DEV.  DATA'!$E$38="",'DEV.  DATA'!$H$84=""),'EXHIBIT C'!J179,"")))</f>
        <v/>
      </c>
      <c r="U179" s="453" t="str">
        <f>IF(B179="","",IF(AND('DEV.  DATA'!$E$37="",'DEV.  DATA'!$E$38&gt;0), 'EXHIBIT C'!J179,IF(AND('DEV.  DATA'!$G$35="X",'DEV.  DATA'!$E$37="",'DEV.  DATA'!$E$38="",'DEV.  DATA'!$H$84&lt;&gt;""),'EXHIBIT C'!J179,"")))</f>
        <v/>
      </c>
      <c r="V179" s="444" t="str">
        <f>IF(B179="","",IF('DEV.  DATA'!$E$37&lt;&gt;"",'EXHIBIT C'!H179,IF(AND('DEV.  DATA'!$G$35="X",'DEV.  DATA'!$E$37="",'DEV.  DATA'!$E$38="",'DEV.  DATA'!$H$84=""),'EXHIBIT C'!H179,"")))</f>
        <v/>
      </c>
      <c r="W179" s="445" t="str">
        <f>IF(B179="","",IF(AND('DEV.  DATA'!$E$37="",'DEV.  DATA'!$E$38&gt;0), 'EXHIBIT C'!H179,IF(AND('DEV.  DATA'!$G$35="X",'DEV.  DATA'!$E$37="",'DEV.  DATA'!$E$38="",'DEV.  DATA'!$H$84&lt;&gt;""),'EXHIBIT C'!H179,"")))</f>
        <v/>
      </c>
      <c r="X179" s="444" t="str">
        <f>IF(B179="","",IF('DEV.  DATA'!$E$37&lt;&gt;"",'EXHIBIT C'!H179,IF(AND('DEV.  DATA'!$G$35="X",'DEV.  DATA'!$E$37="",'DEV.  DATA'!$E$38="",'DEV.  DATA'!$H$84=""),'EXHIBIT C'!H179,"")))</f>
        <v/>
      </c>
      <c r="Y179" s="445" t="str">
        <f>IF(B179="","",IF(AND('DEV.  DATA'!$E$37="",'DEV.  DATA'!$E$38&gt;0), 'EXHIBIT C'!H179,IF(AND('DEV.  DATA'!$G$35="X",'DEV.  DATA'!$E$37="",'DEV.  DATA'!$E$38="",'DEV.  DATA'!$H$84&lt;&gt;""),'EXHIBIT C'!H179,"")))</f>
        <v/>
      </c>
      <c r="Z179" s="457" t="str">
        <f t="shared" si="13"/>
        <v/>
      </c>
      <c r="AA179" s="457" t="str">
        <f t="shared" si="14"/>
        <v/>
      </c>
    </row>
    <row r="180" spans="1:27">
      <c r="A180" s="467"/>
      <c r="B180" s="306" t="str">
        <f>IF('APPLIC. FRACT.'!A176="",IF('QUAL. CALC'!A176="","",'QUAL. CALC'!A176),'APPLIC. FRACT.'!A176)</f>
        <v/>
      </c>
      <c r="C180" s="307" t="str">
        <f>IF('QUAL. CALC'!B176="","",'QUAL. CALC'!B176)</f>
        <v/>
      </c>
      <c r="D180" s="308" t="str">
        <f>IF('APPLIC. FRACT.'!C176="",IF('QUAL. CALC'!C176="","",'QUAL. CALC'!C176),'APPLIC. FRACT.'!C176)</f>
        <v/>
      </c>
      <c r="E180" s="309" t="str">
        <f>IF(B180="","",N(M180)+IF('DEV.  DATA'!H$84&gt;0,IF('CREDIT CALC.'!H$41&lt;='CREDIT CALC.'!H$43,'QUAL. CALC'!D176,('CREDIT CALC.'!H$43/'CREDIT CALC.'!H$41)*'QUAL. CALC'!D176),IF('CREDIT CALC.'!H$37="","",IF(AND('CREDIT CALC.'!H$41&lt;='CREDIT CALC.'!H$37,'CREDIT CALC.'!H$41&lt;='CREDIT CALC.'!H$43),'QUAL. CALC'!D176,IF(AND('CREDIT CALC.'!H$37&lt;'CREDIT CALC.'!H$41,'CREDIT CALC.'!H$37&lt;'CREDIT CALC.'!H$43),('CREDIT CALC.'!H$37/'CREDIT CALC.'!H$41)*'QUAL. CALC'!D176,('CREDIT CALC.'!H$43/'CREDIT CALC.'!H$41)*'QUAL. CALC'!D176)))))</f>
        <v/>
      </c>
      <c r="F180" s="308" t="str">
        <f>IF(B180="","",IF('DEV.  DATA'!$D$72="","",1.3))</f>
        <v/>
      </c>
      <c r="G180" s="310" t="str">
        <f>IF(B180="","",IF('DEV.  DATA'!$G$60=100,1,'APPLIC. FRACT.'!$H176))</f>
        <v/>
      </c>
      <c r="H180" s="309" t="str">
        <f t="shared" si="15"/>
        <v/>
      </c>
      <c r="I180" s="311" t="str">
        <f>IF(B180="","",IF('DEV.  DATA'!$E$35="",'QUAL. CALC'!G176,IF('DEV.  DATA'!$E$37="",'DEV.  DATA'!$E$38,'DEV.  DATA'!$E$37)))</f>
        <v/>
      </c>
      <c r="J180" s="309" t="str">
        <f t="shared" si="16"/>
        <v/>
      </c>
      <c r="K180" s="312"/>
      <c r="L180" s="312"/>
      <c r="M180" s="450"/>
      <c r="N180" s="451" t="str">
        <f t="shared" si="12"/>
        <v/>
      </c>
      <c r="P180" s="452" t="str">
        <f>IF('DEV.  DATA'!$E$37&lt;&gt;"",'EXHIBIT C'!J180,IF(AND('DEV.  DATA'!$G$35="X",'DEV.  DATA'!$E$37="",'DEV.  DATA'!$E$38="",'DEV.  DATA'!$H$84=""),'EXHIBIT C'!J180,""))</f>
        <v/>
      </c>
      <c r="Q180" s="453" t="str">
        <f>IF(AND('DEV.  DATA'!$E$37="",'DEV.  DATA'!$E$38&gt;0),'EXHIBIT C'!J180,IF(AND('DEV.  DATA'!$G$35="X",'DEV.  DATA'!$E$37="",'DEV.  DATA'!$E$38="",'DEV.  DATA'!$H$84&lt;&gt;""),'EXHIBIT C'!J180,""))</f>
        <v/>
      </c>
      <c r="R180" s="454" t="str">
        <f>IF(B180="","",IF('DEV.  DATA'!$E$37&lt;&gt;"",'EXHIBIT C'!I180/100,IF(AND('DEV.  DATA'!$G$35="X",'DEV.  DATA'!$E$37="",'DEV.  DATA'!$E$38="",'DEV.  DATA'!$H$84=""),'EXHIBIT C'!I180/100,"")))</f>
        <v/>
      </c>
      <c r="S180" s="455" t="str">
        <f>IF(B180="","",IF(AND('DEV.  DATA'!$E$37="",'DEV.  DATA'!$E$38&gt;0), 'EXHIBIT C'!I180/100,IF(AND('DEV.  DATA'!$G$35="X",'DEV.  DATA'!$E$37="",'DEV.  DATA'!$E$38="",'DEV.  DATA'!$H$84&lt;&gt;""),'EXHIBIT C'!I180/100,"")))</f>
        <v/>
      </c>
      <c r="T180" s="456" t="str">
        <f>IF(B180="","",IF('DEV.  DATA'!$E$37&lt;&gt;"",'EXHIBIT C'!J180,IF(AND('DEV.  DATA'!$G$35="X",'DEV.  DATA'!$E$37="",'DEV.  DATA'!$E$38="",'DEV.  DATA'!$H$84=""),'EXHIBIT C'!J180,"")))</f>
        <v/>
      </c>
      <c r="U180" s="453" t="str">
        <f>IF(B180="","",IF(AND('DEV.  DATA'!$E$37="",'DEV.  DATA'!$E$38&gt;0), 'EXHIBIT C'!J180,IF(AND('DEV.  DATA'!$G$35="X",'DEV.  DATA'!$E$37="",'DEV.  DATA'!$E$38="",'DEV.  DATA'!$H$84&lt;&gt;""),'EXHIBIT C'!J180,"")))</f>
        <v/>
      </c>
      <c r="V180" s="444" t="str">
        <f>IF(B180="","",IF('DEV.  DATA'!$E$37&lt;&gt;"",'EXHIBIT C'!H180,IF(AND('DEV.  DATA'!$G$35="X",'DEV.  DATA'!$E$37="",'DEV.  DATA'!$E$38="",'DEV.  DATA'!$H$84=""),'EXHIBIT C'!H180,"")))</f>
        <v/>
      </c>
      <c r="W180" s="445" t="str">
        <f>IF(B180="","",IF(AND('DEV.  DATA'!$E$37="",'DEV.  DATA'!$E$38&gt;0), 'EXHIBIT C'!H180,IF(AND('DEV.  DATA'!$G$35="X",'DEV.  DATA'!$E$37="",'DEV.  DATA'!$E$38="",'DEV.  DATA'!$H$84&lt;&gt;""),'EXHIBIT C'!H180,"")))</f>
        <v/>
      </c>
      <c r="X180" s="444" t="str">
        <f>IF(B180="","",IF('DEV.  DATA'!$E$37&lt;&gt;"",'EXHIBIT C'!H180,IF(AND('DEV.  DATA'!$G$35="X",'DEV.  DATA'!$E$37="",'DEV.  DATA'!$E$38="",'DEV.  DATA'!$H$84=""),'EXHIBIT C'!H180,"")))</f>
        <v/>
      </c>
      <c r="Y180" s="445" t="str">
        <f>IF(B180="","",IF(AND('DEV.  DATA'!$E$37="",'DEV.  DATA'!$E$38&gt;0), 'EXHIBIT C'!H180,IF(AND('DEV.  DATA'!$G$35="X",'DEV.  DATA'!$E$37="",'DEV.  DATA'!$E$38="",'DEV.  DATA'!$H$84&lt;&gt;""),'EXHIBIT C'!H180,"")))</f>
        <v/>
      </c>
      <c r="Z180" s="457" t="str">
        <f t="shared" si="13"/>
        <v/>
      </c>
      <c r="AA180" s="457" t="str">
        <f t="shared" si="14"/>
        <v/>
      </c>
    </row>
    <row r="181" spans="1:27">
      <c r="A181" s="467"/>
      <c r="B181" s="306" t="str">
        <f>IF('APPLIC. FRACT.'!A177="",IF('QUAL. CALC'!A177="","",'QUAL. CALC'!A177),'APPLIC. FRACT.'!A177)</f>
        <v/>
      </c>
      <c r="C181" s="307" t="str">
        <f>IF('QUAL. CALC'!B177="","",'QUAL. CALC'!B177)</f>
        <v/>
      </c>
      <c r="D181" s="308" t="str">
        <f>IF('APPLIC. FRACT.'!C177="",IF('QUAL. CALC'!C177="","",'QUAL. CALC'!C177),'APPLIC. FRACT.'!C177)</f>
        <v/>
      </c>
      <c r="E181" s="309" t="str">
        <f>IF(B181="","",N(M181)+IF('DEV.  DATA'!H$84&gt;0,IF('CREDIT CALC.'!H$41&lt;='CREDIT CALC.'!H$43,'QUAL. CALC'!D177,('CREDIT CALC.'!H$43/'CREDIT CALC.'!H$41)*'QUAL. CALC'!D177),IF('CREDIT CALC.'!H$37="","",IF(AND('CREDIT CALC.'!H$41&lt;='CREDIT CALC.'!H$37,'CREDIT CALC.'!H$41&lt;='CREDIT CALC.'!H$43),'QUAL. CALC'!D177,IF(AND('CREDIT CALC.'!H$37&lt;'CREDIT CALC.'!H$41,'CREDIT CALC.'!H$37&lt;'CREDIT CALC.'!H$43),('CREDIT CALC.'!H$37/'CREDIT CALC.'!H$41)*'QUAL. CALC'!D177,('CREDIT CALC.'!H$43/'CREDIT CALC.'!H$41)*'QUAL. CALC'!D177)))))</f>
        <v/>
      </c>
      <c r="F181" s="308" t="str">
        <f>IF(B181="","",IF('DEV.  DATA'!$D$72="","",1.3))</f>
        <v/>
      </c>
      <c r="G181" s="310" t="str">
        <f>IF(B181="","",IF('DEV.  DATA'!$G$60=100,1,'APPLIC. FRACT.'!$H177))</f>
        <v/>
      </c>
      <c r="H181" s="309" t="str">
        <f t="shared" si="15"/>
        <v/>
      </c>
      <c r="I181" s="311" t="str">
        <f>IF(B181="","",IF('DEV.  DATA'!$E$35="",'QUAL. CALC'!G177,IF('DEV.  DATA'!$E$37="",'DEV.  DATA'!$E$38,'DEV.  DATA'!$E$37)))</f>
        <v/>
      </c>
      <c r="J181" s="309" t="str">
        <f t="shared" si="16"/>
        <v/>
      </c>
      <c r="K181" s="312"/>
      <c r="L181" s="312"/>
      <c r="M181" s="450"/>
      <c r="N181" s="451" t="str">
        <f t="shared" si="12"/>
        <v/>
      </c>
      <c r="P181" s="452" t="str">
        <f>IF('DEV.  DATA'!$E$37&lt;&gt;"",'EXHIBIT C'!J181,IF(AND('DEV.  DATA'!$G$35="X",'DEV.  DATA'!$E$37="",'DEV.  DATA'!$E$38="",'DEV.  DATA'!$H$84=""),'EXHIBIT C'!J181,""))</f>
        <v/>
      </c>
      <c r="Q181" s="453" t="str">
        <f>IF(AND('DEV.  DATA'!$E$37="",'DEV.  DATA'!$E$38&gt;0),'EXHIBIT C'!J181,IF(AND('DEV.  DATA'!$G$35="X",'DEV.  DATA'!$E$37="",'DEV.  DATA'!$E$38="",'DEV.  DATA'!$H$84&lt;&gt;""),'EXHIBIT C'!J181,""))</f>
        <v/>
      </c>
      <c r="R181" s="454" t="str">
        <f>IF(B181="","",IF('DEV.  DATA'!$E$37&lt;&gt;"",'EXHIBIT C'!I181/100,IF(AND('DEV.  DATA'!$G$35="X",'DEV.  DATA'!$E$37="",'DEV.  DATA'!$E$38="",'DEV.  DATA'!$H$84=""),'EXHIBIT C'!I181/100,"")))</f>
        <v/>
      </c>
      <c r="S181" s="455" t="str">
        <f>IF(B181="","",IF(AND('DEV.  DATA'!$E$37="",'DEV.  DATA'!$E$38&gt;0), 'EXHIBIT C'!I181/100,IF(AND('DEV.  DATA'!$G$35="X",'DEV.  DATA'!$E$37="",'DEV.  DATA'!$E$38="",'DEV.  DATA'!$H$84&lt;&gt;""),'EXHIBIT C'!I181/100,"")))</f>
        <v/>
      </c>
      <c r="T181" s="456" t="str">
        <f>IF(B181="","",IF('DEV.  DATA'!$E$37&lt;&gt;"",'EXHIBIT C'!J181,IF(AND('DEV.  DATA'!$G$35="X",'DEV.  DATA'!$E$37="",'DEV.  DATA'!$E$38="",'DEV.  DATA'!$H$84=""),'EXHIBIT C'!J181,"")))</f>
        <v/>
      </c>
      <c r="U181" s="453" t="str">
        <f>IF(B181="","",IF(AND('DEV.  DATA'!$E$37="",'DEV.  DATA'!$E$38&gt;0), 'EXHIBIT C'!J181,IF(AND('DEV.  DATA'!$G$35="X",'DEV.  DATA'!$E$37="",'DEV.  DATA'!$E$38="",'DEV.  DATA'!$H$84&lt;&gt;""),'EXHIBIT C'!J181,"")))</f>
        <v/>
      </c>
      <c r="V181" s="444" t="str">
        <f>IF(B181="","",IF('DEV.  DATA'!$E$37&lt;&gt;"",'EXHIBIT C'!H181,IF(AND('DEV.  DATA'!$G$35="X",'DEV.  DATA'!$E$37="",'DEV.  DATA'!$E$38="",'DEV.  DATA'!$H$84=""),'EXHIBIT C'!H181,"")))</f>
        <v/>
      </c>
      <c r="W181" s="445" t="str">
        <f>IF(B181="","",IF(AND('DEV.  DATA'!$E$37="",'DEV.  DATA'!$E$38&gt;0), 'EXHIBIT C'!H181,IF(AND('DEV.  DATA'!$G$35="X",'DEV.  DATA'!$E$37="",'DEV.  DATA'!$E$38="",'DEV.  DATA'!$H$84&lt;&gt;""),'EXHIBIT C'!H181,"")))</f>
        <v/>
      </c>
      <c r="X181" s="444" t="str">
        <f>IF(B181="","",IF('DEV.  DATA'!$E$37&lt;&gt;"",'EXHIBIT C'!H181,IF(AND('DEV.  DATA'!$G$35="X",'DEV.  DATA'!$E$37="",'DEV.  DATA'!$E$38="",'DEV.  DATA'!$H$84=""),'EXHIBIT C'!H181,"")))</f>
        <v/>
      </c>
      <c r="Y181" s="445" t="str">
        <f>IF(B181="","",IF(AND('DEV.  DATA'!$E$37="",'DEV.  DATA'!$E$38&gt;0), 'EXHIBIT C'!H181,IF(AND('DEV.  DATA'!$G$35="X",'DEV.  DATA'!$E$37="",'DEV.  DATA'!$E$38="",'DEV.  DATA'!$H$84&lt;&gt;""),'EXHIBIT C'!H181,"")))</f>
        <v/>
      </c>
      <c r="Z181" s="457" t="str">
        <f t="shared" si="13"/>
        <v/>
      </c>
      <c r="AA181" s="457" t="str">
        <f t="shared" si="14"/>
        <v/>
      </c>
    </row>
    <row r="182" spans="1:27">
      <c r="A182" s="467"/>
      <c r="B182" s="306" t="str">
        <f>IF('APPLIC. FRACT.'!A178="",IF('QUAL. CALC'!A178="","",'QUAL. CALC'!A178),'APPLIC. FRACT.'!A178)</f>
        <v/>
      </c>
      <c r="C182" s="307" t="str">
        <f>IF('QUAL. CALC'!B178="","",'QUAL. CALC'!B178)</f>
        <v/>
      </c>
      <c r="D182" s="308" t="str">
        <f>IF('APPLIC. FRACT.'!C178="",IF('QUAL. CALC'!C178="","",'QUAL. CALC'!C178),'APPLIC. FRACT.'!C178)</f>
        <v/>
      </c>
      <c r="E182" s="309" t="str">
        <f>IF(B182="","",N(M182)+IF('DEV.  DATA'!H$84&gt;0,IF('CREDIT CALC.'!H$41&lt;='CREDIT CALC.'!H$43,'QUAL. CALC'!D178,('CREDIT CALC.'!H$43/'CREDIT CALC.'!H$41)*'QUAL. CALC'!D178),IF('CREDIT CALC.'!H$37="","",IF(AND('CREDIT CALC.'!H$41&lt;='CREDIT CALC.'!H$37,'CREDIT CALC.'!H$41&lt;='CREDIT CALC.'!H$43),'QUAL. CALC'!D178,IF(AND('CREDIT CALC.'!H$37&lt;'CREDIT CALC.'!H$41,'CREDIT CALC.'!H$37&lt;'CREDIT CALC.'!H$43),('CREDIT CALC.'!H$37/'CREDIT CALC.'!H$41)*'QUAL. CALC'!D178,('CREDIT CALC.'!H$43/'CREDIT CALC.'!H$41)*'QUAL. CALC'!D178)))))</f>
        <v/>
      </c>
      <c r="F182" s="308" t="str">
        <f>IF(B182="","",IF('DEV.  DATA'!$D$72="","",1.3))</f>
        <v/>
      </c>
      <c r="G182" s="310" t="str">
        <f>IF(B182="","",IF('DEV.  DATA'!$G$60=100,1,'APPLIC. FRACT.'!$H178))</f>
        <v/>
      </c>
      <c r="H182" s="309" t="str">
        <f t="shared" si="15"/>
        <v/>
      </c>
      <c r="I182" s="311" t="str">
        <f>IF(B182="","",IF('DEV.  DATA'!$E$35="",'QUAL. CALC'!G178,IF('DEV.  DATA'!$E$37="",'DEV.  DATA'!$E$38,'DEV.  DATA'!$E$37)))</f>
        <v/>
      </c>
      <c r="J182" s="309" t="str">
        <f t="shared" si="16"/>
        <v/>
      </c>
      <c r="K182" s="312"/>
      <c r="L182" s="312"/>
      <c r="M182" s="450"/>
      <c r="N182" s="451" t="str">
        <f t="shared" si="12"/>
        <v/>
      </c>
      <c r="P182" s="452" t="str">
        <f>IF('DEV.  DATA'!$E$37&lt;&gt;"",'EXHIBIT C'!J182,IF(AND('DEV.  DATA'!$G$35="X",'DEV.  DATA'!$E$37="",'DEV.  DATA'!$E$38="",'DEV.  DATA'!$H$84=""),'EXHIBIT C'!J182,""))</f>
        <v/>
      </c>
      <c r="Q182" s="453" t="str">
        <f>IF(AND('DEV.  DATA'!$E$37="",'DEV.  DATA'!$E$38&gt;0),'EXHIBIT C'!J182,IF(AND('DEV.  DATA'!$G$35="X",'DEV.  DATA'!$E$37="",'DEV.  DATA'!$E$38="",'DEV.  DATA'!$H$84&lt;&gt;""),'EXHIBIT C'!J182,""))</f>
        <v/>
      </c>
      <c r="R182" s="454" t="str">
        <f>IF(B182="","",IF('DEV.  DATA'!$E$37&lt;&gt;"",'EXHIBIT C'!I182/100,IF(AND('DEV.  DATA'!$G$35="X",'DEV.  DATA'!$E$37="",'DEV.  DATA'!$E$38="",'DEV.  DATA'!$H$84=""),'EXHIBIT C'!I182/100,"")))</f>
        <v/>
      </c>
      <c r="S182" s="455" t="str">
        <f>IF(B182="","",IF(AND('DEV.  DATA'!$E$37="",'DEV.  DATA'!$E$38&gt;0), 'EXHIBIT C'!I182/100,IF(AND('DEV.  DATA'!$G$35="X",'DEV.  DATA'!$E$37="",'DEV.  DATA'!$E$38="",'DEV.  DATA'!$H$84&lt;&gt;""),'EXHIBIT C'!I182/100,"")))</f>
        <v/>
      </c>
      <c r="T182" s="456" t="str">
        <f>IF(B182="","",IF('DEV.  DATA'!$E$37&lt;&gt;"",'EXHIBIT C'!J182,IF(AND('DEV.  DATA'!$G$35="X",'DEV.  DATA'!$E$37="",'DEV.  DATA'!$E$38="",'DEV.  DATA'!$H$84=""),'EXHIBIT C'!J182,"")))</f>
        <v/>
      </c>
      <c r="U182" s="453" t="str">
        <f>IF(B182="","",IF(AND('DEV.  DATA'!$E$37="",'DEV.  DATA'!$E$38&gt;0), 'EXHIBIT C'!J182,IF(AND('DEV.  DATA'!$G$35="X",'DEV.  DATA'!$E$37="",'DEV.  DATA'!$E$38="",'DEV.  DATA'!$H$84&lt;&gt;""),'EXHIBIT C'!J182,"")))</f>
        <v/>
      </c>
      <c r="V182" s="444" t="str">
        <f>IF(B182="","",IF('DEV.  DATA'!$E$37&lt;&gt;"",'EXHIBIT C'!H182,IF(AND('DEV.  DATA'!$G$35="X",'DEV.  DATA'!$E$37="",'DEV.  DATA'!$E$38="",'DEV.  DATA'!$H$84=""),'EXHIBIT C'!H182,"")))</f>
        <v/>
      </c>
      <c r="W182" s="445" t="str">
        <f>IF(B182="","",IF(AND('DEV.  DATA'!$E$37="",'DEV.  DATA'!$E$38&gt;0), 'EXHIBIT C'!H182,IF(AND('DEV.  DATA'!$G$35="X",'DEV.  DATA'!$E$37="",'DEV.  DATA'!$E$38="",'DEV.  DATA'!$H$84&lt;&gt;""),'EXHIBIT C'!H182,"")))</f>
        <v/>
      </c>
      <c r="X182" s="444" t="str">
        <f>IF(B182="","",IF('DEV.  DATA'!$E$37&lt;&gt;"",'EXHIBIT C'!H182,IF(AND('DEV.  DATA'!$G$35="X",'DEV.  DATA'!$E$37="",'DEV.  DATA'!$E$38="",'DEV.  DATA'!$H$84=""),'EXHIBIT C'!H182,"")))</f>
        <v/>
      </c>
      <c r="Y182" s="445" t="str">
        <f>IF(B182="","",IF(AND('DEV.  DATA'!$E$37="",'DEV.  DATA'!$E$38&gt;0), 'EXHIBIT C'!H182,IF(AND('DEV.  DATA'!$G$35="X",'DEV.  DATA'!$E$37="",'DEV.  DATA'!$E$38="",'DEV.  DATA'!$H$84&lt;&gt;""),'EXHIBIT C'!H182,"")))</f>
        <v/>
      </c>
      <c r="Z182" s="457" t="str">
        <f t="shared" si="13"/>
        <v/>
      </c>
      <c r="AA182" s="457" t="str">
        <f t="shared" si="14"/>
        <v/>
      </c>
    </row>
    <row r="183" spans="1:27">
      <c r="A183" s="467"/>
      <c r="B183" s="306" t="str">
        <f>IF('APPLIC. FRACT.'!A179="",IF('QUAL. CALC'!A179="","",'QUAL. CALC'!A179),'APPLIC. FRACT.'!A179)</f>
        <v/>
      </c>
      <c r="C183" s="307" t="str">
        <f>IF('QUAL. CALC'!B179="","",'QUAL. CALC'!B179)</f>
        <v/>
      </c>
      <c r="D183" s="308" t="str">
        <f>IF('APPLIC. FRACT.'!C179="",IF('QUAL. CALC'!C179="","",'QUAL. CALC'!C179),'APPLIC. FRACT.'!C179)</f>
        <v/>
      </c>
      <c r="E183" s="309" t="str">
        <f>IF(B183="","",N(M183)+IF('DEV.  DATA'!H$84&gt;0,IF('CREDIT CALC.'!H$41&lt;='CREDIT CALC.'!H$43,'QUAL. CALC'!D179,('CREDIT CALC.'!H$43/'CREDIT CALC.'!H$41)*'QUAL. CALC'!D179),IF('CREDIT CALC.'!H$37="","",IF(AND('CREDIT CALC.'!H$41&lt;='CREDIT CALC.'!H$37,'CREDIT CALC.'!H$41&lt;='CREDIT CALC.'!H$43),'QUAL. CALC'!D179,IF(AND('CREDIT CALC.'!H$37&lt;'CREDIT CALC.'!H$41,'CREDIT CALC.'!H$37&lt;'CREDIT CALC.'!H$43),('CREDIT CALC.'!H$37/'CREDIT CALC.'!H$41)*'QUAL. CALC'!D179,('CREDIT CALC.'!H$43/'CREDIT CALC.'!H$41)*'QUAL. CALC'!D179)))))</f>
        <v/>
      </c>
      <c r="F183" s="308" t="str">
        <f>IF(B183="","",IF('DEV.  DATA'!$D$72="","",1.3))</f>
        <v/>
      </c>
      <c r="G183" s="310" t="str">
        <f>IF(B183="","",IF('DEV.  DATA'!$G$60=100,1,'APPLIC. FRACT.'!$H179))</f>
        <v/>
      </c>
      <c r="H183" s="309" t="str">
        <f t="shared" si="15"/>
        <v/>
      </c>
      <c r="I183" s="311" t="str">
        <f>IF(B183="","",IF('DEV.  DATA'!$E$35="",'QUAL. CALC'!G179,IF('DEV.  DATA'!$E$37="",'DEV.  DATA'!$E$38,'DEV.  DATA'!$E$37)))</f>
        <v/>
      </c>
      <c r="J183" s="309" t="str">
        <f t="shared" si="16"/>
        <v/>
      </c>
      <c r="K183" s="312"/>
      <c r="L183" s="312"/>
      <c r="M183" s="450"/>
      <c r="N183" s="451" t="str">
        <f t="shared" si="12"/>
        <v/>
      </c>
      <c r="P183" s="452" t="str">
        <f>IF('DEV.  DATA'!$E$37&lt;&gt;"",'EXHIBIT C'!J183,IF(AND('DEV.  DATA'!$G$35="X",'DEV.  DATA'!$E$37="",'DEV.  DATA'!$E$38="",'DEV.  DATA'!$H$84=""),'EXHIBIT C'!J183,""))</f>
        <v/>
      </c>
      <c r="Q183" s="453" t="str">
        <f>IF(AND('DEV.  DATA'!$E$37="",'DEV.  DATA'!$E$38&gt;0),'EXHIBIT C'!J183,IF(AND('DEV.  DATA'!$G$35="X",'DEV.  DATA'!$E$37="",'DEV.  DATA'!$E$38="",'DEV.  DATA'!$H$84&lt;&gt;""),'EXHIBIT C'!J183,""))</f>
        <v/>
      </c>
      <c r="R183" s="454" t="str">
        <f>IF(B183="","",IF('DEV.  DATA'!$E$37&lt;&gt;"",'EXHIBIT C'!I183/100,IF(AND('DEV.  DATA'!$G$35="X",'DEV.  DATA'!$E$37="",'DEV.  DATA'!$E$38="",'DEV.  DATA'!$H$84=""),'EXHIBIT C'!I183/100,"")))</f>
        <v/>
      </c>
      <c r="S183" s="455" t="str">
        <f>IF(B183="","",IF(AND('DEV.  DATA'!$E$37="",'DEV.  DATA'!$E$38&gt;0), 'EXHIBIT C'!I183/100,IF(AND('DEV.  DATA'!$G$35="X",'DEV.  DATA'!$E$37="",'DEV.  DATA'!$E$38="",'DEV.  DATA'!$H$84&lt;&gt;""),'EXHIBIT C'!I183/100,"")))</f>
        <v/>
      </c>
      <c r="T183" s="456" t="str">
        <f>IF(B183="","",IF('DEV.  DATA'!$E$37&lt;&gt;"",'EXHIBIT C'!J183,IF(AND('DEV.  DATA'!$G$35="X",'DEV.  DATA'!$E$37="",'DEV.  DATA'!$E$38="",'DEV.  DATA'!$H$84=""),'EXHIBIT C'!J183,"")))</f>
        <v/>
      </c>
      <c r="U183" s="453" t="str">
        <f>IF(B183="","",IF(AND('DEV.  DATA'!$E$37="",'DEV.  DATA'!$E$38&gt;0), 'EXHIBIT C'!J183,IF(AND('DEV.  DATA'!$G$35="X",'DEV.  DATA'!$E$37="",'DEV.  DATA'!$E$38="",'DEV.  DATA'!$H$84&lt;&gt;""),'EXHIBIT C'!J183,"")))</f>
        <v/>
      </c>
      <c r="V183" s="444" t="str">
        <f>IF(B183="","",IF('DEV.  DATA'!$E$37&lt;&gt;"",'EXHIBIT C'!H183,IF(AND('DEV.  DATA'!$G$35="X",'DEV.  DATA'!$E$37="",'DEV.  DATA'!$E$38="",'DEV.  DATA'!$H$84=""),'EXHIBIT C'!H183,"")))</f>
        <v/>
      </c>
      <c r="W183" s="445" t="str">
        <f>IF(B183="","",IF(AND('DEV.  DATA'!$E$37="",'DEV.  DATA'!$E$38&gt;0), 'EXHIBIT C'!H183,IF(AND('DEV.  DATA'!$G$35="X",'DEV.  DATA'!$E$37="",'DEV.  DATA'!$E$38="",'DEV.  DATA'!$H$84&lt;&gt;""),'EXHIBIT C'!H183,"")))</f>
        <v/>
      </c>
      <c r="X183" s="444" t="str">
        <f>IF(B183="","",IF('DEV.  DATA'!$E$37&lt;&gt;"",'EXHIBIT C'!H183,IF(AND('DEV.  DATA'!$G$35="X",'DEV.  DATA'!$E$37="",'DEV.  DATA'!$E$38="",'DEV.  DATA'!$H$84=""),'EXHIBIT C'!H183,"")))</f>
        <v/>
      </c>
      <c r="Y183" s="445" t="str">
        <f>IF(B183="","",IF(AND('DEV.  DATA'!$E$37="",'DEV.  DATA'!$E$38&gt;0), 'EXHIBIT C'!H183,IF(AND('DEV.  DATA'!$G$35="X",'DEV.  DATA'!$E$37="",'DEV.  DATA'!$E$38="",'DEV.  DATA'!$H$84&lt;&gt;""),'EXHIBIT C'!H183,"")))</f>
        <v/>
      </c>
      <c r="Z183" s="457" t="str">
        <f t="shared" si="13"/>
        <v/>
      </c>
      <c r="AA183" s="457" t="str">
        <f t="shared" si="14"/>
        <v/>
      </c>
    </row>
    <row r="184" spans="1:27">
      <c r="A184" s="467"/>
      <c r="B184" s="306" t="str">
        <f>IF('APPLIC. FRACT.'!A180="",IF('QUAL. CALC'!A180="","",'QUAL. CALC'!A180),'APPLIC. FRACT.'!A180)</f>
        <v/>
      </c>
      <c r="C184" s="307" t="str">
        <f>IF('QUAL. CALC'!B180="","",'QUAL. CALC'!B180)</f>
        <v/>
      </c>
      <c r="D184" s="308" t="str">
        <f>IF('APPLIC. FRACT.'!C180="",IF('QUAL. CALC'!C180="","",'QUAL. CALC'!C180),'APPLIC. FRACT.'!C180)</f>
        <v/>
      </c>
      <c r="E184" s="309" t="str">
        <f>IF(B184="","",N(M184)+IF('DEV.  DATA'!H$84&gt;0,IF('CREDIT CALC.'!H$41&lt;='CREDIT CALC.'!H$43,'QUAL. CALC'!D180,('CREDIT CALC.'!H$43/'CREDIT CALC.'!H$41)*'QUAL. CALC'!D180),IF('CREDIT CALC.'!H$37="","",IF(AND('CREDIT CALC.'!H$41&lt;='CREDIT CALC.'!H$37,'CREDIT CALC.'!H$41&lt;='CREDIT CALC.'!H$43),'QUAL. CALC'!D180,IF(AND('CREDIT CALC.'!H$37&lt;'CREDIT CALC.'!H$41,'CREDIT CALC.'!H$37&lt;'CREDIT CALC.'!H$43),('CREDIT CALC.'!H$37/'CREDIT CALC.'!H$41)*'QUAL. CALC'!D180,('CREDIT CALC.'!H$43/'CREDIT CALC.'!H$41)*'QUAL. CALC'!D180)))))</f>
        <v/>
      </c>
      <c r="F184" s="308" t="str">
        <f>IF(B184="","",IF('DEV.  DATA'!$D$72="","",1.3))</f>
        <v/>
      </c>
      <c r="G184" s="310" t="str">
        <f>IF(B184="","",IF('DEV.  DATA'!$G$60=100,1,'APPLIC. FRACT.'!$H180))</f>
        <v/>
      </c>
      <c r="H184" s="309" t="str">
        <f t="shared" si="15"/>
        <v/>
      </c>
      <c r="I184" s="311" t="str">
        <f>IF(B184="","",IF('DEV.  DATA'!$E$35="",'QUAL. CALC'!G180,IF('DEV.  DATA'!$E$37="",'DEV.  DATA'!$E$38,'DEV.  DATA'!$E$37)))</f>
        <v/>
      </c>
      <c r="J184" s="309" t="str">
        <f t="shared" si="16"/>
        <v/>
      </c>
      <c r="K184" s="312"/>
      <c r="L184" s="312"/>
      <c r="M184" s="450"/>
      <c r="N184" s="451" t="str">
        <f t="shared" si="12"/>
        <v/>
      </c>
      <c r="P184" s="452" t="str">
        <f>IF('DEV.  DATA'!$E$37&lt;&gt;"",'EXHIBIT C'!J184,IF(AND('DEV.  DATA'!$G$35="X",'DEV.  DATA'!$E$37="",'DEV.  DATA'!$E$38="",'DEV.  DATA'!$H$84=""),'EXHIBIT C'!J184,""))</f>
        <v/>
      </c>
      <c r="Q184" s="453" t="str">
        <f>IF(AND('DEV.  DATA'!$E$37="",'DEV.  DATA'!$E$38&gt;0),'EXHIBIT C'!J184,IF(AND('DEV.  DATA'!$G$35="X",'DEV.  DATA'!$E$37="",'DEV.  DATA'!$E$38="",'DEV.  DATA'!$H$84&lt;&gt;""),'EXHIBIT C'!J184,""))</f>
        <v/>
      </c>
      <c r="R184" s="454" t="str">
        <f>IF(B184="","",IF('DEV.  DATA'!$E$37&lt;&gt;"",'EXHIBIT C'!I184/100,IF(AND('DEV.  DATA'!$G$35="X",'DEV.  DATA'!$E$37="",'DEV.  DATA'!$E$38="",'DEV.  DATA'!$H$84=""),'EXHIBIT C'!I184/100,"")))</f>
        <v/>
      </c>
      <c r="S184" s="455" t="str">
        <f>IF(B184="","",IF(AND('DEV.  DATA'!$E$37="",'DEV.  DATA'!$E$38&gt;0), 'EXHIBIT C'!I184/100,IF(AND('DEV.  DATA'!$G$35="X",'DEV.  DATA'!$E$37="",'DEV.  DATA'!$E$38="",'DEV.  DATA'!$H$84&lt;&gt;""),'EXHIBIT C'!I184/100,"")))</f>
        <v/>
      </c>
      <c r="T184" s="456" t="str">
        <f>IF(B184="","",IF('DEV.  DATA'!$E$37&lt;&gt;"",'EXHIBIT C'!J184,IF(AND('DEV.  DATA'!$G$35="X",'DEV.  DATA'!$E$37="",'DEV.  DATA'!$E$38="",'DEV.  DATA'!$H$84=""),'EXHIBIT C'!J184,"")))</f>
        <v/>
      </c>
      <c r="U184" s="453" t="str">
        <f>IF(B184="","",IF(AND('DEV.  DATA'!$E$37="",'DEV.  DATA'!$E$38&gt;0), 'EXHIBIT C'!J184,IF(AND('DEV.  DATA'!$G$35="X",'DEV.  DATA'!$E$37="",'DEV.  DATA'!$E$38="",'DEV.  DATA'!$H$84&lt;&gt;""),'EXHIBIT C'!J184,"")))</f>
        <v/>
      </c>
      <c r="V184" s="444" t="str">
        <f>IF(B184="","",IF('DEV.  DATA'!$E$37&lt;&gt;"",'EXHIBIT C'!H184,IF(AND('DEV.  DATA'!$G$35="X",'DEV.  DATA'!$E$37="",'DEV.  DATA'!$E$38="",'DEV.  DATA'!$H$84=""),'EXHIBIT C'!H184,"")))</f>
        <v/>
      </c>
      <c r="W184" s="445" t="str">
        <f>IF(B184="","",IF(AND('DEV.  DATA'!$E$37="",'DEV.  DATA'!$E$38&gt;0), 'EXHIBIT C'!H184,IF(AND('DEV.  DATA'!$G$35="X",'DEV.  DATA'!$E$37="",'DEV.  DATA'!$E$38="",'DEV.  DATA'!$H$84&lt;&gt;""),'EXHIBIT C'!H184,"")))</f>
        <v/>
      </c>
      <c r="X184" s="444" t="str">
        <f>IF(B184="","",IF('DEV.  DATA'!$E$37&lt;&gt;"",'EXHIBIT C'!H184,IF(AND('DEV.  DATA'!$G$35="X",'DEV.  DATA'!$E$37="",'DEV.  DATA'!$E$38="",'DEV.  DATA'!$H$84=""),'EXHIBIT C'!H184,"")))</f>
        <v/>
      </c>
      <c r="Y184" s="445" t="str">
        <f>IF(B184="","",IF(AND('DEV.  DATA'!$E$37="",'DEV.  DATA'!$E$38&gt;0), 'EXHIBIT C'!H184,IF(AND('DEV.  DATA'!$G$35="X",'DEV.  DATA'!$E$37="",'DEV.  DATA'!$E$38="",'DEV.  DATA'!$H$84&lt;&gt;""),'EXHIBIT C'!H184,"")))</f>
        <v/>
      </c>
      <c r="Z184" s="457" t="str">
        <f t="shared" si="13"/>
        <v/>
      </c>
      <c r="AA184" s="457" t="str">
        <f t="shared" si="14"/>
        <v/>
      </c>
    </row>
    <row r="185" spans="1:27">
      <c r="A185" s="467"/>
      <c r="B185" s="306" t="str">
        <f>IF('APPLIC. FRACT.'!A181="",IF('QUAL. CALC'!A181="","",'QUAL. CALC'!A181),'APPLIC. FRACT.'!A181)</f>
        <v/>
      </c>
      <c r="C185" s="307" t="str">
        <f>IF('QUAL. CALC'!B181="","",'QUAL. CALC'!B181)</f>
        <v/>
      </c>
      <c r="D185" s="308" t="str">
        <f>IF('APPLIC. FRACT.'!C181="",IF('QUAL. CALC'!C181="","",'QUAL. CALC'!C181),'APPLIC. FRACT.'!C181)</f>
        <v/>
      </c>
      <c r="E185" s="309" t="str">
        <f>IF(B185="","",N(M185)+IF('DEV.  DATA'!H$84&gt;0,IF('CREDIT CALC.'!H$41&lt;='CREDIT CALC.'!H$43,'QUAL. CALC'!D181,('CREDIT CALC.'!H$43/'CREDIT CALC.'!H$41)*'QUAL. CALC'!D181),IF('CREDIT CALC.'!H$37="","",IF(AND('CREDIT CALC.'!H$41&lt;='CREDIT CALC.'!H$37,'CREDIT CALC.'!H$41&lt;='CREDIT CALC.'!H$43),'QUAL. CALC'!D181,IF(AND('CREDIT CALC.'!H$37&lt;'CREDIT CALC.'!H$41,'CREDIT CALC.'!H$37&lt;'CREDIT CALC.'!H$43),('CREDIT CALC.'!H$37/'CREDIT CALC.'!H$41)*'QUAL. CALC'!D181,('CREDIT CALC.'!H$43/'CREDIT CALC.'!H$41)*'QUAL. CALC'!D181)))))</f>
        <v/>
      </c>
      <c r="F185" s="308" t="str">
        <f>IF(B185="","",IF('DEV.  DATA'!$D$72="","",1.3))</f>
        <v/>
      </c>
      <c r="G185" s="310" t="str">
        <f>IF(B185="","",IF('DEV.  DATA'!$G$60=100,1,'APPLIC. FRACT.'!$H181))</f>
        <v/>
      </c>
      <c r="H185" s="309" t="str">
        <f t="shared" si="15"/>
        <v/>
      </c>
      <c r="I185" s="311" t="str">
        <f>IF(B185="","",IF('DEV.  DATA'!$E$35="",'QUAL. CALC'!G181,IF('DEV.  DATA'!$E$37="",'DEV.  DATA'!$E$38,'DEV.  DATA'!$E$37)))</f>
        <v/>
      </c>
      <c r="J185" s="309" t="str">
        <f t="shared" si="16"/>
        <v/>
      </c>
      <c r="K185" s="312"/>
      <c r="L185" s="312"/>
      <c r="M185" s="450"/>
      <c r="N185" s="451" t="str">
        <f t="shared" si="12"/>
        <v/>
      </c>
      <c r="P185" s="452" t="str">
        <f>IF('DEV.  DATA'!$E$37&lt;&gt;"",'EXHIBIT C'!J185,IF(AND('DEV.  DATA'!$G$35="X",'DEV.  DATA'!$E$37="",'DEV.  DATA'!$E$38="",'DEV.  DATA'!$H$84=""),'EXHIBIT C'!J185,""))</f>
        <v/>
      </c>
      <c r="Q185" s="453" t="str">
        <f>IF(AND('DEV.  DATA'!$E$37="",'DEV.  DATA'!$E$38&gt;0),'EXHIBIT C'!J185,IF(AND('DEV.  DATA'!$G$35="X",'DEV.  DATA'!$E$37="",'DEV.  DATA'!$E$38="",'DEV.  DATA'!$H$84&lt;&gt;""),'EXHIBIT C'!J185,""))</f>
        <v/>
      </c>
      <c r="R185" s="454" t="str">
        <f>IF(B185="","",IF('DEV.  DATA'!$E$37&lt;&gt;"",'EXHIBIT C'!I185/100,IF(AND('DEV.  DATA'!$G$35="X",'DEV.  DATA'!$E$37="",'DEV.  DATA'!$E$38="",'DEV.  DATA'!$H$84=""),'EXHIBIT C'!I185/100,"")))</f>
        <v/>
      </c>
      <c r="S185" s="455" t="str">
        <f>IF(B185="","",IF(AND('DEV.  DATA'!$E$37="",'DEV.  DATA'!$E$38&gt;0), 'EXHIBIT C'!I185/100,IF(AND('DEV.  DATA'!$G$35="X",'DEV.  DATA'!$E$37="",'DEV.  DATA'!$E$38="",'DEV.  DATA'!$H$84&lt;&gt;""),'EXHIBIT C'!I185/100,"")))</f>
        <v/>
      </c>
      <c r="T185" s="456" t="str">
        <f>IF(B185="","",IF('DEV.  DATA'!$E$37&lt;&gt;"",'EXHIBIT C'!J185,IF(AND('DEV.  DATA'!$G$35="X",'DEV.  DATA'!$E$37="",'DEV.  DATA'!$E$38="",'DEV.  DATA'!$H$84=""),'EXHIBIT C'!J185,"")))</f>
        <v/>
      </c>
      <c r="U185" s="453" t="str">
        <f>IF(B185="","",IF(AND('DEV.  DATA'!$E$37="",'DEV.  DATA'!$E$38&gt;0), 'EXHIBIT C'!J185,IF(AND('DEV.  DATA'!$G$35="X",'DEV.  DATA'!$E$37="",'DEV.  DATA'!$E$38="",'DEV.  DATA'!$H$84&lt;&gt;""),'EXHIBIT C'!J185,"")))</f>
        <v/>
      </c>
      <c r="V185" s="444" t="str">
        <f>IF(B185="","",IF('DEV.  DATA'!$E$37&lt;&gt;"",'EXHIBIT C'!H185,IF(AND('DEV.  DATA'!$G$35="X",'DEV.  DATA'!$E$37="",'DEV.  DATA'!$E$38="",'DEV.  DATA'!$H$84=""),'EXHIBIT C'!H185,"")))</f>
        <v/>
      </c>
      <c r="W185" s="445" t="str">
        <f>IF(B185="","",IF(AND('DEV.  DATA'!$E$37="",'DEV.  DATA'!$E$38&gt;0), 'EXHIBIT C'!H185,IF(AND('DEV.  DATA'!$G$35="X",'DEV.  DATA'!$E$37="",'DEV.  DATA'!$E$38="",'DEV.  DATA'!$H$84&lt;&gt;""),'EXHIBIT C'!H185,"")))</f>
        <v/>
      </c>
      <c r="X185" s="444" t="str">
        <f>IF(B185="","",IF('DEV.  DATA'!$E$37&lt;&gt;"",'EXHIBIT C'!H185,IF(AND('DEV.  DATA'!$G$35="X",'DEV.  DATA'!$E$37="",'DEV.  DATA'!$E$38="",'DEV.  DATA'!$H$84=""),'EXHIBIT C'!H185,"")))</f>
        <v/>
      </c>
      <c r="Y185" s="445" t="str">
        <f>IF(B185="","",IF(AND('DEV.  DATA'!$E$37="",'DEV.  DATA'!$E$38&gt;0), 'EXHIBIT C'!H185,IF(AND('DEV.  DATA'!$G$35="X",'DEV.  DATA'!$E$37="",'DEV.  DATA'!$E$38="",'DEV.  DATA'!$H$84&lt;&gt;""),'EXHIBIT C'!H185,"")))</f>
        <v/>
      </c>
      <c r="Z185" s="457" t="str">
        <f t="shared" si="13"/>
        <v/>
      </c>
      <c r="AA185" s="457" t="str">
        <f t="shared" si="14"/>
        <v/>
      </c>
    </row>
    <row r="186" spans="1:27">
      <c r="A186" s="467"/>
      <c r="B186" s="306" t="str">
        <f>IF('APPLIC. FRACT.'!A182="",IF('QUAL. CALC'!A182="","",'QUAL. CALC'!A182),'APPLIC. FRACT.'!A182)</f>
        <v/>
      </c>
      <c r="C186" s="307" t="str">
        <f>IF('QUAL. CALC'!B182="","",'QUAL. CALC'!B182)</f>
        <v/>
      </c>
      <c r="D186" s="308" t="str">
        <f>IF('APPLIC. FRACT.'!C182="",IF('QUAL. CALC'!C182="","",'QUAL. CALC'!C182),'APPLIC. FRACT.'!C182)</f>
        <v/>
      </c>
      <c r="E186" s="309" t="str">
        <f>IF(B186="","",N(M186)+IF('DEV.  DATA'!H$84&gt;0,IF('CREDIT CALC.'!H$41&lt;='CREDIT CALC.'!H$43,'QUAL. CALC'!D182,('CREDIT CALC.'!H$43/'CREDIT CALC.'!H$41)*'QUAL. CALC'!D182),IF('CREDIT CALC.'!H$37="","",IF(AND('CREDIT CALC.'!H$41&lt;='CREDIT CALC.'!H$37,'CREDIT CALC.'!H$41&lt;='CREDIT CALC.'!H$43),'QUAL. CALC'!D182,IF(AND('CREDIT CALC.'!H$37&lt;'CREDIT CALC.'!H$41,'CREDIT CALC.'!H$37&lt;'CREDIT CALC.'!H$43),('CREDIT CALC.'!H$37/'CREDIT CALC.'!H$41)*'QUAL. CALC'!D182,('CREDIT CALC.'!H$43/'CREDIT CALC.'!H$41)*'QUAL. CALC'!D182)))))</f>
        <v/>
      </c>
      <c r="F186" s="308" t="str">
        <f>IF(B186="","",IF('DEV.  DATA'!$D$72="","",1.3))</f>
        <v/>
      </c>
      <c r="G186" s="310" t="str">
        <f>IF(B186="","",IF('DEV.  DATA'!$G$60=100,1,'APPLIC. FRACT.'!$H182))</f>
        <v/>
      </c>
      <c r="H186" s="309" t="str">
        <f t="shared" si="15"/>
        <v/>
      </c>
      <c r="I186" s="311" t="str">
        <f>IF(B186="","",IF('DEV.  DATA'!$E$35="",'QUAL. CALC'!G182,IF('DEV.  DATA'!$E$37="",'DEV.  DATA'!$E$38,'DEV.  DATA'!$E$37)))</f>
        <v/>
      </c>
      <c r="J186" s="309" t="str">
        <f t="shared" si="16"/>
        <v/>
      </c>
      <c r="K186" s="312"/>
      <c r="L186" s="312"/>
      <c r="M186" s="450"/>
      <c r="N186" s="451" t="str">
        <f t="shared" si="12"/>
        <v/>
      </c>
      <c r="P186" s="452" t="str">
        <f>IF('DEV.  DATA'!$E$37&lt;&gt;"",'EXHIBIT C'!J186,IF(AND('DEV.  DATA'!$G$35="X",'DEV.  DATA'!$E$37="",'DEV.  DATA'!$E$38="",'DEV.  DATA'!$H$84=""),'EXHIBIT C'!J186,""))</f>
        <v/>
      </c>
      <c r="Q186" s="453" t="str">
        <f>IF(AND('DEV.  DATA'!$E$37="",'DEV.  DATA'!$E$38&gt;0),'EXHIBIT C'!J186,IF(AND('DEV.  DATA'!$G$35="X",'DEV.  DATA'!$E$37="",'DEV.  DATA'!$E$38="",'DEV.  DATA'!$H$84&lt;&gt;""),'EXHIBIT C'!J186,""))</f>
        <v/>
      </c>
      <c r="R186" s="454" t="str">
        <f>IF(B186="","",IF('DEV.  DATA'!$E$37&lt;&gt;"",'EXHIBIT C'!I186/100,IF(AND('DEV.  DATA'!$G$35="X",'DEV.  DATA'!$E$37="",'DEV.  DATA'!$E$38="",'DEV.  DATA'!$H$84=""),'EXHIBIT C'!I186/100,"")))</f>
        <v/>
      </c>
      <c r="S186" s="455" t="str">
        <f>IF(B186="","",IF(AND('DEV.  DATA'!$E$37="",'DEV.  DATA'!$E$38&gt;0), 'EXHIBIT C'!I186/100,IF(AND('DEV.  DATA'!$G$35="X",'DEV.  DATA'!$E$37="",'DEV.  DATA'!$E$38="",'DEV.  DATA'!$H$84&lt;&gt;""),'EXHIBIT C'!I186/100,"")))</f>
        <v/>
      </c>
      <c r="T186" s="456" t="str">
        <f>IF(B186="","",IF('DEV.  DATA'!$E$37&lt;&gt;"",'EXHIBIT C'!J186,IF(AND('DEV.  DATA'!$G$35="X",'DEV.  DATA'!$E$37="",'DEV.  DATA'!$E$38="",'DEV.  DATA'!$H$84=""),'EXHIBIT C'!J186,"")))</f>
        <v/>
      </c>
      <c r="U186" s="453" t="str">
        <f>IF(B186="","",IF(AND('DEV.  DATA'!$E$37="",'DEV.  DATA'!$E$38&gt;0), 'EXHIBIT C'!J186,IF(AND('DEV.  DATA'!$G$35="X",'DEV.  DATA'!$E$37="",'DEV.  DATA'!$E$38="",'DEV.  DATA'!$H$84&lt;&gt;""),'EXHIBIT C'!J186,"")))</f>
        <v/>
      </c>
      <c r="V186" s="444" t="str">
        <f>IF(B186="","",IF('DEV.  DATA'!$E$37&lt;&gt;"",'EXHIBIT C'!H186,IF(AND('DEV.  DATA'!$G$35="X",'DEV.  DATA'!$E$37="",'DEV.  DATA'!$E$38="",'DEV.  DATA'!$H$84=""),'EXHIBIT C'!H186,"")))</f>
        <v/>
      </c>
      <c r="W186" s="445" t="str">
        <f>IF(B186="","",IF(AND('DEV.  DATA'!$E$37="",'DEV.  DATA'!$E$38&gt;0), 'EXHIBIT C'!H186,IF(AND('DEV.  DATA'!$G$35="X",'DEV.  DATA'!$E$37="",'DEV.  DATA'!$E$38="",'DEV.  DATA'!$H$84&lt;&gt;""),'EXHIBIT C'!H186,"")))</f>
        <v/>
      </c>
      <c r="X186" s="444" t="str">
        <f>IF(B186="","",IF('DEV.  DATA'!$E$37&lt;&gt;"",'EXHIBIT C'!H186,IF(AND('DEV.  DATA'!$G$35="X",'DEV.  DATA'!$E$37="",'DEV.  DATA'!$E$38="",'DEV.  DATA'!$H$84=""),'EXHIBIT C'!H186,"")))</f>
        <v/>
      </c>
      <c r="Y186" s="445" t="str">
        <f>IF(B186="","",IF(AND('DEV.  DATA'!$E$37="",'DEV.  DATA'!$E$38&gt;0), 'EXHIBIT C'!H186,IF(AND('DEV.  DATA'!$G$35="X",'DEV.  DATA'!$E$37="",'DEV.  DATA'!$E$38="",'DEV.  DATA'!$H$84&lt;&gt;""),'EXHIBIT C'!H186,"")))</f>
        <v/>
      </c>
      <c r="Z186" s="457" t="str">
        <f t="shared" si="13"/>
        <v/>
      </c>
      <c r="AA186" s="457" t="str">
        <f t="shared" si="14"/>
        <v/>
      </c>
    </row>
    <row r="187" spans="1:27">
      <c r="A187" s="467"/>
      <c r="B187" s="306" t="str">
        <f>IF('APPLIC. FRACT.'!A183="",IF('QUAL. CALC'!A183="","",'QUAL. CALC'!A183),'APPLIC. FRACT.'!A183)</f>
        <v/>
      </c>
      <c r="C187" s="307" t="str">
        <f>IF('QUAL. CALC'!B183="","",'QUAL. CALC'!B183)</f>
        <v/>
      </c>
      <c r="D187" s="308" t="str">
        <f>IF('APPLIC. FRACT.'!C183="",IF('QUAL. CALC'!C183="","",'QUAL. CALC'!C183),'APPLIC. FRACT.'!C183)</f>
        <v/>
      </c>
      <c r="E187" s="309" t="str">
        <f>IF(B187="","",N(M187)+IF('DEV.  DATA'!H$84&gt;0,IF('CREDIT CALC.'!H$41&lt;='CREDIT CALC.'!H$43,'QUAL. CALC'!D183,('CREDIT CALC.'!H$43/'CREDIT CALC.'!H$41)*'QUAL. CALC'!D183),IF('CREDIT CALC.'!H$37="","",IF(AND('CREDIT CALC.'!H$41&lt;='CREDIT CALC.'!H$37,'CREDIT CALC.'!H$41&lt;='CREDIT CALC.'!H$43),'QUAL. CALC'!D183,IF(AND('CREDIT CALC.'!H$37&lt;'CREDIT CALC.'!H$41,'CREDIT CALC.'!H$37&lt;'CREDIT CALC.'!H$43),('CREDIT CALC.'!H$37/'CREDIT CALC.'!H$41)*'QUAL. CALC'!D183,('CREDIT CALC.'!H$43/'CREDIT CALC.'!H$41)*'QUAL. CALC'!D183)))))</f>
        <v/>
      </c>
      <c r="F187" s="308" t="str">
        <f>IF(B187="","",IF('DEV.  DATA'!$D$72="","",1.3))</f>
        <v/>
      </c>
      <c r="G187" s="310" t="str">
        <f>IF(B187="","",IF('DEV.  DATA'!$G$60=100,1,'APPLIC. FRACT.'!$H183))</f>
        <v/>
      </c>
      <c r="H187" s="309" t="str">
        <f t="shared" si="15"/>
        <v/>
      </c>
      <c r="I187" s="311" t="str">
        <f>IF(B187="","",IF('DEV.  DATA'!$E$35="",'QUAL. CALC'!G183,IF('DEV.  DATA'!$E$37="",'DEV.  DATA'!$E$38,'DEV.  DATA'!$E$37)))</f>
        <v/>
      </c>
      <c r="J187" s="309" t="str">
        <f t="shared" si="16"/>
        <v/>
      </c>
      <c r="K187" s="312"/>
      <c r="L187" s="312"/>
      <c r="M187" s="450"/>
      <c r="N187" s="451" t="str">
        <f t="shared" si="12"/>
        <v/>
      </c>
      <c r="P187" s="452" t="str">
        <f>IF('DEV.  DATA'!$E$37&lt;&gt;"",'EXHIBIT C'!J187,IF(AND('DEV.  DATA'!$G$35="X",'DEV.  DATA'!$E$37="",'DEV.  DATA'!$E$38="",'DEV.  DATA'!$H$84=""),'EXHIBIT C'!J187,""))</f>
        <v/>
      </c>
      <c r="Q187" s="453" t="str">
        <f>IF(AND('DEV.  DATA'!$E$37="",'DEV.  DATA'!$E$38&gt;0),'EXHIBIT C'!J187,IF(AND('DEV.  DATA'!$G$35="X",'DEV.  DATA'!$E$37="",'DEV.  DATA'!$E$38="",'DEV.  DATA'!$H$84&lt;&gt;""),'EXHIBIT C'!J187,""))</f>
        <v/>
      </c>
      <c r="R187" s="454" t="str">
        <f>IF(B187="","",IF('DEV.  DATA'!$E$37&lt;&gt;"",'EXHIBIT C'!I187/100,IF(AND('DEV.  DATA'!$G$35="X",'DEV.  DATA'!$E$37="",'DEV.  DATA'!$E$38="",'DEV.  DATA'!$H$84=""),'EXHIBIT C'!I187/100,"")))</f>
        <v/>
      </c>
      <c r="S187" s="455" t="str">
        <f>IF(B187="","",IF(AND('DEV.  DATA'!$E$37="",'DEV.  DATA'!$E$38&gt;0), 'EXHIBIT C'!I187/100,IF(AND('DEV.  DATA'!$G$35="X",'DEV.  DATA'!$E$37="",'DEV.  DATA'!$E$38="",'DEV.  DATA'!$H$84&lt;&gt;""),'EXHIBIT C'!I187/100,"")))</f>
        <v/>
      </c>
      <c r="T187" s="456" t="str">
        <f>IF(B187="","",IF('DEV.  DATA'!$E$37&lt;&gt;"",'EXHIBIT C'!J187,IF(AND('DEV.  DATA'!$G$35="X",'DEV.  DATA'!$E$37="",'DEV.  DATA'!$E$38="",'DEV.  DATA'!$H$84=""),'EXHIBIT C'!J187,"")))</f>
        <v/>
      </c>
      <c r="U187" s="453" t="str">
        <f>IF(B187="","",IF(AND('DEV.  DATA'!$E$37="",'DEV.  DATA'!$E$38&gt;0), 'EXHIBIT C'!J187,IF(AND('DEV.  DATA'!$G$35="X",'DEV.  DATA'!$E$37="",'DEV.  DATA'!$E$38="",'DEV.  DATA'!$H$84&lt;&gt;""),'EXHIBIT C'!J187,"")))</f>
        <v/>
      </c>
      <c r="V187" s="444" t="str">
        <f>IF(B187="","",IF('DEV.  DATA'!$E$37&lt;&gt;"",'EXHIBIT C'!H187,IF(AND('DEV.  DATA'!$G$35="X",'DEV.  DATA'!$E$37="",'DEV.  DATA'!$E$38="",'DEV.  DATA'!$H$84=""),'EXHIBIT C'!H187,"")))</f>
        <v/>
      </c>
      <c r="W187" s="445" t="str">
        <f>IF(B187="","",IF(AND('DEV.  DATA'!$E$37="",'DEV.  DATA'!$E$38&gt;0), 'EXHIBIT C'!H187,IF(AND('DEV.  DATA'!$G$35="X",'DEV.  DATA'!$E$37="",'DEV.  DATA'!$E$38="",'DEV.  DATA'!$H$84&lt;&gt;""),'EXHIBIT C'!H187,"")))</f>
        <v/>
      </c>
      <c r="X187" s="444" t="str">
        <f>IF(B187="","",IF('DEV.  DATA'!$E$37&lt;&gt;"",'EXHIBIT C'!H187,IF(AND('DEV.  DATA'!$G$35="X",'DEV.  DATA'!$E$37="",'DEV.  DATA'!$E$38="",'DEV.  DATA'!$H$84=""),'EXHIBIT C'!H187,"")))</f>
        <v/>
      </c>
      <c r="Y187" s="445" t="str">
        <f>IF(B187="","",IF(AND('DEV.  DATA'!$E$37="",'DEV.  DATA'!$E$38&gt;0), 'EXHIBIT C'!H187,IF(AND('DEV.  DATA'!$G$35="X",'DEV.  DATA'!$E$37="",'DEV.  DATA'!$E$38="",'DEV.  DATA'!$H$84&lt;&gt;""),'EXHIBIT C'!H187,"")))</f>
        <v/>
      </c>
      <c r="Z187" s="457" t="str">
        <f t="shared" si="13"/>
        <v/>
      </c>
      <c r="AA187" s="457" t="str">
        <f t="shared" si="14"/>
        <v/>
      </c>
    </row>
    <row r="188" spans="1:27">
      <c r="A188" s="467"/>
      <c r="B188" s="306" t="str">
        <f>IF('APPLIC. FRACT.'!A184="",IF('QUAL. CALC'!A184="","",'QUAL. CALC'!A184),'APPLIC. FRACT.'!A184)</f>
        <v/>
      </c>
      <c r="C188" s="307" t="str">
        <f>IF('QUAL. CALC'!B184="","",'QUAL. CALC'!B184)</f>
        <v/>
      </c>
      <c r="D188" s="308" t="str">
        <f>IF('APPLIC. FRACT.'!C184="",IF('QUAL. CALC'!C184="","",'QUAL. CALC'!C184),'APPLIC. FRACT.'!C184)</f>
        <v/>
      </c>
      <c r="E188" s="309" t="str">
        <f>IF(B188="","",N(M188)+IF('DEV.  DATA'!H$84&gt;0,IF('CREDIT CALC.'!H$41&lt;='CREDIT CALC.'!H$43,'QUAL. CALC'!D184,('CREDIT CALC.'!H$43/'CREDIT CALC.'!H$41)*'QUAL. CALC'!D184),IF('CREDIT CALC.'!H$37="","",IF(AND('CREDIT CALC.'!H$41&lt;='CREDIT CALC.'!H$37,'CREDIT CALC.'!H$41&lt;='CREDIT CALC.'!H$43),'QUAL. CALC'!D184,IF(AND('CREDIT CALC.'!H$37&lt;'CREDIT CALC.'!H$41,'CREDIT CALC.'!H$37&lt;'CREDIT CALC.'!H$43),('CREDIT CALC.'!H$37/'CREDIT CALC.'!H$41)*'QUAL. CALC'!D184,('CREDIT CALC.'!H$43/'CREDIT CALC.'!H$41)*'QUAL. CALC'!D184)))))</f>
        <v/>
      </c>
      <c r="F188" s="308" t="str">
        <f>IF(B188="","",IF('DEV.  DATA'!$D$72="","",1.3))</f>
        <v/>
      </c>
      <c r="G188" s="310" t="str">
        <f>IF(B188="","",IF('DEV.  DATA'!$G$60=100,1,'APPLIC. FRACT.'!$H184))</f>
        <v/>
      </c>
      <c r="H188" s="309" t="str">
        <f t="shared" si="15"/>
        <v/>
      </c>
      <c r="I188" s="311" t="str">
        <f>IF(B188="","",IF('DEV.  DATA'!$E$35="",'QUAL. CALC'!G184,IF('DEV.  DATA'!$E$37="",'DEV.  DATA'!$E$38,'DEV.  DATA'!$E$37)))</f>
        <v/>
      </c>
      <c r="J188" s="309" t="str">
        <f t="shared" si="16"/>
        <v/>
      </c>
      <c r="K188" s="312"/>
      <c r="L188" s="312"/>
      <c r="M188" s="450"/>
      <c r="N188" s="451" t="str">
        <f t="shared" si="12"/>
        <v/>
      </c>
      <c r="P188" s="452" t="str">
        <f>IF('DEV.  DATA'!$E$37&lt;&gt;"",'EXHIBIT C'!J188,IF(AND('DEV.  DATA'!$G$35="X",'DEV.  DATA'!$E$37="",'DEV.  DATA'!$E$38="",'DEV.  DATA'!$H$84=""),'EXHIBIT C'!J188,""))</f>
        <v/>
      </c>
      <c r="Q188" s="453" t="str">
        <f>IF(AND('DEV.  DATA'!$E$37="",'DEV.  DATA'!$E$38&gt;0),'EXHIBIT C'!J188,IF(AND('DEV.  DATA'!$G$35="X",'DEV.  DATA'!$E$37="",'DEV.  DATA'!$E$38="",'DEV.  DATA'!$H$84&lt;&gt;""),'EXHIBIT C'!J188,""))</f>
        <v/>
      </c>
      <c r="R188" s="454" t="str">
        <f>IF(B188="","",IF('DEV.  DATA'!$E$37&lt;&gt;"",'EXHIBIT C'!I188/100,IF(AND('DEV.  DATA'!$G$35="X",'DEV.  DATA'!$E$37="",'DEV.  DATA'!$E$38="",'DEV.  DATA'!$H$84=""),'EXHIBIT C'!I188/100,"")))</f>
        <v/>
      </c>
      <c r="S188" s="455" t="str">
        <f>IF(B188="","",IF(AND('DEV.  DATA'!$E$37="",'DEV.  DATA'!$E$38&gt;0), 'EXHIBIT C'!I188/100,IF(AND('DEV.  DATA'!$G$35="X",'DEV.  DATA'!$E$37="",'DEV.  DATA'!$E$38="",'DEV.  DATA'!$H$84&lt;&gt;""),'EXHIBIT C'!I188/100,"")))</f>
        <v/>
      </c>
      <c r="T188" s="456" t="str">
        <f>IF(B188="","",IF('DEV.  DATA'!$E$37&lt;&gt;"",'EXHIBIT C'!J188,IF(AND('DEV.  DATA'!$G$35="X",'DEV.  DATA'!$E$37="",'DEV.  DATA'!$E$38="",'DEV.  DATA'!$H$84=""),'EXHIBIT C'!J188,"")))</f>
        <v/>
      </c>
      <c r="U188" s="453" t="str">
        <f>IF(B188="","",IF(AND('DEV.  DATA'!$E$37="",'DEV.  DATA'!$E$38&gt;0), 'EXHIBIT C'!J188,IF(AND('DEV.  DATA'!$G$35="X",'DEV.  DATA'!$E$37="",'DEV.  DATA'!$E$38="",'DEV.  DATA'!$H$84&lt;&gt;""),'EXHIBIT C'!J188,"")))</f>
        <v/>
      </c>
      <c r="V188" s="444" t="str">
        <f>IF(B188="","",IF('DEV.  DATA'!$E$37&lt;&gt;"",'EXHIBIT C'!H188,IF(AND('DEV.  DATA'!$G$35="X",'DEV.  DATA'!$E$37="",'DEV.  DATA'!$E$38="",'DEV.  DATA'!$H$84=""),'EXHIBIT C'!H188,"")))</f>
        <v/>
      </c>
      <c r="W188" s="445" t="str">
        <f>IF(B188="","",IF(AND('DEV.  DATA'!$E$37="",'DEV.  DATA'!$E$38&gt;0), 'EXHIBIT C'!H188,IF(AND('DEV.  DATA'!$G$35="X",'DEV.  DATA'!$E$37="",'DEV.  DATA'!$E$38="",'DEV.  DATA'!$H$84&lt;&gt;""),'EXHIBIT C'!H188,"")))</f>
        <v/>
      </c>
      <c r="X188" s="444" t="str">
        <f>IF(B188="","",IF('DEV.  DATA'!$E$37&lt;&gt;"",'EXHIBIT C'!H188,IF(AND('DEV.  DATA'!$G$35="X",'DEV.  DATA'!$E$37="",'DEV.  DATA'!$E$38="",'DEV.  DATA'!$H$84=""),'EXHIBIT C'!H188,"")))</f>
        <v/>
      </c>
      <c r="Y188" s="445" t="str">
        <f>IF(B188="","",IF(AND('DEV.  DATA'!$E$37="",'DEV.  DATA'!$E$38&gt;0), 'EXHIBIT C'!H188,IF(AND('DEV.  DATA'!$G$35="X",'DEV.  DATA'!$E$37="",'DEV.  DATA'!$E$38="",'DEV.  DATA'!$H$84&lt;&gt;""),'EXHIBIT C'!H188,"")))</f>
        <v/>
      </c>
      <c r="Z188" s="457" t="str">
        <f t="shared" si="13"/>
        <v/>
      </c>
      <c r="AA188" s="457" t="str">
        <f t="shared" si="14"/>
        <v/>
      </c>
    </row>
    <row r="189" spans="1:27">
      <c r="A189" s="467"/>
      <c r="B189" s="306" t="str">
        <f>IF('APPLIC. FRACT.'!A185="",IF('QUAL. CALC'!A185="","",'QUAL. CALC'!A185),'APPLIC. FRACT.'!A185)</f>
        <v/>
      </c>
      <c r="C189" s="307" t="str">
        <f>IF('QUAL. CALC'!B185="","",'QUAL. CALC'!B185)</f>
        <v/>
      </c>
      <c r="D189" s="308" t="str">
        <f>IF('APPLIC. FRACT.'!C185="",IF('QUAL. CALC'!C185="","",'QUAL. CALC'!C185),'APPLIC. FRACT.'!C185)</f>
        <v/>
      </c>
      <c r="E189" s="309" t="str">
        <f>IF(B189="","",N(M189)+IF('DEV.  DATA'!H$84&gt;0,IF('CREDIT CALC.'!H$41&lt;='CREDIT CALC.'!H$43,'QUAL. CALC'!D185,('CREDIT CALC.'!H$43/'CREDIT CALC.'!H$41)*'QUAL. CALC'!D185),IF('CREDIT CALC.'!H$37="","",IF(AND('CREDIT CALC.'!H$41&lt;='CREDIT CALC.'!H$37,'CREDIT CALC.'!H$41&lt;='CREDIT CALC.'!H$43),'QUAL. CALC'!D185,IF(AND('CREDIT CALC.'!H$37&lt;'CREDIT CALC.'!H$41,'CREDIT CALC.'!H$37&lt;'CREDIT CALC.'!H$43),('CREDIT CALC.'!H$37/'CREDIT CALC.'!H$41)*'QUAL. CALC'!D185,('CREDIT CALC.'!H$43/'CREDIT CALC.'!H$41)*'QUAL. CALC'!D185)))))</f>
        <v/>
      </c>
      <c r="F189" s="308" t="str">
        <f>IF(B189="","",IF('DEV.  DATA'!$D$72="","",1.3))</f>
        <v/>
      </c>
      <c r="G189" s="310" t="str">
        <f>IF(B189="","",IF('DEV.  DATA'!$G$60=100,1,'APPLIC. FRACT.'!$H185))</f>
        <v/>
      </c>
      <c r="H189" s="309" t="str">
        <f t="shared" si="15"/>
        <v/>
      </c>
      <c r="I189" s="311" t="str">
        <f>IF(B189="","",IF('DEV.  DATA'!$E$35="",'QUAL. CALC'!G185,IF('DEV.  DATA'!$E$37="",'DEV.  DATA'!$E$38,'DEV.  DATA'!$E$37)))</f>
        <v/>
      </c>
      <c r="J189" s="309" t="str">
        <f t="shared" si="16"/>
        <v/>
      </c>
      <c r="K189" s="312"/>
      <c r="L189" s="312"/>
      <c r="M189" s="450"/>
      <c r="N189" s="451" t="str">
        <f t="shared" si="12"/>
        <v/>
      </c>
      <c r="P189" s="452" t="str">
        <f>IF('DEV.  DATA'!$E$37&lt;&gt;"",'EXHIBIT C'!J189,IF(AND('DEV.  DATA'!$G$35="X",'DEV.  DATA'!$E$37="",'DEV.  DATA'!$E$38="",'DEV.  DATA'!$H$84=""),'EXHIBIT C'!J189,""))</f>
        <v/>
      </c>
      <c r="Q189" s="453" t="str">
        <f>IF(AND('DEV.  DATA'!$E$37="",'DEV.  DATA'!$E$38&gt;0),'EXHIBIT C'!J189,IF(AND('DEV.  DATA'!$G$35="X",'DEV.  DATA'!$E$37="",'DEV.  DATA'!$E$38="",'DEV.  DATA'!$H$84&lt;&gt;""),'EXHIBIT C'!J189,""))</f>
        <v/>
      </c>
      <c r="R189" s="454" t="str">
        <f>IF(B189="","",IF('DEV.  DATA'!$E$37&lt;&gt;"",'EXHIBIT C'!I189/100,IF(AND('DEV.  DATA'!$G$35="X",'DEV.  DATA'!$E$37="",'DEV.  DATA'!$E$38="",'DEV.  DATA'!$H$84=""),'EXHIBIT C'!I189/100,"")))</f>
        <v/>
      </c>
      <c r="S189" s="455" t="str">
        <f>IF(B189="","",IF(AND('DEV.  DATA'!$E$37="",'DEV.  DATA'!$E$38&gt;0), 'EXHIBIT C'!I189/100,IF(AND('DEV.  DATA'!$G$35="X",'DEV.  DATA'!$E$37="",'DEV.  DATA'!$E$38="",'DEV.  DATA'!$H$84&lt;&gt;""),'EXHIBIT C'!I189/100,"")))</f>
        <v/>
      </c>
      <c r="T189" s="456" t="str">
        <f>IF(B189="","",IF('DEV.  DATA'!$E$37&lt;&gt;"",'EXHIBIT C'!J189,IF(AND('DEV.  DATA'!$G$35="X",'DEV.  DATA'!$E$37="",'DEV.  DATA'!$E$38="",'DEV.  DATA'!$H$84=""),'EXHIBIT C'!J189,"")))</f>
        <v/>
      </c>
      <c r="U189" s="453" t="str">
        <f>IF(B189="","",IF(AND('DEV.  DATA'!$E$37="",'DEV.  DATA'!$E$38&gt;0), 'EXHIBIT C'!J189,IF(AND('DEV.  DATA'!$G$35="X",'DEV.  DATA'!$E$37="",'DEV.  DATA'!$E$38="",'DEV.  DATA'!$H$84&lt;&gt;""),'EXHIBIT C'!J189,"")))</f>
        <v/>
      </c>
      <c r="V189" s="444" t="str">
        <f>IF(B189="","",IF('DEV.  DATA'!$E$37&lt;&gt;"",'EXHIBIT C'!H189,IF(AND('DEV.  DATA'!$G$35="X",'DEV.  DATA'!$E$37="",'DEV.  DATA'!$E$38="",'DEV.  DATA'!$H$84=""),'EXHIBIT C'!H189,"")))</f>
        <v/>
      </c>
      <c r="W189" s="445" t="str">
        <f>IF(B189="","",IF(AND('DEV.  DATA'!$E$37="",'DEV.  DATA'!$E$38&gt;0), 'EXHIBIT C'!H189,IF(AND('DEV.  DATA'!$G$35="X",'DEV.  DATA'!$E$37="",'DEV.  DATA'!$E$38="",'DEV.  DATA'!$H$84&lt;&gt;""),'EXHIBIT C'!H189,"")))</f>
        <v/>
      </c>
      <c r="X189" s="444" t="str">
        <f>IF(B189="","",IF('DEV.  DATA'!$E$37&lt;&gt;"",'EXHIBIT C'!H189,IF(AND('DEV.  DATA'!$G$35="X",'DEV.  DATA'!$E$37="",'DEV.  DATA'!$E$38="",'DEV.  DATA'!$H$84=""),'EXHIBIT C'!H189,"")))</f>
        <v/>
      </c>
      <c r="Y189" s="445" t="str">
        <f>IF(B189="","",IF(AND('DEV.  DATA'!$E$37="",'DEV.  DATA'!$E$38&gt;0), 'EXHIBIT C'!H189,IF(AND('DEV.  DATA'!$G$35="X",'DEV.  DATA'!$E$37="",'DEV.  DATA'!$E$38="",'DEV.  DATA'!$H$84&lt;&gt;""),'EXHIBIT C'!H189,"")))</f>
        <v/>
      </c>
      <c r="Z189" s="457" t="str">
        <f t="shared" si="13"/>
        <v/>
      </c>
      <c r="AA189" s="457" t="str">
        <f t="shared" si="14"/>
        <v/>
      </c>
    </row>
    <row r="190" spans="1:27">
      <c r="A190" s="467"/>
      <c r="B190" s="306" t="str">
        <f>IF('APPLIC. FRACT.'!A186="",IF('QUAL. CALC'!A186="","",'QUAL. CALC'!A186),'APPLIC. FRACT.'!A186)</f>
        <v/>
      </c>
      <c r="C190" s="307" t="str">
        <f>IF('QUAL. CALC'!B186="","",'QUAL. CALC'!B186)</f>
        <v/>
      </c>
      <c r="D190" s="308" t="str">
        <f>IF('APPLIC. FRACT.'!C186="",IF('QUAL. CALC'!C186="","",'QUAL. CALC'!C186),'APPLIC. FRACT.'!C186)</f>
        <v/>
      </c>
      <c r="E190" s="309" t="str">
        <f>IF(B190="","",N(M190)+IF('DEV.  DATA'!H$84&gt;0,IF('CREDIT CALC.'!H$41&lt;='CREDIT CALC.'!H$43,'QUAL. CALC'!D186,('CREDIT CALC.'!H$43/'CREDIT CALC.'!H$41)*'QUAL. CALC'!D186),IF('CREDIT CALC.'!H$37="","",IF(AND('CREDIT CALC.'!H$41&lt;='CREDIT CALC.'!H$37,'CREDIT CALC.'!H$41&lt;='CREDIT CALC.'!H$43),'QUAL. CALC'!D186,IF(AND('CREDIT CALC.'!H$37&lt;'CREDIT CALC.'!H$41,'CREDIT CALC.'!H$37&lt;'CREDIT CALC.'!H$43),('CREDIT CALC.'!H$37/'CREDIT CALC.'!H$41)*'QUAL. CALC'!D186,('CREDIT CALC.'!H$43/'CREDIT CALC.'!H$41)*'QUAL. CALC'!D186)))))</f>
        <v/>
      </c>
      <c r="F190" s="308" t="str">
        <f>IF(B190="","",IF('DEV.  DATA'!$D$72="","",1.3))</f>
        <v/>
      </c>
      <c r="G190" s="310" t="str">
        <f>IF(B190="","",IF('DEV.  DATA'!$G$60=100,1,'APPLIC. FRACT.'!$H186))</f>
        <v/>
      </c>
      <c r="H190" s="309" t="str">
        <f t="shared" si="15"/>
        <v/>
      </c>
      <c r="I190" s="311" t="str">
        <f>IF(B190="","",IF('DEV.  DATA'!$E$35="",'QUAL. CALC'!G186,IF('DEV.  DATA'!$E$37="",'DEV.  DATA'!$E$38,'DEV.  DATA'!$E$37)))</f>
        <v/>
      </c>
      <c r="J190" s="309" t="str">
        <f t="shared" si="16"/>
        <v/>
      </c>
      <c r="K190" s="312"/>
      <c r="L190" s="312"/>
      <c r="M190" s="450"/>
      <c r="N190" s="451" t="str">
        <f t="shared" si="12"/>
        <v/>
      </c>
      <c r="P190" s="452" t="str">
        <f>IF('DEV.  DATA'!$E$37&lt;&gt;"",'EXHIBIT C'!J190,IF(AND('DEV.  DATA'!$G$35="X",'DEV.  DATA'!$E$37="",'DEV.  DATA'!$E$38="",'DEV.  DATA'!$H$84=""),'EXHIBIT C'!J190,""))</f>
        <v/>
      </c>
      <c r="Q190" s="453" t="str">
        <f>IF(AND('DEV.  DATA'!$E$37="",'DEV.  DATA'!$E$38&gt;0),'EXHIBIT C'!J190,IF(AND('DEV.  DATA'!$G$35="X",'DEV.  DATA'!$E$37="",'DEV.  DATA'!$E$38="",'DEV.  DATA'!$H$84&lt;&gt;""),'EXHIBIT C'!J190,""))</f>
        <v/>
      </c>
      <c r="R190" s="454" t="str">
        <f>IF(B190="","",IF('DEV.  DATA'!$E$37&lt;&gt;"",'EXHIBIT C'!I190/100,IF(AND('DEV.  DATA'!$G$35="X",'DEV.  DATA'!$E$37="",'DEV.  DATA'!$E$38="",'DEV.  DATA'!$H$84=""),'EXHIBIT C'!I190/100,"")))</f>
        <v/>
      </c>
      <c r="S190" s="455" t="str">
        <f>IF(B190="","",IF(AND('DEV.  DATA'!$E$37="",'DEV.  DATA'!$E$38&gt;0), 'EXHIBIT C'!I190/100,IF(AND('DEV.  DATA'!$G$35="X",'DEV.  DATA'!$E$37="",'DEV.  DATA'!$E$38="",'DEV.  DATA'!$H$84&lt;&gt;""),'EXHIBIT C'!I190/100,"")))</f>
        <v/>
      </c>
      <c r="T190" s="456" t="str">
        <f>IF(B190="","",IF('DEV.  DATA'!$E$37&lt;&gt;"",'EXHIBIT C'!J190,IF(AND('DEV.  DATA'!$G$35="X",'DEV.  DATA'!$E$37="",'DEV.  DATA'!$E$38="",'DEV.  DATA'!$H$84=""),'EXHIBIT C'!J190,"")))</f>
        <v/>
      </c>
      <c r="U190" s="453" t="str">
        <f>IF(B190="","",IF(AND('DEV.  DATA'!$E$37="",'DEV.  DATA'!$E$38&gt;0), 'EXHIBIT C'!J190,IF(AND('DEV.  DATA'!$G$35="X",'DEV.  DATA'!$E$37="",'DEV.  DATA'!$E$38="",'DEV.  DATA'!$H$84&lt;&gt;""),'EXHIBIT C'!J190,"")))</f>
        <v/>
      </c>
      <c r="V190" s="444" t="str">
        <f>IF(B190="","",IF('DEV.  DATA'!$E$37&lt;&gt;"",'EXHIBIT C'!H190,IF(AND('DEV.  DATA'!$G$35="X",'DEV.  DATA'!$E$37="",'DEV.  DATA'!$E$38="",'DEV.  DATA'!$H$84=""),'EXHIBIT C'!H190,"")))</f>
        <v/>
      </c>
      <c r="W190" s="445" t="str">
        <f>IF(B190="","",IF(AND('DEV.  DATA'!$E$37="",'DEV.  DATA'!$E$38&gt;0), 'EXHIBIT C'!H190,IF(AND('DEV.  DATA'!$G$35="X",'DEV.  DATA'!$E$37="",'DEV.  DATA'!$E$38="",'DEV.  DATA'!$H$84&lt;&gt;""),'EXHIBIT C'!H190,"")))</f>
        <v/>
      </c>
      <c r="X190" s="444" t="str">
        <f>IF(B190="","",IF('DEV.  DATA'!$E$37&lt;&gt;"",'EXHIBIT C'!H190,IF(AND('DEV.  DATA'!$G$35="X",'DEV.  DATA'!$E$37="",'DEV.  DATA'!$E$38="",'DEV.  DATA'!$H$84=""),'EXHIBIT C'!H190,"")))</f>
        <v/>
      </c>
      <c r="Y190" s="445" t="str">
        <f>IF(B190="","",IF(AND('DEV.  DATA'!$E$37="",'DEV.  DATA'!$E$38&gt;0), 'EXHIBIT C'!H190,IF(AND('DEV.  DATA'!$G$35="X",'DEV.  DATA'!$E$37="",'DEV.  DATA'!$E$38="",'DEV.  DATA'!$H$84&lt;&gt;""),'EXHIBIT C'!H190,"")))</f>
        <v/>
      </c>
      <c r="Z190" s="457" t="str">
        <f t="shared" si="13"/>
        <v/>
      </c>
      <c r="AA190" s="457" t="str">
        <f t="shared" si="14"/>
        <v/>
      </c>
    </row>
    <row r="191" spans="1:27">
      <c r="A191" s="467"/>
      <c r="B191" s="306" t="str">
        <f>IF('APPLIC. FRACT.'!A187="",IF('QUAL. CALC'!A187="","",'QUAL. CALC'!A187),'APPLIC. FRACT.'!A187)</f>
        <v/>
      </c>
      <c r="C191" s="307" t="str">
        <f>IF('QUAL. CALC'!B187="","",'QUAL. CALC'!B187)</f>
        <v/>
      </c>
      <c r="D191" s="308" t="str">
        <f>IF('APPLIC. FRACT.'!C187="",IF('QUAL. CALC'!C187="","",'QUAL. CALC'!C187),'APPLIC. FRACT.'!C187)</f>
        <v/>
      </c>
      <c r="E191" s="309" t="str">
        <f>IF(B191="","",N(M191)+IF('DEV.  DATA'!H$84&gt;0,IF('CREDIT CALC.'!H$41&lt;='CREDIT CALC.'!H$43,'QUAL. CALC'!D187,('CREDIT CALC.'!H$43/'CREDIT CALC.'!H$41)*'QUAL. CALC'!D187),IF('CREDIT CALC.'!H$37="","",IF(AND('CREDIT CALC.'!H$41&lt;='CREDIT CALC.'!H$37,'CREDIT CALC.'!H$41&lt;='CREDIT CALC.'!H$43),'QUAL. CALC'!D187,IF(AND('CREDIT CALC.'!H$37&lt;'CREDIT CALC.'!H$41,'CREDIT CALC.'!H$37&lt;'CREDIT CALC.'!H$43),('CREDIT CALC.'!H$37/'CREDIT CALC.'!H$41)*'QUAL. CALC'!D187,('CREDIT CALC.'!H$43/'CREDIT CALC.'!H$41)*'QUAL. CALC'!D187)))))</f>
        <v/>
      </c>
      <c r="F191" s="308" t="str">
        <f>IF(B191="","",IF('DEV.  DATA'!$D$72="","",1.3))</f>
        <v/>
      </c>
      <c r="G191" s="310" t="str">
        <f>IF(B191="","",IF('DEV.  DATA'!$G$60=100,1,'APPLIC. FRACT.'!$H187))</f>
        <v/>
      </c>
      <c r="H191" s="309" t="str">
        <f t="shared" si="15"/>
        <v/>
      </c>
      <c r="I191" s="311" t="str">
        <f>IF(B191="","",IF('DEV.  DATA'!$E$35="",'QUAL. CALC'!G187,IF('DEV.  DATA'!$E$37="",'DEV.  DATA'!$E$38,'DEV.  DATA'!$E$37)))</f>
        <v/>
      </c>
      <c r="J191" s="309" t="str">
        <f t="shared" si="16"/>
        <v/>
      </c>
      <c r="K191" s="312"/>
      <c r="L191" s="312"/>
      <c r="M191" s="450"/>
      <c r="N191" s="451" t="str">
        <f t="shared" si="12"/>
        <v/>
      </c>
      <c r="P191" s="452" t="str">
        <f>IF('DEV.  DATA'!$E$37&lt;&gt;"",'EXHIBIT C'!J191,IF(AND('DEV.  DATA'!$G$35="X",'DEV.  DATA'!$E$37="",'DEV.  DATA'!$E$38="",'DEV.  DATA'!$H$84=""),'EXHIBIT C'!J191,""))</f>
        <v/>
      </c>
      <c r="Q191" s="453" t="str">
        <f>IF(AND('DEV.  DATA'!$E$37="",'DEV.  DATA'!$E$38&gt;0),'EXHIBIT C'!J191,IF(AND('DEV.  DATA'!$G$35="X",'DEV.  DATA'!$E$37="",'DEV.  DATA'!$E$38="",'DEV.  DATA'!$H$84&lt;&gt;""),'EXHIBIT C'!J191,""))</f>
        <v/>
      </c>
      <c r="R191" s="454" t="str">
        <f>IF(B191="","",IF('DEV.  DATA'!$E$37&lt;&gt;"",'EXHIBIT C'!I191/100,IF(AND('DEV.  DATA'!$G$35="X",'DEV.  DATA'!$E$37="",'DEV.  DATA'!$E$38="",'DEV.  DATA'!$H$84=""),'EXHIBIT C'!I191/100,"")))</f>
        <v/>
      </c>
      <c r="S191" s="455" t="str">
        <f>IF(B191="","",IF(AND('DEV.  DATA'!$E$37="",'DEV.  DATA'!$E$38&gt;0), 'EXHIBIT C'!I191/100,IF(AND('DEV.  DATA'!$G$35="X",'DEV.  DATA'!$E$37="",'DEV.  DATA'!$E$38="",'DEV.  DATA'!$H$84&lt;&gt;""),'EXHIBIT C'!I191/100,"")))</f>
        <v/>
      </c>
      <c r="T191" s="456" t="str">
        <f>IF(B191="","",IF('DEV.  DATA'!$E$37&lt;&gt;"",'EXHIBIT C'!J191,IF(AND('DEV.  DATA'!$G$35="X",'DEV.  DATA'!$E$37="",'DEV.  DATA'!$E$38="",'DEV.  DATA'!$H$84=""),'EXHIBIT C'!J191,"")))</f>
        <v/>
      </c>
      <c r="U191" s="453" t="str">
        <f>IF(B191="","",IF(AND('DEV.  DATA'!$E$37="",'DEV.  DATA'!$E$38&gt;0), 'EXHIBIT C'!J191,IF(AND('DEV.  DATA'!$G$35="X",'DEV.  DATA'!$E$37="",'DEV.  DATA'!$E$38="",'DEV.  DATA'!$H$84&lt;&gt;""),'EXHIBIT C'!J191,"")))</f>
        <v/>
      </c>
      <c r="V191" s="444" t="str">
        <f>IF(B191="","",IF('DEV.  DATA'!$E$37&lt;&gt;"",'EXHIBIT C'!H191,IF(AND('DEV.  DATA'!$G$35="X",'DEV.  DATA'!$E$37="",'DEV.  DATA'!$E$38="",'DEV.  DATA'!$H$84=""),'EXHIBIT C'!H191,"")))</f>
        <v/>
      </c>
      <c r="W191" s="445" t="str">
        <f>IF(B191="","",IF(AND('DEV.  DATA'!$E$37="",'DEV.  DATA'!$E$38&gt;0), 'EXHIBIT C'!H191,IF(AND('DEV.  DATA'!$G$35="X",'DEV.  DATA'!$E$37="",'DEV.  DATA'!$E$38="",'DEV.  DATA'!$H$84&lt;&gt;""),'EXHIBIT C'!H191,"")))</f>
        <v/>
      </c>
      <c r="X191" s="444" t="str">
        <f>IF(B191="","",IF('DEV.  DATA'!$E$37&lt;&gt;"",'EXHIBIT C'!H191,IF(AND('DEV.  DATA'!$G$35="X",'DEV.  DATA'!$E$37="",'DEV.  DATA'!$E$38="",'DEV.  DATA'!$H$84=""),'EXHIBIT C'!H191,"")))</f>
        <v/>
      </c>
      <c r="Y191" s="445" t="str">
        <f>IF(B191="","",IF(AND('DEV.  DATA'!$E$37="",'DEV.  DATA'!$E$38&gt;0), 'EXHIBIT C'!H191,IF(AND('DEV.  DATA'!$G$35="X",'DEV.  DATA'!$E$37="",'DEV.  DATA'!$E$38="",'DEV.  DATA'!$H$84&lt;&gt;""),'EXHIBIT C'!H191,"")))</f>
        <v/>
      </c>
      <c r="Z191" s="457" t="str">
        <f t="shared" si="13"/>
        <v/>
      </c>
      <c r="AA191" s="457" t="str">
        <f t="shared" si="14"/>
        <v/>
      </c>
    </row>
    <row r="192" spans="1:27">
      <c r="A192" s="467"/>
      <c r="B192" s="306" t="str">
        <f>IF('APPLIC. FRACT.'!A188="",IF('QUAL. CALC'!A188="","",'QUAL. CALC'!A188),'APPLIC. FRACT.'!A188)</f>
        <v/>
      </c>
      <c r="C192" s="307" t="str">
        <f>IF('QUAL. CALC'!B188="","",'QUAL. CALC'!B188)</f>
        <v/>
      </c>
      <c r="D192" s="308" t="str">
        <f>IF('APPLIC. FRACT.'!C188="",IF('QUAL. CALC'!C188="","",'QUAL. CALC'!C188),'APPLIC. FRACT.'!C188)</f>
        <v/>
      </c>
      <c r="E192" s="309" t="str">
        <f>IF(B192="","",N(M192)+IF('DEV.  DATA'!H$84&gt;0,IF('CREDIT CALC.'!H$41&lt;='CREDIT CALC.'!H$43,'QUAL. CALC'!D188,('CREDIT CALC.'!H$43/'CREDIT CALC.'!H$41)*'QUAL. CALC'!D188),IF('CREDIT CALC.'!H$37="","",IF(AND('CREDIT CALC.'!H$41&lt;='CREDIT CALC.'!H$37,'CREDIT CALC.'!H$41&lt;='CREDIT CALC.'!H$43),'QUAL. CALC'!D188,IF(AND('CREDIT CALC.'!H$37&lt;'CREDIT CALC.'!H$41,'CREDIT CALC.'!H$37&lt;'CREDIT CALC.'!H$43),('CREDIT CALC.'!H$37/'CREDIT CALC.'!H$41)*'QUAL. CALC'!D188,('CREDIT CALC.'!H$43/'CREDIT CALC.'!H$41)*'QUAL. CALC'!D188)))))</f>
        <v/>
      </c>
      <c r="F192" s="308" t="str">
        <f>IF(B192="","",IF('DEV.  DATA'!$D$72="","",1.3))</f>
        <v/>
      </c>
      <c r="G192" s="310" t="str">
        <f>IF(B192="","",IF('DEV.  DATA'!$G$60=100,1,'APPLIC. FRACT.'!$H188))</f>
        <v/>
      </c>
      <c r="H192" s="309" t="str">
        <f t="shared" si="15"/>
        <v/>
      </c>
      <c r="I192" s="311" t="str">
        <f>IF(B192="","",IF('DEV.  DATA'!$E$35="",'QUAL. CALC'!G188,IF('DEV.  DATA'!$E$37="",'DEV.  DATA'!$E$38,'DEV.  DATA'!$E$37)))</f>
        <v/>
      </c>
      <c r="J192" s="309" t="str">
        <f t="shared" si="16"/>
        <v/>
      </c>
      <c r="K192" s="312"/>
      <c r="L192" s="312"/>
      <c r="M192" s="450"/>
      <c r="N192" s="451" t="str">
        <f t="shared" si="12"/>
        <v/>
      </c>
      <c r="P192" s="452" t="str">
        <f>IF('DEV.  DATA'!$E$37&lt;&gt;"",'EXHIBIT C'!J192,IF(AND('DEV.  DATA'!$G$35="X",'DEV.  DATA'!$E$37="",'DEV.  DATA'!$E$38="",'DEV.  DATA'!$H$84=""),'EXHIBIT C'!J192,""))</f>
        <v/>
      </c>
      <c r="Q192" s="453" t="str">
        <f>IF(AND('DEV.  DATA'!$E$37="",'DEV.  DATA'!$E$38&gt;0),'EXHIBIT C'!J192,IF(AND('DEV.  DATA'!$G$35="X",'DEV.  DATA'!$E$37="",'DEV.  DATA'!$E$38="",'DEV.  DATA'!$H$84&lt;&gt;""),'EXHIBIT C'!J192,""))</f>
        <v/>
      </c>
      <c r="R192" s="454" t="str">
        <f>IF(B192="","",IF('DEV.  DATA'!$E$37&lt;&gt;"",'EXHIBIT C'!I192/100,IF(AND('DEV.  DATA'!$G$35="X",'DEV.  DATA'!$E$37="",'DEV.  DATA'!$E$38="",'DEV.  DATA'!$H$84=""),'EXHIBIT C'!I192/100,"")))</f>
        <v/>
      </c>
      <c r="S192" s="455" t="str">
        <f>IF(B192="","",IF(AND('DEV.  DATA'!$E$37="",'DEV.  DATA'!$E$38&gt;0), 'EXHIBIT C'!I192/100,IF(AND('DEV.  DATA'!$G$35="X",'DEV.  DATA'!$E$37="",'DEV.  DATA'!$E$38="",'DEV.  DATA'!$H$84&lt;&gt;""),'EXHIBIT C'!I192/100,"")))</f>
        <v/>
      </c>
      <c r="T192" s="456" t="str">
        <f>IF(B192="","",IF('DEV.  DATA'!$E$37&lt;&gt;"",'EXHIBIT C'!J192,IF(AND('DEV.  DATA'!$G$35="X",'DEV.  DATA'!$E$37="",'DEV.  DATA'!$E$38="",'DEV.  DATA'!$H$84=""),'EXHIBIT C'!J192,"")))</f>
        <v/>
      </c>
      <c r="U192" s="453" t="str">
        <f>IF(B192="","",IF(AND('DEV.  DATA'!$E$37="",'DEV.  DATA'!$E$38&gt;0), 'EXHIBIT C'!J192,IF(AND('DEV.  DATA'!$G$35="X",'DEV.  DATA'!$E$37="",'DEV.  DATA'!$E$38="",'DEV.  DATA'!$H$84&lt;&gt;""),'EXHIBIT C'!J192,"")))</f>
        <v/>
      </c>
      <c r="V192" s="444" t="str">
        <f>IF(B192="","",IF('DEV.  DATA'!$E$37&lt;&gt;"",'EXHIBIT C'!H192,IF(AND('DEV.  DATA'!$G$35="X",'DEV.  DATA'!$E$37="",'DEV.  DATA'!$E$38="",'DEV.  DATA'!$H$84=""),'EXHIBIT C'!H192,"")))</f>
        <v/>
      </c>
      <c r="W192" s="445" t="str">
        <f>IF(B192="","",IF(AND('DEV.  DATA'!$E$37="",'DEV.  DATA'!$E$38&gt;0), 'EXHIBIT C'!H192,IF(AND('DEV.  DATA'!$G$35="X",'DEV.  DATA'!$E$37="",'DEV.  DATA'!$E$38="",'DEV.  DATA'!$H$84&lt;&gt;""),'EXHIBIT C'!H192,"")))</f>
        <v/>
      </c>
      <c r="X192" s="444" t="str">
        <f>IF(B192="","",IF('DEV.  DATA'!$E$37&lt;&gt;"",'EXHIBIT C'!H192,IF(AND('DEV.  DATA'!$G$35="X",'DEV.  DATA'!$E$37="",'DEV.  DATA'!$E$38="",'DEV.  DATA'!$H$84=""),'EXHIBIT C'!H192,"")))</f>
        <v/>
      </c>
      <c r="Y192" s="445" t="str">
        <f>IF(B192="","",IF(AND('DEV.  DATA'!$E$37="",'DEV.  DATA'!$E$38&gt;0), 'EXHIBIT C'!H192,IF(AND('DEV.  DATA'!$G$35="X",'DEV.  DATA'!$E$37="",'DEV.  DATA'!$E$38="",'DEV.  DATA'!$H$84&lt;&gt;""),'EXHIBIT C'!H192,"")))</f>
        <v/>
      </c>
      <c r="Z192" s="457" t="str">
        <f t="shared" si="13"/>
        <v/>
      </c>
      <c r="AA192" s="457" t="str">
        <f t="shared" si="14"/>
        <v/>
      </c>
    </row>
    <row r="193" spans="1:27">
      <c r="A193" s="467"/>
      <c r="B193" s="306" t="str">
        <f>IF('APPLIC. FRACT.'!A189="",IF('QUAL. CALC'!A189="","",'QUAL. CALC'!A189),'APPLIC. FRACT.'!A189)</f>
        <v/>
      </c>
      <c r="C193" s="307" t="str">
        <f>IF('QUAL. CALC'!B189="","",'QUAL. CALC'!B189)</f>
        <v/>
      </c>
      <c r="D193" s="308" t="str">
        <f>IF('APPLIC. FRACT.'!C189="",IF('QUAL. CALC'!C189="","",'QUAL. CALC'!C189),'APPLIC. FRACT.'!C189)</f>
        <v/>
      </c>
      <c r="E193" s="309" t="str">
        <f>IF(B193="","",N(M193)+IF('DEV.  DATA'!H$84&gt;0,IF('CREDIT CALC.'!H$41&lt;='CREDIT CALC.'!H$43,'QUAL. CALC'!D189,('CREDIT CALC.'!H$43/'CREDIT CALC.'!H$41)*'QUAL. CALC'!D189),IF('CREDIT CALC.'!H$37="","",IF(AND('CREDIT CALC.'!H$41&lt;='CREDIT CALC.'!H$37,'CREDIT CALC.'!H$41&lt;='CREDIT CALC.'!H$43),'QUAL. CALC'!D189,IF(AND('CREDIT CALC.'!H$37&lt;'CREDIT CALC.'!H$41,'CREDIT CALC.'!H$37&lt;'CREDIT CALC.'!H$43),('CREDIT CALC.'!H$37/'CREDIT CALC.'!H$41)*'QUAL. CALC'!D189,('CREDIT CALC.'!H$43/'CREDIT CALC.'!H$41)*'QUAL. CALC'!D189)))))</f>
        <v/>
      </c>
      <c r="F193" s="308" t="str">
        <f>IF(B193="","",IF('DEV.  DATA'!$D$72="","",1.3))</f>
        <v/>
      </c>
      <c r="G193" s="310" t="str">
        <f>IF(B193="","",IF('DEV.  DATA'!$G$60=100,1,'APPLIC. FRACT.'!$H189))</f>
        <v/>
      </c>
      <c r="H193" s="309" t="str">
        <f t="shared" si="15"/>
        <v/>
      </c>
      <c r="I193" s="311" t="str">
        <f>IF(B193="","",IF('DEV.  DATA'!$E$35="",'QUAL. CALC'!G189,IF('DEV.  DATA'!$E$37="",'DEV.  DATA'!$E$38,'DEV.  DATA'!$E$37)))</f>
        <v/>
      </c>
      <c r="J193" s="309" t="str">
        <f t="shared" si="16"/>
        <v/>
      </c>
      <c r="K193" s="312"/>
      <c r="L193" s="312"/>
      <c r="M193" s="450"/>
      <c r="N193" s="451" t="str">
        <f t="shared" si="12"/>
        <v/>
      </c>
      <c r="P193" s="452" t="str">
        <f>IF('DEV.  DATA'!$E$37&lt;&gt;"",'EXHIBIT C'!J193,IF(AND('DEV.  DATA'!$G$35="X",'DEV.  DATA'!$E$37="",'DEV.  DATA'!$E$38="",'DEV.  DATA'!$H$84=""),'EXHIBIT C'!J193,""))</f>
        <v/>
      </c>
      <c r="Q193" s="453" t="str">
        <f>IF(AND('DEV.  DATA'!$E$37="",'DEV.  DATA'!$E$38&gt;0),'EXHIBIT C'!J193,IF(AND('DEV.  DATA'!$G$35="X",'DEV.  DATA'!$E$37="",'DEV.  DATA'!$E$38="",'DEV.  DATA'!$H$84&lt;&gt;""),'EXHIBIT C'!J193,""))</f>
        <v/>
      </c>
      <c r="R193" s="454" t="str">
        <f>IF(B193="","",IF('DEV.  DATA'!$E$37&lt;&gt;"",'EXHIBIT C'!I193/100,IF(AND('DEV.  DATA'!$G$35="X",'DEV.  DATA'!$E$37="",'DEV.  DATA'!$E$38="",'DEV.  DATA'!$H$84=""),'EXHIBIT C'!I193/100,"")))</f>
        <v/>
      </c>
      <c r="S193" s="455" t="str">
        <f>IF(B193="","",IF(AND('DEV.  DATA'!$E$37="",'DEV.  DATA'!$E$38&gt;0), 'EXHIBIT C'!I193/100,IF(AND('DEV.  DATA'!$G$35="X",'DEV.  DATA'!$E$37="",'DEV.  DATA'!$E$38="",'DEV.  DATA'!$H$84&lt;&gt;""),'EXHIBIT C'!I193/100,"")))</f>
        <v/>
      </c>
      <c r="T193" s="456" t="str">
        <f>IF(B193="","",IF('DEV.  DATA'!$E$37&lt;&gt;"",'EXHIBIT C'!J193,IF(AND('DEV.  DATA'!$G$35="X",'DEV.  DATA'!$E$37="",'DEV.  DATA'!$E$38="",'DEV.  DATA'!$H$84=""),'EXHIBIT C'!J193,"")))</f>
        <v/>
      </c>
      <c r="U193" s="453" t="str">
        <f>IF(B193="","",IF(AND('DEV.  DATA'!$E$37="",'DEV.  DATA'!$E$38&gt;0), 'EXHIBIT C'!J193,IF(AND('DEV.  DATA'!$G$35="X",'DEV.  DATA'!$E$37="",'DEV.  DATA'!$E$38="",'DEV.  DATA'!$H$84&lt;&gt;""),'EXHIBIT C'!J193,"")))</f>
        <v/>
      </c>
      <c r="V193" s="444" t="str">
        <f>IF(B193="","",IF('DEV.  DATA'!$E$37&lt;&gt;"",'EXHIBIT C'!H193,IF(AND('DEV.  DATA'!$G$35="X",'DEV.  DATA'!$E$37="",'DEV.  DATA'!$E$38="",'DEV.  DATA'!$H$84=""),'EXHIBIT C'!H193,"")))</f>
        <v/>
      </c>
      <c r="W193" s="445" t="str">
        <f>IF(B193="","",IF(AND('DEV.  DATA'!$E$37="",'DEV.  DATA'!$E$38&gt;0), 'EXHIBIT C'!H193,IF(AND('DEV.  DATA'!$G$35="X",'DEV.  DATA'!$E$37="",'DEV.  DATA'!$E$38="",'DEV.  DATA'!$H$84&lt;&gt;""),'EXHIBIT C'!H193,"")))</f>
        <v/>
      </c>
      <c r="X193" s="444" t="str">
        <f>IF(B193="","",IF('DEV.  DATA'!$E$37&lt;&gt;"",'EXHIBIT C'!H193,IF(AND('DEV.  DATA'!$G$35="X",'DEV.  DATA'!$E$37="",'DEV.  DATA'!$E$38="",'DEV.  DATA'!$H$84=""),'EXHIBIT C'!H193,"")))</f>
        <v/>
      </c>
      <c r="Y193" s="445" t="str">
        <f>IF(B193="","",IF(AND('DEV.  DATA'!$E$37="",'DEV.  DATA'!$E$38&gt;0), 'EXHIBIT C'!H193,IF(AND('DEV.  DATA'!$G$35="X",'DEV.  DATA'!$E$37="",'DEV.  DATA'!$E$38="",'DEV.  DATA'!$H$84&lt;&gt;""),'EXHIBIT C'!H193,"")))</f>
        <v/>
      </c>
      <c r="Z193" s="457" t="str">
        <f t="shared" si="13"/>
        <v/>
      </c>
      <c r="AA193" s="457" t="str">
        <f t="shared" si="14"/>
        <v/>
      </c>
    </row>
    <row r="194" spans="1:27">
      <c r="A194" s="467"/>
      <c r="B194" s="306" t="str">
        <f>IF('APPLIC. FRACT.'!A190="",IF('QUAL. CALC'!A190="","",'QUAL. CALC'!A190),'APPLIC. FRACT.'!A190)</f>
        <v/>
      </c>
      <c r="C194" s="307" t="str">
        <f>IF('QUAL. CALC'!B190="","",'QUAL. CALC'!B190)</f>
        <v/>
      </c>
      <c r="D194" s="308" t="str">
        <f>IF('APPLIC. FRACT.'!C190="",IF('QUAL. CALC'!C190="","",'QUAL. CALC'!C190),'APPLIC. FRACT.'!C190)</f>
        <v/>
      </c>
      <c r="E194" s="309" t="str">
        <f>IF(B194="","",N(M194)+IF('DEV.  DATA'!H$84&gt;0,IF('CREDIT CALC.'!H$41&lt;='CREDIT CALC.'!H$43,'QUAL. CALC'!D190,('CREDIT CALC.'!H$43/'CREDIT CALC.'!H$41)*'QUAL. CALC'!D190),IF('CREDIT CALC.'!H$37="","",IF(AND('CREDIT CALC.'!H$41&lt;='CREDIT CALC.'!H$37,'CREDIT CALC.'!H$41&lt;='CREDIT CALC.'!H$43),'QUAL. CALC'!D190,IF(AND('CREDIT CALC.'!H$37&lt;'CREDIT CALC.'!H$41,'CREDIT CALC.'!H$37&lt;'CREDIT CALC.'!H$43),('CREDIT CALC.'!H$37/'CREDIT CALC.'!H$41)*'QUAL. CALC'!D190,('CREDIT CALC.'!H$43/'CREDIT CALC.'!H$41)*'QUAL. CALC'!D190)))))</f>
        <v/>
      </c>
      <c r="F194" s="308" t="str">
        <f>IF(B194="","",IF('DEV.  DATA'!$D$72="","",1.3))</f>
        <v/>
      </c>
      <c r="G194" s="310" t="str">
        <f>IF(B194="","",IF('DEV.  DATA'!$G$60=100,1,'APPLIC. FRACT.'!$H190))</f>
        <v/>
      </c>
      <c r="H194" s="309" t="str">
        <f t="shared" si="15"/>
        <v/>
      </c>
      <c r="I194" s="311" t="str">
        <f>IF(B194="","",IF('DEV.  DATA'!$E$35="",'QUAL. CALC'!G190,IF('DEV.  DATA'!$E$37="",'DEV.  DATA'!$E$38,'DEV.  DATA'!$E$37)))</f>
        <v/>
      </c>
      <c r="J194" s="309" t="str">
        <f t="shared" si="16"/>
        <v/>
      </c>
      <c r="K194" s="312"/>
      <c r="L194" s="312"/>
      <c r="M194" s="450"/>
      <c r="N194" s="451" t="str">
        <f t="shared" si="12"/>
        <v/>
      </c>
      <c r="P194" s="452" t="str">
        <f>IF('DEV.  DATA'!$E$37&lt;&gt;"",'EXHIBIT C'!J194,IF(AND('DEV.  DATA'!$G$35="X",'DEV.  DATA'!$E$37="",'DEV.  DATA'!$E$38="",'DEV.  DATA'!$H$84=""),'EXHIBIT C'!J194,""))</f>
        <v/>
      </c>
      <c r="Q194" s="453" t="str">
        <f>IF(AND('DEV.  DATA'!$E$37="",'DEV.  DATA'!$E$38&gt;0),'EXHIBIT C'!J194,IF(AND('DEV.  DATA'!$G$35="X",'DEV.  DATA'!$E$37="",'DEV.  DATA'!$E$38="",'DEV.  DATA'!$H$84&lt;&gt;""),'EXHIBIT C'!J194,""))</f>
        <v/>
      </c>
      <c r="R194" s="454" t="str">
        <f>IF(B194="","",IF('DEV.  DATA'!$E$37&lt;&gt;"",'EXHIBIT C'!I194/100,IF(AND('DEV.  DATA'!$G$35="X",'DEV.  DATA'!$E$37="",'DEV.  DATA'!$E$38="",'DEV.  DATA'!$H$84=""),'EXHIBIT C'!I194/100,"")))</f>
        <v/>
      </c>
      <c r="S194" s="455" t="str">
        <f>IF(B194="","",IF(AND('DEV.  DATA'!$E$37="",'DEV.  DATA'!$E$38&gt;0), 'EXHIBIT C'!I194/100,IF(AND('DEV.  DATA'!$G$35="X",'DEV.  DATA'!$E$37="",'DEV.  DATA'!$E$38="",'DEV.  DATA'!$H$84&lt;&gt;""),'EXHIBIT C'!I194/100,"")))</f>
        <v/>
      </c>
      <c r="T194" s="456" t="str">
        <f>IF(B194="","",IF('DEV.  DATA'!$E$37&lt;&gt;"",'EXHIBIT C'!J194,IF(AND('DEV.  DATA'!$G$35="X",'DEV.  DATA'!$E$37="",'DEV.  DATA'!$E$38="",'DEV.  DATA'!$H$84=""),'EXHIBIT C'!J194,"")))</f>
        <v/>
      </c>
      <c r="U194" s="453" t="str">
        <f>IF(B194="","",IF(AND('DEV.  DATA'!$E$37="",'DEV.  DATA'!$E$38&gt;0), 'EXHIBIT C'!J194,IF(AND('DEV.  DATA'!$G$35="X",'DEV.  DATA'!$E$37="",'DEV.  DATA'!$E$38="",'DEV.  DATA'!$H$84&lt;&gt;""),'EXHIBIT C'!J194,"")))</f>
        <v/>
      </c>
      <c r="V194" s="444" t="str">
        <f>IF(B194="","",IF('DEV.  DATA'!$E$37&lt;&gt;"",'EXHIBIT C'!H194,IF(AND('DEV.  DATA'!$G$35="X",'DEV.  DATA'!$E$37="",'DEV.  DATA'!$E$38="",'DEV.  DATA'!$H$84=""),'EXHIBIT C'!H194,"")))</f>
        <v/>
      </c>
      <c r="W194" s="445" t="str">
        <f>IF(B194="","",IF(AND('DEV.  DATA'!$E$37="",'DEV.  DATA'!$E$38&gt;0), 'EXHIBIT C'!H194,IF(AND('DEV.  DATA'!$G$35="X",'DEV.  DATA'!$E$37="",'DEV.  DATA'!$E$38="",'DEV.  DATA'!$H$84&lt;&gt;""),'EXHIBIT C'!H194,"")))</f>
        <v/>
      </c>
      <c r="X194" s="444" t="str">
        <f>IF(B194="","",IF('DEV.  DATA'!$E$37&lt;&gt;"",'EXHIBIT C'!H194,IF(AND('DEV.  DATA'!$G$35="X",'DEV.  DATA'!$E$37="",'DEV.  DATA'!$E$38="",'DEV.  DATA'!$H$84=""),'EXHIBIT C'!H194,"")))</f>
        <v/>
      </c>
      <c r="Y194" s="445" t="str">
        <f>IF(B194="","",IF(AND('DEV.  DATA'!$E$37="",'DEV.  DATA'!$E$38&gt;0), 'EXHIBIT C'!H194,IF(AND('DEV.  DATA'!$G$35="X",'DEV.  DATA'!$E$37="",'DEV.  DATA'!$E$38="",'DEV.  DATA'!$H$84&lt;&gt;""),'EXHIBIT C'!H194,"")))</f>
        <v/>
      </c>
      <c r="Z194" s="457" t="str">
        <f t="shared" si="13"/>
        <v/>
      </c>
      <c r="AA194" s="457" t="str">
        <f t="shared" si="14"/>
        <v/>
      </c>
    </row>
    <row r="195" spans="1:27">
      <c r="A195" s="467"/>
      <c r="B195" s="306" t="str">
        <f>IF('APPLIC. FRACT.'!A191="",IF('QUAL. CALC'!A191="","",'QUAL. CALC'!A191),'APPLIC. FRACT.'!A191)</f>
        <v/>
      </c>
      <c r="C195" s="307" t="str">
        <f>IF('QUAL. CALC'!B191="","",'QUAL. CALC'!B191)</f>
        <v/>
      </c>
      <c r="D195" s="308" t="str">
        <f>IF('APPLIC. FRACT.'!C191="",IF('QUAL. CALC'!C191="","",'QUAL. CALC'!C191),'APPLIC. FRACT.'!C191)</f>
        <v/>
      </c>
      <c r="E195" s="309" t="str">
        <f>IF(B195="","",N(M195)+IF('DEV.  DATA'!H$84&gt;0,IF('CREDIT CALC.'!H$41&lt;='CREDIT CALC.'!H$43,'QUAL. CALC'!D191,('CREDIT CALC.'!H$43/'CREDIT CALC.'!H$41)*'QUAL. CALC'!D191),IF('CREDIT CALC.'!H$37="","",IF(AND('CREDIT CALC.'!H$41&lt;='CREDIT CALC.'!H$37,'CREDIT CALC.'!H$41&lt;='CREDIT CALC.'!H$43),'QUAL. CALC'!D191,IF(AND('CREDIT CALC.'!H$37&lt;'CREDIT CALC.'!H$41,'CREDIT CALC.'!H$37&lt;'CREDIT CALC.'!H$43),('CREDIT CALC.'!H$37/'CREDIT CALC.'!H$41)*'QUAL. CALC'!D191,('CREDIT CALC.'!H$43/'CREDIT CALC.'!H$41)*'QUAL. CALC'!D191)))))</f>
        <v/>
      </c>
      <c r="F195" s="308" t="str">
        <f>IF(B195="","",IF('DEV.  DATA'!$D$72="","",1.3))</f>
        <v/>
      </c>
      <c r="G195" s="310" t="str">
        <f>IF(B195="","",IF('DEV.  DATA'!$G$60=100,1,'APPLIC. FRACT.'!$H191))</f>
        <v/>
      </c>
      <c r="H195" s="309" t="str">
        <f t="shared" si="15"/>
        <v/>
      </c>
      <c r="I195" s="311" t="str">
        <f>IF(B195="","",IF('DEV.  DATA'!$E$35="",'QUAL. CALC'!G191,IF('DEV.  DATA'!$E$37="",'DEV.  DATA'!$E$38,'DEV.  DATA'!$E$37)))</f>
        <v/>
      </c>
      <c r="J195" s="309" t="str">
        <f t="shared" si="16"/>
        <v/>
      </c>
      <c r="K195" s="312"/>
      <c r="L195" s="312"/>
      <c r="M195" s="450"/>
      <c r="N195" s="451" t="str">
        <f t="shared" si="12"/>
        <v/>
      </c>
      <c r="P195" s="452" t="str">
        <f>IF('DEV.  DATA'!$E$37&lt;&gt;"",'EXHIBIT C'!J195,IF(AND('DEV.  DATA'!$G$35="X",'DEV.  DATA'!$E$37="",'DEV.  DATA'!$E$38="",'DEV.  DATA'!$H$84=""),'EXHIBIT C'!J195,""))</f>
        <v/>
      </c>
      <c r="Q195" s="453" t="str">
        <f>IF(AND('DEV.  DATA'!$E$37="",'DEV.  DATA'!$E$38&gt;0),'EXHIBIT C'!J195,IF(AND('DEV.  DATA'!$G$35="X",'DEV.  DATA'!$E$37="",'DEV.  DATA'!$E$38="",'DEV.  DATA'!$H$84&lt;&gt;""),'EXHIBIT C'!J195,""))</f>
        <v/>
      </c>
      <c r="R195" s="454" t="str">
        <f>IF(B195="","",IF('DEV.  DATA'!$E$37&lt;&gt;"",'EXHIBIT C'!I195/100,IF(AND('DEV.  DATA'!$G$35="X",'DEV.  DATA'!$E$37="",'DEV.  DATA'!$E$38="",'DEV.  DATA'!$H$84=""),'EXHIBIT C'!I195/100,"")))</f>
        <v/>
      </c>
      <c r="S195" s="455" t="str">
        <f>IF(B195="","",IF(AND('DEV.  DATA'!$E$37="",'DEV.  DATA'!$E$38&gt;0), 'EXHIBIT C'!I195/100,IF(AND('DEV.  DATA'!$G$35="X",'DEV.  DATA'!$E$37="",'DEV.  DATA'!$E$38="",'DEV.  DATA'!$H$84&lt;&gt;""),'EXHIBIT C'!I195/100,"")))</f>
        <v/>
      </c>
      <c r="T195" s="456" t="str">
        <f>IF(B195="","",IF('DEV.  DATA'!$E$37&lt;&gt;"",'EXHIBIT C'!J195,IF(AND('DEV.  DATA'!$G$35="X",'DEV.  DATA'!$E$37="",'DEV.  DATA'!$E$38="",'DEV.  DATA'!$H$84=""),'EXHIBIT C'!J195,"")))</f>
        <v/>
      </c>
      <c r="U195" s="453" t="str">
        <f>IF(B195="","",IF(AND('DEV.  DATA'!$E$37="",'DEV.  DATA'!$E$38&gt;0), 'EXHIBIT C'!J195,IF(AND('DEV.  DATA'!$G$35="X",'DEV.  DATA'!$E$37="",'DEV.  DATA'!$E$38="",'DEV.  DATA'!$H$84&lt;&gt;""),'EXHIBIT C'!J195,"")))</f>
        <v/>
      </c>
      <c r="V195" s="444" t="str">
        <f>IF(B195="","",IF('DEV.  DATA'!$E$37&lt;&gt;"",'EXHIBIT C'!H195,IF(AND('DEV.  DATA'!$G$35="X",'DEV.  DATA'!$E$37="",'DEV.  DATA'!$E$38="",'DEV.  DATA'!$H$84=""),'EXHIBIT C'!H195,"")))</f>
        <v/>
      </c>
      <c r="W195" s="445" t="str">
        <f>IF(B195="","",IF(AND('DEV.  DATA'!$E$37="",'DEV.  DATA'!$E$38&gt;0), 'EXHIBIT C'!H195,IF(AND('DEV.  DATA'!$G$35="X",'DEV.  DATA'!$E$37="",'DEV.  DATA'!$E$38="",'DEV.  DATA'!$H$84&lt;&gt;""),'EXHIBIT C'!H195,"")))</f>
        <v/>
      </c>
      <c r="X195" s="444" t="str">
        <f>IF(B195="","",IF('DEV.  DATA'!$E$37&lt;&gt;"",'EXHIBIT C'!H195,IF(AND('DEV.  DATA'!$G$35="X",'DEV.  DATA'!$E$37="",'DEV.  DATA'!$E$38="",'DEV.  DATA'!$H$84=""),'EXHIBIT C'!H195,"")))</f>
        <v/>
      </c>
      <c r="Y195" s="445" t="str">
        <f>IF(B195="","",IF(AND('DEV.  DATA'!$E$37="",'DEV.  DATA'!$E$38&gt;0), 'EXHIBIT C'!H195,IF(AND('DEV.  DATA'!$G$35="X",'DEV.  DATA'!$E$37="",'DEV.  DATA'!$E$38="",'DEV.  DATA'!$H$84&lt;&gt;""),'EXHIBIT C'!H195,"")))</f>
        <v/>
      </c>
      <c r="Z195" s="457" t="str">
        <f t="shared" si="13"/>
        <v/>
      </c>
      <c r="AA195" s="457" t="str">
        <f t="shared" si="14"/>
        <v/>
      </c>
    </row>
    <row r="196" spans="1:27">
      <c r="A196" s="467"/>
      <c r="B196" s="306" t="str">
        <f>IF('APPLIC. FRACT.'!A192="",IF('QUAL. CALC'!A192="","",'QUAL. CALC'!A192),'APPLIC. FRACT.'!A192)</f>
        <v/>
      </c>
      <c r="C196" s="307" t="str">
        <f>IF('QUAL. CALC'!B192="","",'QUAL. CALC'!B192)</f>
        <v/>
      </c>
      <c r="D196" s="308" t="str">
        <f>IF('APPLIC. FRACT.'!C192="",IF('QUAL. CALC'!C192="","",'QUAL. CALC'!C192),'APPLIC. FRACT.'!C192)</f>
        <v/>
      </c>
      <c r="E196" s="309" t="str">
        <f>IF(B196="","",N(M196)+IF('DEV.  DATA'!H$84&gt;0,IF('CREDIT CALC.'!H$41&lt;='CREDIT CALC.'!H$43,'QUAL. CALC'!D192,('CREDIT CALC.'!H$43/'CREDIT CALC.'!H$41)*'QUAL. CALC'!D192),IF('CREDIT CALC.'!H$37="","",IF(AND('CREDIT CALC.'!H$41&lt;='CREDIT CALC.'!H$37,'CREDIT CALC.'!H$41&lt;='CREDIT CALC.'!H$43),'QUAL. CALC'!D192,IF(AND('CREDIT CALC.'!H$37&lt;'CREDIT CALC.'!H$41,'CREDIT CALC.'!H$37&lt;'CREDIT CALC.'!H$43),('CREDIT CALC.'!H$37/'CREDIT CALC.'!H$41)*'QUAL. CALC'!D192,('CREDIT CALC.'!H$43/'CREDIT CALC.'!H$41)*'QUAL. CALC'!D192)))))</f>
        <v/>
      </c>
      <c r="F196" s="308" t="str">
        <f>IF(B196="","",IF('DEV.  DATA'!$D$72="","",1.3))</f>
        <v/>
      </c>
      <c r="G196" s="310" t="str">
        <f>IF(B196="","",IF('DEV.  DATA'!$G$60=100,1,'APPLIC. FRACT.'!$H192))</f>
        <v/>
      </c>
      <c r="H196" s="309" t="str">
        <f t="shared" si="15"/>
        <v/>
      </c>
      <c r="I196" s="311" t="str">
        <f>IF(B196="","",IF('DEV.  DATA'!$E$35="",'QUAL. CALC'!G192,IF('DEV.  DATA'!$E$37="",'DEV.  DATA'!$E$38,'DEV.  DATA'!$E$37)))</f>
        <v/>
      </c>
      <c r="J196" s="309" t="str">
        <f t="shared" si="16"/>
        <v/>
      </c>
      <c r="K196" s="312"/>
      <c r="L196" s="312"/>
      <c r="M196" s="450"/>
      <c r="N196" s="451" t="str">
        <f t="shared" si="12"/>
        <v/>
      </c>
      <c r="P196" s="452" t="str">
        <f>IF('DEV.  DATA'!$E$37&lt;&gt;"",'EXHIBIT C'!J196,IF(AND('DEV.  DATA'!$G$35="X",'DEV.  DATA'!$E$37="",'DEV.  DATA'!$E$38="",'DEV.  DATA'!$H$84=""),'EXHIBIT C'!J196,""))</f>
        <v/>
      </c>
      <c r="Q196" s="453" t="str">
        <f>IF(AND('DEV.  DATA'!$E$37="",'DEV.  DATA'!$E$38&gt;0),'EXHIBIT C'!J196,IF(AND('DEV.  DATA'!$G$35="X",'DEV.  DATA'!$E$37="",'DEV.  DATA'!$E$38="",'DEV.  DATA'!$H$84&lt;&gt;""),'EXHIBIT C'!J196,""))</f>
        <v/>
      </c>
      <c r="R196" s="454" t="str">
        <f>IF(B196="","",IF('DEV.  DATA'!$E$37&lt;&gt;"",'EXHIBIT C'!I196/100,IF(AND('DEV.  DATA'!$G$35="X",'DEV.  DATA'!$E$37="",'DEV.  DATA'!$E$38="",'DEV.  DATA'!$H$84=""),'EXHIBIT C'!I196/100,"")))</f>
        <v/>
      </c>
      <c r="S196" s="455" t="str">
        <f>IF(B196="","",IF(AND('DEV.  DATA'!$E$37="",'DEV.  DATA'!$E$38&gt;0), 'EXHIBIT C'!I196/100,IF(AND('DEV.  DATA'!$G$35="X",'DEV.  DATA'!$E$37="",'DEV.  DATA'!$E$38="",'DEV.  DATA'!$H$84&lt;&gt;""),'EXHIBIT C'!I196/100,"")))</f>
        <v/>
      </c>
      <c r="T196" s="456" t="str">
        <f>IF(B196="","",IF('DEV.  DATA'!$E$37&lt;&gt;"",'EXHIBIT C'!J196,IF(AND('DEV.  DATA'!$G$35="X",'DEV.  DATA'!$E$37="",'DEV.  DATA'!$E$38="",'DEV.  DATA'!$H$84=""),'EXHIBIT C'!J196,"")))</f>
        <v/>
      </c>
      <c r="U196" s="453" t="str">
        <f>IF(B196="","",IF(AND('DEV.  DATA'!$E$37="",'DEV.  DATA'!$E$38&gt;0), 'EXHIBIT C'!J196,IF(AND('DEV.  DATA'!$G$35="X",'DEV.  DATA'!$E$37="",'DEV.  DATA'!$E$38="",'DEV.  DATA'!$H$84&lt;&gt;""),'EXHIBIT C'!J196,"")))</f>
        <v/>
      </c>
      <c r="V196" s="444" t="str">
        <f>IF(B196="","",IF('DEV.  DATA'!$E$37&lt;&gt;"",'EXHIBIT C'!H196,IF(AND('DEV.  DATA'!$G$35="X",'DEV.  DATA'!$E$37="",'DEV.  DATA'!$E$38="",'DEV.  DATA'!$H$84=""),'EXHIBIT C'!H196,"")))</f>
        <v/>
      </c>
      <c r="W196" s="445" t="str">
        <f>IF(B196="","",IF(AND('DEV.  DATA'!$E$37="",'DEV.  DATA'!$E$38&gt;0), 'EXHIBIT C'!H196,IF(AND('DEV.  DATA'!$G$35="X",'DEV.  DATA'!$E$37="",'DEV.  DATA'!$E$38="",'DEV.  DATA'!$H$84&lt;&gt;""),'EXHIBIT C'!H196,"")))</f>
        <v/>
      </c>
      <c r="X196" s="444" t="str">
        <f>IF(B196="","",IF('DEV.  DATA'!$E$37&lt;&gt;"",'EXHIBIT C'!H196,IF(AND('DEV.  DATA'!$G$35="X",'DEV.  DATA'!$E$37="",'DEV.  DATA'!$E$38="",'DEV.  DATA'!$H$84=""),'EXHIBIT C'!H196,"")))</f>
        <v/>
      </c>
      <c r="Y196" s="445" t="str">
        <f>IF(B196="","",IF(AND('DEV.  DATA'!$E$37="",'DEV.  DATA'!$E$38&gt;0), 'EXHIBIT C'!H196,IF(AND('DEV.  DATA'!$G$35="X",'DEV.  DATA'!$E$37="",'DEV.  DATA'!$E$38="",'DEV.  DATA'!$H$84&lt;&gt;""),'EXHIBIT C'!H196,"")))</f>
        <v/>
      </c>
      <c r="Z196" s="457" t="str">
        <f t="shared" si="13"/>
        <v/>
      </c>
      <c r="AA196" s="457" t="str">
        <f t="shared" si="14"/>
        <v/>
      </c>
    </row>
    <row r="197" spans="1:27">
      <c r="A197" s="467"/>
      <c r="B197" s="306" t="str">
        <f>IF('APPLIC. FRACT.'!A193="",IF('QUAL. CALC'!A193="","",'QUAL. CALC'!A193),'APPLIC. FRACT.'!A193)</f>
        <v/>
      </c>
      <c r="C197" s="307" t="str">
        <f>IF('QUAL. CALC'!B193="","",'QUAL. CALC'!B193)</f>
        <v/>
      </c>
      <c r="D197" s="308" t="str">
        <f>IF('APPLIC. FRACT.'!C193="",IF('QUAL. CALC'!C193="","",'QUAL. CALC'!C193),'APPLIC. FRACT.'!C193)</f>
        <v/>
      </c>
      <c r="E197" s="309" t="str">
        <f>IF(B197="","",N(M197)+IF('DEV.  DATA'!H$84&gt;0,IF('CREDIT CALC.'!H$41&lt;='CREDIT CALC.'!H$43,'QUAL. CALC'!D193,('CREDIT CALC.'!H$43/'CREDIT CALC.'!H$41)*'QUAL. CALC'!D193),IF('CREDIT CALC.'!H$37="","",IF(AND('CREDIT CALC.'!H$41&lt;='CREDIT CALC.'!H$37,'CREDIT CALC.'!H$41&lt;='CREDIT CALC.'!H$43),'QUAL. CALC'!D193,IF(AND('CREDIT CALC.'!H$37&lt;'CREDIT CALC.'!H$41,'CREDIT CALC.'!H$37&lt;'CREDIT CALC.'!H$43),('CREDIT CALC.'!H$37/'CREDIT CALC.'!H$41)*'QUAL. CALC'!D193,('CREDIT CALC.'!H$43/'CREDIT CALC.'!H$41)*'QUAL. CALC'!D193)))))</f>
        <v/>
      </c>
      <c r="F197" s="308" t="str">
        <f>IF(B197="","",IF('DEV.  DATA'!$D$72="","",1.3))</f>
        <v/>
      </c>
      <c r="G197" s="310" t="str">
        <f>IF(B197="","",IF('DEV.  DATA'!$G$60=100,1,'APPLIC. FRACT.'!$H193))</f>
        <v/>
      </c>
      <c r="H197" s="309" t="str">
        <f t="shared" si="15"/>
        <v/>
      </c>
      <c r="I197" s="311" t="str">
        <f>IF(B197="","",IF('DEV.  DATA'!$E$35="",'QUAL. CALC'!G193,IF('DEV.  DATA'!$E$37="",'DEV.  DATA'!$E$38,'DEV.  DATA'!$E$37)))</f>
        <v/>
      </c>
      <c r="J197" s="309" t="str">
        <f t="shared" si="16"/>
        <v/>
      </c>
      <c r="K197" s="312"/>
      <c r="L197" s="312"/>
      <c r="M197" s="450"/>
      <c r="N197" s="451" t="str">
        <f t="shared" si="12"/>
        <v/>
      </c>
      <c r="P197" s="452" t="str">
        <f>IF('DEV.  DATA'!$E$37&lt;&gt;"",'EXHIBIT C'!J197,IF(AND('DEV.  DATA'!$G$35="X",'DEV.  DATA'!$E$37="",'DEV.  DATA'!$E$38="",'DEV.  DATA'!$H$84=""),'EXHIBIT C'!J197,""))</f>
        <v/>
      </c>
      <c r="Q197" s="453" t="str">
        <f>IF(AND('DEV.  DATA'!$E$37="",'DEV.  DATA'!$E$38&gt;0),'EXHIBIT C'!J197,IF(AND('DEV.  DATA'!$G$35="X",'DEV.  DATA'!$E$37="",'DEV.  DATA'!$E$38="",'DEV.  DATA'!$H$84&lt;&gt;""),'EXHIBIT C'!J197,""))</f>
        <v/>
      </c>
      <c r="R197" s="454" t="str">
        <f>IF(B197="","",IF('DEV.  DATA'!$E$37&lt;&gt;"",'EXHIBIT C'!I197/100,IF(AND('DEV.  DATA'!$G$35="X",'DEV.  DATA'!$E$37="",'DEV.  DATA'!$E$38="",'DEV.  DATA'!$H$84=""),'EXHIBIT C'!I197/100,"")))</f>
        <v/>
      </c>
      <c r="S197" s="455" t="str">
        <f>IF(B197="","",IF(AND('DEV.  DATA'!$E$37="",'DEV.  DATA'!$E$38&gt;0), 'EXHIBIT C'!I197/100,IF(AND('DEV.  DATA'!$G$35="X",'DEV.  DATA'!$E$37="",'DEV.  DATA'!$E$38="",'DEV.  DATA'!$H$84&lt;&gt;""),'EXHIBIT C'!I197/100,"")))</f>
        <v/>
      </c>
      <c r="T197" s="456" t="str">
        <f>IF(B197="","",IF('DEV.  DATA'!$E$37&lt;&gt;"",'EXHIBIT C'!J197,IF(AND('DEV.  DATA'!$G$35="X",'DEV.  DATA'!$E$37="",'DEV.  DATA'!$E$38="",'DEV.  DATA'!$H$84=""),'EXHIBIT C'!J197,"")))</f>
        <v/>
      </c>
      <c r="U197" s="453" t="str">
        <f>IF(B197="","",IF(AND('DEV.  DATA'!$E$37="",'DEV.  DATA'!$E$38&gt;0), 'EXHIBIT C'!J197,IF(AND('DEV.  DATA'!$G$35="X",'DEV.  DATA'!$E$37="",'DEV.  DATA'!$E$38="",'DEV.  DATA'!$H$84&lt;&gt;""),'EXHIBIT C'!J197,"")))</f>
        <v/>
      </c>
      <c r="V197" s="444" t="str">
        <f>IF(B197="","",IF('DEV.  DATA'!$E$37&lt;&gt;"",'EXHIBIT C'!H197,IF(AND('DEV.  DATA'!$G$35="X",'DEV.  DATA'!$E$37="",'DEV.  DATA'!$E$38="",'DEV.  DATA'!$H$84=""),'EXHIBIT C'!H197,"")))</f>
        <v/>
      </c>
      <c r="W197" s="445" t="str">
        <f>IF(B197="","",IF(AND('DEV.  DATA'!$E$37="",'DEV.  DATA'!$E$38&gt;0), 'EXHIBIT C'!H197,IF(AND('DEV.  DATA'!$G$35="X",'DEV.  DATA'!$E$37="",'DEV.  DATA'!$E$38="",'DEV.  DATA'!$H$84&lt;&gt;""),'EXHIBIT C'!H197,"")))</f>
        <v/>
      </c>
      <c r="X197" s="444" t="str">
        <f>IF(B197="","",IF('DEV.  DATA'!$E$37&lt;&gt;"",'EXHIBIT C'!H197,IF(AND('DEV.  DATA'!$G$35="X",'DEV.  DATA'!$E$37="",'DEV.  DATA'!$E$38="",'DEV.  DATA'!$H$84=""),'EXHIBIT C'!H197,"")))</f>
        <v/>
      </c>
      <c r="Y197" s="445" t="str">
        <f>IF(B197="","",IF(AND('DEV.  DATA'!$E$37="",'DEV.  DATA'!$E$38&gt;0), 'EXHIBIT C'!H197,IF(AND('DEV.  DATA'!$G$35="X",'DEV.  DATA'!$E$37="",'DEV.  DATA'!$E$38="",'DEV.  DATA'!$H$84&lt;&gt;""),'EXHIBIT C'!H197,"")))</f>
        <v/>
      </c>
      <c r="Z197" s="457" t="str">
        <f t="shared" si="13"/>
        <v/>
      </c>
      <c r="AA197" s="457" t="str">
        <f t="shared" si="14"/>
        <v/>
      </c>
    </row>
    <row r="198" spans="1:27">
      <c r="A198" s="467"/>
      <c r="B198" s="306" t="str">
        <f>IF('APPLIC. FRACT.'!A194="",IF('QUAL. CALC'!A194="","",'QUAL. CALC'!A194),'APPLIC. FRACT.'!A194)</f>
        <v/>
      </c>
      <c r="C198" s="307" t="str">
        <f>IF('QUAL. CALC'!B194="","",'QUAL. CALC'!B194)</f>
        <v/>
      </c>
      <c r="D198" s="308" t="str">
        <f>IF('APPLIC. FRACT.'!C194="",IF('QUAL. CALC'!C194="","",'QUAL. CALC'!C194),'APPLIC. FRACT.'!C194)</f>
        <v/>
      </c>
      <c r="E198" s="309" t="str">
        <f>IF(B198="","",N(M198)+IF('DEV.  DATA'!H$84&gt;0,IF('CREDIT CALC.'!H$41&lt;='CREDIT CALC.'!H$43,'QUAL. CALC'!D194,('CREDIT CALC.'!H$43/'CREDIT CALC.'!H$41)*'QUAL. CALC'!D194),IF('CREDIT CALC.'!H$37="","",IF(AND('CREDIT CALC.'!H$41&lt;='CREDIT CALC.'!H$37,'CREDIT CALC.'!H$41&lt;='CREDIT CALC.'!H$43),'QUAL. CALC'!D194,IF(AND('CREDIT CALC.'!H$37&lt;'CREDIT CALC.'!H$41,'CREDIT CALC.'!H$37&lt;'CREDIT CALC.'!H$43),('CREDIT CALC.'!H$37/'CREDIT CALC.'!H$41)*'QUAL. CALC'!D194,('CREDIT CALC.'!H$43/'CREDIT CALC.'!H$41)*'QUAL. CALC'!D194)))))</f>
        <v/>
      </c>
      <c r="F198" s="308" t="str">
        <f>IF(B198="","",IF('DEV.  DATA'!$D$72="","",1.3))</f>
        <v/>
      </c>
      <c r="G198" s="310" t="str">
        <f>IF(B198="","",IF('DEV.  DATA'!$G$60=100,1,'APPLIC. FRACT.'!$H194))</f>
        <v/>
      </c>
      <c r="H198" s="309" t="str">
        <f t="shared" si="15"/>
        <v/>
      </c>
      <c r="I198" s="311" t="str">
        <f>IF(B198="","",IF('DEV.  DATA'!$E$35="",'QUAL. CALC'!G194,IF('DEV.  DATA'!$E$37="",'DEV.  DATA'!$E$38,'DEV.  DATA'!$E$37)))</f>
        <v/>
      </c>
      <c r="J198" s="309" t="str">
        <f t="shared" si="16"/>
        <v/>
      </c>
      <c r="K198" s="312"/>
      <c r="L198" s="312"/>
      <c r="M198" s="450"/>
      <c r="N198" s="451" t="str">
        <f t="shared" si="12"/>
        <v/>
      </c>
      <c r="P198" s="452" t="str">
        <f>IF('DEV.  DATA'!$E$37&lt;&gt;"",'EXHIBIT C'!J198,IF(AND('DEV.  DATA'!$G$35="X",'DEV.  DATA'!$E$37="",'DEV.  DATA'!$E$38="",'DEV.  DATA'!$H$84=""),'EXHIBIT C'!J198,""))</f>
        <v/>
      </c>
      <c r="Q198" s="453" t="str">
        <f>IF(AND('DEV.  DATA'!$E$37="",'DEV.  DATA'!$E$38&gt;0),'EXHIBIT C'!J198,IF(AND('DEV.  DATA'!$G$35="X",'DEV.  DATA'!$E$37="",'DEV.  DATA'!$E$38="",'DEV.  DATA'!$H$84&lt;&gt;""),'EXHIBIT C'!J198,""))</f>
        <v/>
      </c>
      <c r="R198" s="454" t="str">
        <f>IF(B198="","",IF('DEV.  DATA'!$E$37&lt;&gt;"",'EXHIBIT C'!I198/100,IF(AND('DEV.  DATA'!$G$35="X",'DEV.  DATA'!$E$37="",'DEV.  DATA'!$E$38="",'DEV.  DATA'!$H$84=""),'EXHIBIT C'!I198/100,"")))</f>
        <v/>
      </c>
      <c r="S198" s="455" t="str">
        <f>IF(B198="","",IF(AND('DEV.  DATA'!$E$37="",'DEV.  DATA'!$E$38&gt;0), 'EXHIBIT C'!I198/100,IF(AND('DEV.  DATA'!$G$35="X",'DEV.  DATA'!$E$37="",'DEV.  DATA'!$E$38="",'DEV.  DATA'!$H$84&lt;&gt;""),'EXHIBIT C'!I198/100,"")))</f>
        <v/>
      </c>
      <c r="T198" s="456" t="str">
        <f>IF(B198="","",IF('DEV.  DATA'!$E$37&lt;&gt;"",'EXHIBIT C'!J198,IF(AND('DEV.  DATA'!$G$35="X",'DEV.  DATA'!$E$37="",'DEV.  DATA'!$E$38="",'DEV.  DATA'!$H$84=""),'EXHIBIT C'!J198,"")))</f>
        <v/>
      </c>
      <c r="U198" s="453" t="str">
        <f>IF(B198="","",IF(AND('DEV.  DATA'!$E$37="",'DEV.  DATA'!$E$38&gt;0), 'EXHIBIT C'!J198,IF(AND('DEV.  DATA'!$G$35="X",'DEV.  DATA'!$E$37="",'DEV.  DATA'!$E$38="",'DEV.  DATA'!$H$84&lt;&gt;""),'EXHIBIT C'!J198,"")))</f>
        <v/>
      </c>
      <c r="V198" s="444" t="str">
        <f>IF(B198="","",IF('DEV.  DATA'!$E$37&lt;&gt;"",'EXHIBIT C'!H198,IF(AND('DEV.  DATA'!$G$35="X",'DEV.  DATA'!$E$37="",'DEV.  DATA'!$E$38="",'DEV.  DATA'!$H$84=""),'EXHIBIT C'!H198,"")))</f>
        <v/>
      </c>
      <c r="W198" s="445" t="str">
        <f>IF(B198="","",IF(AND('DEV.  DATA'!$E$37="",'DEV.  DATA'!$E$38&gt;0), 'EXHIBIT C'!H198,IF(AND('DEV.  DATA'!$G$35="X",'DEV.  DATA'!$E$37="",'DEV.  DATA'!$E$38="",'DEV.  DATA'!$H$84&lt;&gt;""),'EXHIBIT C'!H198,"")))</f>
        <v/>
      </c>
      <c r="X198" s="444" t="str">
        <f>IF(B198="","",IF('DEV.  DATA'!$E$37&lt;&gt;"",'EXHIBIT C'!H198,IF(AND('DEV.  DATA'!$G$35="X",'DEV.  DATA'!$E$37="",'DEV.  DATA'!$E$38="",'DEV.  DATA'!$H$84=""),'EXHIBIT C'!H198,"")))</f>
        <v/>
      </c>
      <c r="Y198" s="445" t="str">
        <f>IF(B198="","",IF(AND('DEV.  DATA'!$E$37="",'DEV.  DATA'!$E$38&gt;0), 'EXHIBIT C'!H198,IF(AND('DEV.  DATA'!$G$35="X",'DEV.  DATA'!$E$37="",'DEV.  DATA'!$E$38="",'DEV.  DATA'!$H$84&lt;&gt;""),'EXHIBIT C'!H198,"")))</f>
        <v/>
      </c>
      <c r="Z198" s="457" t="str">
        <f t="shared" si="13"/>
        <v/>
      </c>
      <c r="AA198" s="457" t="str">
        <f t="shared" si="14"/>
        <v/>
      </c>
    </row>
    <row r="199" spans="1:27">
      <c r="A199" s="467"/>
      <c r="B199" s="306" t="str">
        <f>IF('APPLIC. FRACT.'!A195="",IF('QUAL. CALC'!A195="","",'QUAL. CALC'!A195),'APPLIC. FRACT.'!A195)</f>
        <v/>
      </c>
      <c r="C199" s="307" t="str">
        <f>IF('QUAL. CALC'!B195="","",'QUAL. CALC'!B195)</f>
        <v/>
      </c>
      <c r="D199" s="308" t="str">
        <f>IF('APPLIC. FRACT.'!C195="",IF('QUAL. CALC'!C195="","",'QUAL. CALC'!C195),'APPLIC. FRACT.'!C195)</f>
        <v/>
      </c>
      <c r="E199" s="309" t="str">
        <f>IF(B199="","",N(M199)+IF('DEV.  DATA'!H$84&gt;0,IF('CREDIT CALC.'!H$41&lt;='CREDIT CALC.'!H$43,'QUAL. CALC'!D195,('CREDIT CALC.'!H$43/'CREDIT CALC.'!H$41)*'QUAL. CALC'!D195),IF('CREDIT CALC.'!H$37="","",IF(AND('CREDIT CALC.'!H$41&lt;='CREDIT CALC.'!H$37,'CREDIT CALC.'!H$41&lt;='CREDIT CALC.'!H$43),'QUAL. CALC'!D195,IF(AND('CREDIT CALC.'!H$37&lt;'CREDIT CALC.'!H$41,'CREDIT CALC.'!H$37&lt;'CREDIT CALC.'!H$43),('CREDIT CALC.'!H$37/'CREDIT CALC.'!H$41)*'QUAL. CALC'!D195,('CREDIT CALC.'!H$43/'CREDIT CALC.'!H$41)*'QUAL. CALC'!D195)))))</f>
        <v/>
      </c>
      <c r="F199" s="308" t="str">
        <f>IF(B199="","",IF('DEV.  DATA'!$D$72="","",1.3))</f>
        <v/>
      </c>
      <c r="G199" s="310" t="str">
        <f>IF(B199="","",IF('DEV.  DATA'!$G$60=100,1,'APPLIC. FRACT.'!$H195))</f>
        <v/>
      </c>
      <c r="H199" s="309" t="str">
        <f t="shared" si="15"/>
        <v/>
      </c>
      <c r="I199" s="311" t="str">
        <f>IF(B199="","",IF('DEV.  DATA'!$E$35="",'QUAL. CALC'!G195,IF('DEV.  DATA'!$E$37="",'DEV.  DATA'!$E$38,'DEV.  DATA'!$E$37)))</f>
        <v/>
      </c>
      <c r="J199" s="309" t="str">
        <f t="shared" si="16"/>
        <v/>
      </c>
      <c r="K199" s="312"/>
      <c r="L199" s="312"/>
      <c r="M199" s="450"/>
      <c r="N199" s="451" t="str">
        <f t="shared" si="12"/>
        <v/>
      </c>
      <c r="P199" s="452" t="str">
        <f>IF('DEV.  DATA'!$E$37&lt;&gt;"",'EXHIBIT C'!J199,IF(AND('DEV.  DATA'!$G$35="X",'DEV.  DATA'!$E$37="",'DEV.  DATA'!$E$38="",'DEV.  DATA'!$H$84=""),'EXHIBIT C'!J199,""))</f>
        <v/>
      </c>
      <c r="Q199" s="453" t="str">
        <f>IF(AND('DEV.  DATA'!$E$37="",'DEV.  DATA'!$E$38&gt;0),'EXHIBIT C'!J199,IF(AND('DEV.  DATA'!$G$35="X",'DEV.  DATA'!$E$37="",'DEV.  DATA'!$E$38="",'DEV.  DATA'!$H$84&lt;&gt;""),'EXHIBIT C'!J199,""))</f>
        <v/>
      </c>
      <c r="R199" s="454" t="str">
        <f>IF(B199="","",IF('DEV.  DATA'!$E$37&lt;&gt;"",'EXHIBIT C'!I199/100,IF(AND('DEV.  DATA'!$G$35="X",'DEV.  DATA'!$E$37="",'DEV.  DATA'!$E$38="",'DEV.  DATA'!$H$84=""),'EXHIBIT C'!I199/100,"")))</f>
        <v/>
      </c>
      <c r="S199" s="455" t="str">
        <f>IF(B199="","",IF(AND('DEV.  DATA'!$E$37="",'DEV.  DATA'!$E$38&gt;0), 'EXHIBIT C'!I199/100,IF(AND('DEV.  DATA'!$G$35="X",'DEV.  DATA'!$E$37="",'DEV.  DATA'!$E$38="",'DEV.  DATA'!$H$84&lt;&gt;""),'EXHIBIT C'!I199/100,"")))</f>
        <v/>
      </c>
      <c r="T199" s="456" t="str">
        <f>IF(B199="","",IF('DEV.  DATA'!$E$37&lt;&gt;"",'EXHIBIT C'!J199,IF(AND('DEV.  DATA'!$G$35="X",'DEV.  DATA'!$E$37="",'DEV.  DATA'!$E$38="",'DEV.  DATA'!$H$84=""),'EXHIBIT C'!J199,"")))</f>
        <v/>
      </c>
      <c r="U199" s="453" t="str">
        <f>IF(B199="","",IF(AND('DEV.  DATA'!$E$37="",'DEV.  DATA'!$E$38&gt;0), 'EXHIBIT C'!J199,IF(AND('DEV.  DATA'!$G$35="X",'DEV.  DATA'!$E$37="",'DEV.  DATA'!$E$38="",'DEV.  DATA'!$H$84&lt;&gt;""),'EXHIBIT C'!J199,"")))</f>
        <v/>
      </c>
      <c r="V199" s="444" t="str">
        <f>IF(B199="","",IF('DEV.  DATA'!$E$37&lt;&gt;"",'EXHIBIT C'!H199,IF(AND('DEV.  DATA'!$G$35="X",'DEV.  DATA'!$E$37="",'DEV.  DATA'!$E$38="",'DEV.  DATA'!$H$84=""),'EXHIBIT C'!H199,"")))</f>
        <v/>
      </c>
      <c r="W199" s="445" t="str">
        <f>IF(B199="","",IF(AND('DEV.  DATA'!$E$37="",'DEV.  DATA'!$E$38&gt;0), 'EXHIBIT C'!H199,IF(AND('DEV.  DATA'!$G$35="X",'DEV.  DATA'!$E$37="",'DEV.  DATA'!$E$38="",'DEV.  DATA'!$H$84&lt;&gt;""),'EXHIBIT C'!H199,"")))</f>
        <v/>
      </c>
      <c r="X199" s="444" t="str">
        <f>IF(B199="","",IF('DEV.  DATA'!$E$37&lt;&gt;"",'EXHIBIT C'!H199,IF(AND('DEV.  DATA'!$G$35="X",'DEV.  DATA'!$E$37="",'DEV.  DATA'!$E$38="",'DEV.  DATA'!$H$84=""),'EXHIBIT C'!H199,"")))</f>
        <v/>
      </c>
      <c r="Y199" s="445" t="str">
        <f>IF(B199="","",IF(AND('DEV.  DATA'!$E$37="",'DEV.  DATA'!$E$38&gt;0), 'EXHIBIT C'!H199,IF(AND('DEV.  DATA'!$G$35="X",'DEV.  DATA'!$E$37="",'DEV.  DATA'!$E$38="",'DEV.  DATA'!$H$84&lt;&gt;""),'EXHIBIT C'!H199,"")))</f>
        <v/>
      </c>
      <c r="Z199" s="457" t="str">
        <f t="shared" si="13"/>
        <v/>
      </c>
      <c r="AA199" s="457" t="str">
        <f t="shared" si="14"/>
        <v/>
      </c>
    </row>
    <row r="200" spans="1:27">
      <c r="A200" s="467"/>
      <c r="B200" s="306" t="str">
        <f>IF('APPLIC. FRACT.'!A196="",IF('QUAL. CALC'!A196="","",'QUAL. CALC'!A196),'APPLIC. FRACT.'!A196)</f>
        <v/>
      </c>
      <c r="C200" s="307" t="str">
        <f>IF('QUAL. CALC'!B196="","",'QUAL. CALC'!B196)</f>
        <v/>
      </c>
      <c r="D200" s="308" t="str">
        <f>IF('APPLIC. FRACT.'!C196="",IF('QUAL. CALC'!C196="","",'QUAL. CALC'!C196),'APPLIC. FRACT.'!C196)</f>
        <v/>
      </c>
      <c r="E200" s="309" t="str">
        <f>IF(B200="","",N(M200)+IF('DEV.  DATA'!H$84&gt;0,IF('CREDIT CALC.'!H$41&lt;='CREDIT CALC.'!H$43,'QUAL. CALC'!D196,('CREDIT CALC.'!H$43/'CREDIT CALC.'!H$41)*'QUAL. CALC'!D196),IF('CREDIT CALC.'!H$37="","",IF(AND('CREDIT CALC.'!H$41&lt;='CREDIT CALC.'!H$37,'CREDIT CALC.'!H$41&lt;='CREDIT CALC.'!H$43),'QUAL. CALC'!D196,IF(AND('CREDIT CALC.'!H$37&lt;'CREDIT CALC.'!H$41,'CREDIT CALC.'!H$37&lt;'CREDIT CALC.'!H$43),('CREDIT CALC.'!H$37/'CREDIT CALC.'!H$41)*'QUAL. CALC'!D196,('CREDIT CALC.'!H$43/'CREDIT CALC.'!H$41)*'QUAL. CALC'!D196)))))</f>
        <v/>
      </c>
      <c r="F200" s="308" t="str">
        <f>IF(B200="","",IF('DEV.  DATA'!$D$72="","",1.3))</f>
        <v/>
      </c>
      <c r="G200" s="310" t="str">
        <f>IF(B200="","",IF('DEV.  DATA'!$G$60=100,1,'APPLIC. FRACT.'!$H196))</f>
        <v/>
      </c>
      <c r="H200" s="309" t="str">
        <f t="shared" si="15"/>
        <v/>
      </c>
      <c r="I200" s="311" t="str">
        <f>IF(B200="","",IF('DEV.  DATA'!$E$35="",'QUAL. CALC'!G196,IF('DEV.  DATA'!$E$37="",'DEV.  DATA'!$E$38,'DEV.  DATA'!$E$37)))</f>
        <v/>
      </c>
      <c r="J200" s="309" t="str">
        <f t="shared" si="16"/>
        <v/>
      </c>
      <c r="K200" s="312"/>
      <c r="L200" s="312"/>
      <c r="M200" s="450"/>
      <c r="N200" s="451" t="str">
        <f t="shared" si="12"/>
        <v/>
      </c>
      <c r="P200" s="452" t="str">
        <f>IF('DEV.  DATA'!$E$37&lt;&gt;"",'EXHIBIT C'!J200,IF(AND('DEV.  DATA'!$G$35="X",'DEV.  DATA'!$E$37="",'DEV.  DATA'!$E$38="",'DEV.  DATA'!$H$84=""),'EXHIBIT C'!J200,""))</f>
        <v/>
      </c>
      <c r="Q200" s="453" t="str">
        <f>IF(AND('DEV.  DATA'!$E$37="",'DEV.  DATA'!$E$38&gt;0),'EXHIBIT C'!J200,IF(AND('DEV.  DATA'!$G$35="X",'DEV.  DATA'!$E$37="",'DEV.  DATA'!$E$38="",'DEV.  DATA'!$H$84&lt;&gt;""),'EXHIBIT C'!J200,""))</f>
        <v/>
      </c>
      <c r="R200" s="454" t="str">
        <f>IF(B200="","",IF('DEV.  DATA'!$E$37&lt;&gt;"",'EXHIBIT C'!I200/100,IF(AND('DEV.  DATA'!$G$35="X",'DEV.  DATA'!$E$37="",'DEV.  DATA'!$E$38="",'DEV.  DATA'!$H$84=""),'EXHIBIT C'!I200/100,"")))</f>
        <v/>
      </c>
      <c r="S200" s="455" t="str">
        <f>IF(B200="","",IF(AND('DEV.  DATA'!$E$37="",'DEV.  DATA'!$E$38&gt;0), 'EXHIBIT C'!I200/100,IF(AND('DEV.  DATA'!$G$35="X",'DEV.  DATA'!$E$37="",'DEV.  DATA'!$E$38="",'DEV.  DATA'!$H$84&lt;&gt;""),'EXHIBIT C'!I200/100,"")))</f>
        <v/>
      </c>
      <c r="T200" s="456" t="str">
        <f>IF(B200="","",IF('DEV.  DATA'!$E$37&lt;&gt;"",'EXHIBIT C'!J200,IF(AND('DEV.  DATA'!$G$35="X",'DEV.  DATA'!$E$37="",'DEV.  DATA'!$E$38="",'DEV.  DATA'!$H$84=""),'EXHIBIT C'!J200,"")))</f>
        <v/>
      </c>
      <c r="U200" s="453" t="str">
        <f>IF(B200="","",IF(AND('DEV.  DATA'!$E$37="",'DEV.  DATA'!$E$38&gt;0), 'EXHIBIT C'!J200,IF(AND('DEV.  DATA'!$G$35="X",'DEV.  DATA'!$E$37="",'DEV.  DATA'!$E$38="",'DEV.  DATA'!$H$84&lt;&gt;""),'EXHIBIT C'!J200,"")))</f>
        <v/>
      </c>
      <c r="V200" s="444" t="str">
        <f>IF(B200="","",IF('DEV.  DATA'!$E$37&lt;&gt;"",'EXHIBIT C'!H200,IF(AND('DEV.  DATA'!$G$35="X",'DEV.  DATA'!$E$37="",'DEV.  DATA'!$E$38="",'DEV.  DATA'!$H$84=""),'EXHIBIT C'!H200,"")))</f>
        <v/>
      </c>
      <c r="W200" s="445" t="str">
        <f>IF(B200="","",IF(AND('DEV.  DATA'!$E$37="",'DEV.  DATA'!$E$38&gt;0), 'EXHIBIT C'!H200,IF(AND('DEV.  DATA'!$G$35="X",'DEV.  DATA'!$E$37="",'DEV.  DATA'!$E$38="",'DEV.  DATA'!$H$84&lt;&gt;""),'EXHIBIT C'!H200,"")))</f>
        <v/>
      </c>
      <c r="X200" s="444" t="str">
        <f>IF(B200="","",IF('DEV.  DATA'!$E$37&lt;&gt;"",'EXHIBIT C'!H200,IF(AND('DEV.  DATA'!$G$35="X",'DEV.  DATA'!$E$37="",'DEV.  DATA'!$E$38="",'DEV.  DATA'!$H$84=""),'EXHIBIT C'!H200,"")))</f>
        <v/>
      </c>
      <c r="Y200" s="445" t="str">
        <f>IF(B200="","",IF(AND('DEV.  DATA'!$E$37="",'DEV.  DATA'!$E$38&gt;0), 'EXHIBIT C'!H200,IF(AND('DEV.  DATA'!$G$35="X",'DEV.  DATA'!$E$37="",'DEV.  DATA'!$E$38="",'DEV.  DATA'!$H$84&lt;&gt;""),'EXHIBIT C'!H200,"")))</f>
        <v/>
      </c>
      <c r="Z200" s="457" t="str">
        <f t="shared" si="13"/>
        <v/>
      </c>
      <c r="AA200" s="457" t="str">
        <f t="shared" si="14"/>
        <v/>
      </c>
    </row>
    <row r="201" spans="1:27">
      <c r="A201" s="467"/>
      <c r="B201" s="306" t="str">
        <f>IF('APPLIC. FRACT.'!A197="",IF('QUAL. CALC'!A197="","",'QUAL. CALC'!A197),'APPLIC. FRACT.'!A197)</f>
        <v/>
      </c>
      <c r="C201" s="307" t="str">
        <f>IF('QUAL. CALC'!B197="","",'QUAL. CALC'!B197)</f>
        <v/>
      </c>
      <c r="D201" s="308" t="str">
        <f>IF('APPLIC. FRACT.'!C197="",IF('QUAL. CALC'!C197="","",'QUAL. CALC'!C197),'APPLIC. FRACT.'!C197)</f>
        <v/>
      </c>
      <c r="E201" s="309" t="str">
        <f>IF(B201="","",N(M201)+IF('DEV.  DATA'!H$84&gt;0,IF('CREDIT CALC.'!H$41&lt;='CREDIT CALC.'!H$43,'QUAL. CALC'!D197,('CREDIT CALC.'!H$43/'CREDIT CALC.'!H$41)*'QUAL. CALC'!D197),IF('CREDIT CALC.'!H$37="","",IF(AND('CREDIT CALC.'!H$41&lt;='CREDIT CALC.'!H$37,'CREDIT CALC.'!H$41&lt;='CREDIT CALC.'!H$43),'QUAL. CALC'!D197,IF(AND('CREDIT CALC.'!H$37&lt;'CREDIT CALC.'!H$41,'CREDIT CALC.'!H$37&lt;'CREDIT CALC.'!H$43),('CREDIT CALC.'!H$37/'CREDIT CALC.'!H$41)*'QUAL. CALC'!D197,('CREDIT CALC.'!H$43/'CREDIT CALC.'!H$41)*'QUAL. CALC'!D197)))))</f>
        <v/>
      </c>
      <c r="F201" s="308" t="str">
        <f>IF(B201="","",IF('DEV.  DATA'!$D$72="","",1.3))</f>
        <v/>
      </c>
      <c r="G201" s="310" t="str">
        <f>IF(B201="","",IF('DEV.  DATA'!$G$60=100,1,'APPLIC. FRACT.'!$H197))</f>
        <v/>
      </c>
      <c r="H201" s="309" t="str">
        <f t="shared" si="15"/>
        <v/>
      </c>
      <c r="I201" s="311" t="str">
        <f>IF(B201="","",IF('DEV.  DATA'!$E$35="",'QUAL. CALC'!G197,IF('DEV.  DATA'!$E$37="",'DEV.  DATA'!$E$38,'DEV.  DATA'!$E$37)))</f>
        <v/>
      </c>
      <c r="J201" s="309" t="str">
        <f t="shared" si="16"/>
        <v/>
      </c>
      <c r="K201" s="312"/>
      <c r="L201" s="312"/>
      <c r="M201" s="450"/>
      <c r="N201" s="451" t="str">
        <f t="shared" si="12"/>
        <v/>
      </c>
      <c r="P201" s="452" t="str">
        <f>IF('DEV.  DATA'!$E$37&lt;&gt;"",'EXHIBIT C'!J201,IF(AND('DEV.  DATA'!$G$35="X",'DEV.  DATA'!$E$37="",'DEV.  DATA'!$E$38="",'DEV.  DATA'!$H$84=""),'EXHIBIT C'!J201,""))</f>
        <v/>
      </c>
      <c r="Q201" s="453" t="str">
        <f>IF(AND('DEV.  DATA'!$E$37="",'DEV.  DATA'!$E$38&gt;0),'EXHIBIT C'!J201,IF(AND('DEV.  DATA'!$G$35="X",'DEV.  DATA'!$E$37="",'DEV.  DATA'!$E$38="",'DEV.  DATA'!$H$84&lt;&gt;""),'EXHIBIT C'!J201,""))</f>
        <v/>
      </c>
      <c r="R201" s="454" t="str">
        <f>IF(B201="","",IF('DEV.  DATA'!$E$37&lt;&gt;"",'EXHIBIT C'!I201/100,IF(AND('DEV.  DATA'!$G$35="X",'DEV.  DATA'!$E$37="",'DEV.  DATA'!$E$38="",'DEV.  DATA'!$H$84=""),'EXHIBIT C'!I201/100,"")))</f>
        <v/>
      </c>
      <c r="S201" s="455" t="str">
        <f>IF(B201="","",IF(AND('DEV.  DATA'!$E$37="",'DEV.  DATA'!$E$38&gt;0), 'EXHIBIT C'!I201/100,IF(AND('DEV.  DATA'!$G$35="X",'DEV.  DATA'!$E$37="",'DEV.  DATA'!$E$38="",'DEV.  DATA'!$H$84&lt;&gt;""),'EXHIBIT C'!I201/100,"")))</f>
        <v/>
      </c>
      <c r="T201" s="456" t="str">
        <f>IF(B201="","",IF('DEV.  DATA'!$E$37&lt;&gt;"",'EXHIBIT C'!J201,IF(AND('DEV.  DATA'!$G$35="X",'DEV.  DATA'!$E$37="",'DEV.  DATA'!$E$38="",'DEV.  DATA'!$H$84=""),'EXHIBIT C'!J201,"")))</f>
        <v/>
      </c>
      <c r="U201" s="453" t="str">
        <f>IF(B201="","",IF(AND('DEV.  DATA'!$E$37="",'DEV.  DATA'!$E$38&gt;0), 'EXHIBIT C'!J201,IF(AND('DEV.  DATA'!$G$35="X",'DEV.  DATA'!$E$37="",'DEV.  DATA'!$E$38="",'DEV.  DATA'!$H$84&lt;&gt;""),'EXHIBIT C'!J201,"")))</f>
        <v/>
      </c>
      <c r="V201" s="444" t="str">
        <f>IF(B201="","",IF('DEV.  DATA'!$E$37&lt;&gt;"",'EXHIBIT C'!H201,IF(AND('DEV.  DATA'!$G$35="X",'DEV.  DATA'!$E$37="",'DEV.  DATA'!$E$38="",'DEV.  DATA'!$H$84=""),'EXHIBIT C'!H201,"")))</f>
        <v/>
      </c>
      <c r="W201" s="445" t="str">
        <f>IF(B201="","",IF(AND('DEV.  DATA'!$E$37="",'DEV.  DATA'!$E$38&gt;0), 'EXHIBIT C'!H201,IF(AND('DEV.  DATA'!$G$35="X",'DEV.  DATA'!$E$37="",'DEV.  DATA'!$E$38="",'DEV.  DATA'!$H$84&lt;&gt;""),'EXHIBIT C'!H201,"")))</f>
        <v/>
      </c>
      <c r="X201" s="444" t="str">
        <f>IF(B201="","",IF('DEV.  DATA'!$E$37&lt;&gt;"",'EXHIBIT C'!H201,IF(AND('DEV.  DATA'!$G$35="X",'DEV.  DATA'!$E$37="",'DEV.  DATA'!$E$38="",'DEV.  DATA'!$H$84=""),'EXHIBIT C'!H201,"")))</f>
        <v/>
      </c>
      <c r="Y201" s="445" t="str">
        <f>IF(B201="","",IF(AND('DEV.  DATA'!$E$37="",'DEV.  DATA'!$E$38&gt;0), 'EXHIBIT C'!H201,IF(AND('DEV.  DATA'!$G$35="X",'DEV.  DATA'!$E$37="",'DEV.  DATA'!$E$38="",'DEV.  DATA'!$H$84&lt;&gt;""),'EXHIBIT C'!H201,"")))</f>
        <v/>
      </c>
      <c r="Z201" s="457" t="str">
        <f t="shared" si="13"/>
        <v/>
      </c>
      <c r="AA201" s="457" t="str">
        <f t="shared" si="14"/>
        <v/>
      </c>
    </row>
    <row r="202" spans="1:27">
      <c r="A202" s="467"/>
      <c r="B202" s="306" t="str">
        <f>IF('APPLIC. FRACT.'!A198="",IF('QUAL. CALC'!A198="","",'QUAL. CALC'!A198),'APPLIC. FRACT.'!A198)</f>
        <v/>
      </c>
      <c r="C202" s="307" t="str">
        <f>IF('QUAL. CALC'!B198="","",'QUAL. CALC'!B198)</f>
        <v/>
      </c>
      <c r="D202" s="308" t="str">
        <f>IF('APPLIC. FRACT.'!C198="",IF('QUAL. CALC'!C198="","",'QUAL. CALC'!C198),'APPLIC. FRACT.'!C198)</f>
        <v/>
      </c>
      <c r="E202" s="309" t="str">
        <f>IF(B202="","",N(M202)+IF('DEV.  DATA'!H$84&gt;0,IF('CREDIT CALC.'!H$41&lt;='CREDIT CALC.'!H$43,'QUAL. CALC'!D198,('CREDIT CALC.'!H$43/'CREDIT CALC.'!H$41)*'QUAL. CALC'!D198),IF('CREDIT CALC.'!H$37="","",IF(AND('CREDIT CALC.'!H$41&lt;='CREDIT CALC.'!H$37,'CREDIT CALC.'!H$41&lt;='CREDIT CALC.'!H$43),'QUAL. CALC'!D198,IF(AND('CREDIT CALC.'!H$37&lt;'CREDIT CALC.'!H$41,'CREDIT CALC.'!H$37&lt;'CREDIT CALC.'!H$43),('CREDIT CALC.'!H$37/'CREDIT CALC.'!H$41)*'QUAL. CALC'!D198,('CREDIT CALC.'!H$43/'CREDIT CALC.'!H$41)*'QUAL. CALC'!D198)))))</f>
        <v/>
      </c>
      <c r="F202" s="308" t="str">
        <f>IF(B202="","",IF('DEV.  DATA'!$D$72="","",1.3))</f>
        <v/>
      </c>
      <c r="G202" s="310" t="str">
        <f>IF(B202="","",IF('DEV.  DATA'!$G$60=100,1,'APPLIC. FRACT.'!$H198))</f>
        <v/>
      </c>
      <c r="H202" s="309" t="str">
        <f t="shared" si="15"/>
        <v/>
      </c>
      <c r="I202" s="311" t="str">
        <f>IF(B202="","",IF('DEV.  DATA'!$E$35="",'QUAL. CALC'!G198,IF('DEV.  DATA'!$E$37="",'DEV.  DATA'!$E$38,'DEV.  DATA'!$E$37)))</f>
        <v/>
      </c>
      <c r="J202" s="309" t="str">
        <f t="shared" si="16"/>
        <v/>
      </c>
      <c r="K202" s="312"/>
      <c r="L202" s="312"/>
      <c r="M202" s="450"/>
      <c r="N202" s="451" t="str">
        <f t="shared" si="12"/>
        <v/>
      </c>
      <c r="P202" s="452" t="str">
        <f>IF('DEV.  DATA'!$E$37&lt;&gt;"",'EXHIBIT C'!J202,IF(AND('DEV.  DATA'!$G$35="X",'DEV.  DATA'!$E$37="",'DEV.  DATA'!$E$38="",'DEV.  DATA'!$H$84=""),'EXHIBIT C'!J202,""))</f>
        <v/>
      </c>
      <c r="Q202" s="453" t="str">
        <f>IF(AND('DEV.  DATA'!$E$37="",'DEV.  DATA'!$E$38&gt;0),'EXHIBIT C'!J202,IF(AND('DEV.  DATA'!$G$35="X",'DEV.  DATA'!$E$37="",'DEV.  DATA'!$E$38="",'DEV.  DATA'!$H$84&lt;&gt;""),'EXHIBIT C'!J202,""))</f>
        <v/>
      </c>
      <c r="R202" s="454" t="str">
        <f>IF(B202="","",IF('DEV.  DATA'!$E$37&lt;&gt;"",'EXHIBIT C'!I202/100,IF(AND('DEV.  DATA'!$G$35="X",'DEV.  DATA'!$E$37="",'DEV.  DATA'!$E$38="",'DEV.  DATA'!$H$84=""),'EXHIBIT C'!I202/100,"")))</f>
        <v/>
      </c>
      <c r="S202" s="455" t="str">
        <f>IF(B202="","",IF(AND('DEV.  DATA'!$E$37="",'DEV.  DATA'!$E$38&gt;0), 'EXHIBIT C'!I202/100,IF(AND('DEV.  DATA'!$G$35="X",'DEV.  DATA'!$E$37="",'DEV.  DATA'!$E$38="",'DEV.  DATA'!$H$84&lt;&gt;""),'EXHIBIT C'!I202/100,"")))</f>
        <v/>
      </c>
      <c r="T202" s="456" t="str">
        <f>IF(B202="","",IF('DEV.  DATA'!$E$37&lt;&gt;"",'EXHIBIT C'!J202,IF(AND('DEV.  DATA'!$G$35="X",'DEV.  DATA'!$E$37="",'DEV.  DATA'!$E$38="",'DEV.  DATA'!$H$84=""),'EXHIBIT C'!J202,"")))</f>
        <v/>
      </c>
      <c r="U202" s="453" t="str">
        <f>IF(B202="","",IF(AND('DEV.  DATA'!$E$37="",'DEV.  DATA'!$E$38&gt;0), 'EXHIBIT C'!J202,IF(AND('DEV.  DATA'!$G$35="X",'DEV.  DATA'!$E$37="",'DEV.  DATA'!$E$38="",'DEV.  DATA'!$H$84&lt;&gt;""),'EXHIBIT C'!J202,"")))</f>
        <v/>
      </c>
      <c r="V202" s="444" t="str">
        <f>IF(B202="","",IF('DEV.  DATA'!$E$37&lt;&gt;"",'EXHIBIT C'!H202,IF(AND('DEV.  DATA'!$G$35="X",'DEV.  DATA'!$E$37="",'DEV.  DATA'!$E$38="",'DEV.  DATA'!$H$84=""),'EXHIBIT C'!H202,"")))</f>
        <v/>
      </c>
      <c r="W202" s="445" t="str">
        <f>IF(B202="","",IF(AND('DEV.  DATA'!$E$37="",'DEV.  DATA'!$E$38&gt;0), 'EXHIBIT C'!H202,IF(AND('DEV.  DATA'!$G$35="X",'DEV.  DATA'!$E$37="",'DEV.  DATA'!$E$38="",'DEV.  DATA'!$H$84&lt;&gt;""),'EXHIBIT C'!H202,"")))</f>
        <v/>
      </c>
      <c r="X202" s="444" t="str">
        <f>IF(B202="","",IF('DEV.  DATA'!$E$37&lt;&gt;"",'EXHIBIT C'!H202,IF(AND('DEV.  DATA'!$G$35="X",'DEV.  DATA'!$E$37="",'DEV.  DATA'!$E$38="",'DEV.  DATA'!$H$84=""),'EXHIBIT C'!H202,"")))</f>
        <v/>
      </c>
      <c r="Y202" s="445" t="str">
        <f>IF(B202="","",IF(AND('DEV.  DATA'!$E$37="",'DEV.  DATA'!$E$38&gt;0), 'EXHIBIT C'!H202,IF(AND('DEV.  DATA'!$G$35="X",'DEV.  DATA'!$E$37="",'DEV.  DATA'!$E$38="",'DEV.  DATA'!$H$84&lt;&gt;""),'EXHIBIT C'!H202,"")))</f>
        <v/>
      </c>
      <c r="Z202" s="457" t="str">
        <f t="shared" si="13"/>
        <v/>
      </c>
      <c r="AA202" s="457" t="str">
        <f t="shared" si="14"/>
        <v/>
      </c>
    </row>
    <row r="203" spans="1:27">
      <c r="A203" s="467"/>
      <c r="B203" s="306" t="str">
        <f>IF('APPLIC. FRACT.'!A199="",IF('QUAL. CALC'!A199="","",'QUAL. CALC'!A199),'APPLIC. FRACT.'!A199)</f>
        <v/>
      </c>
      <c r="C203" s="307" t="str">
        <f>IF('QUAL. CALC'!B199="","",'QUAL. CALC'!B199)</f>
        <v/>
      </c>
      <c r="D203" s="308" t="str">
        <f>IF('APPLIC. FRACT.'!C199="",IF('QUAL. CALC'!C199="","",'QUAL. CALC'!C199),'APPLIC. FRACT.'!C199)</f>
        <v/>
      </c>
      <c r="E203" s="309" t="str">
        <f>IF(B203="","",N(M203)+IF('DEV.  DATA'!H$84&gt;0,IF('CREDIT CALC.'!H$41&lt;='CREDIT CALC.'!H$43,'QUAL. CALC'!D199,('CREDIT CALC.'!H$43/'CREDIT CALC.'!H$41)*'QUAL. CALC'!D199),IF('CREDIT CALC.'!H$37="","",IF(AND('CREDIT CALC.'!H$41&lt;='CREDIT CALC.'!H$37,'CREDIT CALC.'!H$41&lt;='CREDIT CALC.'!H$43),'QUAL. CALC'!D199,IF(AND('CREDIT CALC.'!H$37&lt;'CREDIT CALC.'!H$41,'CREDIT CALC.'!H$37&lt;'CREDIT CALC.'!H$43),('CREDIT CALC.'!H$37/'CREDIT CALC.'!H$41)*'QUAL. CALC'!D199,('CREDIT CALC.'!H$43/'CREDIT CALC.'!H$41)*'QUAL. CALC'!D199)))))</f>
        <v/>
      </c>
      <c r="F203" s="308" t="str">
        <f>IF(B203="","",IF('DEV.  DATA'!$D$72="","",1.3))</f>
        <v/>
      </c>
      <c r="G203" s="310" t="str">
        <f>IF(B203="","",IF('DEV.  DATA'!$G$60=100,1,'APPLIC. FRACT.'!$H199))</f>
        <v/>
      </c>
      <c r="H203" s="309" t="str">
        <f t="shared" si="15"/>
        <v/>
      </c>
      <c r="I203" s="311" t="str">
        <f>IF(B203="","",IF('DEV.  DATA'!$E$35="",'QUAL. CALC'!G199,IF('DEV.  DATA'!$E$37="",'DEV.  DATA'!$E$38,'DEV.  DATA'!$E$37)))</f>
        <v/>
      </c>
      <c r="J203" s="309" t="str">
        <f t="shared" si="16"/>
        <v/>
      </c>
      <c r="K203" s="312"/>
      <c r="L203" s="312"/>
      <c r="M203" s="450"/>
      <c r="N203" s="451" t="str">
        <f t="shared" si="12"/>
        <v/>
      </c>
      <c r="P203" s="452" t="str">
        <f>IF('DEV.  DATA'!$E$37&lt;&gt;"",'EXHIBIT C'!J203,IF(AND('DEV.  DATA'!$G$35="X",'DEV.  DATA'!$E$37="",'DEV.  DATA'!$E$38="",'DEV.  DATA'!$H$84=""),'EXHIBIT C'!J203,""))</f>
        <v/>
      </c>
      <c r="Q203" s="453" t="str">
        <f>IF(AND('DEV.  DATA'!$E$37="",'DEV.  DATA'!$E$38&gt;0),'EXHIBIT C'!J203,IF(AND('DEV.  DATA'!$G$35="X",'DEV.  DATA'!$E$37="",'DEV.  DATA'!$E$38="",'DEV.  DATA'!$H$84&lt;&gt;""),'EXHIBIT C'!J203,""))</f>
        <v/>
      </c>
      <c r="R203" s="454" t="str">
        <f>IF(B203="","",IF('DEV.  DATA'!$E$37&lt;&gt;"",'EXHIBIT C'!I203/100,IF(AND('DEV.  DATA'!$G$35="X",'DEV.  DATA'!$E$37="",'DEV.  DATA'!$E$38="",'DEV.  DATA'!$H$84=""),'EXHIBIT C'!I203/100,"")))</f>
        <v/>
      </c>
      <c r="S203" s="455" t="str">
        <f>IF(B203="","",IF(AND('DEV.  DATA'!$E$37="",'DEV.  DATA'!$E$38&gt;0), 'EXHIBIT C'!I203/100,IF(AND('DEV.  DATA'!$G$35="X",'DEV.  DATA'!$E$37="",'DEV.  DATA'!$E$38="",'DEV.  DATA'!$H$84&lt;&gt;""),'EXHIBIT C'!I203/100,"")))</f>
        <v/>
      </c>
      <c r="T203" s="456" t="str">
        <f>IF(B203="","",IF('DEV.  DATA'!$E$37&lt;&gt;"",'EXHIBIT C'!J203,IF(AND('DEV.  DATA'!$G$35="X",'DEV.  DATA'!$E$37="",'DEV.  DATA'!$E$38="",'DEV.  DATA'!$H$84=""),'EXHIBIT C'!J203,"")))</f>
        <v/>
      </c>
      <c r="U203" s="453" t="str">
        <f>IF(B203="","",IF(AND('DEV.  DATA'!$E$37="",'DEV.  DATA'!$E$38&gt;0), 'EXHIBIT C'!J203,IF(AND('DEV.  DATA'!$G$35="X",'DEV.  DATA'!$E$37="",'DEV.  DATA'!$E$38="",'DEV.  DATA'!$H$84&lt;&gt;""),'EXHIBIT C'!J203,"")))</f>
        <v/>
      </c>
      <c r="V203" s="444" t="str">
        <f>IF(B203="","",IF('DEV.  DATA'!$E$37&lt;&gt;"",'EXHIBIT C'!H203,IF(AND('DEV.  DATA'!$G$35="X",'DEV.  DATA'!$E$37="",'DEV.  DATA'!$E$38="",'DEV.  DATA'!$H$84=""),'EXHIBIT C'!H203,"")))</f>
        <v/>
      </c>
      <c r="W203" s="445" t="str">
        <f>IF(B203="","",IF(AND('DEV.  DATA'!$E$37="",'DEV.  DATA'!$E$38&gt;0), 'EXHIBIT C'!H203,IF(AND('DEV.  DATA'!$G$35="X",'DEV.  DATA'!$E$37="",'DEV.  DATA'!$E$38="",'DEV.  DATA'!$H$84&lt;&gt;""),'EXHIBIT C'!H203,"")))</f>
        <v/>
      </c>
      <c r="X203" s="444" t="str">
        <f>IF(B203="","",IF('DEV.  DATA'!$E$37&lt;&gt;"",'EXHIBIT C'!H203,IF(AND('DEV.  DATA'!$G$35="X",'DEV.  DATA'!$E$37="",'DEV.  DATA'!$E$38="",'DEV.  DATA'!$H$84=""),'EXHIBIT C'!H203,"")))</f>
        <v/>
      </c>
      <c r="Y203" s="445" t="str">
        <f>IF(B203="","",IF(AND('DEV.  DATA'!$E$37="",'DEV.  DATA'!$E$38&gt;0), 'EXHIBIT C'!H203,IF(AND('DEV.  DATA'!$G$35="X",'DEV.  DATA'!$E$37="",'DEV.  DATA'!$E$38="",'DEV.  DATA'!$H$84&lt;&gt;""),'EXHIBIT C'!H203,"")))</f>
        <v/>
      </c>
      <c r="Z203" s="457" t="str">
        <f t="shared" si="13"/>
        <v/>
      </c>
      <c r="AA203" s="457" t="str">
        <f t="shared" si="14"/>
        <v/>
      </c>
    </row>
    <row r="204" spans="1:27">
      <c r="A204" s="467"/>
      <c r="B204" s="306" t="str">
        <f>IF('APPLIC. FRACT.'!A200="",IF('QUAL. CALC'!A200="","",'QUAL. CALC'!A200),'APPLIC. FRACT.'!A200)</f>
        <v/>
      </c>
      <c r="C204" s="307" t="str">
        <f>IF('QUAL. CALC'!B200="","",'QUAL. CALC'!B200)</f>
        <v/>
      </c>
      <c r="D204" s="308" t="str">
        <f>IF('APPLIC. FRACT.'!C200="",IF('QUAL. CALC'!C200="","",'QUAL. CALC'!C200),'APPLIC. FRACT.'!C200)</f>
        <v/>
      </c>
      <c r="E204" s="309" t="str">
        <f>IF(B204="","",N(M204)+IF('DEV.  DATA'!H$84&gt;0,IF('CREDIT CALC.'!H$41&lt;='CREDIT CALC.'!H$43,'QUAL. CALC'!D200,('CREDIT CALC.'!H$43/'CREDIT CALC.'!H$41)*'QUAL. CALC'!D200),IF('CREDIT CALC.'!H$37="","",IF(AND('CREDIT CALC.'!H$41&lt;='CREDIT CALC.'!H$37,'CREDIT CALC.'!H$41&lt;='CREDIT CALC.'!H$43),'QUAL. CALC'!D200,IF(AND('CREDIT CALC.'!H$37&lt;'CREDIT CALC.'!H$41,'CREDIT CALC.'!H$37&lt;'CREDIT CALC.'!H$43),('CREDIT CALC.'!H$37/'CREDIT CALC.'!H$41)*'QUAL. CALC'!D200,('CREDIT CALC.'!H$43/'CREDIT CALC.'!H$41)*'QUAL. CALC'!D200)))))</f>
        <v/>
      </c>
      <c r="F204" s="308" t="str">
        <f>IF(B204="","",IF('DEV.  DATA'!$D$72="","",1.3))</f>
        <v/>
      </c>
      <c r="G204" s="310" t="str">
        <f>IF(B204="","",IF('DEV.  DATA'!$G$60=100,1,'APPLIC. FRACT.'!$H200))</f>
        <v/>
      </c>
      <c r="H204" s="309" t="str">
        <f t="shared" si="15"/>
        <v/>
      </c>
      <c r="I204" s="311" t="str">
        <f>IF(B204="","",IF('DEV.  DATA'!$E$35="",'QUAL. CALC'!G200,IF('DEV.  DATA'!$E$37="",'DEV.  DATA'!$E$38,'DEV.  DATA'!$E$37)))</f>
        <v/>
      </c>
      <c r="J204" s="309" t="str">
        <f t="shared" si="16"/>
        <v/>
      </c>
      <c r="K204" s="312"/>
      <c r="L204" s="312"/>
      <c r="M204" s="450"/>
      <c r="N204" s="451" t="str">
        <f t="shared" si="12"/>
        <v/>
      </c>
      <c r="P204" s="452" t="str">
        <f>IF('DEV.  DATA'!$E$37&lt;&gt;"",'EXHIBIT C'!J204,IF(AND('DEV.  DATA'!$G$35="X",'DEV.  DATA'!$E$37="",'DEV.  DATA'!$E$38="",'DEV.  DATA'!$H$84=""),'EXHIBIT C'!J204,""))</f>
        <v/>
      </c>
      <c r="Q204" s="453" t="str">
        <f>IF(AND('DEV.  DATA'!$E$37="",'DEV.  DATA'!$E$38&gt;0),'EXHIBIT C'!J204,IF(AND('DEV.  DATA'!$G$35="X",'DEV.  DATA'!$E$37="",'DEV.  DATA'!$E$38="",'DEV.  DATA'!$H$84&lt;&gt;""),'EXHIBIT C'!J204,""))</f>
        <v/>
      </c>
      <c r="R204" s="454" t="str">
        <f>IF(B204="","",IF('DEV.  DATA'!$E$37&lt;&gt;"",'EXHIBIT C'!I204/100,IF(AND('DEV.  DATA'!$G$35="X",'DEV.  DATA'!$E$37="",'DEV.  DATA'!$E$38="",'DEV.  DATA'!$H$84=""),'EXHIBIT C'!I204/100,"")))</f>
        <v/>
      </c>
      <c r="S204" s="455" t="str">
        <f>IF(B204="","",IF(AND('DEV.  DATA'!$E$37="",'DEV.  DATA'!$E$38&gt;0), 'EXHIBIT C'!I204/100,IF(AND('DEV.  DATA'!$G$35="X",'DEV.  DATA'!$E$37="",'DEV.  DATA'!$E$38="",'DEV.  DATA'!$H$84&lt;&gt;""),'EXHIBIT C'!I204/100,"")))</f>
        <v/>
      </c>
      <c r="T204" s="456" t="str">
        <f>IF(B204="","",IF('DEV.  DATA'!$E$37&lt;&gt;"",'EXHIBIT C'!J204,IF(AND('DEV.  DATA'!$G$35="X",'DEV.  DATA'!$E$37="",'DEV.  DATA'!$E$38="",'DEV.  DATA'!$H$84=""),'EXHIBIT C'!J204,"")))</f>
        <v/>
      </c>
      <c r="U204" s="453" t="str">
        <f>IF(B204="","",IF(AND('DEV.  DATA'!$E$37="",'DEV.  DATA'!$E$38&gt;0), 'EXHIBIT C'!J204,IF(AND('DEV.  DATA'!$G$35="X",'DEV.  DATA'!$E$37="",'DEV.  DATA'!$E$38="",'DEV.  DATA'!$H$84&lt;&gt;""),'EXHIBIT C'!J204,"")))</f>
        <v/>
      </c>
      <c r="V204" s="444" t="str">
        <f>IF(B204="","",IF('DEV.  DATA'!$E$37&lt;&gt;"",'EXHIBIT C'!H204,IF(AND('DEV.  DATA'!$G$35="X",'DEV.  DATA'!$E$37="",'DEV.  DATA'!$E$38="",'DEV.  DATA'!$H$84=""),'EXHIBIT C'!H204,"")))</f>
        <v/>
      </c>
      <c r="W204" s="445" t="str">
        <f>IF(B204="","",IF(AND('DEV.  DATA'!$E$37="",'DEV.  DATA'!$E$38&gt;0), 'EXHIBIT C'!H204,IF(AND('DEV.  DATA'!$G$35="X",'DEV.  DATA'!$E$37="",'DEV.  DATA'!$E$38="",'DEV.  DATA'!$H$84&lt;&gt;""),'EXHIBIT C'!H204,"")))</f>
        <v/>
      </c>
      <c r="X204" s="444" t="str">
        <f>IF(B204="","",IF('DEV.  DATA'!$E$37&lt;&gt;"",'EXHIBIT C'!H204,IF(AND('DEV.  DATA'!$G$35="X",'DEV.  DATA'!$E$37="",'DEV.  DATA'!$E$38="",'DEV.  DATA'!$H$84=""),'EXHIBIT C'!H204,"")))</f>
        <v/>
      </c>
      <c r="Y204" s="445" t="str">
        <f>IF(B204="","",IF(AND('DEV.  DATA'!$E$37="",'DEV.  DATA'!$E$38&gt;0), 'EXHIBIT C'!H204,IF(AND('DEV.  DATA'!$G$35="X",'DEV.  DATA'!$E$37="",'DEV.  DATA'!$E$38="",'DEV.  DATA'!$H$84&lt;&gt;""),'EXHIBIT C'!H204,"")))</f>
        <v/>
      </c>
      <c r="Z204" s="457" t="str">
        <f t="shared" si="13"/>
        <v/>
      </c>
      <c r="AA204" s="457" t="str">
        <f t="shared" si="14"/>
        <v/>
      </c>
    </row>
    <row r="205" spans="1:27">
      <c r="A205" s="467"/>
      <c r="B205" s="306" t="str">
        <f>IF('APPLIC. FRACT.'!A201="",IF('QUAL. CALC'!A201="","",'QUAL. CALC'!A201),'APPLIC. FRACT.'!A201)</f>
        <v/>
      </c>
      <c r="C205" s="307" t="str">
        <f>IF('QUAL. CALC'!B201="","",'QUAL. CALC'!B201)</f>
        <v/>
      </c>
      <c r="D205" s="308" t="str">
        <f>IF('APPLIC. FRACT.'!C201="",IF('QUAL. CALC'!C201="","",'QUAL. CALC'!C201),'APPLIC. FRACT.'!C201)</f>
        <v/>
      </c>
      <c r="E205" s="309" t="str">
        <f>IF(B205="","",N(M205)+IF('DEV.  DATA'!H$84&gt;0,IF('CREDIT CALC.'!H$41&lt;='CREDIT CALC.'!H$43,'QUAL. CALC'!D201,('CREDIT CALC.'!H$43/'CREDIT CALC.'!H$41)*'QUAL. CALC'!D201),IF('CREDIT CALC.'!H$37="","",IF(AND('CREDIT CALC.'!H$41&lt;='CREDIT CALC.'!H$37,'CREDIT CALC.'!H$41&lt;='CREDIT CALC.'!H$43),'QUAL. CALC'!D201,IF(AND('CREDIT CALC.'!H$37&lt;'CREDIT CALC.'!H$41,'CREDIT CALC.'!H$37&lt;'CREDIT CALC.'!H$43),('CREDIT CALC.'!H$37/'CREDIT CALC.'!H$41)*'QUAL. CALC'!D201,('CREDIT CALC.'!H$43/'CREDIT CALC.'!H$41)*'QUAL. CALC'!D201)))))</f>
        <v/>
      </c>
      <c r="F205" s="308" t="str">
        <f>IF(B205="","",IF('DEV.  DATA'!$D$72="","",1.3))</f>
        <v/>
      </c>
      <c r="G205" s="310" t="str">
        <f>IF(B205="","",IF('DEV.  DATA'!$G$60=100,1,'APPLIC. FRACT.'!$H201))</f>
        <v/>
      </c>
      <c r="H205" s="309" t="str">
        <f t="shared" si="15"/>
        <v/>
      </c>
      <c r="I205" s="311" t="str">
        <f>IF(B205="","",IF('DEV.  DATA'!$E$35="",'QUAL. CALC'!G201,IF('DEV.  DATA'!$E$37="",'DEV.  DATA'!$E$38,'DEV.  DATA'!$E$37)))</f>
        <v/>
      </c>
      <c r="J205" s="309" t="str">
        <f t="shared" si="16"/>
        <v/>
      </c>
      <c r="K205" s="312"/>
      <c r="L205" s="312"/>
      <c r="M205" s="450"/>
      <c r="N205" s="451" t="str">
        <f t="shared" ref="N205:N210" si="17">IF(N(M205)=0,"",J205-ROUND(IF(F205="",ROUND((E205-N(M205))*G205,0),ROUND((E205-N(M205))*F205*G205,0))*(I205/100),0))</f>
        <v/>
      </c>
      <c r="P205" s="452" t="str">
        <f>IF('DEV.  DATA'!$E$37&lt;&gt;"",'EXHIBIT C'!J205,IF(AND('DEV.  DATA'!$G$35="X",'DEV.  DATA'!$E$37="",'DEV.  DATA'!$E$38="",'DEV.  DATA'!$H$84=""),'EXHIBIT C'!J205,""))</f>
        <v/>
      </c>
      <c r="Q205" s="453" t="str">
        <f>IF(AND('DEV.  DATA'!$E$37="",'DEV.  DATA'!$E$38&gt;0),'EXHIBIT C'!J205,IF(AND('DEV.  DATA'!$G$35="X",'DEV.  DATA'!$E$37="",'DEV.  DATA'!$E$38="",'DEV.  DATA'!$H$84&lt;&gt;""),'EXHIBIT C'!J205,""))</f>
        <v/>
      </c>
      <c r="R205" s="454" t="str">
        <f>IF(B205="","",IF('DEV.  DATA'!$E$37&lt;&gt;"",'EXHIBIT C'!I205/100,IF(AND('DEV.  DATA'!$G$35="X",'DEV.  DATA'!$E$37="",'DEV.  DATA'!$E$38="",'DEV.  DATA'!$H$84=""),'EXHIBIT C'!I205/100,"")))</f>
        <v/>
      </c>
      <c r="S205" s="455" t="str">
        <f>IF(B205="","",IF(AND('DEV.  DATA'!$E$37="",'DEV.  DATA'!$E$38&gt;0), 'EXHIBIT C'!I205/100,IF(AND('DEV.  DATA'!$G$35="X",'DEV.  DATA'!$E$37="",'DEV.  DATA'!$E$38="",'DEV.  DATA'!$H$84&lt;&gt;""),'EXHIBIT C'!I205/100,"")))</f>
        <v/>
      </c>
      <c r="T205" s="456" t="str">
        <f>IF(B205="","",IF('DEV.  DATA'!$E$37&lt;&gt;"",'EXHIBIT C'!J205,IF(AND('DEV.  DATA'!$G$35="X",'DEV.  DATA'!$E$37="",'DEV.  DATA'!$E$38="",'DEV.  DATA'!$H$84=""),'EXHIBIT C'!J205,"")))</f>
        <v/>
      </c>
      <c r="U205" s="453" t="str">
        <f>IF(B205="","",IF(AND('DEV.  DATA'!$E$37="",'DEV.  DATA'!$E$38&gt;0), 'EXHIBIT C'!J205,IF(AND('DEV.  DATA'!$G$35="X",'DEV.  DATA'!$E$37="",'DEV.  DATA'!$E$38="",'DEV.  DATA'!$H$84&lt;&gt;""),'EXHIBIT C'!J205,"")))</f>
        <v/>
      </c>
      <c r="V205" s="444" t="str">
        <f>IF(B205="","",IF('DEV.  DATA'!$E$37&lt;&gt;"",'EXHIBIT C'!H205,IF(AND('DEV.  DATA'!$G$35="X",'DEV.  DATA'!$E$37="",'DEV.  DATA'!$E$38="",'DEV.  DATA'!$H$84=""),'EXHIBIT C'!H205,"")))</f>
        <v/>
      </c>
      <c r="W205" s="445" t="str">
        <f>IF(B205="","",IF(AND('DEV.  DATA'!$E$37="",'DEV.  DATA'!$E$38&gt;0), 'EXHIBIT C'!H205,IF(AND('DEV.  DATA'!$G$35="X",'DEV.  DATA'!$E$37="",'DEV.  DATA'!$E$38="",'DEV.  DATA'!$H$84&lt;&gt;""),'EXHIBIT C'!H205,"")))</f>
        <v/>
      </c>
      <c r="X205" s="444" t="str">
        <f>IF(B205="","",IF('DEV.  DATA'!$E$37&lt;&gt;"",'EXHIBIT C'!H205,IF(AND('DEV.  DATA'!$G$35="X",'DEV.  DATA'!$E$37="",'DEV.  DATA'!$E$38="",'DEV.  DATA'!$H$84=""),'EXHIBIT C'!H205,"")))</f>
        <v/>
      </c>
      <c r="Y205" s="445" t="str">
        <f>IF(B205="","",IF(AND('DEV.  DATA'!$E$37="",'DEV.  DATA'!$E$38&gt;0), 'EXHIBIT C'!H205,IF(AND('DEV.  DATA'!$G$35="X",'DEV.  DATA'!$E$37="",'DEV.  DATA'!$E$38="",'DEV.  DATA'!$H$84&lt;&gt;""),'EXHIBIT C'!H205,"")))</f>
        <v/>
      </c>
      <c r="Z205" s="457" t="str">
        <f t="shared" ref="Z205:Z211" si="18">IF(N(J205)=0,"",M205+ROUNDUP((TRUNC((ROUND(IF(F205="",ROUND(E205*G205,0),ROUND(E205*F205*G205,0))*(I205/100),0)+0.5)/(I205/100),0)+0.5)/G205/F205-E205,4))</f>
        <v/>
      </c>
      <c r="AA205" s="457" t="str">
        <f t="shared" ref="AA205:AA211" si="19">IF(N(J205)=0,"",M205+ROUND((TRUNC((ROUND(IF(F205="",ROUND(E205*G205,0),ROUND(E205*F205*G205,0))*(I205/100),0)-0.5001)/(I205/100),0)+0.4999)/G205/F205-E205,4))</f>
        <v/>
      </c>
    </row>
    <row r="206" spans="1:27">
      <c r="A206" s="467"/>
      <c r="B206" s="306" t="str">
        <f>IF('APPLIC. FRACT.'!A202="",IF('QUAL. CALC'!A202="","",'QUAL. CALC'!A202),'APPLIC. FRACT.'!A202)</f>
        <v/>
      </c>
      <c r="C206" s="307" t="str">
        <f>IF('QUAL. CALC'!B202="","",'QUAL. CALC'!B202)</f>
        <v/>
      </c>
      <c r="D206" s="308" t="str">
        <f>IF('APPLIC. FRACT.'!C202="",IF('QUAL. CALC'!C202="","",'QUAL. CALC'!C202),'APPLIC. FRACT.'!C202)</f>
        <v/>
      </c>
      <c r="E206" s="309" t="str">
        <f>IF(B206="","",N(M206)+IF('DEV.  DATA'!H$84&gt;0,IF('CREDIT CALC.'!H$41&lt;='CREDIT CALC.'!H$43,'QUAL. CALC'!D202,('CREDIT CALC.'!H$43/'CREDIT CALC.'!H$41)*'QUAL. CALC'!D202),IF('CREDIT CALC.'!H$37="","",IF(AND('CREDIT CALC.'!H$41&lt;='CREDIT CALC.'!H$37,'CREDIT CALC.'!H$41&lt;='CREDIT CALC.'!H$43),'QUAL. CALC'!D202,IF(AND('CREDIT CALC.'!H$37&lt;'CREDIT CALC.'!H$41,'CREDIT CALC.'!H$37&lt;'CREDIT CALC.'!H$43),('CREDIT CALC.'!H$37/'CREDIT CALC.'!H$41)*'QUAL. CALC'!D202,('CREDIT CALC.'!H$43/'CREDIT CALC.'!H$41)*'QUAL. CALC'!D202)))))</f>
        <v/>
      </c>
      <c r="F206" s="308" t="str">
        <f>IF(B206="","",IF('DEV.  DATA'!$D$72="","",1.3))</f>
        <v/>
      </c>
      <c r="G206" s="310" t="str">
        <f>IF(B206="","",IF('DEV.  DATA'!$G$60=100,1,'APPLIC. FRACT.'!$H202))</f>
        <v/>
      </c>
      <c r="H206" s="309" t="str">
        <f t="shared" si="15"/>
        <v/>
      </c>
      <c r="I206" s="311" t="str">
        <f>IF(B206="","",IF('DEV.  DATA'!$E$35="",'QUAL. CALC'!G202,IF('DEV.  DATA'!$E$37="",'DEV.  DATA'!$E$38,'DEV.  DATA'!$E$37)))</f>
        <v/>
      </c>
      <c r="J206" s="309" t="str">
        <f t="shared" si="16"/>
        <v/>
      </c>
      <c r="K206" s="312"/>
      <c r="L206" s="312"/>
      <c r="M206" s="450"/>
      <c r="N206" s="451" t="str">
        <f t="shared" si="17"/>
        <v/>
      </c>
      <c r="P206" s="452" t="str">
        <f>IF('DEV.  DATA'!$E$37&lt;&gt;"",'EXHIBIT C'!J206,IF(AND('DEV.  DATA'!$G$35="X",'DEV.  DATA'!$E$37="",'DEV.  DATA'!$E$38="",'DEV.  DATA'!$H$84=""),'EXHIBIT C'!J206,""))</f>
        <v/>
      </c>
      <c r="Q206" s="453" t="str">
        <f>IF(AND('DEV.  DATA'!$E$37="",'DEV.  DATA'!$E$38&gt;0),'EXHIBIT C'!J206,IF(AND('DEV.  DATA'!$G$35="X",'DEV.  DATA'!$E$37="",'DEV.  DATA'!$E$38="",'DEV.  DATA'!$H$84&lt;&gt;""),'EXHIBIT C'!J206,""))</f>
        <v/>
      </c>
      <c r="R206" s="454" t="str">
        <f>IF(B206="","",IF('DEV.  DATA'!$E$37&lt;&gt;"",'EXHIBIT C'!I206/100,IF(AND('DEV.  DATA'!$G$35="X",'DEV.  DATA'!$E$37="",'DEV.  DATA'!$E$38="",'DEV.  DATA'!$H$84=""),'EXHIBIT C'!I206/100,"")))</f>
        <v/>
      </c>
      <c r="S206" s="455" t="str">
        <f>IF(B206="","",IF(AND('DEV.  DATA'!$E$37="",'DEV.  DATA'!$E$38&gt;0), 'EXHIBIT C'!I206/100,IF(AND('DEV.  DATA'!$G$35="X",'DEV.  DATA'!$E$37="",'DEV.  DATA'!$E$38="",'DEV.  DATA'!$H$84&lt;&gt;""),'EXHIBIT C'!I206/100,"")))</f>
        <v/>
      </c>
      <c r="T206" s="456" t="str">
        <f>IF(B206="","",IF('DEV.  DATA'!$E$37&lt;&gt;"",'EXHIBIT C'!J206,IF(AND('DEV.  DATA'!$G$35="X",'DEV.  DATA'!$E$37="",'DEV.  DATA'!$E$38="",'DEV.  DATA'!$H$84=""),'EXHIBIT C'!J206,"")))</f>
        <v/>
      </c>
      <c r="U206" s="453" t="str">
        <f>IF(B206="","",IF(AND('DEV.  DATA'!$E$37="",'DEV.  DATA'!$E$38&gt;0), 'EXHIBIT C'!J206,IF(AND('DEV.  DATA'!$G$35="X",'DEV.  DATA'!$E$37="",'DEV.  DATA'!$E$38="",'DEV.  DATA'!$H$84&lt;&gt;""),'EXHIBIT C'!J206,"")))</f>
        <v/>
      </c>
      <c r="V206" s="444" t="str">
        <f>IF(B206="","",IF('DEV.  DATA'!$E$37&lt;&gt;"",'EXHIBIT C'!H206,IF(AND('DEV.  DATA'!$G$35="X",'DEV.  DATA'!$E$37="",'DEV.  DATA'!$E$38="",'DEV.  DATA'!$H$84=""),'EXHIBIT C'!H206,"")))</f>
        <v/>
      </c>
      <c r="W206" s="445" t="str">
        <f>IF(B206="","",IF(AND('DEV.  DATA'!$E$37="",'DEV.  DATA'!$E$38&gt;0), 'EXHIBIT C'!H206,IF(AND('DEV.  DATA'!$G$35="X",'DEV.  DATA'!$E$37="",'DEV.  DATA'!$E$38="",'DEV.  DATA'!$H$84&lt;&gt;""),'EXHIBIT C'!H206,"")))</f>
        <v/>
      </c>
      <c r="X206" s="444" t="str">
        <f>IF(B206="","",IF('DEV.  DATA'!$E$37&lt;&gt;"",'EXHIBIT C'!H206,IF(AND('DEV.  DATA'!$G$35="X",'DEV.  DATA'!$E$37="",'DEV.  DATA'!$E$38="",'DEV.  DATA'!$H$84=""),'EXHIBIT C'!H206,"")))</f>
        <v/>
      </c>
      <c r="Y206" s="445" t="str">
        <f>IF(B206="","",IF(AND('DEV.  DATA'!$E$37="",'DEV.  DATA'!$E$38&gt;0), 'EXHIBIT C'!H206,IF(AND('DEV.  DATA'!$G$35="X",'DEV.  DATA'!$E$37="",'DEV.  DATA'!$E$38="",'DEV.  DATA'!$H$84&lt;&gt;""),'EXHIBIT C'!H206,"")))</f>
        <v/>
      </c>
      <c r="Z206" s="457" t="str">
        <f t="shared" si="18"/>
        <v/>
      </c>
      <c r="AA206" s="457" t="str">
        <f t="shared" si="19"/>
        <v/>
      </c>
    </row>
    <row r="207" spans="1:27">
      <c r="A207" s="467"/>
      <c r="B207" s="306" t="str">
        <f>IF('APPLIC. FRACT.'!A203="",IF('QUAL. CALC'!A203="","",'QUAL. CALC'!A203),'APPLIC. FRACT.'!A203)</f>
        <v/>
      </c>
      <c r="C207" s="307" t="str">
        <f>IF('QUAL. CALC'!B203="","",'QUAL. CALC'!B203)</f>
        <v/>
      </c>
      <c r="D207" s="308" t="str">
        <f>IF('APPLIC. FRACT.'!C203="",IF('QUAL. CALC'!C203="","",'QUAL. CALC'!C203),'APPLIC. FRACT.'!C203)</f>
        <v/>
      </c>
      <c r="E207" s="309" t="str">
        <f>IF(B207="","",N(M207)+IF('DEV.  DATA'!H$84&gt;0,IF('CREDIT CALC.'!H$41&lt;='CREDIT CALC.'!H$43,'QUAL. CALC'!D203,('CREDIT CALC.'!H$43/'CREDIT CALC.'!H$41)*'QUAL. CALC'!D203),IF('CREDIT CALC.'!H$37="","",IF(AND('CREDIT CALC.'!H$41&lt;='CREDIT CALC.'!H$37,'CREDIT CALC.'!H$41&lt;='CREDIT CALC.'!H$43),'QUAL. CALC'!D203,IF(AND('CREDIT CALC.'!H$37&lt;'CREDIT CALC.'!H$41,'CREDIT CALC.'!H$37&lt;'CREDIT CALC.'!H$43),('CREDIT CALC.'!H$37/'CREDIT CALC.'!H$41)*'QUAL. CALC'!D203,('CREDIT CALC.'!H$43/'CREDIT CALC.'!H$41)*'QUAL. CALC'!D203)))))</f>
        <v/>
      </c>
      <c r="F207" s="308" t="str">
        <f>IF(B207="","",IF('DEV.  DATA'!$D$72="","",1.3))</f>
        <v/>
      </c>
      <c r="G207" s="310" t="str">
        <f>IF(B207="","",IF('DEV.  DATA'!$G$60=100,1,'APPLIC. FRACT.'!$H203))</f>
        <v/>
      </c>
      <c r="H207" s="309" t="str">
        <f t="shared" si="15"/>
        <v/>
      </c>
      <c r="I207" s="311" t="str">
        <f>IF(B207="","",IF('DEV.  DATA'!$E$35="",'QUAL. CALC'!G203,IF('DEV.  DATA'!$E$37="",'DEV.  DATA'!$E$38,'DEV.  DATA'!$E$37)))</f>
        <v/>
      </c>
      <c r="J207" s="309" t="str">
        <f t="shared" si="16"/>
        <v/>
      </c>
      <c r="K207" s="312"/>
      <c r="L207" s="312"/>
      <c r="M207" s="450"/>
      <c r="N207" s="451" t="str">
        <f t="shared" si="17"/>
        <v/>
      </c>
      <c r="P207" s="452" t="str">
        <f>IF('DEV.  DATA'!$E$37&lt;&gt;"",'EXHIBIT C'!J207,IF(AND('DEV.  DATA'!$G$35="X",'DEV.  DATA'!$E$37="",'DEV.  DATA'!$E$38="",'DEV.  DATA'!$H$84=""),'EXHIBIT C'!J207,""))</f>
        <v/>
      </c>
      <c r="Q207" s="453" t="str">
        <f>IF(AND('DEV.  DATA'!$E$37="",'DEV.  DATA'!$E$38&gt;0),'EXHIBIT C'!J207,IF(AND('DEV.  DATA'!$G$35="X",'DEV.  DATA'!$E$37="",'DEV.  DATA'!$E$38="",'DEV.  DATA'!$H$84&lt;&gt;""),'EXHIBIT C'!J207,""))</f>
        <v/>
      </c>
      <c r="R207" s="454" t="str">
        <f>IF(B207="","",IF('DEV.  DATA'!$E$37&lt;&gt;"",'EXHIBIT C'!I207/100,IF(AND('DEV.  DATA'!$G$35="X",'DEV.  DATA'!$E$37="",'DEV.  DATA'!$E$38="",'DEV.  DATA'!$H$84=""),'EXHIBIT C'!I207/100,"")))</f>
        <v/>
      </c>
      <c r="S207" s="455" t="str">
        <f>IF(B207="","",IF(AND('DEV.  DATA'!$E$37="",'DEV.  DATA'!$E$38&gt;0), 'EXHIBIT C'!I207/100,IF(AND('DEV.  DATA'!$G$35="X",'DEV.  DATA'!$E$37="",'DEV.  DATA'!$E$38="",'DEV.  DATA'!$H$84&lt;&gt;""),'EXHIBIT C'!I207/100,"")))</f>
        <v/>
      </c>
      <c r="T207" s="456" t="str">
        <f>IF(B207="","",IF('DEV.  DATA'!$E$37&lt;&gt;"",'EXHIBIT C'!J207,IF(AND('DEV.  DATA'!$G$35="X",'DEV.  DATA'!$E$37="",'DEV.  DATA'!$E$38="",'DEV.  DATA'!$H$84=""),'EXHIBIT C'!J207,"")))</f>
        <v/>
      </c>
      <c r="U207" s="453" t="str">
        <f>IF(B207="","",IF(AND('DEV.  DATA'!$E$37="",'DEV.  DATA'!$E$38&gt;0), 'EXHIBIT C'!J207,IF(AND('DEV.  DATA'!$G$35="X",'DEV.  DATA'!$E$37="",'DEV.  DATA'!$E$38="",'DEV.  DATA'!$H$84&lt;&gt;""),'EXHIBIT C'!J207,"")))</f>
        <v/>
      </c>
      <c r="V207" s="444" t="str">
        <f>IF(B207="","",IF('DEV.  DATA'!$E$37&lt;&gt;"",'EXHIBIT C'!H207,IF(AND('DEV.  DATA'!$G$35="X",'DEV.  DATA'!$E$37="",'DEV.  DATA'!$E$38="",'DEV.  DATA'!$H$84=""),'EXHIBIT C'!H207,"")))</f>
        <v/>
      </c>
      <c r="W207" s="445" t="str">
        <f>IF(B207="","",IF(AND('DEV.  DATA'!$E$37="",'DEV.  DATA'!$E$38&gt;0), 'EXHIBIT C'!H207,IF(AND('DEV.  DATA'!$G$35="X",'DEV.  DATA'!$E$37="",'DEV.  DATA'!$E$38="",'DEV.  DATA'!$H$84&lt;&gt;""),'EXHIBIT C'!H207,"")))</f>
        <v/>
      </c>
      <c r="X207" s="444" t="str">
        <f>IF(B207="","",IF('DEV.  DATA'!$E$37&lt;&gt;"",'EXHIBIT C'!H207,IF(AND('DEV.  DATA'!$G$35="X",'DEV.  DATA'!$E$37="",'DEV.  DATA'!$E$38="",'DEV.  DATA'!$H$84=""),'EXHIBIT C'!H207,"")))</f>
        <v/>
      </c>
      <c r="Y207" s="445" t="str">
        <f>IF(B207="","",IF(AND('DEV.  DATA'!$E$37="",'DEV.  DATA'!$E$38&gt;0), 'EXHIBIT C'!H207,IF(AND('DEV.  DATA'!$G$35="X",'DEV.  DATA'!$E$37="",'DEV.  DATA'!$E$38="",'DEV.  DATA'!$H$84&lt;&gt;""),'EXHIBIT C'!H207,"")))</f>
        <v/>
      </c>
      <c r="Z207" s="457" t="str">
        <f t="shared" si="18"/>
        <v/>
      </c>
      <c r="AA207" s="457" t="str">
        <f t="shared" si="19"/>
        <v/>
      </c>
    </row>
    <row r="208" spans="1:27">
      <c r="A208" s="467"/>
      <c r="B208" s="306" t="str">
        <f>IF('APPLIC. FRACT.'!A204="",IF('QUAL. CALC'!A204="","",'QUAL. CALC'!A204),'APPLIC. FRACT.'!A204)</f>
        <v/>
      </c>
      <c r="C208" s="307" t="str">
        <f>IF('QUAL. CALC'!B204="","",'QUAL. CALC'!B204)</f>
        <v/>
      </c>
      <c r="D208" s="308" t="str">
        <f>IF('APPLIC. FRACT.'!C204="",IF('QUAL. CALC'!C204="","",'QUAL. CALC'!C204),'APPLIC. FRACT.'!C204)</f>
        <v/>
      </c>
      <c r="E208" s="309" t="str">
        <f>IF(B208="","",N(M208)+IF('DEV.  DATA'!H$84&gt;0,IF('CREDIT CALC.'!H$41&lt;='CREDIT CALC.'!H$43,'QUAL. CALC'!D204,('CREDIT CALC.'!H$43/'CREDIT CALC.'!H$41)*'QUAL. CALC'!D204),IF('CREDIT CALC.'!H$37="","",IF(AND('CREDIT CALC.'!H$41&lt;='CREDIT CALC.'!H$37,'CREDIT CALC.'!H$41&lt;='CREDIT CALC.'!H$43),'QUAL. CALC'!D204,IF(AND('CREDIT CALC.'!H$37&lt;'CREDIT CALC.'!H$41,'CREDIT CALC.'!H$37&lt;'CREDIT CALC.'!H$43),('CREDIT CALC.'!H$37/'CREDIT CALC.'!H$41)*'QUAL. CALC'!D204,('CREDIT CALC.'!H$43/'CREDIT CALC.'!H$41)*'QUAL. CALC'!D204)))))</f>
        <v/>
      </c>
      <c r="F208" s="308" t="str">
        <f>IF(B208="","",IF('DEV.  DATA'!$D$72="","",1.3))</f>
        <v/>
      </c>
      <c r="G208" s="310" t="str">
        <f>IF(B208="","",IF('DEV.  DATA'!$G$60=100,1,'APPLIC. FRACT.'!$H204))</f>
        <v/>
      </c>
      <c r="H208" s="309" t="str">
        <f t="shared" si="15"/>
        <v/>
      </c>
      <c r="I208" s="311" t="str">
        <f>IF(B208="","",IF('DEV.  DATA'!$E$35="",'QUAL. CALC'!G204,IF('DEV.  DATA'!$E$37="",'DEV.  DATA'!$E$38,'DEV.  DATA'!$E$37)))</f>
        <v/>
      </c>
      <c r="J208" s="309" t="str">
        <f t="shared" si="16"/>
        <v/>
      </c>
      <c r="K208" s="312"/>
      <c r="L208" s="312"/>
      <c r="M208" s="450"/>
      <c r="N208" s="451" t="str">
        <f t="shared" si="17"/>
        <v/>
      </c>
      <c r="P208" s="452" t="str">
        <f>IF('DEV.  DATA'!$E$37&lt;&gt;"",'EXHIBIT C'!J208,IF(AND('DEV.  DATA'!$G$35="X",'DEV.  DATA'!$E$37="",'DEV.  DATA'!$E$38="",'DEV.  DATA'!$H$84=""),'EXHIBIT C'!J208,""))</f>
        <v/>
      </c>
      <c r="Q208" s="453" t="str">
        <f>IF(AND('DEV.  DATA'!$E$37="",'DEV.  DATA'!$E$38&gt;0),'EXHIBIT C'!J208,IF(AND('DEV.  DATA'!$G$35="X",'DEV.  DATA'!$E$37="",'DEV.  DATA'!$E$38="",'DEV.  DATA'!$H$84&lt;&gt;""),'EXHIBIT C'!J208,""))</f>
        <v/>
      </c>
      <c r="R208" s="454" t="str">
        <f>IF(B208="","",IF('DEV.  DATA'!$E$37&lt;&gt;"",'EXHIBIT C'!I208/100,IF(AND('DEV.  DATA'!$G$35="X",'DEV.  DATA'!$E$37="",'DEV.  DATA'!$E$38="",'DEV.  DATA'!$H$84=""),'EXHIBIT C'!I208/100,"")))</f>
        <v/>
      </c>
      <c r="S208" s="455" t="str">
        <f>IF(B208="","",IF(AND('DEV.  DATA'!$E$37="",'DEV.  DATA'!$E$38&gt;0), 'EXHIBIT C'!I208/100,IF(AND('DEV.  DATA'!$G$35="X",'DEV.  DATA'!$E$37="",'DEV.  DATA'!$E$38="",'DEV.  DATA'!$H$84&lt;&gt;""),'EXHIBIT C'!I208/100,"")))</f>
        <v/>
      </c>
      <c r="T208" s="456" t="str">
        <f>IF(B208="","",IF('DEV.  DATA'!$E$37&lt;&gt;"",'EXHIBIT C'!J208,IF(AND('DEV.  DATA'!$G$35="X",'DEV.  DATA'!$E$37="",'DEV.  DATA'!$E$38="",'DEV.  DATA'!$H$84=""),'EXHIBIT C'!J208,"")))</f>
        <v/>
      </c>
      <c r="U208" s="453" t="str">
        <f>IF(B208="","",IF(AND('DEV.  DATA'!$E$37="",'DEV.  DATA'!$E$38&gt;0), 'EXHIBIT C'!J208,IF(AND('DEV.  DATA'!$G$35="X",'DEV.  DATA'!$E$37="",'DEV.  DATA'!$E$38="",'DEV.  DATA'!$H$84&lt;&gt;""),'EXHIBIT C'!J208,"")))</f>
        <v/>
      </c>
      <c r="V208" s="444" t="str">
        <f>IF(B208="","",IF('DEV.  DATA'!$E$37&lt;&gt;"",'EXHIBIT C'!H208,IF(AND('DEV.  DATA'!$G$35="X",'DEV.  DATA'!$E$37="",'DEV.  DATA'!$E$38="",'DEV.  DATA'!$H$84=""),'EXHIBIT C'!H208,"")))</f>
        <v/>
      </c>
      <c r="W208" s="445" t="str">
        <f>IF(B208="","",IF(AND('DEV.  DATA'!$E$37="",'DEV.  DATA'!$E$38&gt;0), 'EXHIBIT C'!H208,IF(AND('DEV.  DATA'!$G$35="X",'DEV.  DATA'!$E$37="",'DEV.  DATA'!$E$38="",'DEV.  DATA'!$H$84&lt;&gt;""),'EXHIBIT C'!H208,"")))</f>
        <v/>
      </c>
      <c r="X208" s="444" t="str">
        <f>IF(B208="","",IF('DEV.  DATA'!$E$37&lt;&gt;"",'EXHIBIT C'!H208,IF(AND('DEV.  DATA'!$G$35="X",'DEV.  DATA'!$E$37="",'DEV.  DATA'!$E$38="",'DEV.  DATA'!$H$84=""),'EXHIBIT C'!H208,"")))</f>
        <v/>
      </c>
      <c r="Y208" s="445" t="str">
        <f>IF(B208="","",IF(AND('DEV.  DATA'!$E$37="",'DEV.  DATA'!$E$38&gt;0), 'EXHIBIT C'!H208,IF(AND('DEV.  DATA'!$G$35="X",'DEV.  DATA'!$E$37="",'DEV.  DATA'!$E$38="",'DEV.  DATA'!$H$84&lt;&gt;""),'EXHIBIT C'!H208,"")))</f>
        <v/>
      </c>
      <c r="Z208" s="457" t="str">
        <f t="shared" si="18"/>
        <v/>
      </c>
      <c r="AA208" s="457" t="str">
        <f t="shared" si="19"/>
        <v/>
      </c>
    </row>
    <row r="209" spans="1:27">
      <c r="A209" s="467"/>
      <c r="B209" s="306" t="str">
        <f>IF('APPLIC. FRACT.'!A205="",IF('QUAL. CALC'!A205="","",'QUAL. CALC'!A205),'APPLIC. FRACT.'!A205)</f>
        <v/>
      </c>
      <c r="C209" s="307" t="str">
        <f>IF('QUAL. CALC'!B205="","",'QUAL. CALC'!B205)</f>
        <v/>
      </c>
      <c r="D209" s="308" t="str">
        <f>IF('APPLIC. FRACT.'!C205="",IF('QUAL. CALC'!C205="","",'QUAL. CALC'!C205),'APPLIC. FRACT.'!C205)</f>
        <v/>
      </c>
      <c r="E209" s="309" t="str">
        <f>IF(B209="","",N(M209)+IF('DEV.  DATA'!H$84&gt;0,IF('CREDIT CALC.'!H$41&lt;='CREDIT CALC.'!H$43,'QUAL. CALC'!D205,('CREDIT CALC.'!H$43/'CREDIT CALC.'!H$41)*'QUAL. CALC'!D205),IF('CREDIT CALC.'!H$37="","",IF(AND('CREDIT CALC.'!H$41&lt;='CREDIT CALC.'!H$37,'CREDIT CALC.'!H$41&lt;='CREDIT CALC.'!H$43),'QUAL. CALC'!D205,IF(AND('CREDIT CALC.'!H$37&lt;'CREDIT CALC.'!H$41,'CREDIT CALC.'!H$37&lt;'CREDIT CALC.'!H$43),('CREDIT CALC.'!H$37/'CREDIT CALC.'!H$41)*'QUAL. CALC'!D205,('CREDIT CALC.'!H$43/'CREDIT CALC.'!H$41)*'QUAL. CALC'!D205)))))</f>
        <v/>
      </c>
      <c r="F209" s="308" t="str">
        <f>IF(B209="","",IF('DEV.  DATA'!$D$72="","",1.3))</f>
        <v/>
      </c>
      <c r="G209" s="310" t="str">
        <f>IF(B209="","",IF('DEV.  DATA'!$G$60=100,1,'APPLIC. FRACT.'!$H205))</f>
        <v/>
      </c>
      <c r="H209" s="309" t="str">
        <f t="shared" si="15"/>
        <v/>
      </c>
      <c r="I209" s="311" t="str">
        <f>IF(B209="","",IF('DEV.  DATA'!$E$35="",'QUAL. CALC'!G205,IF('DEV.  DATA'!$E$37="",'DEV.  DATA'!$E$38,'DEV.  DATA'!$E$37)))</f>
        <v/>
      </c>
      <c r="J209" s="309" t="str">
        <f t="shared" si="16"/>
        <v/>
      </c>
      <c r="K209" s="312"/>
      <c r="L209" s="312"/>
      <c r="M209" s="450"/>
      <c r="N209" s="451" t="str">
        <f t="shared" si="17"/>
        <v/>
      </c>
      <c r="P209" s="452" t="str">
        <f>IF('DEV.  DATA'!$E$37&lt;&gt;"",'EXHIBIT C'!J209,IF(AND('DEV.  DATA'!$G$35="X",'DEV.  DATA'!$E$37="",'DEV.  DATA'!$E$38="",'DEV.  DATA'!$H$84=""),'EXHIBIT C'!J209,""))</f>
        <v/>
      </c>
      <c r="Q209" s="453" t="str">
        <f>IF(AND('DEV.  DATA'!$E$37="",'DEV.  DATA'!$E$38&gt;0),'EXHIBIT C'!J209,IF(AND('DEV.  DATA'!$G$35="X",'DEV.  DATA'!$E$37="",'DEV.  DATA'!$E$38="",'DEV.  DATA'!$H$84&lt;&gt;""),'EXHIBIT C'!J209,""))</f>
        <v/>
      </c>
      <c r="R209" s="454" t="str">
        <f>IF(B209="","",IF('DEV.  DATA'!$E$37&lt;&gt;"",'EXHIBIT C'!I209/100,IF(AND('DEV.  DATA'!$G$35="X",'DEV.  DATA'!$E$37="",'DEV.  DATA'!$E$38="",'DEV.  DATA'!$H$84=""),'EXHIBIT C'!I209/100,"")))</f>
        <v/>
      </c>
      <c r="S209" s="455" t="str">
        <f>IF(B209="","",IF(AND('DEV.  DATA'!$E$37="",'DEV.  DATA'!$E$38&gt;0), 'EXHIBIT C'!I209/100,IF(AND('DEV.  DATA'!$G$35="X",'DEV.  DATA'!$E$37="",'DEV.  DATA'!$E$38="",'DEV.  DATA'!$H$84&lt;&gt;""),'EXHIBIT C'!I209/100,"")))</f>
        <v/>
      </c>
      <c r="T209" s="456" t="str">
        <f>IF(B209="","",IF('DEV.  DATA'!$E$37&lt;&gt;"",'EXHIBIT C'!J209,IF(AND('DEV.  DATA'!$G$35="X",'DEV.  DATA'!$E$37="",'DEV.  DATA'!$E$38="",'DEV.  DATA'!$H$84=""),'EXHIBIT C'!J209,"")))</f>
        <v/>
      </c>
      <c r="U209" s="453" t="str">
        <f>IF(B209="","",IF(AND('DEV.  DATA'!$E$37="",'DEV.  DATA'!$E$38&gt;0), 'EXHIBIT C'!J209,IF(AND('DEV.  DATA'!$G$35="X",'DEV.  DATA'!$E$37="",'DEV.  DATA'!$E$38="",'DEV.  DATA'!$H$84&lt;&gt;""),'EXHIBIT C'!J209,"")))</f>
        <v/>
      </c>
      <c r="V209" s="444" t="str">
        <f>IF(B209="","",IF('DEV.  DATA'!$E$37&lt;&gt;"",'EXHIBIT C'!H209,IF(AND('DEV.  DATA'!$G$35="X",'DEV.  DATA'!$E$37="",'DEV.  DATA'!$E$38="",'DEV.  DATA'!$H$84=""),'EXHIBIT C'!H209,"")))</f>
        <v/>
      </c>
      <c r="W209" s="445" t="str">
        <f>IF(B209="","",IF(AND('DEV.  DATA'!$E$37="",'DEV.  DATA'!$E$38&gt;0), 'EXHIBIT C'!H209,IF(AND('DEV.  DATA'!$G$35="X",'DEV.  DATA'!$E$37="",'DEV.  DATA'!$E$38="",'DEV.  DATA'!$H$84&lt;&gt;""),'EXHIBIT C'!H209,"")))</f>
        <v/>
      </c>
      <c r="X209" s="444" t="str">
        <f>IF(B209="","",IF('DEV.  DATA'!$E$37&lt;&gt;"",'EXHIBIT C'!H209,IF(AND('DEV.  DATA'!$G$35="X",'DEV.  DATA'!$E$37="",'DEV.  DATA'!$E$38="",'DEV.  DATA'!$H$84=""),'EXHIBIT C'!H209,"")))</f>
        <v/>
      </c>
      <c r="Y209" s="445" t="str">
        <f>IF(B209="","",IF(AND('DEV.  DATA'!$E$37="",'DEV.  DATA'!$E$38&gt;0), 'EXHIBIT C'!H209,IF(AND('DEV.  DATA'!$G$35="X",'DEV.  DATA'!$E$37="",'DEV.  DATA'!$E$38="",'DEV.  DATA'!$H$84&lt;&gt;""),'EXHIBIT C'!H209,"")))</f>
        <v/>
      </c>
      <c r="Z209" s="457" t="str">
        <f t="shared" si="18"/>
        <v/>
      </c>
      <c r="AA209" s="457" t="str">
        <f t="shared" si="19"/>
        <v/>
      </c>
    </row>
    <row r="210" spans="1:27">
      <c r="A210" s="467"/>
      <c r="B210" s="306" t="str">
        <f>IF('APPLIC. FRACT.'!A206="",IF('QUAL. CALC'!A206="","",'QUAL. CALC'!A206),'APPLIC. FRACT.'!A206)</f>
        <v/>
      </c>
      <c r="C210" s="307" t="str">
        <f>IF('QUAL. CALC'!B206="","",'QUAL. CALC'!B206)</f>
        <v/>
      </c>
      <c r="D210" s="308" t="str">
        <f>IF('APPLIC. FRACT.'!C206="",IF('QUAL. CALC'!C206="","",'QUAL. CALC'!C206),'APPLIC. FRACT.'!C206)</f>
        <v/>
      </c>
      <c r="E210" s="309" t="str">
        <f>IF(B210="","",N(M210)+IF('DEV.  DATA'!H$84&gt;0,IF('CREDIT CALC.'!H$41&lt;='CREDIT CALC.'!H$43,'QUAL. CALC'!D206,('CREDIT CALC.'!H$43/'CREDIT CALC.'!H$41)*'QUAL. CALC'!D206),IF('CREDIT CALC.'!H$37="","",IF(AND('CREDIT CALC.'!H$41&lt;='CREDIT CALC.'!H$37,'CREDIT CALC.'!H$41&lt;='CREDIT CALC.'!H$43),'QUAL. CALC'!D206,IF(AND('CREDIT CALC.'!H$37&lt;'CREDIT CALC.'!H$41,'CREDIT CALC.'!H$37&lt;'CREDIT CALC.'!H$43),('CREDIT CALC.'!H$37/'CREDIT CALC.'!H$41)*'QUAL. CALC'!D206,('CREDIT CALC.'!H$43/'CREDIT CALC.'!H$41)*'QUAL. CALC'!D206)))))</f>
        <v/>
      </c>
      <c r="F210" s="308" t="str">
        <f>IF(B210="","",IF('DEV.  DATA'!$D$72="","",1.3))</f>
        <v/>
      </c>
      <c r="G210" s="310" t="str">
        <f>IF(B210="","",IF('DEV.  DATA'!$G$60=100,1,'APPLIC. FRACT.'!$H206))</f>
        <v/>
      </c>
      <c r="H210" s="309" t="str">
        <f t="shared" si="15"/>
        <v/>
      </c>
      <c r="I210" s="311" t="str">
        <f>IF(B210="","",IF('DEV.  DATA'!$E$35="",'QUAL. CALC'!G206,IF('DEV.  DATA'!$E$37="",'DEV.  DATA'!$E$38,'DEV.  DATA'!$E$37)))</f>
        <v/>
      </c>
      <c r="J210" s="309" t="str">
        <f t="shared" si="16"/>
        <v/>
      </c>
      <c r="K210" s="312"/>
      <c r="L210" s="312"/>
      <c r="M210" s="450"/>
      <c r="N210" s="451" t="str">
        <f t="shared" si="17"/>
        <v/>
      </c>
      <c r="P210" s="452" t="str">
        <f>IF('DEV.  DATA'!$E$37&lt;&gt;"",'EXHIBIT C'!J210,IF(AND('DEV.  DATA'!$G$35="X",'DEV.  DATA'!$E$37="",'DEV.  DATA'!$E$38="",'DEV.  DATA'!$H$84=""),'EXHIBIT C'!J210,""))</f>
        <v/>
      </c>
      <c r="Q210" s="453" t="str">
        <f>IF(AND('DEV.  DATA'!$E$37="",'DEV.  DATA'!$E$38&gt;0),'EXHIBIT C'!J210,IF(AND('DEV.  DATA'!$G$35="X",'DEV.  DATA'!$E$37="",'DEV.  DATA'!$E$38="",'DEV.  DATA'!$H$84&lt;&gt;""),'EXHIBIT C'!J210,""))</f>
        <v/>
      </c>
      <c r="R210" s="454" t="str">
        <f>IF(B210="","",IF('DEV.  DATA'!$E$37&lt;&gt;"",'EXHIBIT C'!I210/100,IF(AND('DEV.  DATA'!$G$35="X",'DEV.  DATA'!$E$37="",'DEV.  DATA'!$E$38="",'DEV.  DATA'!$H$84=""),'EXHIBIT C'!I210/100,"")))</f>
        <v/>
      </c>
      <c r="S210" s="455" t="str">
        <f>IF(B210="","",IF(AND('DEV.  DATA'!$E$37="",'DEV.  DATA'!$E$38&gt;0), 'EXHIBIT C'!I210/100,IF(AND('DEV.  DATA'!$G$35="X",'DEV.  DATA'!$E$37="",'DEV.  DATA'!$E$38="",'DEV.  DATA'!$H$84&lt;&gt;""),'EXHIBIT C'!I210/100,"")))</f>
        <v/>
      </c>
      <c r="T210" s="456" t="str">
        <f>IF(B210="","",IF('DEV.  DATA'!$E$37&lt;&gt;"",'EXHIBIT C'!J210,IF(AND('DEV.  DATA'!$G$35="X",'DEV.  DATA'!$E$37="",'DEV.  DATA'!$E$38="",'DEV.  DATA'!$H$84=""),'EXHIBIT C'!J210,"")))</f>
        <v/>
      </c>
      <c r="U210" s="453" t="str">
        <f>IF(B210="","",IF(AND('DEV.  DATA'!$E$37="",'DEV.  DATA'!$E$38&gt;0), 'EXHIBIT C'!J210,IF(AND('DEV.  DATA'!$G$35="X",'DEV.  DATA'!$E$37="",'DEV.  DATA'!$E$38="",'DEV.  DATA'!$H$84&lt;&gt;""),'EXHIBIT C'!J210,"")))</f>
        <v/>
      </c>
      <c r="V210" s="444" t="str">
        <f>IF(B210="","",IF('DEV.  DATA'!$E$37&lt;&gt;"",'EXHIBIT C'!H210,IF(AND('DEV.  DATA'!$G$35="X",'DEV.  DATA'!$E$37="",'DEV.  DATA'!$E$38="",'DEV.  DATA'!$H$84=""),'EXHIBIT C'!H210,"")))</f>
        <v/>
      </c>
      <c r="W210" s="445" t="str">
        <f>IF(B210="","",IF(AND('DEV.  DATA'!$E$37="",'DEV.  DATA'!$E$38&gt;0), 'EXHIBIT C'!H210,IF(AND('DEV.  DATA'!$G$35="X",'DEV.  DATA'!$E$37="",'DEV.  DATA'!$E$38="",'DEV.  DATA'!$H$84&lt;&gt;""),'EXHIBIT C'!H210,"")))</f>
        <v/>
      </c>
      <c r="X210" s="444" t="str">
        <f>IF(B210="","",IF('DEV.  DATA'!$E$37&lt;&gt;"",'EXHIBIT C'!H210,IF(AND('DEV.  DATA'!$G$35="X",'DEV.  DATA'!$E$37="",'DEV.  DATA'!$E$38="",'DEV.  DATA'!$H$84=""),'EXHIBIT C'!H210,"")))</f>
        <v/>
      </c>
      <c r="Y210" s="445" t="str">
        <f>IF(B210="","",IF(AND('DEV.  DATA'!$E$37="",'DEV.  DATA'!$E$38&gt;0), 'EXHIBIT C'!H210,IF(AND('DEV.  DATA'!$G$35="X",'DEV.  DATA'!$E$37="",'DEV.  DATA'!$E$38="",'DEV.  DATA'!$H$84&lt;&gt;""),'EXHIBIT C'!H210,"")))</f>
        <v/>
      </c>
      <c r="Z210" s="457" t="str">
        <f t="shared" si="18"/>
        <v/>
      </c>
      <c r="AA210" s="457" t="str">
        <f t="shared" si="19"/>
        <v/>
      </c>
    </row>
    <row r="211" spans="1:27" ht="24" thickBot="1">
      <c r="A211" s="468"/>
      <c r="B211" s="306" t="str">
        <f>IF('APPLIC. FRACT.'!A207="",IF('QUAL. CALC'!A207="","",'QUAL. CALC'!A207),'APPLIC. FRACT.'!A207)</f>
        <v/>
      </c>
      <c r="C211" s="307" t="str">
        <f>IF('QUAL. CALC'!B207="","",'QUAL. CALC'!B207)</f>
        <v/>
      </c>
      <c r="D211" s="308" t="str">
        <f>IF('APPLIC. FRACT.'!C207="",IF('QUAL. CALC'!C207="","",'QUAL. CALC'!C207),'APPLIC. FRACT.'!C207)</f>
        <v/>
      </c>
      <c r="E211" s="309" t="str">
        <f>IF(B211="","",N(M211)+IF('DEV.  DATA'!H$84&gt;0,IF('CREDIT CALC.'!H$41&lt;='CREDIT CALC.'!H$43,'QUAL. CALC'!D207,('CREDIT CALC.'!H$43/'CREDIT CALC.'!H$41)*'QUAL. CALC'!D207),IF('CREDIT CALC.'!H$37="","",IF(AND('CREDIT CALC.'!H$41&lt;='CREDIT CALC.'!H$37,'CREDIT CALC.'!H$41&lt;='CREDIT CALC.'!H$43),'QUAL. CALC'!D207,IF(AND('CREDIT CALC.'!H$37&lt;'CREDIT CALC.'!H$41,'CREDIT CALC.'!H$37&lt;'CREDIT CALC.'!H$43),('CREDIT CALC.'!H$37/'CREDIT CALC.'!H$41)*'QUAL. CALC'!D207,('CREDIT CALC.'!H$43/'CREDIT CALC.'!H$41)*'QUAL. CALC'!D207)))))</f>
        <v/>
      </c>
      <c r="F211" s="308" t="str">
        <f>IF(B211="","",IF('DEV.  DATA'!$D$72="","",1.3))</f>
        <v/>
      </c>
      <c r="G211" s="310" t="str">
        <f>IF(B211="","",IF('DEV.  DATA'!$G$60=100,1,'APPLIC. FRACT.'!$H207))</f>
        <v/>
      </c>
      <c r="H211" s="309" t="str">
        <f t="shared" si="15"/>
        <v/>
      </c>
      <c r="I211" s="311" t="str">
        <f>IF(B211="","",IF('DEV.  DATA'!$E$35="",'QUAL. CALC'!G207,IF('DEV.  DATA'!$E$37="",'DEV.  DATA'!$E$38,'DEV.  DATA'!$E$37)))</f>
        <v/>
      </c>
      <c r="J211" s="309" t="str">
        <f t="shared" si="16"/>
        <v/>
      </c>
      <c r="K211" s="312"/>
      <c r="L211" s="312"/>
      <c r="M211" s="458"/>
      <c r="N211" s="451" t="str">
        <f>IF(N(M211)=0,"",J211-ROUND(IF(F211="",ROUND((E211-N(M211))*G211,0),ROUND((E211-N(M211))*F211*G211,0))*(I211/100),0))</f>
        <v/>
      </c>
      <c r="P211" s="452" t="str">
        <f>IF('DEV.  DATA'!$E$37&lt;&gt;"",'EXHIBIT C'!J211,IF(AND('DEV.  DATA'!$G$35="X",'DEV.  DATA'!$E$37="",'DEV.  DATA'!$E$38="",'DEV.  DATA'!$H$84=""),'EXHIBIT C'!J211,""))</f>
        <v/>
      </c>
      <c r="Q211" s="453" t="str">
        <f>IF(AND('DEV.  DATA'!$E$37="",'DEV.  DATA'!$E$38&gt;0),'EXHIBIT C'!J211,IF(AND('DEV.  DATA'!$G$35="X",'DEV.  DATA'!$E$37="",'DEV.  DATA'!$E$38="",'DEV.  DATA'!$H$84&lt;&gt;""),'EXHIBIT C'!J211,""))</f>
        <v/>
      </c>
      <c r="R211" s="454" t="str">
        <f>IF(B211="","",IF('DEV.  DATA'!$E$37&lt;&gt;"",'EXHIBIT C'!I211/100,IF(AND('DEV.  DATA'!$G$35="X",'DEV.  DATA'!$E$37="",'DEV.  DATA'!$E$38="",'DEV.  DATA'!$H$84=""),'EXHIBIT C'!I211/100,"")))</f>
        <v/>
      </c>
      <c r="S211" s="455" t="str">
        <f>IF(B211="","",IF(AND('DEV.  DATA'!$E$37="",'DEV.  DATA'!$E$38&gt;0), 'EXHIBIT C'!I211/100,IF(AND('DEV.  DATA'!$G$35="X",'DEV.  DATA'!$E$37="",'DEV.  DATA'!$E$38="",'DEV.  DATA'!$H$84&lt;&gt;""),'EXHIBIT C'!I211/100,"")))</f>
        <v/>
      </c>
      <c r="T211" s="456" t="str">
        <f>IF(B211="","",IF('DEV.  DATA'!$E$37&lt;&gt;"",'EXHIBIT C'!J211,IF(AND('DEV.  DATA'!$G$35="X",'DEV.  DATA'!$E$37="",'DEV.  DATA'!$E$38="",'DEV.  DATA'!$H$84=""),'EXHIBIT C'!J211,"")))</f>
        <v/>
      </c>
      <c r="U211" s="453" t="str">
        <f>IF(B211="","",IF(AND('DEV.  DATA'!$E$37="",'DEV.  DATA'!$E$38&gt;0), 'EXHIBIT C'!J211,IF(AND('DEV.  DATA'!$G$35="X",'DEV.  DATA'!$E$37="",'DEV.  DATA'!$E$38="",'DEV.  DATA'!$H$84&lt;&gt;""),'EXHIBIT C'!J211,"")))</f>
        <v/>
      </c>
      <c r="V211" s="444" t="str">
        <f>IF(B211="","",IF('DEV.  DATA'!$E$37&lt;&gt;"",'EXHIBIT C'!H211,IF(AND('DEV.  DATA'!$G$35="X",'DEV.  DATA'!$E$37="",'DEV.  DATA'!$E$38="",'DEV.  DATA'!$H$84=""),'EXHIBIT C'!H211,"")))</f>
        <v/>
      </c>
      <c r="W211" s="445" t="str">
        <f>IF(B211="","",IF(AND('DEV.  DATA'!$E$37="",'DEV.  DATA'!$E$38&gt;0), 'EXHIBIT C'!H211,IF(AND('DEV.  DATA'!$G$35="X",'DEV.  DATA'!$E$37="",'DEV.  DATA'!$E$38="",'DEV.  DATA'!$H$84&lt;&gt;""),'EXHIBIT C'!H211,"")))</f>
        <v/>
      </c>
      <c r="X211" s="444" t="str">
        <f>IF(B211="","",IF('DEV.  DATA'!$E$37&lt;&gt;"",'EXHIBIT C'!H211,IF(AND('DEV.  DATA'!$G$35="X",'DEV.  DATA'!$E$37="",'DEV.  DATA'!$E$38="",'DEV.  DATA'!$H$84=""),'EXHIBIT C'!H211,"")))</f>
        <v/>
      </c>
      <c r="Y211" s="445" t="str">
        <f>IF(B211="","",IF(AND('DEV.  DATA'!$E$37="",'DEV.  DATA'!$E$38&gt;0), 'EXHIBIT C'!H211,IF(AND('DEV.  DATA'!$G$35="X",'DEV.  DATA'!$E$37="",'DEV.  DATA'!$E$38="",'DEV.  DATA'!$H$84&lt;&gt;""),'EXHIBIT C'!H211,"")))</f>
        <v/>
      </c>
      <c r="Z211" s="457" t="str">
        <f t="shared" si="18"/>
        <v/>
      </c>
      <c r="AA211" s="457" t="str">
        <f t="shared" si="19"/>
        <v/>
      </c>
    </row>
    <row r="212" spans="1:27" ht="24.75" thickTop="1" thickBot="1">
      <c r="A212" s="47"/>
      <c r="B212" s="47"/>
      <c r="C212" s="54" t="s">
        <v>95</v>
      </c>
      <c r="D212" s="305" t="str">
        <f>IF(D12="","",SUM(D12:D211))</f>
        <v/>
      </c>
      <c r="E212" s="475" t="str">
        <f>IF(E12="","",SUM(E12:E211))</f>
        <v/>
      </c>
      <c r="F212" s="47"/>
      <c r="G212" s="49"/>
      <c r="H212" s="103" t="str">
        <f>IF(H12="","",SUM(H12:H211))</f>
        <v/>
      </c>
      <c r="I212" s="47"/>
      <c r="J212" s="103" t="str">
        <f>IF(J12="","",SUM(J12:J211))</f>
        <v/>
      </c>
      <c r="M212" s="459" t="str">
        <f>IF(COUNT(M12:M211)=0,"",SUM(M12:M211))</f>
        <v/>
      </c>
      <c r="N212" s="460" t="str">
        <f>IF(SUM(N12:N211)=0,"",SUM(N12:N211))</f>
        <v/>
      </c>
      <c r="P212" s="446"/>
      <c r="Q212" s="445"/>
      <c r="R212" s="444"/>
      <c r="S212" s="445"/>
      <c r="T212" s="444"/>
      <c r="U212" s="445"/>
      <c r="V212" s="444"/>
      <c r="W212" s="445"/>
      <c r="X212" s="444"/>
      <c r="Y212" s="445"/>
    </row>
    <row r="213" spans="1:27" ht="9.9499999999999993" customHeight="1">
      <c r="A213" s="130"/>
      <c r="B213" s="130"/>
      <c r="C213" s="130"/>
      <c r="D213" s="130"/>
      <c r="E213" s="130"/>
      <c r="F213" s="130"/>
      <c r="G213" s="130"/>
      <c r="H213" s="130"/>
      <c r="I213" s="130"/>
      <c r="J213" s="130"/>
    </row>
    <row r="214" spans="1:27">
      <c r="A214" s="130"/>
      <c r="B214" s="130"/>
      <c r="C214" s="130"/>
      <c r="D214" s="130"/>
      <c r="E214" s="215" t="s">
        <v>237</v>
      </c>
      <c r="G214" s="130"/>
      <c r="H214" s="130"/>
      <c r="I214" s="130"/>
      <c r="J214" s="130"/>
    </row>
    <row r="216" spans="1:27" ht="24" thickBot="1"/>
    <row r="217" spans="1:27" ht="24" thickBot="1">
      <c r="L217" s="342" t="s">
        <v>390</v>
      </c>
      <c r="M217" s="303">
        <f>IFERROR(AVEDEV(M12:M211),0)</f>
        <v>0</v>
      </c>
      <c r="N217" t="s">
        <v>391</v>
      </c>
    </row>
  </sheetData>
  <sheetProtection algorithmName="SHA-512" hashValue="xaUW677n+czoQshny8SmYjWCLcceuoEb1Pb5zwWcUClBmylvLqUXKujI9CKMaY0nL8HGs7Q2q8mcqxZ3nN6Jdw==" saltValue="KFb8/ErO11En87INZemmhw==" spinCount="100000" sheet="1" objects="1" scenarios="1" selectLockedCells="1"/>
  <mergeCells count="3">
    <mergeCell ref="M1:N8"/>
    <mergeCell ref="Z1:AA8"/>
    <mergeCell ref="Z9:AA10"/>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211" xr:uid="{00000000-0002-0000-0900-000000000000}"/>
    <dataValidation allowBlank="1" showInputMessage="1" showErrorMessage="1" prompt="This entry is from what was entered on the &quot;Qual. Calc&quot; worksheet." sqref="C12" xr:uid="{00000000-0002-0000-0900-000001000000}"/>
    <dataValidation allowBlank="1" showInputMessage="1" showErrorMessage="1" prompt="This entry comes from what was entered on the &quot;Applic. Fract. worksheet." sqref="D12" xr:uid="{00000000-0002-0000-0900-000002000000}"/>
    <dataValidation allowBlank="1" showInputMessage="1" showErrorMessage="1" prompt="This entry comes from the response to question 4 on the &quot;Dev. Data&quot; worksheet." sqref="F12" xr:uid="{00000000-0002-0000-0900-000003000000}"/>
    <dataValidation allowBlank="1" showInputMessage="1" showErrorMessage="1" prompt="This entry comes from the response to question 3 on the &quot;Dev. Data&quot; worksheet or if less than 100%, the last column of the &quot;Applic. Fract.&quot; worksheet." sqref="G12" xr:uid="{00000000-0002-0000-0900-000004000000}"/>
    <dataValidation allowBlank="1" showInputMessage="1" showErrorMessage="1" prompt="This entry is copied from the figure entered on the &quot;Qual. Calc&quot; workksheet." sqref="I12" xr:uid="{00000000-0002-0000-0900-000005000000}"/>
    <dataValidation allowBlank="1" showInputMessage="1" showErrorMessage="1" prompt="This figure is the product of the eligible basis, applicable fraction and if applicable, the DDA/QCT factor of 1.3." sqref="H12" xr:uid="{00000000-0002-0000-0900-000006000000}"/>
    <dataValidation allowBlank="1" showInputMessage="1" showErrorMessage="1" prompt="This figure is the product of the qualified basis and the credit rate." sqref="J12" xr:uid="{00000000-0002-0000-0900-000007000000}"/>
    <dataValidation allowBlank="1" showInputMessage="1" showErrorMessage="1" prompt="Enter the Development's address in the spaces provided." sqref="B6" xr:uid="{00000000-0002-0000-0900-000008000000}"/>
  </dataValidations>
  <printOptions horizontalCentered="1"/>
  <pageMargins left="0.5" right="0.5" top="0.5" bottom="0.75" header="0.5" footer="0.5"/>
  <pageSetup scale="54" fitToHeight="0" orientation="landscape" r:id="rId1"/>
  <headerFooter alignWithMargins="0">
    <oddFooter>&amp;LHC Development Final Cost Certification (DFCC)
&amp;10Rev. 06-2023&amp;RPage 13</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29"/>
    <pageSetUpPr fitToPage="1"/>
  </sheetPr>
  <dimension ref="A1:S217"/>
  <sheetViews>
    <sheetView defaultGridColor="0" colorId="22" zoomScale="60" zoomScaleNormal="60" workbookViewId="0">
      <pane xSplit="2" ySplit="11" topLeftCell="C12" activePane="bottomRight" state="frozen"/>
      <selection pane="topRight" activeCell="C1" sqref="C1"/>
      <selection pane="bottomLeft" activeCell="A12" sqref="A12"/>
      <selection pane="bottomRight" activeCell="N30" sqref="N30"/>
    </sheetView>
  </sheetViews>
  <sheetFormatPr defaultColWidth="9.69140625" defaultRowHeight="23.25"/>
  <cols>
    <col min="1" max="1" width="10.921875" customWidth="1"/>
    <col min="2" max="2" width="36.3046875" customWidth="1"/>
    <col min="3" max="3" width="9.921875" customWidth="1"/>
    <col min="4" max="4" width="11.765625" customWidth="1"/>
    <col min="5" max="5" width="13.61328125" customWidth="1"/>
    <col min="6" max="6" width="8.765625" customWidth="1"/>
    <col min="7" max="7" width="13.61328125" customWidth="1"/>
    <col min="8" max="8" width="9.69140625" customWidth="1"/>
    <col min="9" max="9" width="13.07421875" customWidth="1"/>
    <col min="12" max="13" width="0" hidden="1" customWidth="1"/>
    <col min="14" max="14" width="12.07421875" customWidth="1"/>
    <col min="15" max="15" width="15.3046875" customWidth="1"/>
    <col min="17" max="17" width="0" hidden="1" customWidth="1"/>
    <col min="18" max="19" width="16.69140625" customWidth="1"/>
  </cols>
  <sheetData>
    <row r="1" spans="1:19" ht="23.25" customHeight="1">
      <c r="A1" s="222" t="s">
        <v>148</v>
      </c>
      <c r="B1" s="13"/>
      <c r="C1" s="13"/>
      <c r="D1" s="13"/>
      <c r="E1" s="13"/>
      <c r="F1" s="13"/>
      <c r="G1" s="13"/>
      <c r="H1" s="13"/>
      <c r="I1" s="13"/>
      <c r="N1" s="554" t="s">
        <v>383</v>
      </c>
      <c r="O1" s="555"/>
      <c r="R1" s="560" t="s">
        <v>446</v>
      </c>
      <c r="S1" s="561"/>
    </row>
    <row r="2" spans="1:19">
      <c r="A2" s="12" t="s">
        <v>149</v>
      </c>
      <c r="B2" s="13"/>
      <c r="C2" s="13"/>
      <c r="D2" s="13"/>
      <c r="E2" s="13"/>
      <c r="F2" s="13"/>
      <c r="G2" s="13"/>
      <c r="H2" s="13"/>
      <c r="I2" s="13"/>
      <c r="N2" s="556"/>
      <c r="O2" s="557"/>
      <c r="R2" s="562"/>
      <c r="S2" s="563"/>
    </row>
    <row r="3" spans="1:19">
      <c r="A3" s="12" t="s">
        <v>123</v>
      </c>
      <c r="B3" s="13"/>
      <c r="C3" s="13"/>
      <c r="D3" s="13"/>
      <c r="E3" s="13"/>
      <c r="F3" s="13"/>
      <c r="G3" s="13"/>
      <c r="H3" s="13"/>
      <c r="I3" s="13"/>
      <c r="N3" s="556"/>
      <c r="O3" s="557"/>
      <c r="R3" s="562"/>
      <c r="S3" s="563"/>
    </row>
    <row r="4" spans="1:19" ht="12.75" customHeight="1">
      <c r="A4" s="12"/>
      <c r="B4" s="13"/>
      <c r="C4" s="13"/>
      <c r="D4" s="13"/>
      <c r="E4" s="13"/>
      <c r="F4" s="13"/>
      <c r="G4" s="13"/>
      <c r="H4" s="13"/>
      <c r="I4" s="13"/>
      <c r="N4" s="556"/>
      <c r="O4" s="557"/>
      <c r="R4" s="562"/>
      <c r="S4" s="563"/>
    </row>
    <row r="5" spans="1:19" ht="24" thickBot="1">
      <c r="A5" s="34" t="s">
        <v>151</v>
      </c>
      <c r="B5" s="113" t="str">
        <f>IF(COSTS!C6="","",COSTS!C6)</f>
        <v/>
      </c>
      <c r="C5" s="10"/>
      <c r="D5" s="10"/>
      <c r="E5" s="10"/>
      <c r="F5" s="10"/>
      <c r="G5" s="43"/>
      <c r="H5" s="204" t="str">
        <f>"Application #: "&amp;IF(COSTS!$K$6="","",COSTS!$K$6)</f>
        <v xml:space="preserve">Application #: </v>
      </c>
      <c r="I5" s="10"/>
      <c r="N5" s="556"/>
      <c r="O5" s="557"/>
      <c r="R5" s="562"/>
      <c r="S5" s="563"/>
    </row>
    <row r="6" spans="1:19" ht="24" thickBot="1">
      <c r="A6" s="34" t="s">
        <v>152</v>
      </c>
      <c r="B6" s="123" t="str">
        <f>IF('EXHIBIT C'!B6="","",'EXHIBIT C'!B6)</f>
        <v/>
      </c>
      <c r="C6" s="10"/>
      <c r="D6" s="10"/>
      <c r="E6" s="10"/>
      <c r="F6" s="10"/>
      <c r="G6" s="10"/>
      <c r="H6" s="10"/>
      <c r="I6" s="10"/>
      <c r="N6" s="556"/>
      <c r="O6" s="557"/>
      <c r="R6" s="562"/>
      <c r="S6" s="563"/>
    </row>
    <row r="7" spans="1:19" ht="24" thickBot="1">
      <c r="A7" s="34" t="s">
        <v>153</v>
      </c>
      <c r="B7" s="123" t="str">
        <f>IF('EXHIBIT C'!B7="","",'EXHIBIT C'!B7)</f>
        <v/>
      </c>
      <c r="C7" s="43" t="s">
        <v>154</v>
      </c>
      <c r="D7" s="113" t="str">
        <f>IF('EXHIBIT C'!E7="","",'EXHIBIT C'!E7)</f>
        <v/>
      </c>
      <c r="E7" s="10"/>
      <c r="F7" s="10"/>
      <c r="G7" s="10"/>
      <c r="H7" s="10"/>
      <c r="I7" s="10"/>
      <c r="N7" s="556"/>
      <c r="O7" s="557"/>
      <c r="R7" s="562"/>
      <c r="S7" s="563"/>
    </row>
    <row r="8" spans="1:19" ht="24" thickBot="1">
      <c r="A8" s="10"/>
      <c r="B8" s="10"/>
      <c r="C8" s="10"/>
      <c r="D8" s="10"/>
      <c r="E8" s="10"/>
      <c r="F8" s="10"/>
      <c r="G8" s="10"/>
      <c r="H8" s="10"/>
      <c r="I8" s="10"/>
      <c r="N8" s="558"/>
      <c r="O8" s="559"/>
      <c r="R8" s="564"/>
      <c r="S8" s="565"/>
    </row>
    <row r="9" spans="1:19" ht="23.25" customHeight="1">
      <c r="A9" s="35"/>
      <c r="B9" s="15"/>
      <c r="C9" s="36" t="s">
        <v>110</v>
      </c>
      <c r="D9" s="15" t="s">
        <v>111</v>
      </c>
      <c r="E9" s="36"/>
      <c r="F9" s="35"/>
      <c r="G9" s="35"/>
      <c r="H9" s="15"/>
      <c r="I9" s="37"/>
      <c r="N9" s="438" t="s">
        <v>5</v>
      </c>
      <c r="O9" s="438" t="s">
        <v>381</v>
      </c>
      <c r="R9" s="566" t="s">
        <v>451</v>
      </c>
      <c r="S9" s="566"/>
    </row>
    <row r="10" spans="1:19" ht="24" thickBot="1">
      <c r="A10" s="38" t="s">
        <v>236</v>
      </c>
      <c r="B10" s="16" t="s">
        <v>113</v>
      </c>
      <c r="C10" s="17" t="s">
        <v>114</v>
      </c>
      <c r="D10" s="16" t="s">
        <v>165</v>
      </c>
      <c r="E10" s="17" t="s">
        <v>5</v>
      </c>
      <c r="F10" s="38" t="s">
        <v>163</v>
      </c>
      <c r="G10" s="38" t="s">
        <v>156</v>
      </c>
      <c r="H10" s="16" t="s">
        <v>116</v>
      </c>
      <c r="I10" s="39" t="s">
        <v>116</v>
      </c>
      <c r="N10" s="27" t="s">
        <v>119</v>
      </c>
      <c r="O10" s="27" t="s">
        <v>382</v>
      </c>
      <c r="R10" s="567"/>
      <c r="S10" s="567"/>
    </row>
    <row r="11" spans="1:19" ht="24" thickBot="1">
      <c r="A11" s="40"/>
      <c r="B11" s="18"/>
      <c r="C11" s="41" t="s">
        <v>117</v>
      </c>
      <c r="D11" s="18" t="s">
        <v>166</v>
      </c>
      <c r="E11" s="41" t="s">
        <v>119</v>
      </c>
      <c r="F11" s="40" t="s">
        <v>164</v>
      </c>
      <c r="G11" s="40" t="s">
        <v>119</v>
      </c>
      <c r="H11" s="18" t="s">
        <v>120</v>
      </c>
      <c r="I11" s="42" t="s">
        <v>121</v>
      </c>
      <c r="N11" s="447" t="s">
        <v>380</v>
      </c>
      <c r="O11" s="447" t="s">
        <v>380</v>
      </c>
      <c r="R11" s="448" t="s">
        <v>452</v>
      </c>
      <c r="S11" s="449" t="s">
        <v>453</v>
      </c>
    </row>
    <row r="12" spans="1:19">
      <c r="A12" s="304" t="str">
        <f>IF('EXHIBIT C'!A12="","",'EXHIBIT C'!A12)</f>
        <v/>
      </c>
      <c r="B12" s="105" t="str">
        <f>IF(COSTS!$L$158="","",IF('EXHIBIT C'!B12="","",'EXHIBIT C'!B12))</f>
        <v/>
      </c>
      <c r="C12" s="122" t="str">
        <f>IF(COSTS!$L$158="","",'QUAL. ACQU.'!B8)</f>
        <v/>
      </c>
      <c r="D12" s="99" t="str">
        <f>IF(COSTS!$L$158="","",IF('EXHIBIT C'!D12="","",'EXHIBIT C'!D12))</f>
        <v/>
      </c>
      <c r="E12" s="101" t="str">
        <f>IF(B12="","",N(N12)+IF('DEV.  DATA'!H$84&gt;0,IF('CREDIT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0" t="str">
        <f>IF(COSTS!$L$158="","",IF('EXHIBIT C'!G12="","",'EXHIBIT C'!G12))</f>
        <v/>
      </c>
      <c r="G12" s="101" t="str">
        <f t="shared" ref="G12:G38" si="0">IF(B12="","",ROUND(E12*F12,0))</f>
        <v/>
      </c>
      <c r="H12" s="121" t="str">
        <f>IF(COSTS!$L$158="","",IF(B12="","",IF('DEV.  DATA'!$E$38="",IF('QUAL. ACQU.'!F8="","",'QUAL. ACQU.'!F8),'DEV.  DATA'!$E$38)))</f>
        <v/>
      </c>
      <c r="I12" s="101" t="str">
        <f>IF(COSTS!$L$158="","",IF(B12="","",ROUND(G12*(H12/100),0)))</f>
        <v/>
      </c>
      <c r="N12" s="450"/>
      <c r="O12" s="451" t="str">
        <f t="shared" ref="O12:O75" si="1">IF(N(N12)=0,"",I12-ROUND(ROUND((E12-N(N12))*F12,0)*H12/100,0))</f>
        <v/>
      </c>
      <c r="R12" s="457" t="str">
        <f>IF(N(I12)=0,"",N12+ROUNDUP((TRUNC((ROUND(ROUND(E12*F12,0)*(H12/100),0)+0.5)/(H12/100),0)+0.5)/F12-E12,4))</f>
        <v/>
      </c>
      <c r="S12" s="457" t="str">
        <f>IF(N(I12)=0,"",N12+ROUND((TRUNC((ROUND(ROUND(E12*F12,0)*(H12/100),0)-0.5001)/(H12/100),0)+0.4999)/F12-E12,4))</f>
        <v/>
      </c>
    </row>
    <row r="13" spans="1:19">
      <c r="A13" s="304" t="str">
        <f>IF('EXHIBIT C'!A13="","",'EXHIBIT C'!A13)</f>
        <v/>
      </c>
      <c r="B13" s="105" t="str">
        <f>IF(COSTS!$L$158="","",IF('EXHIBIT C'!B13="","",'EXHIBIT C'!B13))</f>
        <v/>
      </c>
      <c r="C13" s="122" t="str">
        <f>IF(COSTS!$L$158="","",'QUAL. ACQU.'!B9)</f>
        <v/>
      </c>
      <c r="D13" s="99" t="str">
        <f>IF(COSTS!$L$158="","",IF('EXHIBIT C'!D13="","",'EXHIBIT C'!D13))</f>
        <v/>
      </c>
      <c r="E13" s="101" t="str">
        <f>IF(B13="","",N(N13)+IF('DEV.  DATA'!H$84&gt;0,IF('CREDIT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0" t="str">
        <f>IF(COSTS!$L$158="","",IF('EXHIBIT C'!G13="","",'EXHIBIT C'!G13))</f>
        <v/>
      </c>
      <c r="G13" s="101" t="str">
        <f t="shared" si="0"/>
        <v/>
      </c>
      <c r="H13" s="121" t="str">
        <f>IF(COSTS!$L$158="","",IF(B13="","",IF('DEV.  DATA'!$E$38="",IF('QUAL. ACQU.'!F9="","",'QUAL. ACQU.'!F9),'DEV.  DATA'!$E$38)))</f>
        <v/>
      </c>
      <c r="I13" s="101" t="str">
        <f>IF(COSTS!$L$158="","",IF(B13="","",ROUND(G13*(H13/100),0)))</f>
        <v/>
      </c>
      <c r="N13" s="450"/>
      <c r="O13" s="451" t="str">
        <f t="shared" si="1"/>
        <v/>
      </c>
      <c r="R13" s="457" t="str">
        <f t="shared" ref="R13:R76" si="2">IF(N(I13)=0,"",N13+ROUNDUP((TRUNC((ROUND(ROUND(E13*F13,0)*(H13/100),0)+0.5)/(H13/100),0)+0.5)/F13-E13,4))</f>
        <v/>
      </c>
      <c r="S13" s="457" t="str">
        <f t="shared" ref="S13:S76" si="3">IF(N(I13)=0,"",N13+ROUND((TRUNC((ROUND(ROUND(E13*F13,0)*(H13/100),0)-0.5001)/(H13/100),0)+0.4999)/F13-E13,4))</f>
        <v/>
      </c>
    </row>
    <row r="14" spans="1:19">
      <c r="A14" s="304" t="str">
        <f>IF('EXHIBIT C'!A14="","",'EXHIBIT C'!A14)</f>
        <v/>
      </c>
      <c r="B14" s="105" t="str">
        <f>IF(COSTS!$L$158="","",IF('EXHIBIT C'!B14="","",'EXHIBIT C'!B14))</f>
        <v/>
      </c>
      <c r="C14" s="122" t="str">
        <f>IF(COSTS!$L$158="","",'QUAL. ACQU.'!B10)</f>
        <v/>
      </c>
      <c r="D14" s="99" t="str">
        <f>IF(COSTS!$L$158="","",IF('EXHIBIT C'!D14="","",'EXHIBIT C'!D14))</f>
        <v/>
      </c>
      <c r="E14" s="101" t="str">
        <f>IF(B14="","",N(N14)+IF('DEV.  DATA'!H$84&gt;0,IF('CREDIT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0" t="str">
        <f>IF(COSTS!$L$158="","",IF('EXHIBIT C'!G14="","",'EXHIBIT C'!G14))</f>
        <v/>
      </c>
      <c r="G14" s="101" t="str">
        <f t="shared" si="0"/>
        <v/>
      </c>
      <c r="H14" s="121" t="str">
        <f>IF(COSTS!$L$158="","",IF(B14="","",IF('DEV.  DATA'!$E$38="",IF('QUAL. ACQU.'!F10="","",'QUAL. ACQU.'!F10),'DEV.  DATA'!$E$38)))</f>
        <v/>
      </c>
      <c r="I14" s="101" t="str">
        <f>IF(COSTS!$L$158="","",IF(B14="","",ROUND(G14*(H14/100),0)))</f>
        <v/>
      </c>
      <c r="N14" s="450"/>
      <c r="O14" s="451" t="str">
        <f t="shared" si="1"/>
        <v/>
      </c>
      <c r="R14" s="457" t="str">
        <f t="shared" si="2"/>
        <v/>
      </c>
      <c r="S14" s="457" t="str">
        <f t="shared" si="3"/>
        <v/>
      </c>
    </row>
    <row r="15" spans="1:19">
      <c r="A15" s="304" t="str">
        <f>IF('EXHIBIT C'!A15="","",'EXHIBIT C'!A15)</f>
        <v/>
      </c>
      <c r="B15" s="105" t="str">
        <f>IF(COSTS!$L$158="","",IF('EXHIBIT C'!B15="","",'EXHIBIT C'!B15))</f>
        <v/>
      </c>
      <c r="C15" s="122" t="str">
        <f>IF(COSTS!$L$158="","",'QUAL. ACQU.'!B11)</f>
        <v/>
      </c>
      <c r="D15" s="99" t="str">
        <f>IF(COSTS!$L$158="","",IF('EXHIBIT C'!D15="","",'EXHIBIT C'!D15))</f>
        <v/>
      </c>
      <c r="E15" s="101" t="str">
        <f>IF(B15="","",N(N15)+IF('DEV.  DATA'!H$84&gt;0,IF('CREDIT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0" t="str">
        <f>IF(COSTS!$L$158="","",IF('EXHIBIT C'!G15="","",'EXHIBIT C'!G15))</f>
        <v/>
      </c>
      <c r="G15" s="101" t="str">
        <f t="shared" si="0"/>
        <v/>
      </c>
      <c r="H15" s="121" t="str">
        <f>IF(COSTS!$L$158="","",IF(B15="","",IF('DEV.  DATA'!$E$38="",IF('QUAL. ACQU.'!F11="","",'QUAL. ACQU.'!F11),'DEV.  DATA'!$E$38)))</f>
        <v/>
      </c>
      <c r="I15" s="101" t="str">
        <f>IF(COSTS!$L$158="","",IF(B15="","",ROUND(G15*(H15/100),0)))</f>
        <v/>
      </c>
      <c r="N15" s="450"/>
      <c r="O15" s="451" t="str">
        <f t="shared" si="1"/>
        <v/>
      </c>
      <c r="R15" s="457" t="str">
        <f t="shared" si="2"/>
        <v/>
      </c>
      <c r="S15" s="457" t="str">
        <f t="shared" si="3"/>
        <v/>
      </c>
    </row>
    <row r="16" spans="1:19">
      <c r="A16" s="304" t="str">
        <f>IF('EXHIBIT C'!A16="","",'EXHIBIT C'!A16)</f>
        <v/>
      </c>
      <c r="B16" s="105" t="str">
        <f>IF(COSTS!$L$158="","",IF('EXHIBIT C'!B16="","",'EXHIBIT C'!B16))</f>
        <v/>
      </c>
      <c r="C16" s="122" t="str">
        <f>IF(COSTS!$L$158="","",'QUAL. ACQU.'!B12)</f>
        <v/>
      </c>
      <c r="D16" s="99" t="str">
        <f>IF(COSTS!$L$158="","",IF('EXHIBIT C'!D16="","",'EXHIBIT C'!D16))</f>
        <v/>
      </c>
      <c r="E16" s="101" t="str">
        <f>IF(B16="","",N(N16)+IF('DEV.  DATA'!H$84&gt;0,IF('CREDIT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0" t="str">
        <f>IF(COSTS!$L$158="","",IF('EXHIBIT C'!G16="","",'EXHIBIT C'!G16))</f>
        <v/>
      </c>
      <c r="G16" s="101" t="str">
        <f t="shared" si="0"/>
        <v/>
      </c>
      <c r="H16" s="121" t="str">
        <f>IF(COSTS!$L$158="","",IF(B16="","",IF('DEV.  DATA'!$E$38="",IF('QUAL. ACQU.'!F12="","",'QUAL. ACQU.'!F12),'DEV.  DATA'!$E$38)))</f>
        <v/>
      </c>
      <c r="I16" s="101" t="str">
        <f>IF(COSTS!$L$158="","",IF(B16="","",ROUND(G16*(H16/100),0)))</f>
        <v/>
      </c>
      <c r="N16" s="450"/>
      <c r="O16" s="451" t="str">
        <f t="shared" si="1"/>
        <v/>
      </c>
      <c r="R16" s="457" t="str">
        <f t="shared" si="2"/>
        <v/>
      </c>
      <c r="S16" s="457" t="str">
        <f t="shared" si="3"/>
        <v/>
      </c>
    </row>
    <row r="17" spans="1:19">
      <c r="A17" s="304" t="str">
        <f>IF('EXHIBIT C'!A17="","",'EXHIBIT C'!A17)</f>
        <v/>
      </c>
      <c r="B17" s="105" t="str">
        <f>IF(COSTS!$L$158="","",IF('EXHIBIT C'!B17="","",'EXHIBIT C'!B17))</f>
        <v/>
      </c>
      <c r="C17" s="122" t="str">
        <f>IF(COSTS!$L$158="","",'QUAL. ACQU.'!B13)</f>
        <v/>
      </c>
      <c r="D17" s="99" t="str">
        <f>IF(COSTS!$L$158="","",IF('EXHIBIT C'!D17="","",'EXHIBIT C'!D17))</f>
        <v/>
      </c>
      <c r="E17" s="101" t="str">
        <f>IF(B17="","",N(N17)+IF('DEV.  DATA'!H$84&gt;0,IF('CREDIT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0" t="str">
        <f>IF(COSTS!$L$158="","",IF('EXHIBIT C'!G17="","",'EXHIBIT C'!G17))</f>
        <v/>
      </c>
      <c r="G17" s="101" t="str">
        <f t="shared" si="0"/>
        <v/>
      </c>
      <c r="H17" s="121" t="str">
        <f>IF(COSTS!$L$158="","",IF(B17="","",IF('DEV.  DATA'!$E$38="",IF('QUAL. ACQU.'!F13="","",'QUAL. ACQU.'!F13),'DEV.  DATA'!$E$38)))</f>
        <v/>
      </c>
      <c r="I17" s="101" t="str">
        <f>IF(COSTS!$L$158="","",IF(B17="","",ROUND(G17*(H17/100),0)))</f>
        <v/>
      </c>
      <c r="N17" s="450"/>
      <c r="O17" s="451" t="str">
        <f t="shared" si="1"/>
        <v/>
      </c>
      <c r="R17" s="457" t="str">
        <f t="shared" si="2"/>
        <v/>
      </c>
      <c r="S17" s="457" t="str">
        <f t="shared" si="3"/>
        <v/>
      </c>
    </row>
    <row r="18" spans="1:19">
      <c r="A18" s="304" t="str">
        <f>IF('EXHIBIT C'!A18="","",'EXHIBIT C'!A18)</f>
        <v/>
      </c>
      <c r="B18" s="105" t="str">
        <f>IF(COSTS!$L$158="","",IF('EXHIBIT C'!B18="","",'EXHIBIT C'!B18))</f>
        <v/>
      </c>
      <c r="C18" s="122" t="str">
        <f>IF(COSTS!$L$158="","",'QUAL. ACQU.'!B14)</f>
        <v/>
      </c>
      <c r="D18" s="99" t="str">
        <f>IF(COSTS!$L$158="","",IF('EXHIBIT C'!D18="","",'EXHIBIT C'!D18))</f>
        <v/>
      </c>
      <c r="E18" s="101" t="str">
        <f>IF(B18="","",N(N18)+IF('DEV.  DATA'!H$84&gt;0,IF('CREDIT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0" t="str">
        <f>IF(COSTS!$L$158="","",IF('EXHIBIT C'!G18="","",'EXHIBIT C'!G18))</f>
        <v/>
      </c>
      <c r="G18" s="101" t="str">
        <f t="shared" si="0"/>
        <v/>
      </c>
      <c r="H18" s="121" t="str">
        <f>IF(COSTS!$L$158="","",IF(B18="","",IF('DEV.  DATA'!$E$38="",IF('QUAL. ACQU.'!F14="","",'QUAL. ACQU.'!F14),'DEV.  DATA'!$E$38)))</f>
        <v/>
      </c>
      <c r="I18" s="101" t="str">
        <f>IF(COSTS!$L$158="","",IF(B18="","",ROUND(G18*(H18/100),0)))</f>
        <v/>
      </c>
      <c r="N18" s="450"/>
      <c r="O18" s="451" t="str">
        <f t="shared" si="1"/>
        <v/>
      </c>
      <c r="R18" s="457" t="str">
        <f t="shared" si="2"/>
        <v/>
      </c>
      <c r="S18" s="457" t="str">
        <f t="shared" si="3"/>
        <v/>
      </c>
    </row>
    <row r="19" spans="1:19">
      <c r="A19" s="304" t="str">
        <f>IF('EXHIBIT C'!A19="","",'EXHIBIT C'!A19)</f>
        <v/>
      </c>
      <c r="B19" s="105" t="str">
        <f>IF(COSTS!$L$158="","",IF('EXHIBIT C'!B19="","",'EXHIBIT C'!B19))</f>
        <v/>
      </c>
      <c r="C19" s="122" t="str">
        <f>IF(COSTS!$L$158="","",'QUAL. ACQU.'!B15)</f>
        <v/>
      </c>
      <c r="D19" s="99" t="str">
        <f>IF(COSTS!$L$158="","",IF('EXHIBIT C'!D19="","",'EXHIBIT C'!D19))</f>
        <v/>
      </c>
      <c r="E19" s="101" t="str">
        <f>IF(B19="","",N(N19)+IF('DEV.  DATA'!H$84&gt;0,IF('CREDIT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0" t="str">
        <f>IF(COSTS!$L$158="","",IF('EXHIBIT C'!G19="","",'EXHIBIT C'!G19))</f>
        <v/>
      </c>
      <c r="G19" s="101" t="str">
        <f t="shared" si="0"/>
        <v/>
      </c>
      <c r="H19" s="121" t="str">
        <f>IF(COSTS!$L$158="","",IF(B19="","",IF('DEV.  DATA'!$E$38="",IF('QUAL. ACQU.'!F15="","",'QUAL. ACQU.'!F15),'DEV.  DATA'!$E$38)))</f>
        <v/>
      </c>
      <c r="I19" s="101" t="str">
        <f>IF(COSTS!$L$158="","",IF(B19="","",ROUND(G19*(H19/100),0)))</f>
        <v/>
      </c>
      <c r="N19" s="450"/>
      <c r="O19" s="451" t="str">
        <f t="shared" si="1"/>
        <v/>
      </c>
      <c r="R19" s="457" t="str">
        <f t="shared" si="2"/>
        <v/>
      </c>
      <c r="S19" s="457" t="str">
        <f t="shared" si="3"/>
        <v/>
      </c>
    </row>
    <row r="20" spans="1:19">
      <c r="A20" s="304" t="str">
        <f>IF('EXHIBIT C'!A20="","",'EXHIBIT C'!A20)</f>
        <v/>
      </c>
      <c r="B20" s="105" t="str">
        <f>IF(COSTS!$L$158="","",IF('EXHIBIT C'!B20="","",'EXHIBIT C'!B20))</f>
        <v/>
      </c>
      <c r="C20" s="122" t="str">
        <f>IF(COSTS!$L$158="","",'QUAL. ACQU.'!B16)</f>
        <v/>
      </c>
      <c r="D20" s="99" t="str">
        <f>IF(COSTS!$L$158="","",IF('EXHIBIT C'!D20="","",'EXHIBIT C'!D20))</f>
        <v/>
      </c>
      <c r="E20" s="101" t="str">
        <f>IF(B20="","",N(N20)+IF('DEV.  DATA'!H$84&gt;0,IF('CREDIT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0" t="str">
        <f>IF(COSTS!$L$158="","",IF('EXHIBIT C'!G20="","",'EXHIBIT C'!G20))</f>
        <v/>
      </c>
      <c r="G20" s="101" t="str">
        <f t="shared" si="0"/>
        <v/>
      </c>
      <c r="H20" s="121" t="str">
        <f>IF(COSTS!$L$158="","",IF(B20="","",IF('DEV.  DATA'!$E$38="",IF('QUAL. ACQU.'!F16="","",'QUAL. ACQU.'!F16),'DEV.  DATA'!$E$38)))</f>
        <v/>
      </c>
      <c r="I20" s="101" t="str">
        <f>IF(COSTS!$L$158="","",IF(B20="","",ROUND(G20*(H20/100),0)))</f>
        <v/>
      </c>
      <c r="N20" s="450"/>
      <c r="O20" s="451" t="str">
        <f t="shared" si="1"/>
        <v/>
      </c>
      <c r="R20" s="457" t="str">
        <f t="shared" si="2"/>
        <v/>
      </c>
      <c r="S20" s="457" t="str">
        <f t="shared" si="3"/>
        <v/>
      </c>
    </row>
    <row r="21" spans="1:19">
      <c r="A21" s="304" t="str">
        <f>IF('EXHIBIT C'!A21="","",'EXHIBIT C'!A21)</f>
        <v/>
      </c>
      <c r="B21" s="105" t="str">
        <f>IF(COSTS!$L$158="","",IF('EXHIBIT C'!B21="","",'EXHIBIT C'!B21))</f>
        <v/>
      </c>
      <c r="C21" s="122" t="str">
        <f>IF(COSTS!$L$158="","",'QUAL. ACQU.'!B17)</f>
        <v/>
      </c>
      <c r="D21" s="99" t="str">
        <f>IF(COSTS!$L$158="","",IF('EXHIBIT C'!D21="","",'EXHIBIT C'!D21))</f>
        <v/>
      </c>
      <c r="E21" s="101" t="str">
        <f>IF(B21="","",N(N21)+IF('DEV.  DATA'!H$84&gt;0,IF('CREDIT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0" t="str">
        <f>IF(COSTS!$L$158="","",IF('EXHIBIT C'!G21="","",'EXHIBIT C'!G21))</f>
        <v/>
      </c>
      <c r="G21" s="101" t="str">
        <f t="shared" si="0"/>
        <v/>
      </c>
      <c r="H21" s="121" t="str">
        <f>IF(COSTS!$L$158="","",IF(B21="","",IF('DEV.  DATA'!$E$38="",IF('QUAL. ACQU.'!F17="","",'QUAL. ACQU.'!F17),'DEV.  DATA'!$E$38)))</f>
        <v/>
      </c>
      <c r="I21" s="101" t="str">
        <f>IF(COSTS!$L$158="","",IF(B21="","",ROUND(G21*(H21/100),0)))</f>
        <v/>
      </c>
      <c r="N21" s="450"/>
      <c r="O21" s="451" t="str">
        <f t="shared" si="1"/>
        <v/>
      </c>
      <c r="R21" s="457" t="str">
        <f t="shared" si="2"/>
        <v/>
      </c>
      <c r="S21" s="457" t="str">
        <f t="shared" si="3"/>
        <v/>
      </c>
    </row>
    <row r="22" spans="1:19">
      <c r="A22" s="304" t="str">
        <f>IF('EXHIBIT C'!A22="","",'EXHIBIT C'!A22)</f>
        <v/>
      </c>
      <c r="B22" s="105" t="str">
        <f>IF(COSTS!$L$158="","",IF('EXHIBIT C'!B22="","",'EXHIBIT C'!B22))</f>
        <v/>
      </c>
      <c r="C22" s="122" t="str">
        <f>IF(COSTS!$L$158="","",'QUAL. ACQU.'!B18)</f>
        <v/>
      </c>
      <c r="D22" s="99" t="str">
        <f>IF(COSTS!$L$158="","",IF('EXHIBIT C'!D22="","",'EXHIBIT C'!D22))</f>
        <v/>
      </c>
      <c r="E22" s="101" t="str">
        <f>IF(B22="","",N(N22)+IF('DEV.  DATA'!H$84&gt;0,IF('CREDIT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0" t="str">
        <f>IF(COSTS!$L$158="","",IF('EXHIBIT C'!G22="","",'EXHIBIT C'!G22))</f>
        <v/>
      </c>
      <c r="G22" s="101" t="str">
        <f t="shared" si="0"/>
        <v/>
      </c>
      <c r="H22" s="121" t="str">
        <f>IF(COSTS!$L$158="","",IF(B22="","",IF('DEV.  DATA'!$E$38="",IF('QUAL. ACQU.'!F18="","",'QUAL. ACQU.'!F18),'DEV.  DATA'!$E$38)))</f>
        <v/>
      </c>
      <c r="I22" s="101" t="str">
        <f>IF(COSTS!$L$158="","",IF(B22="","",ROUND(G22*(H22/100),0)))</f>
        <v/>
      </c>
      <c r="N22" s="450"/>
      <c r="O22" s="451" t="str">
        <f t="shared" si="1"/>
        <v/>
      </c>
      <c r="R22" s="457" t="str">
        <f t="shared" si="2"/>
        <v/>
      </c>
      <c r="S22" s="457" t="str">
        <f t="shared" si="3"/>
        <v/>
      </c>
    </row>
    <row r="23" spans="1:19">
      <c r="A23" s="304" t="str">
        <f>IF('EXHIBIT C'!A23="","",'EXHIBIT C'!A23)</f>
        <v/>
      </c>
      <c r="B23" s="105" t="str">
        <f>IF(COSTS!$L$158="","",IF('EXHIBIT C'!B23="","",'EXHIBIT C'!B23))</f>
        <v/>
      </c>
      <c r="C23" s="122" t="str">
        <f>IF(COSTS!$L$158="","",'QUAL. ACQU.'!B19)</f>
        <v/>
      </c>
      <c r="D23" s="99" t="str">
        <f>IF(COSTS!$L$158="","",IF('EXHIBIT C'!D23="","",'EXHIBIT C'!D23))</f>
        <v/>
      </c>
      <c r="E23" s="101" t="str">
        <f>IF(B23="","",N(N23)+IF('DEV.  DATA'!H$84&gt;0,IF('CREDIT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0" t="str">
        <f>IF(COSTS!$L$158="","",IF('EXHIBIT C'!G23="","",'EXHIBIT C'!G23))</f>
        <v/>
      </c>
      <c r="G23" s="101" t="str">
        <f t="shared" si="0"/>
        <v/>
      </c>
      <c r="H23" s="121" t="str">
        <f>IF(COSTS!$L$158="","",IF(B23="","",IF('DEV.  DATA'!$E$38="",IF('QUAL. ACQU.'!F19="","",'QUAL. ACQU.'!F19),'DEV.  DATA'!$E$38)))</f>
        <v/>
      </c>
      <c r="I23" s="101" t="str">
        <f>IF(COSTS!$L$158="","",IF(B23="","",ROUND(G23*(H23/100),0)))</f>
        <v/>
      </c>
      <c r="N23" s="450"/>
      <c r="O23" s="451" t="str">
        <f t="shared" si="1"/>
        <v/>
      </c>
      <c r="R23" s="457" t="str">
        <f t="shared" si="2"/>
        <v/>
      </c>
      <c r="S23" s="457" t="str">
        <f t="shared" si="3"/>
        <v/>
      </c>
    </row>
    <row r="24" spans="1:19">
      <c r="A24" s="304" t="str">
        <f>IF('EXHIBIT C'!A24="","",'EXHIBIT C'!A24)</f>
        <v/>
      </c>
      <c r="B24" s="105" t="str">
        <f>IF(COSTS!$L$158="","",IF('EXHIBIT C'!B24="","",'EXHIBIT C'!B24))</f>
        <v/>
      </c>
      <c r="C24" s="122" t="str">
        <f>IF(COSTS!$L$158="","",'QUAL. ACQU.'!B20)</f>
        <v/>
      </c>
      <c r="D24" s="99" t="str">
        <f>IF(COSTS!$L$158="","",IF('EXHIBIT C'!D24="","",'EXHIBIT C'!D24))</f>
        <v/>
      </c>
      <c r="E24" s="101" t="str">
        <f>IF(B24="","",N(N24)+IF('DEV.  DATA'!H$84&gt;0,IF('CREDIT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0" t="str">
        <f>IF(COSTS!$L$158="","",IF('EXHIBIT C'!G24="","",'EXHIBIT C'!G24))</f>
        <v/>
      </c>
      <c r="G24" s="101" t="str">
        <f t="shared" si="0"/>
        <v/>
      </c>
      <c r="H24" s="121" t="str">
        <f>IF(COSTS!$L$158="","",IF(B24="","",IF('DEV.  DATA'!$E$38="",IF('QUAL. ACQU.'!F20="","",'QUAL. ACQU.'!F20),'DEV.  DATA'!$E$38)))</f>
        <v/>
      </c>
      <c r="I24" s="101" t="str">
        <f>IF(COSTS!$L$158="","",IF(B24="","",ROUND(G24*(H24/100),0)))</f>
        <v/>
      </c>
      <c r="N24" s="450"/>
      <c r="O24" s="451" t="str">
        <f t="shared" si="1"/>
        <v/>
      </c>
      <c r="R24" s="457" t="str">
        <f t="shared" si="2"/>
        <v/>
      </c>
      <c r="S24" s="457" t="str">
        <f t="shared" si="3"/>
        <v/>
      </c>
    </row>
    <row r="25" spans="1:19">
      <c r="A25" s="304" t="str">
        <f>IF('EXHIBIT C'!A25="","",'EXHIBIT C'!A25)</f>
        <v/>
      </c>
      <c r="B25" s="105" t="str">
        <f>IF(COSTS!$L$158="","",IF('EXHIBIT C'!B25="","",'EXHIBIT C'!B25))</f>
        <v/>
      </c>
      <c r="C25" s="122" t="str">
        <f>IF(COSTS!$L$158="","",'QUAL. ACQU.'!B21)</f>
        <v/>
      </c>
      <c r="D25" s="99" t="str">
        <f>IF(COSTS!$L$158="","",IF('EXHIBIT C'!D25="","",'EXHIBIT C'!D25))</f>
        <v/>
      </c>
      <c r="E25" s="101" t="str">
        <f>IF(B25="","",N(N25)+IF('DEV.  DATA'!H$84&gt;0,IF('CREDIT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0" t="str">
        <f>IF(COSTS!$L$158="","",IF('EXHIBIT C'!G25="","",'EXHIBIT C'!G25))</f>
        <v/>
      </c>
      <c r="G25" s="101" t="str">
        <f t="shared" si="0"/>
        <v/>
      </c>
      <c r="H25" s="121" t="str">
        <f>IF(COSTS!$L$158="","",IF(B25="","",IF('DEV.  DATA'!$E$38="",IF('QUAL. ACQU.'!F21="","",'QUAL. ACQU.'!F21),'DEV.  DATA'!$E$38)))</f>
        <v/>
      </c>
      <c r="I25" s="101" t="str">
        <f>IF(COSTS!$L$158="","",IF(B25="","",ROUND(G25*(H25/100),0)))</f>
        <v/>
      </c>
      <c r="N25" s="450"/>
      <c r="O25" s="451" t="str">
        <f t="shared" si="1"/>
        <v/>
      </c>
      <c r="R25" s="457" t="str">
        <f t="shared" si="2"/>
        <v/>
      </c>
      <c r="S25" s="457" t="str">
        <f t="shared" si="3"/>
        <v/>
      </c>
    </row>
    <row r="26" spans="1:19">
      <c r="A26" s="304" t="str">
        <f>IF('EXHIBIT C'!A26="","",'EXHIBIT C'!A26)</f>
        <v/>
      </c>
      <c r="B26" s="105" t="str">
        <f>IF(COSTS!$L$158="","",IF('EXHIBIT C'!B26="","",'EXHIBIT C'!B26))</f>
        <v/>
      </c>
      <c r="C26" s="122" t="str">
        <f>IF(COSTS!$L$158="","",'QUAL. ACQU.'!B22)</f>
        <v/>
      </c>
      <c r="D26" s="99" t="str">
        <f>IF(COSTS!$L$158="","",IF('EXHIBIT C'!D26="","",'EXHIBIT C'!D26))</f>
        <v/>
      </c>
      <c r="E26" s="101" t="str">
        <f>IF(B26="","",N(N26)+IF('DEV.  DATA'!H$84&gt;0,IF('CREDIT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0" t="str">
        <f>IF(COSTS!$L$158="","",IF('EXHIBIT C'!G26="","",'EXHIBIT C'!G26))</f>
        <v/>
      </c>
      <c r="G26" s="101" t="str">
        <f t="shared" si="0"/>
        <v/>
      </c>
      <c r="H26" s="121" t="str">
        <f>IF(COSTS!$L$158="","",IF(B26="","",IF('DEV.  DATA'!$E$38="",IF('QUAL. ACQU.'!F22="","",'QUAL. ACQU.'!F22),'DEV.  DATA'!$E$38)))</f>
        <v/>
      </c>
      <c r="I26" s="101" t="str">
        <f>IF(COSTS!$L$158="","",IF(B26="","",ROUND(G26*(H26/100),0)))</f>
        <v/>
      </c>
      <c r="N26" s="450"/>
      <c r="O26" s="451" t="str">
        <f t="shared" si="1"/>
        <v/>
      </c>
      <c r="R26" s="457" t="str">
        <f t="shared" si="2"/>
        <v/>
      </c>
      <c r="S26" s="457" t="str">
        <f t="shared" si="3"/>
        <v/>
      </c>
    </row>
    <row r="27" spans="1:19">
      <c r="A27" s="304" t="str">
        <f>IF('EXHIBIT C'!A27="","",'EXHIBIT C'!A27)</f>
        <v/>
      </c>
      <c r="B27" s="105" t="str">
        <f>IF(COSTS!$L$158="","",IF('EXHIBIT C'!B27="","",'EXHIBIT C'!B27))</f>
        <v/>
      </c>
      <c r="C27" s="122" t="str">
        <f>IF(COSTS!$L$158="","",'QUAL. ACQU.'!B23)</f>
        <v/>
      </c>
      <c r="D27" s="99" t="str">
        <f>IF(COSTS!$L$158="","",IF('EXHIBIT C'!D27="","",'EXHIBIT C'!D27))</f>
        <v/>
      </c>
      <c r="E27" s="101" t="str">
        <f>IF(B27="","",N(N27)+IF('DEV.  DATA'!H$84&gt;0,IF('CREDIT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0" t="str">
        <f>IF(COSTS!$L$158="","",IF('EXHIBIT C'!G27="","",'EXHIBIT C'!G27))</f>
        <v/>
      </c>
      <c r="G27" s="101" t="str">
        <f t="shared" si="0"/>
        <v/>
      </c>
      <c r="H27" s="121" t="str">
        <f>IF(COSTS!$L$158="","",IF(B27="","",IF('DEV.  DATA'!$E$38="",IF('QUAL. ACQU.'!F23="","",'QUAL. ACQU.'!F23),'DEV.  DATA'!$E$38)))</f>
        <v/>
      </c>
      <c r="I27" s="101" t="str">
        <f>IF(COSTS!$L$158="","",IF(B27="","",ROUND(G27*(H27/100),0)))</f>
        <v/>
      </c>
      <c r="N27" s="450"/>
      <c r="O27" s="451" t="str">
        <f t="shared" si="1"/>
        <v/>
      </c>
      <c r="R27" s="457" t="str">
        <f t="shared" si="2"/>
        <v/>
      </c>
      <c r="S27" s="457" t="str">
        <f t="shared" si="3"/>
        <v/>
      </c>
    </row>
    <row r="28" spans="1:19">
      <c r="A28" s="304" t="str">
        <f>IF('EXHIBIT C'!A28="","",'EXHIBIT C'!A28)</f>
        <v/>
      </c>
      <c r="B28" s="105" t="str">
        <f>IF(COSTS!$L$158="","",IF('EXHIBIT C'!B28="","",'EXHIBIT C'!B28))</f>
        <v/>
      </c>
      <c r="C28" s="122" t="str">
        <f>IF(COSTS!$L$158="","",'QUAL. ACQU.'!B24)</f>
        <v/>
      </c>
      <c r="D28" s="99" t="str">
        <f>IF(COSTS!$L$158="","",IF('EXHIBIT C'!D28="","",'EXHIBIT C'!D28))</f>
        <v/>
      </c>
      <c r="E28" s="101" t="str">
        <f>IF(B28="","",N(N28)+IF('DEV.  DATA'!H$84&gt;0,IF('CREDIT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0" t="str">
        <f>IF(COSTS!$L$158="","",IF('EXHIBIT C'!G28="","",'EXHIBIT C'!G28))</f>
        <v/>
      </c>
      <c r="G28" s="101" t="str">
        <f t="shared" si="0"/>
        <v/>
      </c>
      <c r="H28" s="121" t="str">
        <f>IF(COSTS!$L$158="","",IF(B28="","",IF('DEV.  DATA'!$E$38="",IF('QUAL. ACQU.'!F24="","",'QUAL. ACQU.'!F24),'DEV.  DATA'!$E$38)))</f>
        <v/>
      </c>
      <c r="I28" s="101" t="str">
        <f>IF(COSTS!$L$158="","",IF(B28="","",ROUND(G28*(H28/100),0)))</f>
        <v/>
      </c>
      <c r="N28" s="450"/>
      <c r="O28" s="451" t="str">
        <f t="shared" si="1"/>
        <v/>
      </c>
      <c r="R28" s="457" t="str">
        <f t="shared" si="2"/>
        <v/>
      </c>
      <c r="S28" s="457" t="str">
        <f t="shared" si="3"/>
        <v/>
      </c>
    </row>
    <row r="29" spans="1:19">
      <c r="A29" s="304" t="str">
        <f>IF('EXHIBIT C'!A29="","",'EXHIBIT C'!A29)</f>
        <v/>
      </c>
      <c r="B29" s="105" t="str">
        <f>IF(COSTS!$L$158="","",IF('EXHIBIT C'!B29="","",'EXHIBIT C'!B29))</f>
        <v/>
      </c>
      <c r="C29" s="122" t="str">
        <f>IF(COSTS!$L$158="","",'QUAL. ACQU.'!B25)</f>
        <v/>
      </c>
      <c r="D29" s="99" t="str">
        <f>IF(COSTS!$L$158="","",IF('EXHIBIT C'!D29="","",'EXHIBIT C'!D29))</f>
        <v/>
      </c>
      <c r="E29" s="101" t="str">
        <f>IF(B29="","",N(N29)+IF('DEV.  DATA'!H$84&gt;0,IF('CREDIT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0" t="str">
        <f>IF(COSTS!$L$158="","",IF('EXHIBIT C'!G29="","",'EXHIBIT C'!G29))</f>
        <v/>
      </c>
      <c r="G29" s="101" t="str">
        <f t="shared" si="0"/>
        <v/>
      </c>
      <c r="H29" s="121" t="str">
        <f>IF(COSTS!$L$158="","",IF(B29="","",IF('DEV.  DATA'!$E$38="",IF('QUAL. ACQU.'!F25="","",'QUAL. ACQU.'!F25),'DEV.  DATA'!$E$38)))</f>
        <v/>
      </c>
      <c r="I29" s="101" t="str">
        <f>IF(COSTS!$L$158="","",IF(B29="","",ROUND(G29*(H29/100),0)))</f>
        <v/>
      </c>
      <c r="N29" s="450"/>
      <c r="O29" s="451" t="str">
        <f t="shared" si="1"/>
        <v/>
      </c>
      <c r="R29" s="457" t="str">
        <f t="shared" si="2"/>
        <v/>
      </c>
      <c r="S29" s="457" t="str">
        <f t="shared" si="3"/>
        <v/>
      </c>
    </row>
    <row r="30" spans="1:19">
      <c r="A30" s="304" t="str">
        <f>IF('EXHIBIT C'!A30="","",'EXHIBIT C'!A30)</f>
        <v/>
      </c>
      <c r="B30" s="105" t="str">
        <f>IF(COSTS!$L$158="","",IF('EXHIBIT C'!B30="","",'EXHIBIT C'!B30))</f>
        <v/>
      </c>
      <c r="C30" s="122" t="str">
        <f>IF(COSTS!$L$158="","",'QUAL. ACQU.'!B26)</f>
        <v/>
      </c>
      <c r="D30" s="99" t="str">
        <f>IF(COSTS!$L$158="","",IF('EXHIBIT C'!D30="","",'EXHIBIT C'!D30))</f>
        <v/>
      </c>
      <c r="E30" s="101" t="str">
        <f>IF(B30="","",N(N30)+IF('DEV.  DATA'!H$84&gt;0,IF('CREDIT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0" t="str">
        <f>IF(COSTS!$L$158="","",IF('EXHIBIT C'!G30="","",'EXHIBIT C'!G30))</f>
        <v/>
      </c>
      <c r="G30" s="101" t="str">
        <f t="shared" si="0"/>
        <v/>
      </c>
      <c r="H30" s="121" t="str">
        <f>IF(COSTS!$L$158="","",IF(B30="","",IF('DEV.  DATA'!$E$38="",IF('QUAL. ACQU.'!F26="","",'QUAL. ACQU.'!F26),'DEV.  DATA'!$E$38)))</f>
        <v/>
      </c>
      <c r="I30" s="101" t="str">
        <f>IF(COSTS!$L$158="","",IF(B30="","",ROUND(G30*(H30/100),0)))</f>
        <v/>
      </c>
      <c r="N30" s="450"/>
      <c r="O30" s="451" t="str">
        <f t="shared" si="1"/>
        <v/>
      </c>
      <c r="R30" s="457" t="str">
        <f t="shared" si="2"/>
        <v/>
      </c>
      <c r="S30" s="457" t="str">
        <f t="shared" si="3"/>
        <v/>
      </c>
    </row>
    <row r="31" spans="1:19">
      <c r="A31" s="304" t="str">
        <f>IF('EXHIBIT C'!A31="","",'EXHIBIT C'!A31)</f>
        <v/>
      </c>
      <c r="B31" s="105" t="str">
        <f>IF(COSTS!$L$158="","",IF('EXHIBIT C'!B31="","",'EXHIBIT C'!B31))</f>
        <v/>
      </c>
      <c r="C31" s="122" t="str">
        <f>IF(COSTS!$L$158="","",'QUAL. ACQU.'!B27)</f>
        <v/>
      </c>
      <c r="D31" s="99" t="str">
        <f>IF(COSTS!$L$158="","",IF('EXHIBIT C'!D31="","",'EXHIBIT C'!D31))</f>
        <v/>
      </c>
      <c r="E31" s="101" t="str">
        <f>IF(B31="","",N(N31)+IF('DEV.  DATA'!H$84&gt;0,IF('CREDIT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0" t="str">
        <f>IF(COSTS!$L$158="","",IF('EXHIBIT C'!G31="","",'EXHIBIT C'!G31))</f>
        <v/>
      </c>
      <c r="G31" s="101" t="str">
        <f t="shared" si="0"/>
        <v/>
      </c>
      <c r="H31" s="121" t="str">
        <f>IF(COSTS!$L$158="","",IF(B31="","",IF('DEV.  DATA'!$E$38="",IF('QUAL. ACQU.'!F27="","",'QUAL. ACQU.'!F27),'DEV.  DATA'!$E$38)))</f>
        <v/>
      </c>
      <c r="I31" s="101" t="str">
        <f>IF(COSTS!$L$158="","",IF(B31="","",ROUND(G31*(H31/100),0)))</f>
        <v/>
      </c>
      <c r="N31" s="450"/>
      <c r="O31" s="451" t="str">
        <f t="shared" si="1"/>
        <v/>
      </c>
      <c r="R31" s="457" t="str">
        <f t="shared" si="2"/>
        <v/>
      </c>
      <c r="S31" s="457" t="str">
        <f t="shared" si="3"/>
        <v/>
      </c>
    </row>
    <row r="32" spans="1:19">
      <c r="A32" s="304" t="str">
        <f>IF('EXHIBIT C'!A32="","",'EXHIBIT C'!A32)</f>
        <v/>
      </c>
      <c r="B32" s="105" t="str">
        <f>IF(COSTS!$L$158="","",IF('EXHIBIT C'!B32="","",'EXHIBIT C'!B32))</f>
        <v/>
      </c>
      <c r="C32" s="122" t="str">
        <f>IF(COSTS!$L$158="","",'QUAL. ACQU.'!B28)</f>
        <v/>
      </c>
      <c r="D32" s="99" t="str">
        <f>IF(COSTS!$L$158="","",IF('EXHIBIT C'!D32="","",'EXHIBIT C'!D32))</f>
        <v/>
      </c>
      <c r="E32" s="101" t="str">
        <f>IF(B32="","",N(N32)+IF('DEV.  DATA'!H$84&gt;0,IF('CREDIT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0" t="str">
        <f>IF(COSTS!$L$158="","",IF('EXHIBIT C'!G32="","",'EXHIBIT C'!G32))</f>
        <v/>
      </c>
      <c r="G32" s="101" t="str">
        <f t="shared" si="0"/>
        <v/>
      </c>
      <c r="H32" s="121" t="str">
        <f>IF(COSTS!$L$158="","",IF(B32="","",IF('DEV.  DATA'!$E$38="",IF('QUAL. ACQU.'!F28="","",'QUAL. ACQU.'!F28),'DEV.  DATA'!$E$38)))</f>
        <v/>
      </c>
      <c r="I32" s="101" t="str">
        <f>IF(COSTS!$L$158="","",IF(B32="","",ROUND(G32*(H32/100),0)))</f>
        <v/>
      </c>
      <c r="N32" s="450"/>
      <c r="O32" s="451" t="str">
        <f t="shared" si="1"/>
        <v/>
      </c>
      <c r="R32" s="457" t="str">
        <f t="shared" si="2"/>
        <v/>
      </c>
      <c r="S32" s="457" t="str">
        <f t="shared" si="3"/>
        <v/>
      </c>
    </row>
    <row r="33" spans="1:19">
      <c r="A33" s="304" t="str">
        <f>IF('EXHIBIT C'!A33="","",'EXHIBIT C'!A33)</f>
        <v/>
      </c>
      <c r="B33" s="105" t="str">
        <f>IF(COSTS!$L$158="","",IF('EXHIBIT C'!B33="","",'EXHIBIT C'!B33))</f>
        <v/>
      </c>
      <c r="C33" s="122" t="str">
        <f>IF(COSTS!$L$158="","",'QUAL. ACQU.'!B29)</f>
        <v/>
      </c>
      <c r="D33" s="99" t="str">
        <f>IF(COSTS!$L$158="","",IF('EXHIBIT C'!D33="","",'EXHIBIT C'!D33))</f>
        <v/>
      </c>
      <c r="E33" s="101" t="str">
        <f>IF(B33="","",N(N33)+IF('DEV.  DATA'!H$84&gt;0,IF('CREDIT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0" t="str">
        <f>IF(COSTS!$L$158="","",IF('EXHIBIT C'!G33="","",'EXHIBIT C'!G33))</f>
        <v/>
      </c>
      <c r="G33" s="101" t="str">
        <f t="shared" si="0"/>
        <v/>
      </c>
      <c r="H33" s="121" t="str">
        <f>IF(COSTS!$L$158="","",IF(B33="","",IF('DEV.  DATA'!$E$38="",IF('QUAL. ACQU.'!F29="","",'QUAL. ACQU.'!F29),'DEV.  DATA'!$E$38)))</f>
        <v/>
      </c>
      <c r="I33" s="101" t="str">
        <f>IF(COSTS!$L$158="","",IF(B33="","",ROUND(G33*(H33/100),0)))</f>
        <v/>
      </c>
      <c r="N33" s="450"/>
      <c r="O33" s="451" t="str">
        <f t="shared" si="1"/>
        <v/>
      </c>
      <c r="R33" s="457" t="str">
        <f t="shared" si="2"/>
        <v/>
      </c>
      <c r="S33" s="457" t="str">
        <f t="shared" si="3"/>
        <v/>
      </c>
    </row>
    <row r="34" spans="1:19">
      <c r="A34" s="304" t="str">
        <f>IF('EXHIBIT C'!A34="","",'EXHIBIT C'!A34)</f>
        <v/>
      </c>
      <c r="B34" s="105" t="str">
        <f>IF(COSTS!$L$158="","",IF('EXHIBIT C'!B34="","",'EXHIBIT C'!B34))</f>
        <v/>
      </c>
      <c r="C34" s="122" t="str">
        <f>IF(COSTS!$L$158="","",'QUAL. ACQU.'!B30)</f>
        <v/>
      </c>
      <c r="D34" s="99" t="str">
        <f>IF(COSTS!$L$158="","",IF('EXHIBIT C'!D34="","",'EXHIBIT C'!D34))</f>
        <v/>
      </c>
      <c r="E34" s="101" t="str">
        <f>IF(B34="","",N(N34)+IF('DEV.  DATA'!H$84&gt;0,IF('CREDIT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0" t="str">
        <f>IF(COSTS!$L$158="","",IF('EXHIBIT C'!G34="","",'EXHIBIT C'!G34))</f>
        <v/>
      </c>
      <c r="G34" s="101" t="str">
        <f t="shared" si="0"/>
        <v/>
      </c>
      <c r="H34" s="121" t="str">
        <f>IF(COSTS!$L$158="","",IF(B34="","",IF('DEV.  DATA'!$E$38="",IF('QUAL. ACQU.'!F30="","",'QUAL. ACQU.'!F30),'DEV.  DATA'!$E$38)))</f>
        <v/>
      </c>
      <c r="I34" s="101" t="str">
        <f>IF(COSTS!$L$158="","",IF(B34="","",ROUND(G34*(H34/100),0)))</f>
        <v/>
      </c>
      <c r="N34" s="450"/>
      <c r="O34" s="451" t="str">
        <f t="shared" si="1"/>
        <v/>
      </c>
      <c r="R34" s="457" t="str">
        <f t="shared" si="2"/>
        <v/>
      </c>
      <c r="S34" s="457" t="str">
        <f t="shared" si="3"/>
        <v/>
      </c>
    </row>
    <row r="35" spans="1:19">
      <c r="A35" s="304" t="str">
        <f>IF('EXHIBIT C'!A35="","",'EXHIBIT C'!A35)</f>
        <v/>
      </c>
      <c r="B35" s="105" t="str">
        <f>IF(COSTS!$L$158="","",IF('EXHIBIT C'!B35="","",'EXHIBIT C'!B35))</f>
        <v/>
      </c>
      <c r="C35" s="122" t="str">
        <f>IF(COSTS!$L$158="","",'QUAL. ACQU.'!B31)</f>
        <v/>
      </c>
      <c r="D35" s="99" t="str">
        <f>IF(COSTS!$L$158="","",IF('EXHIBIT C'!D35="","",'EXHIBIT C'!D35))</f>
        <v/>
      </c>
      <c r="E35" s="101" t="str">
        <f>IF(B35="","",N(N35)+IF('DEV.  DATA'!H$84&gt;0,IF('CREDIT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0" t="str">
        <f>IF(COSTS!$L$158="","",IF('EXHIBIT C'!G35="","",'EXHIBIT C'!G35))</f>
        <v/>
      </c>
      <c r="G35" s="101" t="str">
        <f t="shared" si="0"/>
        <v/>
      </c>
      <c r="H35" s="121" t="str">
        <f>IF(COSTS!$L$158="","",IF(B35="","",IF('DEV.  DATA'!$E$38="",IF('QUAL. ACQU.'!F31="","",'QUAL. ACQU.'!F31),'DEV.  DATA'!$E$38)))</f>
        <v/>
      </c>
      <c r="I35" s="101" t="str">
        <f>IF(COSTS!$L$158="","",IF(B35="","",ROUND(G35*(H35/100),0)))</f>
        <v/>
      </c>
      <c r="N35" s="450"/>
      <c r="O35" s="451" t="str">
        <f t="shared" si="1"/>
        <v/>
      </c>
      <c r="R35" s="457" t="str">
        <f t="shared" si="2"/>
        <v/>
      </c>
      <c r="S35" s="457" t="str">
        <f t="shared" si="3"/>
        <v/>
      </c>
    </row>
    <row r="36" spans="1:19">
      <c r="A36" s="304" t="str">
        <f>IF('EXHIBIT C'!A36="","",'EXHIBIT C'!A36)</f>
        <v/>
      </c>
      <c r="B36" s="105" t="str">
        <f>IF(COSTS!$L$158="","",IF('EXHIBIT C'!B36="","",'EXHIBIT C'!B36))</f>
        <v/>
      </c>
      <c r="C36" s="122" t="str">
        <f>IF(COSTS!$L$158="","",'QUAL. ACQU.'!B32)</f>
        <v/>
      </c>
      <c r="D36" s="99" t="str">
        <f>IF(COSTS!$L$158="","",IF('EXHIBIT C'!D36="","",'EXHIBIT C'!D36))</f>
        <v/>
      </c>
      <c r="E36" s="101" t="str">
        <f>IF(B36="","",N(N36)+IF('DEV.  DATA'!H$84&gt;0,IF('CREDIT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0" t="str">
        <f>IF(COSTS!$L$158="","",IF('EXHIBIT C'!G36="","",'EXHIBIT C'!G36))</f>
        <v/>
      </c>
      <c r="G36" s="101" t="str">
        <f t="shared" si="0"/>
        <v/>
      </c>
      <c r="H36" s="121" t="str">
        <f>IF(COSTS!$L$158="","",IF(B36="","",IF('DEV.  DATA'!$E$38="",IF('QUAL. ACQU.'!F32="","",'QUAL. ACQU.'!F32),'DEV.  DATA'!$E$38)))</f>
        <v/>
      </c>
      <c r="I36" s="101" t="str">
        <f>IF(COSTS!$L$158="","",IF(B36="","",ROUND(G36*(H36/100),0)))</f>
        <v/>
      </c>
      <c r="N36" s="450"/>
      <c r="O36" s="451" t="str">
        <f t="shared" si="1"/>
        <v/>
      </c>
      <c r="R36" s="457" t="str">
        <f t="shared" si="2"/>
        <v/>
      </c>
      <c r="S36" s="457" t="str">
        <f t="shared" si="3"/>
        <v/>
      </c>
    </row>
    <row r="37" spans="1:19">
      <c r="A37" s="304" t="str">
        <f>IF('EXHIBIT C'!A37="","",'EXHIBIT C'!A37)</f>
        <v/>
      </c>
      <c r="B37" s="105" t="str">
        <f>IF(COSTS!$L$158="","",IF('EXHIBIT C'!B37="","",'EXHIBIT C'!B37))</f>
        <v/>
      </c>
      <c r="C37" s="122" t="str">
        <f>IF(COSTS!$L$158="","",'QUAL. ACQU.'!B33)</f>
        <v/>
      </c>
      <c r="D37" s="99" t="str">
        <f>IF(COSTS!$L$158="","",IF('EXHIBIT C'!D37="","",'EXHIBIT C'!D37))</f>
        <v/>
      </c>
      <c r="E37" s="101" t="str">
        <f>IF(B37="","",N(N37)+IF('DEV.  DATA'!H$84&gt;0,IF('CREDIT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0" t="str">
        <f>IF(COSTS!$L$158="","",IF('EXHIBIT C'!G37="","",'EXHIBIT C'!G37))</f>
        <v/>
      </c>
      <c r="G37" s="101" t="str">
        <f t="shared" si="0"/>
        <v/>
      </c>
      <c r="H37" s="121" t="str">
        <f>IF(COSTS!$L$158="","",IF(B37="","",IF('DEV.  DATA'!$E$38="",IF('QUAL. ACQU.'!F33="","",'QUAL. ACQU.'!F33),'DEV.  DATA'!$E$38)))</f>
        <v/>
      </c>
      <c r="I37" s="101" t="str">
        <f>IF(COSTS!$L$158="","",IF(B37="","",ROUND(G37*(H37/100),0)))</f>
        <v/>
      </c>
      <c r="N37" s="450"/>
      <c r="O37" s="451" t="str">
        <f t="shared" si="1"/>
        <v/>
      </c>
      <c r="R37" s="457" t="str">
        <f t="shared" si="2"/>
        <v/>
      </c>
      <c r="S37" s="457" t="str">
        <f t="shared" si="3"/>
        <v/>
      </c>
    </row>
    <row r="38" spans="1:19">
      <c r="A38" s="304" t="str">
        <f>IF('EXHIBIT C'!A38="","",'EXHIBIT C'!A38)</f>
        <v/>
      </c>
      <c r="B38" s="105" t="str">
        <f>IF(COSTS!$L$158="","",IF('EXHIBIT C'!B38="","",'EXHIBIT C'!B38))</f>
        <v/>
      </c>
      <c r="C38" s="122" t="str">
        <f>IF(COSTS!$L$158="","",'QUAL. ACQU.'!B34)</f>
        <v/>
      </c>
      <c r="D38" s="99" t="str">
        <f>IF(COSTS!$L$158="","",IF('EXHIBIT C'!D38="","",'EXHIBIT C'!D38))</f>
        <v/>
      </c>
      <c r="E38" s="101" t="str">
        <f>IF(B38="","",N(N38)+IF('DEV.  DATA'!H$84&gt;0,IF('CREDIT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0" t="str">
        <f>IF(COSTS!$L$158="","",IF('EXHIBIT C'!G38="","",'EXHIBIT C'!G38))</f>
        <v/>
      </c>
      <c r="G38" s="101" t="str">
        <f t="shared" si="0"/>
        <v/>
      </c>
      <c r="H38" s="121" t="str">
        <f>IF(COSTS!$L$158="","",IF(B38="","",IF('DEV.  DATA'!$E$38="",IF('QUAL. ACQU.'!F34="","",'QUAL. ACQU.'!F34),'DEV.  DATA'!$E$38)))</f>
        <v/>
      </c>
      <c r="I38" s="101" t="str">
        <f>IF(COSTS!$L$158="","",IF(B38="","",ROUND(G38*(H38/100),0)))</f>
        <v/>
      </c>
      <c r="N38" s="450"/>
      <c r="O38" s="451" t="str">
        <f t="shared" si="1"/>
        <v/>
      </c>
      <c r="R38" s="457" t="str">
        <f t="shared" si="2"/>
        <v/>
      </c>
      <c r="S38" s="457" t="str">
        <f t="shared" si="3"/>
        <v/>
      </c>
    </row>
    <row r="39" spans="1:19">
      <c r="A39" s="304" t="str">
        <f>IF('EXHIBIT C'!A39="","",'EXHIBIT C'!A39)</f>
        <v/>
      </c>
      <c r="B39" s="105" t="str">
        <f>IF(COSTS!$L$158="","",IF('EXHIBIT C'!B39="","",'EXHIBIT C'!B39))</f>
        <v/>
      </c>
      <c r="C39" s="122" t="str">
        <f>IF(COSTS!$L$158="","",'QUAL. ACQU.'!B35)</f>
        <v/>
      </c>
      <c r="D39" s="99" t="str">
        <f>IF(COSTS!$L$158="","",IF('EXHIBIT C'!D39="","",'EXHIBIT C'!D39))</f>
        <v/>
      </c>
      <c r="E39" s="101" t="str">
        <f>IF(B39="","",N(N39)+IF('DEV.  DATA'!H$84&gt;0,IF('CREDIT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0" t="str">
        <f>IF(COSTS!$L$158="","",IF('EXHIBIT C'!G39="","",'EXHIBIT C'!G39))</f>
        <v/>
      </c>
      <c r="G39" s="101" t="str">
        <f t="shared" ref="G39:G102" si="4">IF(B39="","",ROUND(E39*F39,0))</f>
        <v/>
      </c>
      <c r="H39" s="121" t="str">
        <f>IF(COSTS!$L$158="","",IF(B39="","",IF('DEV.  DATA'!$E$38="",IF('QUAL. ACQU.'!F35="","",'QUAL. ACQU.'!F35),'DEV.  DATA'!$E$38)))</f>
        <v/>
      </c>
      <c r="I39" s="101" t="str">
        <f>IF(COSTS!$L$158="","",IF(B39="","",ROUND(G39*(H39/100),0)))</f>
        <v/>
      </c>
      <c r="N39" s="450"/>
      <c r="O39" s="451" t="str">
        <f t="shared" si="1"/>
        <v/>
      </c>
      <c r="R39" s="457" t="str">
        <f t="shared" si="2"/>
        <v/>
      </c>
      <c r="S39" s="457" t="str">
        <f t="shared" si="3"/>
        <v/>
      </c>
    </row>
    <row r="40" spans="1:19">
      <c r="A40" s="304" t="str">
        <f>IF('EXHIBIT C'!A40="","",'EXHIBIT C'!A40)</f>
        <v/>
      </c>
      <c r="B40" s="105" t="str">
        <f>IF(COSTS!$L$158="","",IF('EXHIBIT C'!B40="","",'EXHIBIT C'!B40))</f>
        <v/>
      </c>
      <c r="C40" s="122" t="str">
        <f>IF(COSTS!$L$158="","",'QUAL. ACQU.'!B36)</f>
        <v/>
      </c>
      <c r="D40" s="99" t="str">
        <f>IF(COSTS!$L$158="","",IF('EXHIBIT C'!D40="","",'EXHIBIT C'!D40))</f>
        <v/>
      </c>
      <c r="E40" s="101" t="str">
        <f>IF(B40="","",N(N40)+IF('DEV.  DATA'!H$84&gt;0,IF('CREDIT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0" t="str">
        <f>IF(COSTS!$L$158="","",IF('EXHIBIT C'!G40="","",'EXHIBIT C'!G40))</f>
        <v/>
      </c>
      <c r="G40" s="101" t="str">
        <f t="shared" si="4"/>
        <v/>
      </c>
      <c r="H40" s="121" t="str">
        <f>IF(COSTS!$L$158="","",IF(B40="","",IF('DEV.  DATA'!$E$38="",IF('QUAL. ACQU.'!F36="","",'QUAL. ACQU.'!F36),'DEV.  DATA'!$E$38)))</f>
        <v/>
      </c>
      <c r="I40" s="101" t="str">
        <f>IF(COSTS!$L$158="","",IF(B40="","",ROUND(G40*(H40/100),0)))</f>
        <v/>
      </c>
      <c r="N40" s="450"/>
      <c r="O40" s="451" t="str">
        <f t="shared" si="1"/>
        <v/>
      </c>
      <c r="R40" s="457" t="str">
        <f t="shared" si="2"/>
        <v/>
      </c>
      <c r="S40" s="457" t="str">
        <f t="shared" si="3"/>
        <v/>
      </c>
    </row>
    <row r="41" spans="1:19">
      <c r="A41" s="304" t="str">
        <f>IF('EXHIBIT C'!A41="","",'EXHIBIT C'!A41)</f>
        <v/>
      </c>
      <c r="B41" s="105" t="str">
        <f>IF(COSTS!$L$158="","",IF('EXHIBIT C'!B41="","",'EXHIBIT C'!B41))</f>
        <v/>
      </c>
      <c r="C41" s="122" t="str">
        <f>IF(COSTS!$L$158="","",'QUAL. ACQU.'!B37)</f>
        <v/>
      </c>
      <c r="D41" s="99" t="str">
        <f>IF(COSTS!$L$158="","",IF('EXHIBIT C'!D41="","",'EXHIBIT C'!D41))</f>
        <v/>
      </c>
      <c r="E41" s="101" t="str">
        <f>IF(B41="","",N(N41)+IF('DEV.  DATA'!H$84&gt;0,IF('CREDIT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0" t="str">
        <f>IF(COSTS!$L$158="","",IF('EXHIBIT C'!G41="","",'EXHIBIT C'!G41))</f>
        <v/>
      </c>
      <c r="G41" s="101" t="str">
        <f t="shared" si="4"/>
        <v/>
      </c>
      <c r="H41" s="121" t="str">
        <f>IF(COSTS!$L$158="","",IF(B41="","",IF('DEV.  DATA'!$E$38="",IF('QUAL. ACQU.'!F37="","",'QUAL. ACQU.'!F37),'DEV.  DATA'!$E$38)))</f>
        <v/>
      </c>
      <c r="I41" s="101" t="str">
        <f>IF(COSTS!$L$158="","",IF(B41="","",ROUND(G41*(H41/100),0)))</f>
        <v/>
      </c>
      <c r="N41" s="450"/>
      <c r="O41" s="451" t="str">
        <f t="shared" si="1"/>
        <v/>
      </c>
      <c r="R41" s="457" t="str">
        <f t="shared" si="2"/>
        <v/>
      </c>
      <c r="S41" s="457" t="str">
        <f t="shared" si="3"/>
        <v/>
      </c>
    </row>
    <row r="42" spans="1:19">
      <c r="A42" s="304" t="str">
        <f>IF('EXHIBIT C'!A42="","",'EXHIBIT C'!A42)</f>
        <v/>
      </c>
      <c r="B42" s="105" t="str">
        <f>IF(COSTS!$L$158="","",IF('EXHIBIT C'!B42="","",'EXHIBIT C'!B42))</f>
        <v/>
      </c>
      <c r="C42" s="122" t="str">
        <f>IF(COSTS!$L$158="","",'QUAL. ACQU.'!B38)</f>
        <v/>
      </c>
      <c r="D42" s="99" t="str">
        <f>IF(COSTS!$L$158="","",IF('EXHIBIT C'!D42="","",'EXHIBIT C'!D42))</f>
        <v/>
      </c>
      <c r="E42" s="101" t="str">
        <f>IF(B42="","",N(N42)+IF('DEV.  DATA'!H$84&gt;0,IF('CREDIT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0" t="str">
        <f>IF(COSTS!$L$158="","",IF('EXHIBIT C'!G42="","",'EXHIBIT C'!G42))</f>
        <v/>
      </c>
      <c r="G42" s="101" t="str">
        <f t="shared" si="4"/>
        <v/>
      </c>
      <c r="H42" s="121" t="str">
        <f>IF(COSTS!$L$158="","",IF(B42="","",IF('DEV.  DATA'!$E$38="",IF('QUAL. ACQU.'!F38="","",'QUAL. ACQU.'!F38),'DEV.  DATA'!$E$38)))</f>
        <v/>
      </c>
      <c r="I42" s="101" t="str">
        <f>IF(COSTS!$L$158="","",IF(B42="","",ROUND(G42*(H42/100),0)))</f>
        <v/>
      </c>
      <c r="N42" s="450"/>
      <c r="O42" s="451" t="str">
        <f t="shared" si="1"/>
        <v/>
      </c>
      <c r="R42" s="457" t="str">
        <f t="shared" si="2"/>
        <v/>
      </c>
      <c r="S42" s="457" t="str">
        <f t="shared" si="3"/>
        <v/>
      </c>
    </row>
    <row r="43" spans="1:19">
      <c r="A43" s="304" t="str">
        <f>IF('EXHIBIT C'!A43="","",'EXHIBIT C'!A43)</f>
        <v/>
      </c>
      <c r="B43" s="105" t="str">
        <f>IF(COSTS!$L$158="","",IF('EXHIBIT C'!B43="","",'EXHIBIT C'!B43))</f>
        <v/>
      </c>
      <c r="C43" s="122" t="str">
        <f>IF(COSTS!$L$158="","",'QUAL. ACQU.'!B39)</f>
        <v/>
      </c>
      <c r="D43" s="99" t="str">
        <f>IF(COSTS!$L$158="","",IF('EXHIBIT C'!D43="","",'EXHIBIT C'!D43))</f>
        <v/>
      </c>
      <c r="E43" s="101" t="str">
        <f>IF(B43="","",N(N43)+IF('DEV.  DATA'!H$84&gt;0,IF('CREDIT CALC.'!H$41&lt;='CREDIT CALC.'!H$43,'QUAL. ACQU.'!D39,('CREDIT CALC.'!H$43/'CREDIT CALC.'!H$41)*'QUAL. ACQU.'!D39),IF('CREDIT CALC.'!H$37="","",IF(AND('CREDIT CALC.'!H$41&lt;='CREDIT CALC.'!H$37,'CREDIT CALC.'!H$41&lt;='CREDIT CALC.'!H$43),'QUAL. ACQU.'!D39,IF(AND('CREDIT CALC.'!H$37&lt;'CREDIT CALC.'!H$41,'CREDIT CALC.'!H$37&lt;'CREDIT CALC.'!H$43),('CREDIT CALC.'!H$37/'CREDIT CALC.'!H$41)*'QUAL. ACQU.'!D39,('CREDIT CALC.'!H$43/'CREDIT CALC.'!H$41)*'QUAL. ACQU.'!D39)))))</f>
        <v/>
      </c>
      <c r="F43" s="100" t="str">
        <f>IF(COSTS!$L$158="","",IF('EXHIBIT C'!G43="","",'EXHIBIT C'!G43))</f>
        <v/>
      </c>
      <c r="G43" s="101" t="str">
        <f t="shared" si="4"/>
        <v/>
      </c>
      <c r="H43" s="121" t="str">
        <f>IF(COSTS!$L$158="","",IF(B43="","",IF('DEV.  DATA'!$E$38="",IF('QUAL. ACQU.'!F39="","",'QUAL. ACQU.'!F39),'DEV.  DATA'!$E$38)))</f>
        <v/>
      </c>
      <c r="I43" s="101" t="str">
        <f>IF(COSTS!$L$158="","",IF(B43="","",ROUND(G43*(H43/100),0)))</f>
        <v/>
      </c>
      <c r="N43" s="450"/>
      <c r="O43" s="451" t="str">
        <f t="shared" si="1"/>
        <v/>
      </c>
      <c r="R43" s="457" t="str">
        <f t="shared" si="2"/>
        <v/>
      </c>
      <c r="S43" s="457" t="str">
        <f t="shared" si="3"/>
        <v/>
      </c>
    </row>
    <row r="44" spans="1:19">
      <c r="A44" s="304" t="str">
        <f>IF('EXHIBIT C'!A44="","",'EXHIBIT C'!A44)</f>
        <v/>
      </c>
      <c r="B44" s="105" t="str">
        <f>IF(COSTS!$L$158="","",IF('EXHIBIT C'!B44="","",'EXHIBIT C'!B44))</f>
        <v/>
      </c>
      <c r="C44" s="122" t="str">
        <f>IF(COSTS!$L$158="","",'QUAL. ACQU.'!B40)</f>
        <v/>
      </c>
      <c r="D44" s="99" t="str">
        <f>IF(COSTS!$L$158="","",IF('EXHIBIT C'!D44="","",'EXHIBIT C'!D44))</f>
        <v/>
      </c>
      <c r="E44" s="101" t="str">
        <f>IF(B44="","",N(N44)+IF('DEV.  DATA'!H$84&gt;0,IF('CREDIT CALC.'!H$41&lt;='CREDIT CALC.'!H$43,'QUAL. ACQU.'!D40,('CREDIT CALC.'!H$43/'CREDIT CALC.'!H$41)*'QUAL. ACQU.'!D40),IF('CREDIT CALC.'!H$37="","",IF(AND('CREDIT CALC.'!H$41&lt;='CREDIT CALC.'!H$37,'CREDIT CALC.'!H$41&lt;='CREDIT CALC.'!H$43),'QUAL. ACQU.'!D40,IF(AND('CREDIT CALC.'!H$37&lt;'CREDIT CALC.'!H$41,'CREDIT CALC.'!H$37&lt;'CREDIT CALC.'!H$43),('CREDIT CALC.'!H$37/'CREDIT CALC.'!H$41)*'QUAL. ACQU.'!D40,('CREDIT CALC.'!H$43/'CREDIT CALC.'!H$41)*'QUAL. ACQU.'!D40)))))</f>
        <v/>
      </c>
      <c r="F44" s="100" t="str">
        <f>IF(COSTS!$L$158="","",IF('EXHIBIT C'!G44="","",'EXHIBIT C'!G44))</f>
        <v/>
      </c>
      <c r="G44" s="101" t="str">
        <f t="shared" si="4"/>
        <v/>
      </c>
      <c r="H44" s="121" t="str">
        <f>IF(COSTS!$L$158="","",IF(B44="","",IF('DEV.  DATA'!$E$38="",IF('QUAL. ACQU.'!F40="","",'QUAL. ACQU.'!F40),'DEV.  DATA'!$E$38)))</f>
        <v/>
      </c>
      <c r="I44" s="101" t="str">
        <f>IF(COSTS!$L$158="","",IF(B44="","",ROUND(G44*(H44/100),0)))</f>
        <v/>
      </c>
      <c r="N44" s="450"/>
      <c r="O44" s="451" t="str">
        <f t="shared" si="1"/>
        <v/>
      </c>
      <c r="R44" s="457" t="str">
        <f t="shared" si="2"/>
        <v/>
      </c>
      <c r="S44" s="457" t="str">
        <f t="shared" si="3"/>
        <v/>
      </c>
    </row>
    <row r="45" spans="1:19">
      <c r="A45" s="304" t="str">
        <f>IF('EXHIBIT C'!A45="","",'EXHIBIT C'!A45)</f>
        <v/>
      </c>
      <c r="B45" s="105" t="str">
        <f>IF(COSTS!$L$158="","",IF('EXHIBIT C'!B45="","",'EXHIBIT C'!B45))</f>
        <v/>
      </c>
      <c r="C45" s="122" t="str">
        <f>IF(COSTS!$L$158="","",'QUAL. ACQU.'!B41)</f>
        <v/>
      </c>
      <c r="D45" s="99" t="str">
        <f>IF(COSTS!$L$158="","",IF('EXHIBIT C'!D45="","",'EXHIBIT C'!D45))</f>
        <v/>
      </c>
      <c r="E45" s="101" t="str">
        <f>IF(B45="","",N(N45)+IF('DEV.  DATA'!H$84&gt;0,IF('CREDIT CALC.'!H$41&lt;='CREDIT CALC.'!H$43,'QUAL. ACQU.'!D41,('CREDIT CALC.'!H$43/'CREDIT CALC.'!H$41)*'QUAL. ACQU.'!D41),IF('CREDIT CALC.'!H$37="","",IF(AND('CREDIT CALC.'!H$41&lt;='CREDIT CALC.'!H$37,'CREDIT CALC.'!H$41&lt;='CREDIT CALC.'!H$43),'QUAL. ACQU.'!D41,IF(AND('CREDIT CALC.'!H$37&lt;'CREDIT CALC.'!H$41,'CREDIT CALC.'!H$37&lt;'CREDIT CALC.'!H$43),('CREDIT CALC.'!H$37/'CREDIT CALC.'!H$41)*'QUAL. ACQU.'!D41,('CREDIT CALC.'!H$43/'CREDIT CALC.'!H$41)*'QUAL. ACQU.'!D41)))))</f>
        <v/>
      </c>
      <c r="F45" s="100" t="str">
        <f>IF(COSTS!$L$158="","",IF('EXHIBIT C'!G45="","",'EXHIBIT C'!G45))</f>
        <v/>
      </c>
      <c r="G45" s="101" t="str">
        <f t="shared" si="4"/>
        <v/>
      </c>
      <c r="H45" s="121" t="str">
        <f>IF(COSTS!$L$158="","",IF(B45="","",IF('DEV.  DATA'!$E$38="",IF('QUAL. ACQU.'!F41="","",'QUAL. ACQU.'!F41),'DEV.  DATA'!$E$38)))</f>
        <v/>
      </c>
      <c r="I45" s="101" t="str">
        <f>IF(COSTS!$L$158="","",IF(B45="","",ROUND(G45*(H45/100),0)))</f>
        <v/>
      </c>
      <c r="N45" s="450"/>
      <c r="O45" s="451" t="str">
        <f t="shared" si="1"/>
        <v/>
      </c>
      <c r="R45" s="457" t="str">
        <f t="shared" si="2"/>
        <v/>
      </c>
      <c r="S45" s="457" t="str">
        <f t="shared" si="3"/>
        <v/>
      </c>
    </row>
    <row r="46" spans="1:19">
      <c r="A46" s="304" t="str">
        <f>IF('EXHIBIT C'!A46="","",'EXHIBIT C'!A46)</f>
        <v/>
      </c>
      <c r="B46" s="105" t="str">
        <f>IF(COSTS!$L$158="","",IF('EXHIBIT C'!B46="","",'EXHIBIT C'!B46))</f>
        <v/>
      </c>
      <c r="C46" s="122" t="str">
        <f>IF(COSTS!$L$158="","",'QUAL. ACQU.'!B42)</f>
        <v/>
      </c>
      <c r="D46" s="99" t="str">
        <f>IF(COSTS!$L$158="","",IF('EXHIBIT C'!D46="","",'EXHIBIT C'!D46))</f>
        <v/>
      </c>
      <c r="E46" s="101" t="str">
        <f>IF(B46="","",N(N46)+IF('DEV.  DATA'!H$84&gt;0,IF('CREDIT CALC.'!H$41&lt;='CREDIT CALC.'!H$43,'QUAL. ACQU.'!D42,('CREDIT CALC.'!H$43/'CREDIT CALC.'!H$41)*'QUAL. ACQU.'!D42),IF('CREDIT CALC.'!H$37="","",IF(AND('CREDIT CALC.'!H$41&lt;='CREDIT CALC.'!H$37,'CREDIT CALC.'!H$41&lt;='CREDIT CALC.'!H$43),'QUAL. ACQU.'!D42,IF(AND('CREDIT CALC.'!H$37&lt;'CREDIT CALC.'!H$41,'CREDIT CALC.'!H$37&lt;'CREDIT CALC.'!H$43),('CREDIT CALC.'!H$37/'CREDIT CALC.'!H$41)*'QUAL. ACQU.'!D42,('CREDIT CALC.'!H$43/'CREDIT CALC.'!H$41)*'QUAL. ACQU.'!D42)))))</f>
        <v/>
      </c>
      <c r="F46" s="100" t="str">
        <f>IF(COSTS!$L$158="","",IF('EXHIBIT C'!G46="","",'EXHIBIT C'!G46))</f>
        <v/>
      </c>
      <c r="G46" s="101" t="str">
        <f t="shared" si="4"/>
        <v/>
      </c>
      <c r="H46" s="121" t="str">
        <f>IF(COSTS!$L$158="","",IF(B46="","",IF('DEV.  DATA'!$E$38="",IF('QUAL. ACQU.'!F42="","",'QUAL. ACQU.'!F42),'DEV.  DATA'!$E$38)))</f>
        <v/>
      </c>
      <c r="I46" s="101" t="str">
        <f>IF(COSTS!$L$158="","",IF(B46="","",ROUND(G46*(H46/100),0)))</f>
        <v/>
      </c>
      <c r="N46" s="450"/>
      <c r="O46" s="451" t="str">
        <f t="shared" si="1"/>
        <v/>
      </c>
      <c r="R46" s="457" t="str">
        <f t="shared" si="2"/>
        <v/>
      </c>
      <c r="S46" s="457" t="str">
        <f t="shared" si="3"/>
        <v/>
      </c>
    </row>
    <row r="47" spans="1:19">
      <c r="A47" s="304" t="str">
        <f>IF('EXHIBIT C'!A47="","",'EXHIBIT C'!A47)</f>
        <v/>
      </c>
      <c r="B47" s="105" t="str">
        <f>IF(COSTS!$L$158="","",IF('EXHIBIT C'!B47="","",'EXHIBIT C'!B47))</f>
        <v/>
      </c>
      <c r="C47" s="122" t="str">
        <f>IF(COSTS!$L$158="","",'QUAL. ACQU.'!B43)</f>
        <v/>
      </c>
      <c r="D47" s="99" t="str">
        <f>IF(COSTS!$L$158="","",IF('EXHIBIT C'!D47="","",'EXHIBIT C'!D47))</f>
        <v/>
      </c>
      <c r="E47" s="101" t="str">
        <f>IF(B47="","",N(N47)+IF('DEV.  DATA'!H$84&gt;0,IF('CREDIT CALC.'!H$41&lt;='CREDIT CALC.'!H$43,'QUAL. ACQU.'!D43,('CREDIT CALC.'!H$43/'CREDIT CALC.'!H$41)*'QUAL. ACQU.'!D43),IF('CREDIT CALC.'!H$37="","",IF(AND('CREDIT CALC.'!H$41&lt;='CREDIT CALC.'!H$37,'CREDIT CALC.'!H$41&lt;='CREDIT CALC.'!H$43),'QUAL. ACQU.'!D43,IF(AND('CREDIT CALC.'!H$37&lt;'CREDIT CALC.'!H$41,'CREDIT CALC.'!H$37&lt;'CREDIT CALC.'!H$43),('CREDIT CALC.'!H$37/'CREDIT CALC.'!H$41)*'QUAL. ACQU.'!D43,('CREDIT CALC.'!H$43/'CREDIT CALC.'!H$41)*'QUAL. ACQU.'!D43)))))</f>
        <v/>
      </c>
      <c r="F47" s="100" t="str">
        <f>IF(COSTS!$L$158="","",IF('EXHIBIT C'!G47="","",'EXHIBIT C'!G47))</f>
        <v/>
      </c>
      <c r="G47" s="101" t="str">
        <f t="shared" si="4"/>
        <v/>
      </c>
      <c r="H47" s="121" t="str">
        <f>IF(COSTS!$L$158="","",IF(B47="","",IF('DEV.  DATA'!$E$38="",IF('QUAL. ACQU.'!F43="","",'QUAL. ACQU.'!F43),'DEV.  DATA'!$E$38)))</f>
        <v/>
      </c>
      <c r="I47" s="101" t="str">
        <f>IF(COSTS!$L$158="","",IF(B47="","",ROUND(G47*(H47/100),0)))</f>
        <v/>
      </c>
      <c r="N47" s="450"/>
      <c r="O47" s="451" t="str">
        <f t="shared" si="1"/>
        <v/>
      </c>
      <c r="R47" s="457" t="str">
        <f t="shared" si="2"/>
        <v/>
      </c>
      <c r="S47" s="457" t="str">
        <f t="shared" si="3"/>
        <v/>
      </c>
    </row>
    <row r="48" spans="1:19">
      <c r="A48" s="304" t="str">
        <f>IF('EXHIBIT C'!A48="","",'EXHIBIT C'!A48)</f>
        <v/>
      </c>
      <c r="B48" s="105" t="str">
        <f>IF(COSTS!$L$158="","",IF('EXHIBIT C'!B48="","",'EXHIBIT C'!B48))</f>
        <v/>
      </c>
      <c r="C48" s="122" t="str">
        <f>IF(COSTS!$L$158="","",'QUAL. ACQU.'!B44)</f>
        <v/>
      </c>
      <c r="D48" s="99" t="str">
        <f>IF(COSTS!$L$158="","",IF('EXHIBIT C'!D48="","",'EXHIBIT C'!D48))</f>
        <v/>
      </c>
      <c r="E48" s="101" t="str">
        <f>IF(B48="","",N(N48)+IF('DEV.  DATA'!H$84&gt;0,IF('CREDIT CALC.'!H$41&lt;='CREDIT CALC.'!H$43,'QUAL. ACQU.'!D44,('CREDIT CALC.'!H$43/'CREDIT CALC.'!H$41)*'QUAL. ACQU.'!D44),IF('CREDIT CALC.'!H$37="","",IF(AND('CREDIT CALC.'!H$41&lt;='CREDIT CALC.'!H$37,'CREDIT CALC.'!H$41&lt;='CREDIT CALC.'!H$43),'QUAL. ACQU.'!D44,IF(AND('CREDIT CALC.'!H$37&lt;'CREDIT CALC.'!H$41,'CREDIT CALC.'!H$37&lt;'CREDIT CALC.'!H$43),('CREDIT CALC.'!H$37/'CREDIT CALC.'!H$41)*'QUAL. ACQU.'!D44,('CREDIT CALC.'!H$43/'CREDIT CALC.'!H$41)*'QUAL. ACQU.'!D44)))))</f>
        <v/>
      </c>
      <c r="F48" s="100" t="str">
        <f>IF(COSTS!$L$158="","",IF('EXHIBIT C'!G48="","",'EXHIBIT C'!G48))</f>
        <v/>
      </c>
      <c r="G48" s="101" t="str">
        <f t="shared" si="4"/>
        <v/>
      </c>
      <c r="H48" s="121" t="str">
        <f>IF(COSTS!$L$158="","",IF(B48="","",IF('DEV.  DATA'!$E$38="",IF('QUAL. ACQU.'!F44="","",'QUAL. ACQU.'!F44),'DEV.  DATA'!$E$38)))</f>
        <v/>
      </c>
      <c r="I48" s="101" t="str">
        <f>IF(COSTS!$L$158="","",IF(B48="","",ROUND(G48*(H48/100),0)))</f>
        <v/>
      </c>
      <c r="N48" s="450"/>
      <c r="O48" s="451" t="str">
        <f t="shared" si="1"/>
        <v/>
      </c>
      <c r="R48" s="457" t="str">
        <f t="shared" si="2"/>
        <v/>
      </c>
      <c r="S48" s="457" t="str">
        <f t="shared" si="3"/>
        <v/>
      </c>
    </row>
    <row r="49" spans="1:19">
      <c r="A49" s="304" t="str">
        <f>IF('EXHIBIT C'!A49="","",'EXHIBIT C'!A49)</f>
        <v/>
      </c>
      <c r="B49" s="105" t="str">
        <f>IF(COSTS!$L$158="","",IF('EXHIBIT C'!B49="","",'EXHIBIT C'!B49))</f>
        <v/>
      </c>
      <c r="C49" s="122" t="str">
        <f>IF(COSTS!$L$158="","",'QUAL. ACQU.'!B45)</f>
        <v/>
      </c>
      <c r="D49" s="99" t="str">
        <f>IF(COSTS!$L$158="","",IF('EXHIBIT C'!D49="","",'EXHIBIT C'!D49))</f>
        <v/>
      </c>
      <c r="E49" s="101" t="str">
        <f>IF(B49="","",N(N49)+IF('DEV.  DATA'!H$84&gt;0,IF('CREDIT CALC.'!H$41&lt;='CREDIT CALC.'!H$43,'QUAL. ACQU.'!D45,('CREDIT CALC.'!H$43/'CREDIT CALC.'!H$41)*'QUAL. ACQU.'!D45),IF('CREDIT CALC.'!H$37="","",IF(AND('CREDIT CALC.'!H$41&lt;='CREDIT CALC.'!H$37,'CREDIT CALC.'!H$41&lt;='CREDIT CALC.'!H$43),'QUAL. ACQU.'!D45,IF(AND('CREDIT CALC.'!H$37&lt;'CREDIT CALC.'!H$41,'CREDIT CALC.'!H$37&lt;'CREDIT CALC.'!H$43),('CREDIT CALC.'!H$37/'CREDIT CALC.'!H$41)*'QUAL. ACQU.'!D45,('CREDIT CALC.'!H$43/'CREDIT CALC.'!H$41)*'QUAL. ACQU.'!D45)))))</f>
        <v/>
      </c>
      <c r="F49" s="100" t="str">
        <f>IF(COSTS!$L$158="","",IF('EXHIBIT C'!G49="","",'EXHIBIT C'!G49))</f>
        <v/>
      </c>
      <c r="G49" s="101" t="str">
        <f t="shared" si="4"/>
        <v/>
      </c>
      <c r="H49" s="121" t="str">
        <f>IF(COSTS!$L$158="","",IF(B49="","",IF('DEV.  DATA'!$E$38="",IF('QUAL. ACQU.'!F45="","",'QUAL. ACQU.'!F45),'DEV.  DATA'!$E$38)))</f>
        <v/>
      </c>
      <c r="I49" s="101" t="str">
        <f>IF(COSTS!$L$158="","",IF(B49="","",ROUND(G49*(H49/100),0)))</f>
        <v/>
      </c>
      <c r="N49" s="450"/>
      <c r="O49" s="451" t="str">
        <f t="shared" si="1"/>
        <v/>
      </c>
      <c r="R49" s="457" t="str">
        <f t="shared" si="2"/>
        <v/>
      </c>
      <c r="S49" s="457" t="str">
        <f t="shared" si="3"/>
        <v/>
      </c>
    </row>
    <row r="50" spans="1:19">
      <c r="A50" s="304" t="str">
        <f>IF('EXHIBIT C'!A50="","",'EXHIBIT C'!A50)</f>
        <v/>
      </c>
      <c r="B50" s="105" t="str">
        <f>IF(COSTS!$L$158="","",IF('EXHIBIT C'!B50="","",'EXHIBIT C'!B50))</f>
        <v/>
      </c>
      <c r="C50" s="122" t="str">
        <f>IF(COSTS!$L$158="","",'QUAL. ACQU.'!B46)</f>
        <v/>
      </c>
      <c r="D50" s="99" t="str">
        <f>IF(COSTS!$L$158="","",IF('EXHIBIT C'!D50="","",'EXHIBIT C'!D50))</f>
        <v/>
      </c>
      <c r="E50" s="101" t="str">
        <f>IF(B50="","",N(N50)+IF('DEV.  DATA'!H$84&gt;0,IF('CREDIT CALC.'!H$41&lt;='CREDIT CALC.'!H$43,'QUAL. ACQU.'!D46,('CREDIT CALC.'!H$43/'CREDIT CALC.'!H$41)*'QUAL. ACQU.'!D46),IF('CREDIT CALC.'!H$37="","",IF(AND('CREDIT CALC.'!H$41&lt;='CREDIT CALC.'!H$37,'CREDIT CALC.'!H$41&lt;='CREDIT CALC.'!H$43),'QUAL. ACQU.'!D46,IF(AND('CREDIT CALC.'!H$37&lt;'CREDIT CALC.'!H$41,'CREDIT CALC.'!H$37&lt;'CREDIT CALC.'!H$43),('CREDIT CALC.'!H$37/'CREDIT CALC.'!H$41)*'QUAL. ACQU.'!D46,('CREDIT CALC.'!H$43/'CREDIT CALC.'!H$41)*'QUAL. ACQU.'!D46)))))</f>
        <v/>
      </c>
      <c r="F50" s="100" t="str">
        <f>IF(COSTS!$L$158="","",IF('EXHIBIT C'!G50="","",'EXHIBIT C'!G50))</f>
        <v/>
      </c>
      <c r="G50" s="101" t="str">
        <f t="shared" si="4"/>
        <v/>
      </c>
      <c r="H50" s="121" t="str">
        <f>IF(COSTS!$L$158="","",IF(B50="","",IF('DEV.  DATA'!$E$38="",IF('QUAL. ACQU.'!F46="","",'QUAL. ACQU.'!F46),'DEV.  DATA'!$E$38)))</f>
        <v/>
      </c>
      <c r="I50" s="101" t="str">
        <f>IF(COSTS!$L$158="","",IF(B50="","",ROUND(G50*(H50/100),0)))</f>
        <v/>
      </c>
      <c r="N50" s="450"/>
      <c r="O50" s="451" t="str">
        <f t="shared" si="1"/>
        <v/>
      </c>
      <c r="R50" s="457" t="str">
        <f t="shared" si="2"/>
        <v/>
      </c>
      <c r="S50" s="457" t="str">
        <f t="shared" si="3"/>
        <v/>
      </c>
    </row>
    <row r="51" spans="1:19">
      <c r="A51" s="304" t="str">
        <f>IF('EXHIBIT C'!A51="","",'EXHIBIT C'!A51)</f>
        <v/>
      </c>
      <c r="B51" s="105" t="str">
        <f>IF(COSTS!$L$158="","",IF('EXHIBIT C'!B51="","",'EXHIBIT C'!B51))</f>
        <v/>
      </c>
      <c r="C51" s="122" t="str">
        <f>IF(COSTS!$L$158="","",'QUAL. ACQU.'!B47)</f>
        <v/>
      </c>
      <c r="D51" s="99" t="str">
        <f>IF(COSTS!$L$158="","",IF('EXHIBIT C'!D51="","",'EXHIBIT C'!D51))</f>
        <v/>
      </c>
      <c r="E51" s="101" t="str">
        <f>IF(B51="","",N(N51)+IF('DEV.  DATA'!H$84&gt;0,IF('CREDIT CALC.'!H$41&lt;='CREDIT CALC.'!H$43,'QUAL. ACQU.'!D47,('CREDIT CALC.'!H$43/'CREDIT CALC.'!H$41)*'QUAL. ACQU.'!D47),IF('CREDIT CALC.'!H$37="","",IF(AND('CREDIT CALC.'!H$41&lt;='CREDIT CALC.'!H$37,'CREDIT CALC.'!H$41&lt;='CREDIT CALC.'!H$43),'QUAL. ACQU.'!D47,IF(AND('CREDIT CALC.'!H$37&lt;'CREDIT CALC.'!H$41,'CREDIT CALC.'!H$37&lt;'CREDIT CALC.'!H$43),('CREDIT CALC.'!H$37/'CREDIT CALC.'!H$41)*'QUAL. ACQU.'!D47,('CREDIT CALC.'!H$43/'CREDIT CALC.'!H$41)*'QUAL. ACQU.'!D47)))))</f>
        <v/>
      </c>
      <c r="F51" s="100" t="str">
        <f>IF(COSTS!$L$158="","",IF('EXHIBIT C'!G51="","",'EXHIBIT C'!G51))</f>
        <v/>
      </c>
      <c r="G51" s="101" t="str">
        <f t="shared" si="4"/>
        <v/>
      </c>
      <c r="H51" s="121" t="str">
        <f>IF(COSTS!$L$158="","",IF(B51="","",IF('DEV.  DATA'!$E$38="",IF('QUAL. ACQU.'!F47="","",'QUAL. ACQU.'!F47),'DEV.  DATA'!$E$38)))</f>
        <v/>
      </c>
      <c r="I51" s="101" t="str">
        <f>IF(COSTS!$L$158="","",IF(B51="","",ROUND(G51*(H51/100),0)))</f>
        <v/>
      </c>
      <c r="N51" s="450"/>
      <c r="O51" s="451" t="str">
        <f t="shared" si="1"/>
        <v/>
      </c>
      <c r="R51" s="457" t="str">
        <f t="shared" si="2"/>
        <v/>
      </c>
      <c r="S51" s="457" t="str">
        <f t="shared" si="3"/>
        <v/>
      </c>
    </row>
    <row r="52" spans="1:19">
      <c r="A52" s="304" t="str">
        <f>IF('EXHIBIT C'!A52="","",'EXHIBIT C'!A52)</f>
        <v/>
      </c>
      <c r="B52" s="105" t="str">
        <f>IF(COSTS!$L$158="","",IF('EXHIBIT C'!B52="","",'EXHIBIT C'!B52))</f>
        <v/>
      </c>
      <c r="C52" s="122" t="str">
        <f>IF(COSTS!$L$158="","",'QUAL. ACQU.'!B48)</f>
        <v/>
      </c>
      <c r="D52" s="99" t="str">
        <f>IF(COSTS!$L$158="","",IF('EXHIBIT C'!D52="","",'EXHIBIT C'!D52))</f>
        <v/>
      </c>
      <c r="E52" s="101" t="str">
        <f>IF(B52="","",N(N52)+IF('DEV.  DATA'!H$84&gt;0,IF('CREDIT CALC.'!H$41&lt;='CREDIT CALC.'!H$43,'QUAL. ACQU.'!D48,('CREDIT CALC.'!H$43/'CREDIT CALC.'!H$41)*'QUAL. ACQU.'!D48),IF('CREDIT CALC.'!H$37="","",IF(AND('CREDIT CALC.'!H$41&lt;='CREDIT CALC.'!H$37,'CREDIT CALC.'!H$41&lt;='CREDIT CALC.'!H$43),'QUAL. ACQU.'!D48,IF(AND('CREDIT CALC.'!H$37&lt;'CREDIT CALC.'!H$41,'CREDIT CALC.'!H$37&lt;'CREDIT CALC.'!H$43),('CREDIT CALC.'!H$37/'CREDIT CALC.'!H$41)*'QUAL. ACQU.'!D48,('CREDIT CALC.'!H$43/'CREDIT CALC.'!H$41)*'QUAL. ACQU.'!D48)))))</f>
        <v/>
      </c>
      <c r="F52" s="100" t="str">
        <f>IF(COSTS!$L$158="","",IF('EXHIBIT C'!G52="","",'EXHIBIT C'!G52))</f>
        <v/>
      </c>
      <c r="G52" s="101" t="str">
        <f t="shared" si="4"/>
        <v/>
      </c>
      <c r="H52" s="121" t="str">
        <f>IF(COSTS!$L$158="","",IF(B52="","",IF('DEV.  DATA'!$E$38="",IF('QUAL. ACQU.'!F48="","",'QUAL. ACQU.'!F48),'DEV.  DATA'!$E$38)))</f>
        <v/>
      </c>
      <c r="I52" s="101" t="str">
        <f>IF(COSTS!$L$158="","",IF(B52="","",ROUND(G52*(H52/100),0)))</f>
        <v/>
      </c>
      <c r="N52" s="450"/>
      <c r="O52" s="451" t="str">
        <f t="shared" si="1"/>
        <v/>
      </c>
      <c r="R52" s="457" t="str">
        <f t="shared" si="2"/>
        <v/>
      </c>
      <c r="S52" s="457" t="str">
        <f t="shared" si="3"/>
        <v/>
      </c>
    </row>
    <row r="53" spans="1:19">
      <c r="A53" s="304" t="str">
        <f>IF('EXHIBIT C'!A53="","",'EXHIBIT C'!A53)</f>
        <v/>
      </c>
      <c r="B53" s="105" t="str">
        <f>IF(COSTS!$L$158="","",IF('EXHIBIT C'!B53="","",'EXHIBIT C'!B53))</f>
        <v/>
      </c>
      <c r="C53" s="122" t="str">
        <f>IF(COSTS!$L$158="","",'QUAL. ACQU.'!B49)</f>
        <v/>
      </c>
      <c r="D53" s="99" t="str">
        <f>IF(COSTS!$L$158="","",IF('EXHIBIT C'!D53="","",'EXHIBIT C'!D53))</f>
        <v/>
      </c>
      <c r="E53" s="101" t="str">
        <f>IF(B53="","",N(N53)+IF('DEV.  DATA'!H$84&gt;0,IF('CREDIT CALC.'!H$41&lt;='CREDIT CALC.'!H$43,'QUAL. ACQU.'!D49,('CREDIT CALC.'!H$43/'CREDIT CALC.'!H$41)*'QUAL. ACQU.'!D49),IF('CREDIT CALC.'!H$37="","",IF(AND('CREDIT CALC.'!H$41&lt;='CREDIT CALC.'!H$37,'CREDIT CALC.'!H$41&lt;='CREDIT CALC.'!H$43),'QUAL. ACQU.'!D49,IF(AND('CREDIT CALC.'!H$37&lt;'CREDIT CALC.'!H$41,'CREDIT CALC.'!H$37&lt;'CREDIT CALC.'!H$43),('CREDIT CALC.'!H$37/'CREDIT CALC.'!H$41)*'QUAL. ACQU.'!D49,('CREDIT CALC.'!H$43/'CREDIT CALC.'!H$41)*'QUAL. ACQU.'!D49)))))</f>
        <v/>
      </c>
      <c r="F53" s="100" t="str">
        <f>IF(COSTS!$L$158="","",IF('EXHIBIT C'!G53="","",'EXHIBIT C'!G53))</f>
        <v/>
      </c>
      <c r="G53" s="101" t="str">
        <f t="shared" si="4"/>
        <v/>
      </c>
      <c r="H53" s="121" t="str">
        <f>IF(COSTS!$L$158="","",IF(B53="","",IF('DEV.  DATA'!$E$38="",IF('QUAL. ACQU.'!F49="","",'QUAL. ACQU.'!F49),'DEV.  DATA'!$E$38)))</f>
        <v/>
      </c>
      <c r="I53" s="101" t="str">
        <f>IF(COSTS!$L$158="","",IF(B53="","",ROUND(G53*(H53/100),0)))</f>
        <v/>
      </c>
      <c r="N53" s="450"/>
      <c r="O53" s="451" t="str">
        <f t="shared" si="1"/>
        <v/>
      </c>
      <c r="R53" s="457" t="str">
        <f t="shared" si="2"/>
        <v/>
      </c>
      <c r="S53" s="457" t="str">
        <f t="shared" si="3"/>
        <v/>
      </c>
    </row>
    <row r="54" spans="1:19">
      <c r="A54" s="304" t="str">
        <f>IF('EXHIBIT C'!A54="","",'EXHIBIT C'!A54)</f>
        <v/>
      </c>
      <c r="B54" s="105" t="str">
        <f>IF(COSTS!$L$158="","",IF('EXHIBIT C'!B54="","",'EXHIBIT C'!B54))</f>
        <v/>
      </c>
      <c r="C54" s="122" t="str">
        <f>IF(COSTS!$L$158="","",'QUAL. ACQU.'!B50)</f>
        <v/>
      </c>
      <c r="D54" s="99" t="str">
        <f>IF(COSTS!$L$158="","",IF('EXHIBIT C'!D54="","",'EXHIBIT C'!D54))</f>
        <v/>
      </c>
      <c r="E54" s="101" t="str">
        <f>IF(B54="","",N(N54)+IF('DEV.  DATA'!H$84&gt;0,IF('CREDIT CALC.'!H$41&lt;='CREDIT CALC.'!H$43,'QUAL. ACQU.'!D50,('CREDIT CALC.'!H$43/'CREDIT CALC.'!H$41)*'QUAL. ACQU.'!D50),IF('CREDIT CALC.'!H$37="","",IF(AND('CREDIT CALC.'!H$41&lt;='CREDIT CALC.'!H$37,'CREDIT CALC.'!H$41&lt;='CREDIT CALC.'!H$43),'QUAL. ACQU.'!D50,IF(AND('CREDIT CALC.'!H$37&lt;'CREDIT CALC.'!H$41,'CREDIT CALC.'!H$37&lt;'CREDIT CALC.'!H$43),('CREDIT CALC.'!H$37/'CREDIT CALC.'!H$41)*'QUAL. ACQU.'!D50,('CREDIT CALC.'!H$43/'CREDIT CALC.'!H$41)*'QUAL. ACQU.'!D50)))))</f>
        <v/>
      </c>
      <c r="F54" s="100" t="str">
        <f>IF(COSTS!$L$158="","",IF('EXHIBIT C'!G54="","",'EXHIBIT C'!G54))</f>
        <v/>
      </c>
      <c r="G54" s="101" t="str">
        <f t="shared" si="4"/>
        <v/>
      </c>
      <c r="H54" s="121" t="str">
        <f>IF(COSTS!$L$158="","",IF(B54="","",IF('DEV.  DATA'!$E$38="",IF('QUAL. ACQU.'!F50="","",'QUAL. ACQU.'!F50),'DEV.  DATA'!$E$38)))</f>
        <v/>
      </c>
      <c r="I54" s="101" t="str">
        <f>IF(COSTS!$L$158="","",IF(B54="","",ROUND(G54*(H54/100),0)))</f>
        <v/>
      </c>
      <c r="N54" s="450"/>
      <c r="O54" s="451" t="str">
        <f t="shared" si="1"/>
        <v/>
      </c>
      <c r="R54" s="457" t="str">
        <f t="shared" si="2"/>
        <v/>
      </c>
      <c r="S54" s="457" t="str">
        <f t="shared" si="3"/>
        <v/>
      </c>
    </row>
    <row r="55" spans="1:19">
      <c r="A55" s="304" t="str">
        <f>IF('EXHIBIT C'!A55="","",'EXHIBIT C'!A55)</f>
        <v/>
      </c>
      <c r="B55" s="105" t="str">
        <f>IF(COSTS!$L$158="","",IF('EXHIBIT C'!B55="","",'EXHIBIT C'!B55))</f>
        <v/>
      </c>
      <c r="C55" s="122" t="str">
        <f>IF(COSTS!$L$158="","",'QUAL. ACQU.'!B51)</f>
        <v/>
      </c>
      <c r="D55" s="99" t="str">
        <f>IF(COSTS!$L$158="","",IF('EXHIBIT C'!D55="","",'EXHIBIT C'!D55))</f>
        <v/>
      </c>
      <c r="E55" s="101" t="str">
        <f>IF(B55="","",N(N55)+IF('DEV.  DATA'!H$84&gt;0,IF('CREDIT CALC.'!H$41&lt;='CREDIT CALC.'!H$43,'QUAL. ACQU.'!D51,('CREDIT CALC.'!H$43/'CREDIT CALC.'!H$41)*'QUAL. ACQU.'!D51),IF('CREDIT CALC.'!H$37="","",IF(AND('CREDIT CALC.'!H$41&lt;='CREDIT CALC.'!H$37,'CREDIT CALC.'!H$41&lt;='CREDIT CALC.'!H$43),'QUAL. ACQU.'!D51,IF(AND('CREDIT CALC.'!H$37&lt;'CREDIT CALC.'!H$41,'CREDIT CALC.'!H$37&lt;'CREDIT CALC.'!H$43),('CREDIT CALC.'!H$37/'CREDIT CALC.'!H$41)*'QUAL. ACQU.'!D51,('CREDIT CALC.'!H$43/'CREDIT CALC.'!H$41)*'QUAL. ACQU.'!D51)))))</f>
        <v/>
      </c>
      <c r="F55" s="100" t="str">
        <f>IF(COSTS!$L$158="","",IF('EXHIBIT C'!G55="","",'EXHIBIT C'!G55))</f>
        <v/>
      </c>
      <c r="G55" s="101" t="str">
        <f t="shared" si="4"/>
        <v/>
      </c>
      <c r="H55" s="121" t="str">
        <f>IF(COSTS!$L$158="","",IF(B55="","",IF('DEV.  DATA'!$E$38="",IF('QUAL. ACQU.'!F51="","",'QUAL. ACQU.'!F51),'DEV.  DATA'!$E$38)))</f>
        <v/>
      </c>
      <c r="I55" s="101" t="str">
        <f>IF(COSTS!$L$158="","",IF(B55="","",ROUND(G55*(H55/100),0)))</f>
        <v/>
      </c>
      <c r="N55" s="450"/>
      <c r="O55" s="451" t="str">
        <f t="shared" si="1"/>
        <v/>
      </c>
      <c r="R55" s="457" t="str">
        <f t="shared" si="2"/>
        <v/>
      </c>
      <c r="S55" s="457" t="str">
        <f t="shared" si="3"/>
        <v/>
      </c>
    </row>
    <row r="56" spans="1:19">
      <c r="A56" s="304" t="str">
        <f>IF('EXHIBIT C'!A56="","",'EXHIBIT C'!A56)</f>
        <v/>
      </c>
      <c r="B56" s="105" t="str">
        <f>IF(COSTS!$L$158="","",IF('EXHIBIT C'!B56="","",'EXHIBIT C'!B56))</f>
        <v/>
      </c>
      <c r="C56" s="122" t="str">
        <f>IF(COSTS!$L$158="","",'QUAL. ACQU.'!B52)</f>
        <v/>
      </c>
      <c r="D56" s="99" t="str">
        <f>IF(COSTS!$L$158="","",IF('EXHIBIT C'!D56="","",'EXHIBIT C'!D56))</f>
        <v/>
      </c>
      <c r="E56" s="101" t="str">
        <f>IF(B56="","",N(N56)+IF('DEV.  DATA'!H$84&gt;0,IF('CREDIT CALC.'!H$41&lt;='CREDIT CALC.'!H$43,'QUAL. ACQU.'!D52,('CREDIT CALC.'!H$43/'CREDIT CALC.'!H$41)*'QUAL. ACQU.'!D52),IF('CREDIT CALC.'!H$37="","",IF(AND('CREDIT CALC.'!H$41&lt;='CREDIT CALC.'!H$37,'CREDIT CALC.'!H$41&lt;='CREDIT CALC.'!H$43),'QUAL. ACQU.'!D52,IF(AND('CREDIT CALC.'!H$37&lt;'CREDIT CALC.'!H$41,'CREDIT CALC.'!H$37&lt;'CREDIT CALC.'!H$43),('CREDIT CALC.'!H$37/'CREDIT CALC.'!H$41)*'QUAL. ACQU.'!D52,('CREDIT CALC.'!H$43/'CREDIT CALC.'!H$41)*'QUAL. ACQU.'!D52)))))</f>
        <v/>
      </c>
      <c r="F56" s="100" t="str">
        <f>IF(COSTS!$L$158="","",IF('EXHIBIT C'!G56="","",'EXHIBIT C'!G56))</f>
        <v/>
      </c>
      <c r="G56" s="101" t="str">
        <f t="shared" si="4"/>
        <v/>
      </c>
      <c r="H56" s="121" t="str">
        <f>IF(COSTS!$L$158="","",IF(B56="","",IF('DEV.  DATA'!$E$38="",IF('QUAL. ACQU.'!F52="","",'QUAL. ACQU.'!F52),'DEV.  DATA'!$E$38)))</f>
        <v/>
      </c>
      <c r="I56" s="101" t="str">
        <f>IF(COSTS!$L$158="","",IF(B56="","",ROUND(G56*(H56/100),0)))</f>
        <v/>
      </c>
      <c r="N56" s="450"/>
      <c r="O56" s="451" t="str">
        <f t="shared" si="1"/>
        <v/>
      </c>
      <c r="R56" s="457" t="str">
        <f t="shared" si="2"/>
        <v/>
      </c>
      <c r="S56" s="457" t="str">
        <f t="shared" si="3"/>
        <v/>
      </c>
    </row>
    <row r="57" spans="1:19">
      <c r="A57" s="304" t="str">
        <f>IF('EXHIBIT C'!A57="","",'EXHIBIT C'!A57)</f>
        <v/>
      </c>
      <c r="B57" s="105" t="str">
        <f>IF(COSTS!$L$158="","",IF('EXHIBIT C'!B57="","",'EXHIBIT C'!B57))</f>
        <v/>
      </c>
      <c r="C57" s="122" t="str">
        <f>IF(COSTS!$L$158="","",'QUAL. ACQU.'!B53)</f>
        <v/>
      </c>
      <c r="D57" s="99" t="str">
        <f>IF(COSTS!$L$158="","",IF('EXHIBIT C'!D57="","",'EXHIBIT C'!D57))</f>
        <v/>
      </c>
      <c r="E57" s="101" t="str">
        <f>IF(B57="","",N(N57)+IF('DEV.  DATA'!H$84&gt;0,IF('CREDIT CALC.'!H$41&lt;='CREDIT CALC.'!H$43,'QUAL. ACQU.'!D53,('CREDIT CALC.'!H$43/'CREDIT CALC.'!H$41)*'QUAL. ACQU.'!D53),IF('CREDIT CALC.'!H$37="","",IF(AND('CREDIT CALC.'!H$41&lt;='CREDIT CALC.'!H$37,'CREDIT CALC.'!H$41&lt;='CREDIT CALC.'!H$43),'QUAL. ACQU.'!D53,IF(AND('CREDIT CALC.'!H$37&lt;'CREDIT CALC.'!H$41,'CREDIT CALC.'!H$37&lt;'CREDIT CALC.'!H$43),('CREDIT CALC.'!H$37/'CREDIT CALC.'!H$41)*'QUAL. ACQU.'!D53,('CREDIT CALC.'!H$43/'CREDIT CALC.'!H$41)*'QUAL. ACQU.'!D53)))))</f>
        <v/>
      </c>
      <c r="F57" s="100" t="str">
        <f>IF(COSTS!$L$158="","",IF('EXHIBIT C'!G57="","",'EXHIBIT C'!G57))</f>
        <v/>
      </c>
      <c r="G57" s="101" t="str">
        <f t="shared" si="4"/>
        <v/>
      </c>
      <c r="H57" s="121" t="str">
        <f>IF(COSTS!$L$158="","",IF(B57="","",IF('DEV.  DATA'!$E$38="",IF('QUAL. ACQU.'!F53="","",'QUAL. ACQU.'!F53),'DEV.  DATA'!$E$38)))</f>
        <v/>
      </c>
      <c r="I57" s="101" t="str">
        <f>IF(COSTS!$L$158="","",IF(B57="","",ROUND(G57*(H57/100),0)))</f>
        <v/>
      </c>
      <c r="N57" s="450"/>
      <c r="O57" s="451" t="str">
        <f t="shared" si="1"/>
        <v/>
      </c>
      <c r="R57" s="457" t="str">
        <f t="shared" si="2"/>
        <v/>
      </c>
      <c r="S57" s="457" t="str">
        <f t="shared" si="3"/>
        <v/>
      </c>
    </row>
    <row r="58" spans="1:19">
      <c r="A58" s="304" t="str">
        <f>IF('EXHIBIT C'!A58="","",'EXHIBIT C'!A58)</f>
        <v/>
      </c>
      <c r="B58" s="105" t="str">
        <f>IF(COSTS!$L$158="","",IF('EXHIBIT C'!B58="","",'EXHIBIT C'!B58))</f>
        <v/>
      </c>
      <c r="C58" s="122" t="str">
        <f>IF(COSTS!$L$158="","",'QUAL. ACQU.'!B54)</f>
        <v/>
      </c>
      <c r="D58" s="99" t="str">
        <f>IF(COSTS!$L$158="","",IF('EXHIBIT C'!D58="","",'EXHIBIT C'!D58))</f>
        <v/>
      </c>
      <c r="E58" s="101" t="str">
        <f>IF(B58="","",N(N58)+IF('DEV.  DATA'!H$84&gt;0,IF('CREDIT CALC.'!H$41&lt;='CREDIT CALC.'!H$43,'QUAL. ACQU.'!D54,('CREDIT CALC.'!H$43/'CREDIT CALC.'!H$41)*'QUAL. ACQU.'!D54),IF('CREDIT CALC.'!H$37="","",IF(AND('CREDIT CALC.'!H$41&lt;='CREDIT CALC.'!H$37,'CREDIT CALC.'!H$41&lt;='CREDIT CALC.'!H$43),'QUAL. ACQU.'!D54,IF(AND('CREDIT CALC.'!H$37&lt;'CREDIT CALC.'!H$41,'CREDIT CALC.'!H$37&lt;'CREDIT CALC.'!H$43),('CREDIT CALC.'!H$37/'CREDIT CALC.'!H$41)*'QUAL. ACQU.'!D54,('CREDIT CALC.'!H$43/'CREDIT CALC.'!H$41)*'QUAL. ACQU.'!D54)))))</f>
        <v/>
      </c>
      <c r="F58" s="100" t="str">
        <f>IF(COSTS!$L$158="","",IF('EXHIBIT C'!G58="","",'EXHIBIT C'!G58))</f>
        <v/>
      </c>
      <c r="G58" s="101" t="str">
        <f t="shared" si="4"/>
        <v/>
      </c>
      <c r="H58" s="121" t="str">
        <f>IF(COSTS!$L$158="","",IF(B58="","",IF('DEV.  DATA'!$E$38="",IF('QUAL. ACQU.'!F54="","",'QUAL. ACQU.'!F54),'DEV.  DATA'!$E$38)))</f>
        <v/>
      </c>
      <c r="I58" s="101" t="str">
        <f>IF(COSTS!$L$158="","",IF(B58="","",ROUND(G58*(H58/100),0)))</f>
        <v/>
      </c>
      <c r="N58" s="450"/>
      <c r="O58" s="451" t="str">
        <f t="shared" si="1"/>
        <v/>
      </c>
      <c r="R58" s="457" t="str">
        <f t="shared" si="2"/>
        <v/>
      </c>
      <c r="S58" s="457" t="str">
        <f t="shared" si="3"/>
        <v/>
      </c>
    </row>
    <row r="59" spans="1:19">
      <c r="A59" s="304" t="str">
        <f>IF('EXHIBIT C'!A59="","",'EXHIBIT C'!A59)</f>
        <v/>
      </c>
      <c r="B59" s="105" t="str">
        <f>IF(COSTS!$L$158="","",IF('EXHIBIT C'!B59="","",'EXHIBIT C'!B59))</f>
        <v/>
      </c>
      <c r="C59" s="122" t="str">
        <f>IF(COSTS!$L$158="","",'QUAL. ACQU.'!B55)</f>
        <v/>
      </c>
      <c r="D59" s="99" t="str">
        <f>IF(COSTS!$L$158="","",IF('EXHIBIT C'!D59="","",'EXHIBIT C'!D59))</f>
        <v/>
      </c>
      <c r="E59" s="101" t="str">
        <f>IF(B59="","",N(N59)+IF('DEV.  DATA'!H$84&gt;0,IF('CREDIT CALC.'!H$41&lt;='CREDIT CALC.'!H$43,'QUAL. ACQU.'!D55,('CREDIT CALC.'!H$43/'CREDIT CALC.'!H$41)*'QUAL. ACQU.'!D55),IF('CREDIT CALC.'!H$37="","",IF(AND('CREDIT CALC.'!H$41&lt;='CREDIT CALC.'!H$37,'CREDIT CALC.'!H$41&lt;='CREDIT CALC.'!H$43),'QUAL. ACQU.'!D55,IF(AND('CREDIT CALC.'!H$37&lt;'CREDIT CALC.'!H$41,'CREDIT CALC.'!H$37&lt;'CREDIT CALC.'!H$43),('CREDIT CALC.'!H$37/'CREDIT CALC.'!H$41)*'QUAL. ACQU.'!D55,('CREDIT CALC.'!H$43/'CREDIT CALC.'!H$41)*'QUAL. ACQU.'!D55)))))</f>
        <v/>
      </c>
      <c r="F59" s="100" t="str">
        <f>IF(COSTS!$L$158="","",IF('EXHIBIT C'!G59="","",'EXHIBIT C'!G59))</f>
        <v/>
      </c>
      <c r="G59" s="101" t="str">
        <f t="shared" si="4"/>
        <v/>
      </c>
      <c r="H59" s="121" t="str">
        <f>IF(COSTS!$L$158="","",IF(B59="","",IF('DEV.  DATA'!$E$38="",IF('QUAL. ACQU.'!F55="","",'QUAL. ACQU.'!F55),'DEV.  DATA'!$E$38)))</f>
        <v/>
      </c>
      <c r="I59" s="101" t="str">
        <f>IF(COSTS!$L$158="","",IF(B59="","",ROUND(G59*(H59/100),0)))</f>
        <v/>
      </c>
      <c r="N59" s="450"/>
      <c r="O59" s="451" t="str">
        <f t="shared" si="1"/>
        <v/>
      </c>
      <c r="R59" s="457" t="str">
        <f t="shared" si="2"/>
        <v/>
      </c>
      <c r="S59" s="457" t="str">
        <f t="shared" si="3"/>
        <v/>
      </c>
    </row>
    <row r="60" spans="1:19">
      <c r="A60" s="304" t="str">
        <f>IF('EXHIBIT C'!A60="","",'EXHIBIT C'!A60)</f>
        <v/>
      </c>
      <c r="B60" s="105" t="str">
        <f>IF(COSTS!$L$158="","",IF('EXHIBIT C'!B60="","",'EXHIBIT C'!B60))</f>
        <v/>
      </c>
      <c r="C60" s="122" t="str">
        <f>IF(COSTS!$L$158="","",'QUAL. ACQU.'!B56)</f>
        <v/>
      </c>
      <c r="D60" s="99" t="str">
        <f>IF(COSTS!$L$158="","",IF('EXHIBIT C'!D60="","",'EXHIBIT C'!D60))</f>
        <v/>
      </c>
      <c r="E60" s="101" t="str">
        <f>IF(B60="","",N(N60)+IF('DEV.  DATA'!H$84&gt;0,IF('CREDIT CALC.'!H$41&lt;='CREDIT CALC.'!H$43,'QUAL. ACQU.'!D56,('CREDIT CALC.'!H$43/'CREDIT CALC.'!H$41)*'QUAL. ACQU.'!D56),IF('CREDIT CALC.'!H$37="","",IF(AND('CREDIT CALC.'!H$41&lt;='CREDIT CALC.'!H$37,'CREDIT CALC.'!H$41&lt;='CREDIT CALC.'!H$43),'QUAL. ACQU.'!D56,IF(AND('CREDIT CALC.'!H$37&lt;'CREDIT CALC.'!H$41,'CREDIT CALC.'!H$37&lt;'CREDIT CALC.'!H$43),('CREDIT CALC.'!H$37/'CREDIT CALC.'!H$41)*'QUAL. ACQU.'!D56,('CREDIT CALC.'!H$43/'CREDIT CALC.'!H$41)*'QUAL. ACQU.'!D56)))))</f>
        <v/>
      </c>
      <c r="F60" s="100" t="str">
        <f>IF(COSTS!$L$158="","",IF('EXHIBIT C'!G60="","",'EXHIBIT C'!G60))</f>
        <v/>
      </c>
      <c r="G60" s="101" t="str">
        <f t="shared" si="4"/>
        <v/>
      </c>
      <c r="H60" s="121" t="str">
        <f>IF(COSTS!$L$158="","",IF(B60="","",IF('DEV.  DATA'!$E$38="",IF('QUAL. ACQU.'!F56="","",'QUAL. ACQU.'!F56),'DEV.  DATA'!$E$38)))</f>
        <v/>
      </c>
      <c r="I60" s="101" t="str">
        <f>IF(COSTS!$L$158="","",IF(B60="","",ROUND(G60*(H60/100),0)))</f>
        <v/>
      </c>
      <c r="N60" s="450"/>
      <c r="O60" s="451" t="str">
        <f t="shared" si="1"/>
        <v/>
      </c>
      <c r="R60" s="457" t="str">
        <f t="shared" si="2"/>
        <v/>
      </c>
      <c r="S60" s="457" t="str">
        <f t="shared" si="3"/>
        <v/>
      </c>
    </row>
    <row r="61" spans="1:19">
      <c r="A61" s="304" t="str">
        <f>IF('EXHIBIT C'!A61="","",'EXHIBIT C'!A61)</f>
        <v/>
      </c>
      <c r="B61" s="105" t="str">
        <f>IF(COSTS!$L$158="","",IF('EXHIBIT C'!B61="","",'EXHIBIT C'!B61))</f>
        <v/>
      </c>
      <c r="C61" s="122" t="str">
        <f>IF(COSTS!$L$158="","",'QUAL. ACQU.'!B57)</f>
        <v/>
      </c>
      <c r="D61" s="99" t="str">
        <f>IF(COSTS!$L$158="","",IF('EXHIBIT C'!D61="","",'EXHIBIT C'!D61))</f>
        <v/>
      </c>
      <c r="E61" s="101" t="str">
        <f>IF(B61="","",N(N61)+IF('DEV.  DATA'!H$84&gt;0,IF('CREDIT CALC.'!H$41&lt;='CREDIT CALC.'!H$43,'QUAL. ACQU.'!D57,('CREDIT CALC.'!H$43/'CREDIT CALC.'!H$41)*'QUAL. ACQU.'!D57),IF('CREDIT CALC.'!H$37="","",IF(AND('CREDIT CALC.'!H$41&lt;='CREDIT CALC.'!H$37,'CREDIT CALC.'!H$41&lt;='CREDIT CALC.'!H$43),'QUAL. ACQU.'!D57,IF(AND('CREDIT CALC.'!H$37&lt;'CREDIT CALC.'!H$41,'CREDIT CALC.'!H$37&lt;'CREDIT CALC.'!H$43),('CREDIT CALC.'!H$37/'CREDIT CALC.'!H$41)*'QUAL. ACQU.'!D57,('CREDIT CALC.'!H$43/'CREDIT CALC.'!H$41)*'QUAL. ACQU.'!D57)))))</f>
        <v/>
      </c>
      <c r="F61" s="100" t="str">
        <f>IF(COSTS!$L$158="","",IF('EXHIBIT C'!G61="","",'EXHIBIT C'!G61))</f>
        <v/>
      </c>
      <c r="G61" s="101" t="str">
        <f t="shared" si="4"/>
        <v/>
      </c>
      <c r="H61" s="121" t="str">
        <f>IF(COSTS!$L$158="","",IF(B61="","",IF('DEV.  DATA'!$E$38="",IF('QUAL. ACQU.'!F57="","",'QUAL. ACQU.'!F57),'DEV.  DATA'!$E$38)))</f>
        <v/>
      </c>
      <c r="I61" s="101" t="str">
        <f>IF(COSTS!$L$158="","",IF(B61="","",ROUND(G61*(H61/100),0)))</f>
        <v/>
      </c>
      <c r="N61" s="450"/>
      <c r="O61" s="451" t="str">
        <f t="shared" si="1"/>
        <v/>
      </c>
      <c r="R61" s="457" t="str">
        <f t="shared" si="2"/>
        <v/>
      </c>
      <c r="S61" s="457" t="str">
        <f t="shared" si="3"/>
        <v/>
      </c>
    </row>
    <row r="62" spans="1:19">
      <c r="A62" s="304" t="str">
        <f>IF('EXHIBIT C'!A62="","",'EXHIBIT C'!A62)</f>
        <v/>
      </c>
      <c r="B62" s="105" t="str">
        <f>IF(COSTS!$L$158="","",IF('EXHIBIT C'!B62="","",'EXHIBIT C'!B62))</f>
        <v/>
      </c>
      <c r="C62" s="122" t="str">
        <f>IF(COSTS!$L$158="","",'QUAL. ACQU.'!B58)</f>
        <v/>
      </c>
      <c r="D62" s="99" t="str">
        <f>IF(COSTS!$L$158="","",IF('EXHIBIT C'!D62="","",'EXHIBIT C'!D62))</f>
        <v/>
      </c>
      <c r="E62" s="101" t="str">
        <f>IF(B62="","",N(N62)+IF('DEV.  DATA'!H$84&gt;0,IF('CREDIT CALC.'!H$41&lt;='CREDIT CALC.'!H$43,'QUAL. ACQU.'!D58,('CREDIT CALC.'!H$43/'CREDIT CALC.'!H$41)*'QUAL. ACQU.'!D58),IF('CREDIT CALC.'!H$37="","",IF(AND('CREDIT CALC.'!H$41&lt;='CREDIT CALC.'!H$37,'CREDIT CALC.'!H$41&lt;='CREDIT CALC.'!H$43),'QUAL. ACQU.'!D58,IF(AND('CREDIT CALC.'!H$37&lt;'CREDIT CALC.'!H$41,'CREDIT CALC.'!H$37&lt;'CREDIT CALC.'!H$43),('CREDIT CALC.'!H$37/'CREDIT CALC.'!H$41)*'QUAL. ACQU.'!D58,('CREDIT CALC.'!H$43/'CREDIT CALC.'!H$41)*'QUAL. ACQU.'!D58)))))</f>
        <v/>
      </c>
      <c r="F62" s="100" t="str">
        <f>IF(COSTS!$L$158="","",IF('EXHIBIT C'!G62="","",'EXHIBIT C'!G62))</f>
        <v/>
      </c>
      <c r="G62" s="101" t="str">
        <f t="shared" si="4"/>
        <v/>
      </c>
      <c r="H62" s="121" t="str">
        <f>IF(COSTS!$L$158="","",IF(B62="","",IF('DEV.  DATA'!$E$38="",IF('QUAL. ACQU.'!F58="","",'QUAL. ACQU.'!F58),'DEV.  DATA'!$E$38)))</f>
        <v/>
      </c>
      <c r="I62" s="101" t="str">
        <f>IF(COSTS!$L$158="","",IF(B62="","",ROUND(G62*(H62/100),0)))</f>
        <v/>
      </c>
      <c r="N62" s="450"/>
      <c r="O62" s="451" t="str">
        <f t="shared" si="1"/>
        <v/>
      </c>
      <c r="R62" s="457" t="str">
        <f t="shared" si="2"/>
        <v/>
      </c>
      <c r="S62" s="457" t="str">
        <f t="shared" si="3"/>
        <v/>
      </c>
    </row>
    <row r="63" spans="1:19">
      <c r="A63" s="304" t="str">
        <f>IF('EXHIBIT C'!A63="","",'EXHIBIT C'!A63)</f>
        <v/>
      </c>
      <c r="B63" s="105" t="str">
        <f>IF(COSTS!$L$158="","",IF('EXHIBIT C'!B63="","",'EXHIBIT C'!B63))</f>
        <v/>
      </c>
      <c r="C63" s="122" t="str">
        <f>IF(COSTS!$L$158="","",'QUAL. ACQU.'!B59)</f>
        <v/>
      </c>
      <c r="D63" s="99" t="str">
        <f>IF(COSTS!$L$158="","",IF('EXHIBIT C'!D63="","",'EXHIBIT C'!D63))</f>
        <v/>
      </c>
      <c r="E63" s="101" t="str">
        <f>IF(B63="","",N(N63)+IF('DEV.  DATA'!H$84&gt;0,IF('CREDIT CALC.'!H$41&lt;='CREDIT CALC.'!H$43,'QUAL. ACQU.'!D59,('CREDIT CALC.'!H$43/'CREDIT CALC.'!H$41)*'QUAL. ACQU.'!D59),IF('CREDIT CALC.'!H$37="","",IF(AND('CREDIT CALC.'!H$41&lt;='CREDIT CALC.'!H$37,'CREDIT CALC.'!H$41&lt;='CREDIT CALC.'!H$43),'QUAL. ACQU.'!D59,IF(AND('CREDIT CALC.'!H$37&lt;'CREDIT CALC.'!H$41,'CREDIT CALC.'!H$37&lt;'CREDIT CALC.'!H$43),('CREDIT CALC.'!H$37/'CREDIT CALC.'!H$41)*'QUAL. ACQU.'!D59,('CREDIT CALC.'!H$43/'CREDIT CALC.'!H$41)*'QUAL. ACQU.'!D59)))))</f>
        <v/>
      </c>
      <c r="F63" s="100" t="str">
        <f>IF(COSTS!$L$158="","",IF('EXHIBIT C'!G63="","",'EXHIBIT C'!G63))</f>
        <v/>
      </c>
      <c r="G63" s="101" t="str">
        <f t="shared" si="4"/>
        <v/>
      </c>
      <c r="H63" s="121" t="str">
        <f>IF(COSTS!$L$158="","",IF(B63="","",IF('DEV.  DATA'!$E$38="",IF('QUAL. ACQU.'!F59="","",'QUAL. ACQU.'!F59),'DEV.  DATA'!$E$38)))</f>
        <v/>
      </c>
      <c r="I63" s="101" t="str">
        <f>IF(COSTS!$L$158="","",IF(B63="","",ROUND(G63*(H63/100),0)))</f>
        <v/>
      </c>
      <c r="N63" s="450"/>
      <c r="O63" s="451" t="str">
        <f t="shared" si="1"/>
        <v/>
      </c>
      <c r="R63" s="457" t="str">
        <f t="shared" si="2"/>
        <v/>
      </c>
      <c r="S63" s="457" t="str">
        <f t="shared" si="3"/>
        <v/>
      </c>
    </row>
    <row r="64" spans="1:19">
      <c r="A64" s="304" t="str">
        <f>IF('EXHIBIT C'!A64="","",'EXHIBIT C'!A64)</f>
        <v/>
      </c>
      <c r="B64" s="105" t="str">
        <f>IF(COSTS!$L$158="","",IF('EXHIBIT C'!B64="","",'EXHIBIT C'!B64))</f>
        <v/>
      </c>
      <c r="C64" s="122" t="str">
        <f>IF(COSTS!$L$158="","",'QUAL. ACQU.'!B60)</f>
        <v/>
      </c>
      <c r="D64" s="99" t="str">
        <f>IF(COSTS!$L$158="","",IF('EXHIBIT C'!D64="","",'EXHIBIT C'!D64))</f>
        <v/>
      </c>
      <c r="E64" s="101" t="str">
        <f>IF(B64="","",N(N64)+IF('DEV.  DATA'!H$84&gt;0,IF('CREDIT CALC.'!H$41&lt;='CREDIT CALC.'!H$43,'QUAL. ACQU.'!D60,('CREDIT CALC.'!H$43/'CREDIT CALC.'!H$41)*'QUAL. ACQU.'!D60),IF('CREDIT CALC.'!H$37="","",IF(AND('CREDIT CALC.'!H$41&lt;='CREDIT CALC.'!H$37,'CREDIT CALC.'!H$41&lt;='CREDIT CALC.'!H$43),'QUAL. ACQU.'!D60,IF(AND('CREDIT CALC.'!H$37&lt;'CREDIT CALC.'!H$41,'CREDIT CALC.'!H$37&lt;'CREDIT CALC.'!H$43),('CREDIT CALC.'!H$37/'CREDIT CALC.'!H$41)*'QUAL. ACQU.'!D60,('CREDIT CALC.'!H$43/'CREDIT CALC.'!H$41)*'QUAL. ACQU.'!D60)))))</f>
        <v/>
      </c>
      <c r="F64" s="100" t="str">
        <f>IF(COSTS!$L$158="","",IF('EXHIBIT C'!G64="","",'EXHIBIT C'!G64))</f>
        <v/>
      </c>
      <c r="G64" s="101" t="str">
        <f t="shared" si="4"/>
        <v/>
      </c>
      <c r="H64" s="121" t="str">
        <f>IF(COSTS!$L$158="","",IF(B64="","",IF('DEV.  DATA'!$E$38="",IF('QUAL. ACQU.'!F60="","",'QUAL. ACQU.'!F60),'DEV.  DATA'!$E$38)))</f>
        <v/>
      </c>
      <c r="I64" s="101" t="str">
        <f>IF(COSTS!$L$158="","",IF(B64="","",ROUND(G64*(H64/100),0)))</f>
        <v/>
      </c>
      <c r="N64" s="450"/>
      <c r="O64" s="451" t="str">
        <f t="shared" si="1"/>
        <v/>
      </c>
      <c r="R64" s="457" t="str">
        <f t="shared" si="2"/>
        <v/>
      </c>
      <c r="S64" s="457" t="str">
        <f t="shared" si="3"/>
        <v/>
      </c>
    </row>
    <row r="65" spans="1:19">
      <c r="A65" s="304" t="str">
        <f>IF('EXHIBIT C'!A65="","",'EXHIBIT C'!A65)</f>
        <v/>
      </c>
      <c r="B65" s="105" t="str">
        <f>IF(COSTS!$L$158="","",IF('EXHIBIT C'!B65="","",'EXHIBIT C'!B65))</f>
        <v/>
      </c>
      <c r="C65" s="122" t="str">
        <f>IF(COSTS!$L$158="","",'QUAL. ACQU.'!B61)</f>
        <v/>
      </c>
      <c r="D65" s="99" t="str">
        <f>IF(COSTS!$L$158="","",IF('EXHIBIT C'!D65="","",'EXHIBIT C'!D65))</f>
        <v/>
      </c>
      <c r="E65" s="101" t="str">
        <f>IF(B65="","",N(N65)+IF('DEV.  DATA'!H$84&gt;0,IF('CREDIT CALC.'!H$41&lt;='CREDIT CALC.'!H$43,'QUAL. ACQU.'!D61,('CREDIT CALC.'!H$43/'CREDIT CALC.'!H$41)*'QUAL. ACQU.'!D61),IF('CREDIT CALC.'!H$37="","",IF(AND('CREDIT CALC.'!H$41&lt;='CREDIT CALC.'!H$37,'CREDIT CALC.'!H$41&lt;='CREDIT CALC.'!H$43),'QUAL. ACQU.'!D61,IF(AND('CREDIT CALC.'!H$37&lt;'CREDIT CALC.'!H$41,'CREDIT CALC.'!H$37&lt;'CREDIT CALC.'!H$43),('CREDIT CALC.'!H$37/'CREDIT CALC.'!H$41)*'QUAL. ACQU.'!D61,('CREDIT CALC.'!H$43/'CREDIT CALC.'!H$41)*'QUAL. ACQU.'!D61)))))</f>
        <v/>
      </c>
      <c r="F65" s="100" t="str">
        <f>IF(COSTS!$L$158="","",IF('EXHIBIT C'!G65="","",'EXHIBIT C'!G65))</f>
        <v/>
      </c>
      <c r="G65" s="101" t="str">
        <f t="shared" si="4"/>
        <v/>
      </c>
      <c r="H65" s="121" t="str">
        <f>IF(COSTS!$L$158="","",IF(B65="","",IF('DEV.  DATA'!$E$38="",IF('QUAL. ACQU.'!F61="","",'QUAL. ACQU.'!F61),'DEV.  DATA'!$E$38)))</f>
        <v/>
      </c>
      <c r="I65" s="101" t="str">
        <f>IF(COSTS!$L$158="","",IF(B65="","",ROUND(G65*(H65/100),0)))</f>
        <v/>
      </c>
      <c r="N65" s="450"/>
      <c r="O65" s="451" t="str">
        <f t="shared" si="1"/>
        <v/>
      </c>
      <c r="R65" s="457" t="str">
        <f t="shared" si="2"/>
        <v/>
      </c>
      <c r="S65" s="457" t="str">
        <f t="shared" si="3"/>
        <v/>
      </c>
    </row>
    <row r="66" spans="1:19">
      <c r="A66" s="304" t="str">
        <f>IF('EXHIBIT C'!A66="","",'EXHIBIT C'!A66)</f>
        <v/>
      </c>
      <c r="B66" s="105" t="str">
        <f>IF(COSTS!$L$158="","",IF('EXHIBIT C'!B66="","",'EXHIBIT C'!B66))</f>
        <v/>
      </c>
      <c r="C66" s="122" t="str">
        <f>IF(COSTS!$L$158="","",'QUAL. ACQU.'!B62)</f>
        <v/>
      </c>
      <c r="D66" s="99" t="str">
        <f>IF(COSTS!$L$158="","",IF('EXHIBIT C'!D66="","",'EXHIBIT C'!D66))</f>
        <v/>
      </c>
      <c r="E66" s="101" t="str">
        <f>IF(B66="","",N(N66)+IF('DEV.  DATA'!H$84&gt;0,IF('CREDIT CALC.'!H$41&lt;='CREDIT CALC.'!H$43,'QUAL. ACQU.'!D62,('CREDIT CALC.'!H$43/'CREDIT CALC.'!H$41)*'QUAL. ACQU.'!D62),IF('CREDIT CALC.'!H$37="","",IF(AND('CREDIT CALC.'!H$41&lt;='CREDIT CALC.'!H$37,'CREDIT CALC.'!H$41&lt;='CREDIT CALC.'!H$43),'QUAL. ACQU.'!D62,IF(AND('CREDIT CALC.'!H$37&lt;'CREDIT CALC.'!H$41,'CREDIT CALC.'!H$37&lt;'CREDIT CALC.'!H$43),('CREDIT CALC.'!H$37/'CREDIT CALC.'!H$41)*'QUAL. ACQU.'!D62,('CREDIT CALC.'!H$43/'CREDIT CALC.'!H$41)*'QUAL. ACQU.'!D62)))))</f>
        <v/>
      </c>
      <c r="F66" s="100" t="str">
        <f>IF(COSTS!$L$158="","",IF('EXHIBIT C'!G66="","",'EXHIBIT C'!G66))</f>
        <v/>
      </c>
      <c r="G66" s="101" t="str">
        <f t="shared" si="4"/>
        <v/>
      </c>
      <c r="H66" s="121" t="str">
        <f>IF(COSTS!$L$158="","",IF(B66="","",IF('DEV.  DATA'!$E$38="",IF('QUAL. ACQU.'!F62="","",'QUAL. ACQU.'!F62),'DEV.  DATA'!$E$38)))</f>
        <v/>
      </c>
      <c r="I66" s="101" t="str">
        <f>IF(COSTS!$L$158="","",IF(B66="","",ROUND(G66*(H66/100),0)))</f>
        <v/>
      </c>
      <c r="N66" s="450"/>
      <c r="O66" s="451" t="str">
        <f t="shared" si="1"/>
        <v/>
      </c>
      <c r="R66" s="457" t="str">
        <f t="shared" si="2"/>
        <v/>
      </c>
      <c r="S66" s="457" t="str">
        <f t="shared" si="3"/>
        <v/>
      </c>
    </row>
    <row r="67" spans="1:19">
      <c r="A67" s="304" t="str">
        <f>IF('EXHIBIT C'!A67="","",'EXHIBIT C'!A67)</f>
        <v/>
      </c>
      <c r="B67" s="105" t="str">
        <f>IF(COSTS!$L$158="","",IF('EXHIBIT C'!B67="","",'EXHIBIT C'!B67))</f>
        <v/>
      </c>
      <c r="C67" s="122" t="str">
        <f>IF(COSTS!$L$158="","",'QUAL. ACQU.'!B63)</f>
        <v/>
      </c>
      <c r="D67" s="99" t="str">
        <f>IF(COSTS!$L$158="","",IF('EXHIBIT C'!D67="","",'EXHIBIT C'!D67))</f>
        <v/>
      </c>
      <c r="E67" s="101" t="str">
        <f>IF(B67="","",N(N67)+IF('DEV.  DATA'!H$84&gt;0,IF('CREDIT CALC.'!H$41&lt;='CREDIT CALC.'!H$43,'QUAL. ACQU.'!D63,('CREDIT CALC.'!H$43/'CREDIT CALC.'!H$41)*'QUAL. ACQU.'!D63),IF('CREDIT CALC.'!H$37="","",IF(AND('CREDIT CALC.'!H$41&lt;='CREDIT CALC.'!H$37,'CREDIT CALC.'!H$41&lt;='CREDIT CALC.'!H$43),'QUAL. ACQU.'!D63,IF(AND('CREDIT CALC.'!H$37&lt;'CREDIT CALC.'!H$41,'CREDIT CALC.'!H$37&lt;'CREDIT CALC.'!H$43),('CREDIT CALC.'!H$37/'CREDIT CALC.'!H$41)*'QUAL. ACQU.'!D63,('CREDIT CALC.'!H$43/'CREDIT CALC.'!H$41)*'QUAL. ACQU.'!D63)))))</f>
        <v/>
      </c>
      <c r="F67" s="100" t="str">
        <f>IF(COSTS!$L$158="","",IF('EXHIBIT C'!G67="","",'EXHIBIT C'!G67))</f>
        <v/>
      </c>
      <c r="G67" s="101" t="str">
        <f t="shared" si="4"/>
        <v/>
      </c>
      <c r="H67" s="121" t="str">
        <f>IF(COSTS!$L$158="","",IF(B67="","",IF('DEV.  DATA'!$E$38="",IF('QUAL. ACQU.'!F63="","",'QUAL. ACQU.'!F63),'DEV.  DATA'!$E$38)))</f>
        <v/>
      </c>
      <c r="I67" s="101" t="str">
        <f>IF(COSTS!$L$158="","",IF(B67="","",ROUND(G67*(H67/100),0)))</f>
        <v/>
      </c>
      <c r="N67" s="450"/>
      <c r="O67" s="451" t="str">
        <f t="shared" si="1"/>
        <v/>
      </c>
      <c r="R67" s="457" t="str">
        <f t="shared" si="2"/>
        <v/>
      </c>
      <c r="S67" s="457" t="str">
        <f t="shared" si="3"/>
        <v/>
      </c>
    </row>
    <row r="68" spans="1:19">
      <c r="A68" s="304" t="str">
        <f>IF('EXHIBIT C'!A68="","",'EXHIBIT C'!A68)</f>
        <v/>
      </c>
      <c r="B68" s="105" t="str">
        <f>IF(COSTS!$L$158="","",IF('EXHIBIT C'!B68="","",'EXHIBIT C'!B68))</f>
        <v/>
      </c>
      <c r="C68" s="122" t="str">
        <f>IF(COSTS!$L$158="","",'QUAL. ACQU.'!B64)</f>
        <v/>
      </c>
      <c r="D68" s="99" t="str">
        <f>IF(COSTS!$L$158="","",IF('EXHIBIT C'!D68="","",'EXHIBIT C'!D68))</f>
        <v/>
      </c>
      <c r="E68" s="101" t="str">
        <f>IF(B68="","",N(N68)+IF('DEV.  DATA'!H$84&gt;0,IF('CREDIT CALC.'!H$41&lt;='CREDIT CALC.'!H$43,'QUAL. ACQU.'!D64,('CREDIT CALC.'!H$43/'CREDIT CALC.'!H$41)*'QUAL. ACQU.'!D64),IF('CREDIT CALC.'!H$37="","",IF(AND('CREDIT CALC.'!H$41&lt;='CREDIT CALC.'!H$37,'CREDIT CALC.'!H$41&lt;='CREDIT CALC.'!H$43),'QUAL. ACQU.'!D64,IF(AND('CREDIT CALC.'!H$37&lt;'CREDIT CALC.'!H$41,'CREDIT CALC.'!H$37&lt;'CREDIT CALC.'!H$43),('CREDIT CALC.'!H$37/'CREDIT CALC.'!H$41)*'QUAL. ACQU.'!D64,('CREDIT CALC.'!H$43/'CREDIT CALC.'!H$41)*'QUAL. ACQU.'!D64)))))</f>
        <v/>
      </c>
      <c r="F68" s="100" t="str">
        <f>IF(COSTS!$L$158="","",IF('EXHIBIT C'!G68="","",'EXHIBIT C'!G68))</f>
        <v/>
      </c>
      <c r="G68" s="101" t="str">
        <f t="shared" si="4"/>
        <v/>
      </c>
      <c r="H68" s="121" t="str">
        <f>IF(COSTS!$L$158="","",IF(B68="","",IF('DEV.  DATA'!$E$38="",IF('QUAL. ACQU.'!F64="","",'QUAL. ACQU.'!F64),'DEV.  DATA'!$E$38)))</f>
        <v/>
      </c>
      <c r="I68" s="101" t="str">
        <f>IF(COSTS!$L$158="","",IF(B68="","",ROUND(G68*(H68/100),0)))</f>
        <v/>
      </c>
      <c r="N68" s="450"/>
      <c r="O68" s="451" t="str">
        <f t="shared" si="1"/>
        <v/>
      </c>
      <c r="R68" s="457" t="str">
        <f t="shared" si="2"/>
        <v/>
      </c>
      <c r="S68" s="457" t="str">
        <f t="shared" si="3"/>
        <v/>
      </c>
    </row>
    <row r="69" spans="1:19">
      <c r="A69" s="304" t="str">
        <f>IF('EXHIBIT C'!A69="","",'EXHIBIT C'!A69)</f>
        <v/>
      </c>
      <c r="B69" s="105" t="str">
        <f>IF(COSTS!$L$158="","",IF('EXHIBIT C'!B69="","",'EXHIBIT C'!B69))</f>
        <v/>
      </c>
      <c r="C69" s="122" t="str">
        <f>IF(COSTS!$L$158="","",'QUAL. ACQU.'!B65)</f>
        <v/>
      </c>
      <c r="D69" s="99" t="str">
        <f>IF(COSTS!$L$158="","",IF('EXHIBIT C'!D69="","",'EXHIBIT C'!D69))</f>
        <v/>
      </c>
      <c r="E69" s="101" t="str">
        <f>IF(B69="","",N(N69)+IF('DEV.  DATA'!H$84&gt;0,IF('CREDIT CALC.'!H$41&lt;='CREDIT CALC.'!H$43,'QUAL. ACQU.'!D65,('CREDIT CALC.'!H$43/'CREDIT CALC.'!H$41)*'QUAL. ACQU.'!D65),IF('CREDIT CALC.'!H$37="","",IF(AND('CREDIT CALC.'!H$41&lt;='CREDIT CALC.'!H$37,'CREDIT CALC.'!H$41&lt;='CREDIT CALC.'!H$43),'QUAL. ACQU.'!D65,IF(AND('CREDIT CALC.'!H$37&lt;'CREDIT CALC.'!H$41,'CREDIT CALC.'!H$37&lt;'CREDIT CALC.'!H$43),('CREDIT CALC.'!H$37/'CREDIT CALC.'!H$41)*'QUAL. ACQU.'!D65,('CREDIT CALC.'!H$43/'CREDIT CALC.'!H$41)*'QUAL. ACQU.'!D65)))))</f>
        <v/>
      </c>
      <c r="F69" s="100" t="str">
        <f>IF(COSTS!$L$158="","",IF('EXHIBIT C'!G69="","",'EXHIBIT C'!G69))</f>
        <v/>
      </c>
      <c r="G69" s="101" t="str">
        <f t="shared" si="4"/>
        <v/>
      </c>
      <c r="H69" s="121" t="str">
        <f>IF(COSTS!$L$158="","",IF(B69="","",IF('DEV.  DATA'!$E$38="",IF('QUAL. ACQU.'!F65="","",'QUAL. ACQU.'!F65),'DEV.  DATA'!$E$38)))</f>
        <v/>
      </c>
      <c r="I69" s="101" t="str">
        <f>IF(COSTS!$L$158="","",IF(B69="","",ROUND(G69*(H69/100),0)))</f>
        <v/>
      </c>
      <c r="N69" s="450"/>
      <c r="O69" s="451" t="str">
        <f t="shared" si="1"/>
        <v/>
      </c>
      <c r="R69" s="457" t="str">
        <f t="shared" si="2"/>
        <v/>
      </c>
      <c r="S69" s="457" t="str">
        <f t="shared" si="3"/>
        <v/>
      </c>
    </row>
    <row r="70" spans="1:19">
      <c r="A70" s="304" t="str">
        <f>IF('EXHIBIT C'!A70="","",'EXHIBIT C'!A70)</f>
        <v/>
      </c>
      <c r="B70" s="105" t="str">
        <f>IF(COSTS!$L$158="","",IF('EXHIBIT C'!B70="","",'EXHIBIT C'!B70))</f>
        <v/>
      </c>
      <c r="C70" s="122" t="str">
        <f>IF(COSTS!$L$158="","",'QUAL. ACQU.'!B66)</f>
        <v/>
      </c>
      <c r="D70" s="99" t="str">
        <f>IF(COSTS!$L$158="","",IF('EXHIBIT C'!D70="","",'EXHIBIT C'!D70))</f>
        <v/>
      </c>
      <c r="E70" s="101" t="str">
        <f>IF(B70="","",N(N70)+IF('DEV.  DATA'!H$84&gt;0,IF('CREDIT CALC.'!H$41&lt;='CREDIT CALC.'!H$43,'QUAL. ACQU.'!D66,('CREDIT CALC.'!H$43/'CREDIT CALC.'!H$41)*'QUAL. ACQU.'!D66),IF('CREDIT CALC.'!H$37="","",IF(AND('CREDIT CALC.'!H$41&lt;='CREDIT CALC.'!H$37,'CREDIT CALC.'!H$41&lt;='CREDIT CALC.'!H$43),'QUAL. ACQU.'!D66,IF(AND('CREDIT CALC.'!H$37&lt;'CREDIT CALC.'!H$41,'CREDIT CALC.'!H$37&lt;'CREDIT CALC.'!H$43),('CREDIT CALC.'!H$37/'CREDIT CALC.'!H$41)*'QUAL. ACQU.'!D66,('CREDIT CALC.'!H$43/'CREDIT CALC.'!H$41)*'QUAL. ACQU.'!D66)))))</f>
        <v/>
      </c>
      <c r="F70" s="100" t="str">
        <f>IF(COSTS!$L$158="","",IF('EXHIBIT C'!G70="","",'EXHIBIT C'!G70))</f>
        <v/>
      </c>
      <c r="G70" s="101" t="str">
        <f t="shared" si="4"/>
        <v/>
      </c>
      <c r="H70" s="121" t="str">
        <f>IF(COSTS!$L$158="","",IF(B70="","",IF('DEV.  DATA'!$E$38="",IF('QUAL. ACQU.'!F66="","",'QUAL. ACQU.'!F66),'DEV.  DATA'!$E$38)))</f>
        <v/>
      </c>
      <c r="I70" s="101" t="str">
        <f>IF(COSTS!$L$158="","",IF(B70="","",ROUND(G70*(H70/100),0)))</f>
        <v/>
      </c>
      <c r="N70" s="450"/>
      <c r="O70" s="451" t="str">
        <f t="shared" si="1"/>
        <v/>
      </c>
      <c r="R70" s="457" t="str">
        <f t="shared" si="2"/>
        <v/>
      </c>
      <c r="S70" s="457" t="str">
        <f t="shared" si="3"/>
        <v/>
      </c>
    </row>
    <row r="71" spans="1:19">
      <c r="A71" s="304" t="str">
        <f>IF('EXHIBIT C'!A71="","",'EXHIBIT C'!A71)</f>
        <v/>
      </c>
      <c r="B71" s="105" t="str">
        <f>IF(COSTS!$L$158="","",IF('EXHIBIT C'!B71="","",'EXHIBIT C'!B71))</f>
        <v/>
      </c>
      <c r="C71" s="122" t="str">
        <f>IF(COSTS!$L$158="","",'QUAL. ACQU.'!B67)</f>
        <v/>
      </c>
      <c r="D71" s="99" t="str">
        <f>IF(COSTS!$L$158="","",IF('EXHIBIT C'!D71="","",'EXHIBIT C'!D71))</f>
        <v/>
      </c>
      <c r="E71" s="101" t="str">
        <f>IF(B71="","",N(N71)+IF('DEV.  DATA'!H$84&gt;0,IF('CREDIT CALC.'!H$41&lt;='CREDIT CALC.'!H$43,'QUAL. ACQU.'!D67,('CREDIT CALC.'!H$43/'CREDIT CALC.'!H$41)*'QUAL. ACQU.'!D67),IF('CREDIT CALC.'!H$37="","",IF(AND('CREDIT CALC.'!H$41&lt;='CREDIT CALC.'!H$37,'CREDIT CALC.'!H$41&lt;='CREDIT CALC.'!H$43),'QUAL. ACQU.'!D67,IF(AND('CREDIT CALC.'!H$37&lt;'CREDIT CALC.'!H$41,'CREDIT CALC.'!H$37&lt;'CREDIT CALC.'!H$43),('CREDIT CALC.'!H$37/'CREDIT CALC.'!H$41)*'QUAL. ACQU.'!D67,('CREDIT CALC.'!H$43/'CREDIT CALC.'!H$41)*'QUAL. ACQU.'!D67)))))</f>
        <v/>
      </c>
      <c r="F71" s="100" t="str">
        <f>IF(COSTS!$L$158="","",IF('EXHIBIT C'!G71="","",'EXHIBIT C'!G71))</f>
        <v/>
      </c>
      <c r="G71" s="101" t="str">
        <f t="shared" si="4"/>
        <v/>
      </c>
      <c r="H71" s="121" t="str">
        <f>IF(COSTS!$L$158="","",IF(B71="","",IF('DEV.  DATA'!$E$38="",IF('QUAL. ACQU.'!F67="","",'QUAL. ACQU.'!F67),'DEV.  DATA'!$E$38)))</f>
        <v/>
      </c>
      <c r="I71" s="101" t="str">
        <f>IF(COSTS!$L$158="","",IF(B71="","",ROUND(G71*(H71/100),0)))</f>
        <v/>
      </c>
      <c r="N71" s="450"/>
      <c r="O71" s="451" t="str">
        <f t="shared" si="1"/>
        <v/>
      </c>
      <c r="R71" s="457" t="str">
        <f t="shared" si="2"/>
        <v/>
      </c>
      <c r="S71" s="457" t="str">
        <f t="shared" si="3"/>
        <v/>
      </c>
    </row>
    <row r="72" spans="1:19">
      <c r="A72" s="304" t="str">
        <f>IF('EXHIBIT C'!A72="","",'EXHIBIT C'!A72)</f>
        <v/>
      </c>
      <c r="B72" s="105" t="str">
        <f>IF(COSTS!$L$158="","",IF('EXHIBIT C'!B72="","",'EXHIBIT C'!B72))</f>
        <v/>
      </c>
      <c r="C72" s="122" t="str">
        <f>IF(COSTS!$L$158="","",'QUAL. ACQU.'!B68)</f>
        <v/>
      </c>
      <c r="D72" s="99" t="str">
        <f>IF(COSTS!$L$158="","",IF('EXHIBIT C'!D72="","",'EXHIBIT C'!D72))</f>
        <v/>
      </c>
      <c r="E72" s="101" t="str">
        <f>IF(B72="","",N(N72)+IF('DEV.  DATA'!H$84&gt;0,IF('CREDIT CALC.'!H$41&lt;='CREDIT CALC.'!H$43,'QUAL. ACQU.'!D68,('CREDIT CALC.'!H$43/'CREDIT CALC.'!H$41)*'QUAL. ACQU.'!D68),IF('CREDIT CALC.'!H$37="","",IF(AND('CREDIT CALC.'!H$41&lt;='CREDIT CALC.'!H$37,'CREDIT CALC.'!H$41&lt;='CREDIT CALC.'!H$43),'QUAL. ACQU.'!D68,IF(AND('CREDIT CALC.'!H$37&lt;'CREDIT CALC.'!H$41,'CREDIT CALC.'!H$37&lt;'CREDIT CALC.'!H$43),('CREDIT CALC.'!H$37/'CREDIT CALC.'!H$41)*'QUAL. ACQU.'!D68,('CREDIT CALC.'!H$43/'CREDIT CALC.'!H$41)*'QUAL. ACQU.'!D68)))))</f>
        <v/>
      </c>
      <c r="F72" s="100" t="str">
        <f>IF(COSTS!$L$158="","",IF('EXHIBIT C'!G72="","",'EXHIBIT C'!G72))</f>
        <v/>
      </c>
      <c r="G72" s="101" t="str">
        <f t="shared" si="4"/>
        <v/>
      </c>
      <c r="H72" s="121" t="str">
        <f>IF(COSTS!$L$158="","",IF(B72="","",IF('DEV.  DATA'!$E$38="",IF('QUAL. ACQU.'!F68="","",'QUAL. ACQU.'!F68),'DEV.  DATA'!$E$38)))</f>
        <v/>
      </c>
      <c r="I72" s="101" t="str">
        <f>IF(COSTS!$L$158="","",IF(B72="","",ROUND(G72*(H72/100),0)))</f>
        <v/>
      </c>
      <c r="N72" s="450"/>
      <c r="O72" s="451" t="str">
        <f t="shared" si="1"/>
        <v/>
      </c>
      <c r="R72" s="457" t="str">
        <f t="shared" si="2"/>
        <v/>
      </c>
      <c r="S72" s="457" t="str">
        <f t="shared" si="3"/>
        <v/>
      </c>
    </row>
    <row r="73" spans="1:19">
      <c r="A73" s="304" t="str">
        <f>IF('EXHIBIT C'!A73="","",'EXHIBIT C'!A73)</f>
        <v/>
      </c>
      <c r="B73" s="105" t="str">
        <f>IF(COSTS!$L$158="","",IF('EXHIBIT C'!B73="","",'EXHIBIT C'!B73))</f>
        <v/>
      </c>
      <c r="C73" s="122" t="str">
        <f>IF(COSTS!$L$158="","",'QUAL. ACQU.'!B69)</f>
        <v/>
      </c>
      <c r="D73" s="99" t="str">
        <f>IF(COSTS!$L$158="","",IF('EXHIBIT C'!D73="","",'EXHIBIT C'!D73))</f>
        <v/>
      </c>
      <c r="E73" s="101" t="str">
        <f>IF(B73="","",N(N73)+IF('DEV.  DATA'!H$84&gt;0,IF('CREDIT CALC.'!H$41&lt;='CREDIT CALC.'!H$43,'QUAL. ACQU.'!D69,('CREDIT CALC.'!H$43/'CREDIT CALC.'!H$41)*'QUAL. ACQU.'!D69),IF('CREDIT CALC.'!H$37="","",IF(AND('CREDIT CALC.'!H$41&lt;='CREDIT CALC.'!H$37,'CREDIT CALC.'!H$41&lt;='CREDIT CALC.'!H$43),'QUAL. ACQU.'!D69,IF(AND('CREDIT CALC.'!H$37&lt;'CREDIT CALC.'!H$41,'CREDIT CALC.'!H$37&lt;'CREDIT CALC.'!H$43),('CREDIT CALC.'!H$37/'CREDIT CALC.'!H$41)*'QUAL. ACQU.'!D69,('CREDIT CALC.'!H$43/'CREDIT CALC.'!H$41)*'QUAL. ACQU.'!D69)))))</f>
        <v/>
      </c>
      <c r="F73" s="100" t="str">
        <f>IF(COSTS!$L$158="","",IF('EXHIBIT C'!G73="","",'EXHIBIT C'!G73))</f>
        <v/>
      </c>
      <c r="G73" s="101" t="str">
        <f t="shared" si="4"/>
        <v/>
      </c>
      <c r="H73" s="121" t="str">
        <f>IF(COSTS!$L$158="","",IF(B73="","",IF('DEV.  DATA'!$E$38="",IF('QUAL. ACQU.'!F69="","",'QUAL. ACQU.'!F69),'DEV.  DATA'!$E$38)))</f>
        <v/>
      </c>
      <c r="I73" s="101" t="str">
        <f>IF(COSTS!$L$158="","",IF(B73="","",ROUND(G73*(H73/100),0)))</f>
        <v/>
      </c>
      <c r="N73" s="450"/>
      <c r="O73" s="451" t="str">
        <f t="shared" si="1"/>
        <v/>
      </c>
      <c r="R73" s="457" t="str">
        <f t="shared" si="2"/>
        <v/>
      </c>
      <c r="S73" s="457" t="str">
        <f t="shared" si="3"/>
        <v/>
      </c>
    </row>
    <row r="74" spans="1:19">
      <c r="A74" s="304" t="str">
        <f>IF('EXHIBIT C'!A74="","",'EXHIBIT C'!A74)</f>
        <v/>
      </c>
      <c r="B74" s="105" t="str">
        <f>IF(COSTS!$L$158="","",IF('EXHIBIT C'!B74="","",'EXHIBIT C'!B74))</f>
        <v/>
      </c>
      <c r="C74" s="122" t="str">
        <f>IF(COSTS!$L$158="","",'QUAL. ACQU.'!B70)</f>
        <v/>
      </c>
      <c r="D74" s="99" t="str">
        <f>IF(COSTS!$L$158="","",IF('EXHIBIT C'!D74="","",'EXHIBIT C'!D74))</f>
        <v/>
      </c>
      <c r="E74" s="101" t="str">
        <f>IF(B74="","",N(N74)+IF('DEV.  DATA'!H$84&gt;0,IF('CREDIT CALC.'!H$41&lt;='CREDIT CALC.'!H$43,'QUAL. ACQU.'!D70,('CREDIT CALC.'!H$43/'CREDIT CALC.'!H$41)*'QUAL. ACQU.'!D70),IF('CREDIT CALC.'!H$37="","",IF(AND('CREDIT CALC.'!H$41&lt;='CREDIT CALC.'!H$37,'CREDIT CALC.'!H$41&lt;='CREDIT CALC.'!H$43),'QUAL. ACQU.'!D70,IF(AND('CREDIT CALC.'!H$37&lt;'CREDIT CALC.'!H$41,'CREDIT CALC.'!H$37&lt;'CREDIT CALC.'!H$43),('CREDIT CALC.'!H$37/'CREDIT CALC.'!H$41)*'QUAL. ACQU.'!D70,('CREDIT CALC.'!H$43/'CREDIT CALC.'!H$41)*'QUAL. ACQU.'!D70)))))</f>
        <v/>
      </c>
      <c r="F74" s="100" t="str">
        <f>IF(COSTS!$L$158="","",IF('EXHIBIT C'!G74="","",'EXHIBIT C'!G74))</f>
        <v/>
      </c>
      <c r="G74" s="101" t="str">
        <f t="shared" si="4"/>
        <v/>
      </c>
      <c r="H74" s="121" t="str">
        <f>IF(COSTS!$L$158="","",IF(B74="","",IF('DEV.  DATA'!$E$38="",IF('QUAL. ACQU.'!F70="","",'QUAL. ACQU.'!F70),'DEV.  DATA'!$E$38)))</f>
        <v/>
      </c>
      <c r="I74" s="101" t="str">
        <f>IF(COSTS!$L$158="","",IF(B74="","",ROUND(G74*(H74/100),0)))</f>
        <v/>
      </c>
      <c r="N74" s="450"/>
      <c r="O74" s="451" t="str">
        <f t="shared" si="1"/>
        <v/>
      </c>
      <c r="R74" s="457" t="str">
        <f t="shared" si="2"/>
        <v/>
      </c>
      <c r="S74" s="457" t="str">
        <f t="shared" si="3"/>
        <v/>
      </c>
    </row>
    <row r="75" spans="1:19">
      <c r="A75" s="304" t="str">
        <f>IF('EXHIBIT C'!A75="","",'EXHIBIT C'!A75)</f>
        <v/>
      </c>
      <c r="B75" s="105" t="str">
        <f>IF(COSTS!$L$158="","",IF('EXHIBIT C'!B75="","",'EXHIBIT C'!B75))</f>
        <v/>
      </c>
      <c r="C75" s="122" t="str">
        <f>IF(COSTS!$L$158="","",'QUAL. ACQU.'!B71)</f>
        <v/>
      </c>
      <c r="D75" s="99" t="str">
        <f>IF(COSTS!$L$158="","",IF('EXHIBIT C'!D75="","",'EXHIBIT C'!D75))</f>
        <v/>
      </c>
      <c r="E75" s="101" t="str">
        <f>IF(B75="","",N(N75)+IF('DEV.  DATA'!H$84&gt;0,IF('CREDIT CALC.'!H$41&lt;='CREDIT CALC.'!H$43,'QUAL. ACQU.'!D71,('CREDIT CALC.'!H$43/'CREDIT CALC.'!H$41)*'QUAL. ACQU.'!D71),IF('CREDIT CALC.'!H$37="","",IF(AND('CREDIT CALC.'!H$41&lt;='CREDIT CALC.'!H$37,'CREDIT CALC.'!H$41&lt;='CREDIT CALC.'!H$43),'QUAL. ACQU.'!D71,IF(AND('CREDIT CALC.'!H$37&lt;'CREDIT CALC.'!H$41,'CREDIT CALC.'!H$37&lt;'CREDIT CALC.'!H$43),('CREDIT CALC.'!H$37/'CREDIT CALC.'!H$41)*'QUAL. ACQU.'!D71,('CREDIT CALC.'!H$43/'CREDIT CALC.'!H$41)*'QUAL. ACQU.'!D71)))))</f>
        <v/>
      </c>
      <c r="F75" s="100" t="str">
        <f>IF(COSTS!$L$158="","",IF('EXHIBIT C'!G75="","",'EXHIBIT C'!G75))</f>
        <v/>
      </c>
      <c r="G75" s="101" t="str">
        <f t="shared" si="4"/>
        <v/>
      </c>
      <c r="H75" s="121" t="str">
        <f>IF(COSTS!$L$158="","",IF(B75="","",IF('DEV.  DATA'!$E$38="",IF('QUAL. ACQU.'!F71="","",'QUAL. ACQU.'!F71),'DEV.  DATA'!$E$38)))</f>
        <v/>
      </c>
      <c r="I75" s="101" t="str">
        <f>IF(COSTS!$L$158="","",IF(B75="","",ROUND(G75*(H75/100),0)))</f>
        <v/>
      </c>
      <c r="N75" s="450"/>
      <c r="O75" s="451" t="str">
        <f t="shared" si="1"/>
        <v/>
      </c>
      <c r="R75" s="457" t="str">
        <f t="shared" si="2"/>
        <v/>
      </c>
      <c r="S75" s="457" t="str">
        <f t="shared" si="3"/>
        <v/>
      </c>
    </row>
    <row r="76" spans="1:19">
      <c r="A76" s="304" t="str">
        <f>IF('EXHIBIT C'!A76="","",'EXHIBIT C'!A76)</f>
        <v/>
      </c>
      <c r="B76" s="105" t="str">
        <f>IF(COSTS!$L$158="","",IF('EXHIBIT C'!B76="","",'EXHIBIT C'!B76))</f>
        <v/>
      </c>
      <c r="C76" s="122" t="str">
        <f>IF(COSTS!$L$158="","",'QUAL. ACQU.'!B72)</f>
        <v/>
      </c>
      <c r="D76" s="99" t="str">
        <f>IF(COSTS!$L$158="","",IF('EXHIBIT C'!D76="","",'EXHIBIT C'!D76))</f>
        <v/>
      </c>
      <c r="E76" s="101" t="str">
        <f>IF(B76="","",N(N76)+IF('DEV.  DATA'!H$84&gt;0,IF('CREDIT CALC.'!H$41&lt;='CREDIT CALC.'!H$43,'QUAL. ACQU.'!D72,('CREDIT CALC.'!H$43/'CREDIT CALC.'!H$41)*'QUAL. ACQU.'!D72),IF('CREDIT CALC.'!H$37="","",IF(AND('CREDIT CALC.'!H$41&lt;='CREDIT CALC.'!H$37,'CREDIT CALC.'!H$41&lt;='CREDIT CALC.'!H$43),'QUAL. ACQU.'!D72,IF(AND('CREDIT CALC.'!H$37&lt;'CREDIT CALC.'!H$41,'CREDIT CALC.'!H$37&lt;'CREDIT CALC.'!H$43),('CREDIT CALC.'!H$37/'CREDIT CALC.'!H$41)*'QUAL. ACQU.'!D72,('CREDIT CALC.'!H$43/'CREDIT CALC.'!H$41)*'QUAL. ACQU.'!D72)))))</f>
        <v/>
      </c>
      <c r="F76" s="100" t="str">
        <f>IF(COSTS!$L$158="","",IF('EXHIBIT C'!G76="","",'EXHIBIT C'!G76))</f>
        <v/>
      </c>
      <c r="G76" s="101" t="str">
        <f t="shared" si="4"/>
        <v/>
      </c>
      <c r="H76" s="121" t="str">
        <f>IF(COSTS!$L$158="","",IF(B76="","",IF('DEV.  DATA'!$E$38="",IF('QUAL. ACQU.'!F72="","",'QUAL. ACQU.'!F72),'DEV.  DATA'!$E$38)))</f>
        <v/>
      </c>
      <c r="I76" s="101" t="str">
        <f>IF(COSTS!$L$158="","",IF(B76="","",ROUND(G76*(H76/100),0)))</f>
        <v/>
      </c>
      <c r="N76" s="450"/>
      <c r="O76" s="451" t="str">
        <f t="shared" ref="O76:O139" si="5">IF(N(N76)=0,"",I76-ROUND(ROUND((E76-N(N76))*F76,0)*H76/100,0))</f>
        <v/>
      </c>
      <c r="R76" s="457" t="str">
        <f t="shared" si="2"/>
        <v/>
      </c>
      <c r="S76" s="457" t="str">
        <f t="shared" si="3"/>
        <v/>
      </c>
    </row>
    <row r="77" spans="1:19">
      <c r="A77" s="304" t="str">
        <f>IF('EXHIBIT C'!A77="","",'EXHIBIT C'!A77)</f>
        <v/>
      </c>
      <c r="B77" s="105" t="str">
        <f>IF(COSTS!$L$158="","",IF('EXHIBIT C'!B77="","",'EXHIBIT C'!B77))</f>
        <v/>
      </c>
      <c r="C77" s="122" t="str">
        <f>IF(COSTS!$L$158="","",'QUAL. ACQU.'!B73)</f>
        <v/>
      </c>
      <c r="D77" s="99" t="str">
        <f>IF(COSTS!$L$158="","",IF('EXHIBIT C'!D77="","",'EXHIBIT C'!D77))</f>
        <v/>
      </c>
      <c r="E77" s="101" t="str">
        <f>IF(B77="","",N(N77)+IF('DEV.  DATA'!H$84&gt;0,IF('CREDIT CALC.'!H$41&lt;='CREDIT CALC.'!H$43,'QUAL. ACQU.'!D73,('CREDIT CALC.'!H$43/'CREDIT CALC.'!H$41)*'QUAL. ACQU.'!D73),IF('CREDIT CALC.'!H$37="","",IF(AND('CREDIT CALC.'!H$41&lt;='CREDIT CALC.'!H$37,'CREDIT CALC.'!H$41&lt;='CREDIT CALC.'!H$43),'QUAL. ACQU.'!D73,IF(AND('CREDIT CALC.'!H$37&lt;'CREDIT CALC.'!H$41,'CREDIT CALC.'!H$37&lt;'CREDIT CALC.'!H$43),('CREDIT CALC.'!H$37/'CREDIT CALC.'!H$41)*'QUAL. ACQU.'!D73,('CREDIT CALC.'!H$43/'CREDIT CALC.'!H$41)*'QUAL. ACQU.'!D73)))))</f>
        <v/>
      </c>
      <c r="F77" s="100" t="str">
        <f>IF(COSTS!$L$158="","",IF('EXHIBIT C'!G77="","",'EXHIBIT C'!G77))</f>
        <v/>
      </c>
      <c r="G77" s="101" t="str">
        <f t="shared" si="4"/>
        <v/>
      </c>
      <c r="H77" s="121" t="str">
        <f>IF(COSTS!$L$158="","",IF(B77="","",IF('DEV.  DATA'!$E$38="",IF('QUAL. ACQU.'!F73="","",'QUAL. ACQU.'!F73),'DEV.  DATA'!$E$38)))</f>
        <v/>
      </c>
      <c r="I77" s="101" t="str">
        <f>IF(COSTS!$L$158="","",IF(B77="","",ROUND(G77*(H77/100),0)))</f>
        <v/>
      </c>
      <c r="N77" s="450"/>
      <c r="O77" s="451" t="str">
        <f t="shared" si="5"/>
        <v/>
      </c>
      <c r="R77" s="457" t="str">
        <f t="shared" ref="R77:R140" si="6">IF(N(I77)=0,"",N77+ROUNDUP((TRUNC((ROUND(ROUND(E77*F77,0)*(H77/100),0)+0.5)/(H77/100),0)+0.5)/F77-E77,4))</f>
        <v/>
      </c>
      <c r="S77" s="457" t="str">
        <f t="shared" ref="S77:S140" si="7">IF(N(I77)=0,"",N77+ROUND((TRUNC((ROUND(ROUND(E77*F77,0)*(H77/100),0)-0.5001)/(H77/100),0)+0.4999)/F77-E77,4))</f>
        <v/>
      </c>
    </row>
    <row r="78" spans="1:19">
      <c r="A78" s="304" t="str">
        <f>IF('EXHIBIT C'!A78="","",'EXHIBIT C'!A78)</f>
        <v/>
      </c>
      <c r="B78" s="105" t="str">
        <f>IF(COSTS!$L$158="","",IF('EXHIBIT C'!B78="","",'EXHIBIT C'!B78))</f>
        <v/>
      </c>
      <c r="C78" s="122" t="str">
        <f>IF(COSTS!$L$158="","",'QUAL. ACQU.'!B74)</f>
        <v/>
      </c>
      <c r="D78" s="99" t="str">
        <f>IF(COSTS!$L$158="","",IF('EXHIBIT C'!D78="","",'EXHIBIT C'!D78))</f>
        <v/>
      </c>
      <c r="E78" s="101" t="str">
        <f>IF(B78="","",N(N78)+IF('DEV.  DATA'!H$84&gt;0,IF('CREDIT CALC.'!H$41&lt;='CREDIT CALC.'!H$43,'QUAL. ACQU.'!D74,('CREDIT CALC.'!H$43/'CREDIT CALC.'!H$41)*'QUAL. ACQU.'!D74),IF('CREDIT CALC.'!H$37="","",IF(AND('CREDIT CALC.'!H$41&lt;='CREDIT CALC.'!H$37,'CREDIT CALC.'!H$41&lt;='CREDIT CALC.'!H$43),'QUAL. ACQU.'!D74,IF(AND('CREDIT CALC.'!H$37&lt;'CREDIT CALC.'!H$41,'CREDIT CALC.'!H$37&lt;'CREDIT CALC.'!H$43),('CREDIT CALC.'!H$37/'CREDIT CALC.'!H$41)*'QUAL. ACQU.'!D74,('CREDIT CALC.'!H$43/'CREDIT CALC.'!H$41)*'QUAL. ACQU.'!D74)))))</f>
        <v/>
      </c>
      <c r="F78" s="100" t="str">
        <f>IF(COSTS!$L$158="","",IF('EXHIBIT C'!G78="","",'EXHIBIT C'!G78))</f>
        <v/>
      </c>
      <c r="G78" s="101" t="str">
        <f t="shared" si="4"/>
        <v/>
      </c>
      <c r="H78" s="121" t="str">
        <f>IF(COSTS!$L$158="","",IF(B78="","",IF('DEV.  DATA'!$E$38="",IF('QUAL. ACQU.'!F74="","",'QUAL. ACQU.'!F74),'DEV.  DATA'!$E$38)))</f>
        <v/>
      </c>
      <c r="I78" s="101" t="str">
        <f>IF(COSTS!$L$158="","",IF(B78="","",ROUND(G78*(H78/100),0)))</f>
        <v/>
      </c>
      <c r="N78" s="450"/>
      <c r="O78" s="451" t="str">
        <f t="shared" si="5"/>
        <v/>
      </c>
      <c r="R78" s="457" t="str">
        <f t="shared" si="6"/>
        <v/>
      </c>
      <c r="S78" s="457" t="str">
        <f t="shared" si="7"/>
        <v/>
      </c>
    </row>
    <row r="79" spans="1:19">
      <c r="A79" s="304" t="str">
        <f>IF('EXHIBIT C'!A79="","",'EXHIBIT C'!A79)</f>
        <v/>
      </c>
      <c r="B79" s="105" t="str">
        <f>IF(COSTS!$L$158="","",IF('EXHIBIT C'!B79="","",'EXHIBIT C'!B79))</f>
        <v/>
      </c>
      <c r="C79" s="122" t="str">
        <f>IF(COSTS!$L$158="","",'QUAL. ACQU.'!B75)</f>
        <v/>
      </c>
      <c r="D79" s="99" t="str">
        <f>IF(COSTS!$L$158="","",IF('EXHIBIT C'!D79="","",'EXHIBIT C'!D79))</f>
        <v/>
      </c>
      <c r="E79" s="101" t="str">
        <f>IF(B79="","",N(N79)+IF('DEV.  DATA'!H$84&gt;0,IF('CREDIT CALC.'!H$41&lt;='CREDIT CALC.'!H$43,'QUAL. ACQU.'!D75,('CREDIT CALC.'!H$43/'CREDIT CALC.'!H$41)*'QUAL. ACQU.'!D75),IF('CREDIT CALC.'!H$37="","",IF(AND('CREDIT CALC.'!H$41&lt;='CREDIT CALC.'!H$37,'CREDIT CALC.'!H$41&lt;='CREDIT CALC.'!H$43),'QUAL. ACQU.'!D75,IF(AND('CREDIT CALC.'!H$37&lt;'CREDIT CALC.'!H$41,'CREDIT CALC.'!H$37&lt;'CREDIT CALC.'!H$43),('CREDIT CALC.'!H$37/'CREDIT CALC.'!H$41)*'QUAL. ACQU.'!D75,('CREDIT CALC.'!H$43/'CREDIT CALC.'!H$41)*'QUAL. ACQU.'!D75)))))</f>
        <v/>
      </c>
      <c r="F79" s="100" t="str">
        <f>IF(COSTS!$L$158="","",IF('EXHIBIT C'!G79="","",'EXHIBIT C'!G79))</f>
        <v/>
      </c>
      <c r="G79" s="101" t="str">
        <f t="shared" si="4"/>
        <v/>
      </c>
      <c r="H79" s="121" t="str">
        <f>IF(COSTS!$L$158="","",IF(B79="","",IF('DEV.  DATA'!$E$38="",IF('QUAL. ACQU.'!F75="","",'QUAL. ACQU.'!F75),'DEV.  DATA'!$E$38)))</f>
        <v/>
      </c>
      <c r="I79" s="101" t="str">
        <f>IF(COSTS!$L$158="","",IF(B79="","",ROUND(G79*(H79/100),0)))</f>
        <v/>
      </c>
      <c r="N79" s="450"/>
      <c r="O79" s="451" t="str">
        <f t="shared" si="5"/>
        <v/>
      </c>
      <c r="R79" s="457" t="str">
        <f t="shared" si="6"/>
        <v/>
      </c>
      <c r="S79" s="457" t="str">
        <f t="shared" si="7"/>
        <v/>
      </c>
    </row>
    <row r="80" spans="1:19">
      <c r="A80" s="304" t="str">
        <f>IF('EXHIBIT C'!A80="","",'EXHIBIT C'!A80)</f>
        <v/>
      </c>
      <c r="B80" s="105" t="str">
        <f>IF(COSTS!$L$158="","",IF('EXHIBIT C'!B80="","",'EXHIBIT C'!B80))</f>
        <v/>
      </c>
      <c r="C80" s="122" t="str">
        <f>IF(COSTS!$L$158="","",'QUAL. ACQU.'!B76)</f>
        <v/>
      </c>
      <c r="D80" s="99" t="str">
        <f>IF(COSTS!$L$158="","",IF('EXHIBIT C'!D80="","",'EXHIBIT C'!D80))</f>
        <v/>
      </c>
      <c r="E80" s="101" t="str">
        <f>IF(B80="","",N(N80)+IF('DEV.  DATA'!H$84&gt;0,IF('CREDIT CALC.'!H$41&lt;='CREDIT CALC.'!H$43,'QUAL. ACQU.'!D76,('CREDIT CALC.'!H$43/'CREDIT CALC.'!H$41)*'QUAL. ACQU.'!D76),IF('CREDIT CALC.'!H$37="","",IF(AND('CREDIT CALC.'!H$41&lt;='CREDIT CALC.'!H$37,'CREDIT CALC.'!H$41&lt;='CREDIT CALC.'!H$43),'QUAL. ACQU.'!D76,IF(AND('CREDIT CALC.'!H$37&lt;'CREDIT CALC.'!H$41,'CREDIT CALC.'!H$37&lt;'CREDIT CALC.'!H$43),('CREDIT CALC.'!H$37/'CREDIT CALC.'!H$41)*'QUAL. ACQU.'!D76,('CREDIT CALC.'!H$43/'CREDIT CALC.'!H$41)*'QUAL. ACQU.'!D76)))))</f>
        <v/>
      </c>
      <c r="F80" s="100" t="str">
        <f>IF(COSTS!$L$158="","",IF('EXHIBIT C'!G80="","",'EXHIBIT C'!G80))</f>
        <v/>
      </c>
      <c r="G80" s="101" t="str">
        <f t="shared" si="4"/>
        <v/>
      </c>
      <c r="H80" s="121" t="str">
        <f>IF(COSTS!$L$158="","",IF(B80="","",IF('DEV.  DATA'!$E$38="",IF('QUAL. ACQU.'!F76="","",'QUAL. ACQU.'!F76),'DEV.  DATA'!$E$38)))</f>
        <v/>
      </c>
      <c r="I80" s="101" t="str">
        <f>IF(COSTS!$L$158="","",IF(B80="","",ROUND(G80*(H80/100),0)))</f>
        <v/>
      </c>
      <c r="N80" s="450"/>
      <c r="O80" s="451" t="str">
        <f t="shared" si="5"/>
        <v/>
      </c>
      <c r="R80" s="457" t="str">
        <f t="shared" si="6"/>
        <v/>
      </c>
      <c r="S80" s="457" t="str">
        <f t="shared" si="7"/>
        <v/>
      </c>
    </row>
    <row r="81" spans="1:19">
      <c r="A81" s="304" t="str">
        <f>IF('EXHIBIT C'!A81="","",'EXHIBIT C'!A81)</f>
        <v/>
      </c>
      <c r="B81" s="105" t="str">
        <f>IF(COSTS!$L$158="","",IF('EXHIBIT C'!B81="","",'EXHIBIT C'!B81))</f>
        <v/>
      </c>
      <c r="C81" s="122" t="str">
        <f>IF(COSTS!$L$158="","",'QUAL. ACQU.'!B77)</f>
        <v/>
      </c>
      <c r="D81" s="99" t="str">
        <f>IF(COSTS!$L$158="","",IF('EXHIBIT C'!D81="","",'EXHIBIT C'!D81))</f>
        <v/>
      </c>
      <c r="E81" s="101" t="str">
        <f>IF(B81="","",N(N81)+IF('DEV.  DATA'!H$84&gt;0,IF('CREDIT CALC.'!H$41&lt;='CREDIT CALC.'!H$43,'QUAL. ACQU.'!D77,('CREDIT CALC.'!H$43/'CREDIT CALC.'!H$41)*'QUAL. ACQU.'!D77),IF('CREDIT CALC.'!H$37="","",IF(AND('CREDIT CALC.'!H$41&lt;='CREDIT CALC.'!H$37,'CREDIT CALC.'!H$41&lt;='CREDIT CALC.'!H$43),'QUAL. ACQU.'!D77,IF(AND('CREDIT CALC.'!H$37&lt;'CREDIT CALC.'!H$41,'CREDIT CALC.'!H$37&lt;'CREDIT CALC.'!H$43),('CREDIT CALC.'!H$37/'CREDIT CALC.'!H$41)*'QUAL. ACQU.'!D77,('CREDIT CALC.'!H$43/'CREDIT CALC.'!H$41)*'QUAL. ACQU.'!D77)))))</f>
        <v/>
      </c>
      <c r="F81" s="100" t="str">
        <f>IF(COSTS!$L$158="","",IF('EXHIBIT C'!G81="","",'EXHIBIT C'!G81))</f>
        <v/>
      </c>
      <c r="G81" s="101" t="str">
        <f t="shared" si="4"/>
        <v/>
      </c>
      <c r="H81" s="121" t="str">
        <f>IF(COSTS!$L$158="","",IF(B81="","",IF('DEV.  DATA'!$E$38="",IF('QUAL. ACQU.'!F77="","",'QUAL. ACQU.'!F77),'DEV.  DATA'!$E$38)))</f>
        <v/>
      </c>
      <c r="I81" s="101" t="str">
        <f>IF(COSTS!$L$158="","",IF(B81="","",ROUND(G81*(H81/100),0)))</f>
        <v/>
      </c>
      <c r="N81" s="450"/>
      <c r="O81" s="451" t="str">
        <f t="shared" si="5"/>
        <v/>
      </c>
      <c r="R81" s="457" t="str">
        <f t="shared" si="6"/>
        <v/>
      </c>
      <c r="S81" s="457" t="str">
        <f t="shared" si="7"/>
        <v/>
      </c>
    </row>
    <row r="82" spans="1:19">
      <c r="A82" s="304" t="str">
        <f>IF('EXHIBIT C'!A82="","",'EXHIBIT C'!A82)</f>
        <v/>
      </c>
      <c r="B82" s="105" t="str">
        <f>IF(COSTS!$L$158="","",IF('EXHIBIT C'!B82="","",'EXHIBIT C'!B82))</f>
        <v/>
      </c>
      <c r="C82" s="122" t="str">
        <f>IF(COSTS!$L$158="","",'QUAL. ACQU.'!B78)</f>
        <v/>
      </c>
      <c r="D82" s="99" t="str">
        <f>IF(COSTS!$L$158="","",IF('EXHIBIT C'!D82="","",'EXHIBIT C'!D82))</f>
        <v/>
      </c>
      <c r="E82" s="101" t="str">
        <f>IF(B82="","",N(N82)+IF('DEV.  DATA'!H$84&gt;0,IF('CREDIT CALC.'!H$41&lt;='CREDIT CALC.'!H$43,'QUAL. ACQU.'!D78,('CREDIT CALC.'!H$43/'CREDIT CALC.'!H$41)*'QUAL. ACQU.'!D78),IF('CREDIT CALC.'!H$37="","",IF(AND('CREDIT CALC.'!H$41&lt;='CREDIT CALC.'!H$37,'CREDIT CALC.'!H$41&lt;='CREDIT CALC.'!H$43),'QUAL. ACQU.'!D78,IF(AND('CREDIT CALC.'!H$37&lt;'CREDIT CALC.'!H$41,'CREDIT CALC.'!H$37&lt;'CREDIT CALC.'!H$43),('CREDIT CALC.'!H$37/'CREDIT CALC.'!H$41)*'QUAL. ACQU.'!D78,('CREDIT CALC.'!H$43/'CREDIT CALC.'!H$41)*'QUAL. ACQU.'!D78)))))</f>
        <v/>
      </c>
      <c r="F82" s="100" t="str">
        <f>IF(COSTS!$L$158="","",IF('EXHIBIT C'!G82="","",'EXHIBIT C'!G82))</f>
        <v/>
      </c>
      <c r="G82" s="101" t="str">
        <f t="shared" si="4"/>
        <v/>
      </c>
      <c r="H82" s="121" t="str">
        <f>IF(COSTS!$L$158="","",IF(B82="","",IF('DEV.  DATA'!$E$38="",IF('QUAL. ACQU.'!F78="","",'QUAL. ACQU.'!F78),'DEV.  DATA'!$E$38)))</f>
        <v/>
      </c>
      <c r="I82" s="101" t="str">
        <f>IF(COSTS!$L$158="","",IF(B82="","",ROUND(G82*(H82/100),0)))</f>
        <v/>
      </c>
      <c r="N82" s="450"/>
      <c r="O82" s="451" t="str">
        <f t="shared" si="5"/>
        <v/>
      </c>
      <c r="R82" s="457" t="str">
        <f t="shared" si="6"/>
        <v/>
      </c>
      <c r="S82" s="457" t="str">
        <f t="shared" si="7"/>
        <v/>
      </c>
    </row>
    <row r="83" spans="1:19">
      <c r="A83" s="304" t="str">
        <f>IF('EXHIBIT C'!A83="","",'EXHIBIT C'!A83)</f>
        <v/>
      </c>
      <c r="B83" s="105" t="str">
        <f>IF(COSTS!$L$158="","",IF('EXHIBIT C'!B83="","",'EXHIBIT C'!B83))</f>
        <v/>
      </c>
      <c r="C83" s="122" t="str">
        <f>IF(COSTS!$L$158="","",'QUAL. ACQU.'!B79)</f>
        <v/>
      </c>
      <c r="D83" s="99" t="str">
        <f>IF(COSTS!$L$158="","",IF('EXHIBIT C'!D83="","",'EXHIBIT C'!D83))</f>
        <v/>
      </c>
      <c r="E83" s="101" t="str">
        <f>IF(B83="","",N(N83)+IF('DEV.  DATA'!H$84&gt;0,IF('CREDIT CALC.'!H$41&lt;='CREDIT CALC.'!H$43,'QUAL. ACQU.'!D79,('CREDIT CALC.'!H$43/'CREDIT CALC.'!H$41)*'QUAL. ACQU.'!D79),IF('CREDIT CALC.'!H$37="","",IF(AND('CREDIT CALC.'!H$41&lt;='CREDIT CALC.'!H$37,'CREDIT CALC.'!H$41&lt;='CREDIT CALC.'!H$43),'QUAL. ACQU.'!D79,IF(AND('CREDIT CALC.'!H$37&lt;'CREDIT CALC.'!H$41,'CREDIT CALC.'!H$37&lt;'CREDIT CALC.'!H$43),('CREDIT CALC.'!H$37/'CREDIT CALC.'!H$41)*'QUAL. ACQU.'!D79,('CREDIT CALC.'!H$43/'CREDIT CALC.'!H$41)*'QUAL. ACQU.'!D79)))))</f>
        <v/>
      </c>
      <c r="F83" s="100" t="str">
        <f>IF(COSTS!$L$158="","",IF('EXHIBIT C'!G83="","",'EXHIBIT C'!G83))</f>
        <v/>
      </c>
      <c r="G83" s="101" t="str">
        <f t="shared" si="4"/>
        <v/>
      </c>
      <c r="H83" s="121" t="str">
        <f>IF(COSTS!$L$158="","",IF(B83="","",IF('DEV.  DATA'!$E$38="",IF('QUAL. ACQU.'!F79="","",'QUAL. ACQU.'!F79),'DEV.  DATA'!$E$38)))</f>
        <v/>
      </c>
      <c r="I83" s="101" t="str">
        <f>IF(COSTS!$L$158="","",IF(B83="","",ROUND(G83*(H83/100),0)))</f>
        <v/>
      </c>
      <c r="N83" s="450"/>
      <c r="O83" s="451" t="str">
        <f t="shared" si="5"/>
        <v/>
      </c>
      <c r="R83" s="457" t="str">
        <f t="shared" si="6"/>
        <v/>
      </c>
      <c r="S83" s="457" t="str">
        <f t="shared" si="7"/>
        <v/>
      </c>
    </row>
    <row r="84" spans="1:19">
      <c r="A84" s="304" t="str">
        <f>IF('EXHIBIT C'!A84="","",'EXHIBIT C'!A84)</f>
        <v/>
      </c>
      <c r="B84" s="105" t="str">
        <f>IF(COSTS!$L$158="","",IF('EXHIBIT C'!B84="","",'EXHIBIT C'!B84))</f>
        <v/>
      </c>
      <c r="C84" s="122" t="str">
        <f>IF(COSTS!$L$158="","",'QUAL. ACQU.'!B80)</f>
        <v/>
      </c>
      <c r="D84" s="99" t="str">
        <f>IF(COSTS!$L$158="","",IF('EXHIBIT C'!D84="","",'EXHIBIT C'!D84))</f>
        <v/>
      </c>
      <c r="E84" s="101" t="str">
        <f>IF(B84="","",N(N84)+IF('DEV.  DATA'!H$84&gt;0,IF('CREDIT CALC.'!H$41&lt;='CREDIT CALC.'!H$43,'QUAL. ACQU.'!D80,('CREDIT CALC.'!H$43/'CREDIT CALC.'!H$41)*'QUAL. ACQU.'!D80),IF('CREDIT CALC.'!H$37="","",IF(AND('CREDIT CALC.'!H$41&lt;='CREDIT CALC.'!H$37,'CREDIT CALC.'!H$41&lt;='CREDIT CALC.'!H$43),'QUAL. ACQU.'!D80,IF(AND('CREDIT CALC.'!H$37&lt;'CREDIT CALC.'!H$41,'CREDIT CALC.'!H$37&lt;'CREDIT CALC.'!H$43),('CREDIT CALC.'!H$37/'CREDIT CALC.'!H$41)*'QUAL. ACQU.'!D80,('CREDIT CALC.'!H$43/'CREDIT CALC.'!H$41)*'QUAL. ACQU.'!D80)))))</f>
        <v/>
      </c>
      <c r="F84" s="100" t="str">
        <f>IF(COSTS!$L$158="","",IF('EXHIBIT C'!G84="","",'EXHIBIT C'!G84))</f>
        <v/>
      </c>
      <c r="G84" s="101" t="str">
        <f t="shared" si="4"/>
        <v/>
      </c>
      <c r="H84" s="121" t="str">
        <f>IF(COSTS!$L$158="","",IF(B84="","",IF('DEV.  DATA'!$E$38="",IF('QUAL. ACQU.'!F80="","",'QUAL. ACQU.'!F80),'DEV.  DATA'!$E$38)))</f>
        <v/>
      </c>
      <c r="I84" s="101" t="str">
        <f>IF(COSTS!$L$158="","",IF(B84="","",ROUND(G84*(H84/100),0)))</f>
        <v/>
      </c>
      <c r="N84" s="450"/>
      <c r="O84" s="451" t="str">
        <f t="shared" si="5"/>
        <v/>
      </c>
      <c r="R84" s="457" t="str">
        <f t="shared" si="6"/>
        <v/>
      </c>
      <c r="S84" s="457" t="str">
        <f t="shared" si="7"/>
        <v/>
      </c>
    </row>
    <row r="85" spans="1:19">
      <c r="A85" s="304" t="str">
        <f>IF('EXHIBIT C'!A85="","",'EXHIBIT C'!A85)</f>
        <v/>
      </c>
      <c r="B85" s="105" t="str">
        <f>IF(COSTS!$L$158="","",IF('EXHIBIT C'!B85="","",'EXHIBIT C'!B85))</f>
        <v/>
      </c>
      <c r="C85" s="122" t="str">
        <f>IF(COSTS!$L$158="","",'QUAL. ACQU.'!B81)</f>
        <v/>
      </c>
      <c r="D85" s="99" t="str">
        <f>IF(COSTS!$L$158="","",IF('EXHIBIT C'!D85="","",'EXHIBIT C'!D85))</f>
        <v/>
      </c>
      <c r="E85" s="101" t="str">
        <f>IF(B85="","",N(N85)+IF('DEV.  DATA'!H$84&gt;0,IF('CREDIT CALC.'!H$41&lt;='CREDIT CALC.'!H$43,'QUAL. ACQU.'!D81,('CREDIT CALC.'!H$43/'CREDIT CALC.'!H$41)*'QUAL. ACQU.'!D81),IF('CREDIT CALC.'!H$37="","",IF(AND('CREDIT CALC.'!H$41&lt;='CREDIT CALC.'!H$37,'CREDIT CALC.'!H$41&lt;='CREDIT CALC.'!H$43),'QUAL. ACQU.'!D81,IF(AND('CREDIT CALC.'!H$37&lt;'CREDIT CALC.'!H$41,'CREDIT CALC.'!H$37&lt;'CREDIT CALC.'!H$43),('CREDIT CALC.'!H$37/'CREDIT CALC.'!H$41)*'QUAL. ACQU.'!D81,('CREDIT CALC.'!H$43/'CREDIT CALC.'!H$41)*'QUAL. ACQU.'!D81)))))</f>
        <v/>
      </c>
      <c r="F85" s="100" t="str">
        <f>IF(COSTS!$L$158="","",IF('EXHIBIT C'!G85="","",'EXHIBIT C'!G85))</f>
        <v/>
      </c>
      <c r="G85" s="101" t="str">
        <f t="shared" si="4"/>
        <v/>
      </c>
      <c r="H85" s="121" t="str">
        <f>IF(COSTS!$L$158="","",IF(B85="","",IF('DEV.  DATA'!$E$38="",IF('QUAL. ACQU.'!F81="","",'QUAL. ACQU.'!F81),'DEV.  DATA'!$E$38)))</f>
        <v/>
      </c>
      <c r="I85" s="101" t="str">
        <f>IF(COSTS!$L$158="","",IF(B85="","",ROUND(G85*(H85/100),0)))</f>
        <v/>
      </c>
      <c r="N85" s="450"/>
      <c r="O85" s="451" t="str">
        <f t="shared" si="5"/>
        <v/>
      </c>
      <c r="R85" s="457" t="str">
        <f t="shared" si="6"/>
        <v/>
      </c>
      <c r="S85" s="457" t="str">
        <f t="shared" si="7"/>
        <v/>
      </c>
    </row>
    <row r="86" spans="1:19">
      <c r="A86" s="304" t="str">
        <f>IF('EXHIBIT C'!A86="","",'EXHIBIT C'!A86)</f>
        <v/>
      </c>
      <c r="B86" s="105" t="str">
        <f>IF(COSTS!$L$158="","",IF('EXHIBIT C'!B86="","",'EXHIBIT C'!B86))</f>
        <v/>
      </c>
      <c r="C86" s="122" t="str">
        <f>IF(COSTS!$L$158="","",'QUAL. ACQU.'!B82)</f>
        <v/>
      </c>
      <c r="D86" s="99" t="str">
        <f>IF(COSTS!$L$158="","",IF('EXHIBIT C'!D86="","",'EXHIBIT C'!D86))</f>
        <v/>
      </c>
      <c r="E86" s="101" t="str">
        <f>IF(B86="","",N(N86)+IF('DEV.  DATA'!H$84&gt;0,IF('CREDIT CALC.'!H$41&lt;='CREDIT CALC.'!H$43,'QUAL. ACQU.'!D82,('CREDIT CALC.'!H$43/'CREDIT CALC.'!H$41)*'QUAL. ACQU.'!D82),IF('CREDIT CALC.'!H$37="","",IF(AND('CREDIT CALC.'!H$41&lt;='CREDIT CALC.'!H$37,'CREDIT CALC.'!H$41&lt;='CREDIT CALC.'!H$43),'QUAL. ACQU.'!D82,IF(AND('CREDIT CALC.'!H$37&lt;'CREDIT CALC.'!H$41,'CREDIT CALC.'!H$37&lt;'CREDIT CALC.'!H$43),('CREDIT CALC.'!H$37/'CREDIT CALC.'!H$41)*'QUAL. ACQU.'!D82,('CREDIT CALC.'!H$43/'CREDIT CALC.'!H$41)*'QUAL. ACQU.'!D82)))))</f>
        <v/>
      </c>
      <c r="F86" s="100" t="str">
        <f>IF(COSTS!$L$158="","",IF('EXHIBIT C'!G86="","",'EXHIBIT C'!G86))</f>
        <v/>
      </c>
      <c r="G86" s="101" t="str">
        <f t="shared" si="4"/>
        <v/>
      </c>
      <c r="H86" s="121" t="str">
        <f>IF(COSTS!$L$158="","",IF(B86="","",IF('DEV.  DATA'!$E$38="",IF('QUAL. ACQU.'!F82="","",'QUAL. ACQU.'!F82),'DEV.  DATA'!$E$38)))</f>
        <v/>
      </c>
      <c r="I86" s="101" t="str">
        <f>IF(COSTS!$L$158="","",IF(B86="","",ROUND(G86*(H86/100),0)))</f>
        <v/>
      </c>
      <c r="N86" s="450"/>
      <c r="O86" s="451" t="str">
        <f t="shared" si="5"/>
        <v/>
      </c>
      <c r="R86" s="457" t="str">
        <f t="shared" si="6"/>
        <v/>
      </c>
      <c r="S86" s="457" t="str">
        <f t="shared" si="7"/>
        <v/>
      </c>
    </row>
    <row r="87" spans="1:19">
      <c r="A87" s="304" t="str">
        <f>IF('EXHIBIT C'!A87="","",'EXHIBIT C'!A87)</f>
        <v/>
      </c>
      <c r="B87" s="105" t="str">
        <f>IF(COSTS!$L$158="","",IF('EXHIBIT C'!B87="","",'EXHIBIT C'!B87))</f>
        <v/>
      </c>
      <c r="C87" s="122" t="str">
        <f>IF(COSTS!$L$158="","",'QUAL. ACQU.'!B83)</f>
        <v/>
      </c>
      <c r="D87" s="99" t="str">
        <f>IF(COSTS!$L$158="","",IF('EXHIBIT C'!D87="","",'EXHIBIT C'!D87))</f>
        <v/>
      </c>
      <c r="E87" s="101" t="str">
        <f>IF(B87="","",N(N87)+IF('DEV.  DATA'!H$84&gt;0,IF('CREDIT CALC.'!H$41&lt;='CREDIT CALC.'!H$43,'QUAL. ACQU.'!D83,('CREDIT CALC.'!H$43/'CREDIT CALC.'!H$41)*'QUAL. ACQU.'!D83),IF('CREDIT CALC.'!H$37="","",IF(AND('CREDIT CALC.'!H$41&lt;='CREDIT CALC.'!H$37,'CREDIT CALC.'!H$41&lt;='CREDIT CALC.'!H$43),'QUAL. ACQU.'!D83,IF(AND('CREDIT CALC.'!H$37&lt;'CREDIT CALC.'!H$41,'CREDIT CALC.'!H$37&lt;'CREDIT CALC.'!H$43),('CREDIT CALC.'!H$37/'CREDIT CALC.'!H$41)*'QUAL. ACQU.'!D83,('CREDIT CALC.'!H$43/'CREDIT CALC.'!H$41)*'QUAL. ACQU.'!D83)))))</f>
        <v/>
      </c>
      <c r="F87" s="100" t="str">
        <f>IF(COSTS!$L$158="","",IF('EXHIBIT C'!G87="","",'EXHIBIT C'!G87))</f>
        <v/>
      </c>
      <c r="G87" s="101" t="str">
        <f t="shared" si="4"/>
        <v/>
      </c>
      <c r="H87" s="121" t="str">
        <f>IF(COSTS!$L$158="","",IF(B87="","",IF('DEV.  DATA'!$E$38="",IF('QUAL. ACQU.'!F83="","",'QUAL. ACQU.'!F83),'DEV.  DATA'!$E$38)))</f>
        <v/>
      </c>
      <c r="I87" s="101" t="str">
        <f>IF(COSTS!$L$158="","",IF(B87="","",ROUND(G87*(H87/100),0)))</f>
        <v/>
      </c>
      <c r="N87" s="450"/>
      <c r="O87" s="451" t="str">
        <f t="shared" si="5"/>
        <v/>
      </c>
      <c r="R87" s="457" t="str">
        <f t="shared" si="6"/>
        <v/>
      </c>
      <c r="S87" s="457" t="str">
        <f t="shared" si="7"/>
        <v/>
      </c>
    </row>
    <row r="88" spans="1:19">
      <c r="A88" s="304" t="str">
        <f>IF('EXHIBIT C'!A88="","",'EXHIBIT C'!A88)</f>
        <v/>
      </c>
      <c r="B88" s="105" t="str">
        <f>IF(COSTS!$L$158="","",IF('EXHIBIT C'!B88="","",'EXHIBIT C'!B88))</f>
        <v/>
      </c>
      <c r="C88" s="122" t="str">
        <f>IF(COSTS!$L$158="","",'QUAL. ACQU.'!B84)</f>
        <v/>
      </c>
      <c r="D88" s="99" t="str">
        <f>IF(COSTS!$L$158="","",IF('EXHIBIT C'!D88="","",'EXHIBIT C'!D88))</f>
        <v/>
      </c>
      <c r="E88" s="101" t="str">
        <f>IF(B88="","",N(N88)+IF('DEV.  DATA'!H$84&gt;0,IF('CREDIT CALC.'!H$41&lt;='CREDIT CALC.'!H$43,'QUAL. ACQU.'!D84,('CREDIT CALC.'!H$43/'CREDIT CALC.'!H$41)*'QUAL. ACQU.'!D84),IF('CREDIT CALC.'!H$37="","",IF(AND('CREDIT CALC.'!H$41&lt;='CREDIT CALC.'!H$37,'CREDIT CALC.'!H$41&lt;='CREDIT CALC.'!H$43),'QUAL. ACQU.'!D84,IF(AND('CREDIT CALC.'!H$37&lt;'CREDIT CALC.'!H$41,'CREDIT CALC.'!H$37&lt;'CREDIT CALC.'!H$43),('CREDIT CALC.'!H$37/'CREDIT CALC.'!H$41)*'QUAL. ACQU.'!D84,('CREDIT CALC.'!H$43/'CREDIT CALC.'!H$41)*'QUAL. ACQU.'!D84)))))</f>
        <v/>
      </c>
      <c r="F88" s="100" t="str">
        <f>IF(COSTS!$L$158="","",IF('EXHIBIT C'!G88="","",'EXHIBIT C'!G88))</f>
        <v/>
      </c>
      <c r="G88" s="101" t="str">
        <f t="shared" si="4"/>
        <v/>
      </c>
      <c r="H88" s="121" t="str">
        <f>IF(COSTS!$L$158="","",IF(B88="","",IF('DEV.  DATA'!$E$38="",IF('QUAL. ACQU.'!F84="","",'QUAL. ACQU.'!F84),'DEV.  DATA'!$E$38)))</f>
        <v/>
      </c>
      <c r="I88" s="101" t="str">
        <f>IF(COSTS!$L$158="","",IF(B88="","",ROUND(G88*(H88/100),0)))</f>
        <v/>
      </c>
      <c r="N88" s="450"/>
      <c r="O88" s="451" t="str">
        <f t="shared" si="5"/>
        <v/>
      </c>
      <c r="R88" s="457" t="str">
        <f t="shared" si="6"/>
        <v/>
      </c>
      <c r="S88" s="457" t="str">
        <f t="shared" si="7"/>
        <v/>
      </c>
    </row>
    <row r="89" spans="1:19">
      <c r="A89" s="304" t="str">
        <f>IF('EXHIBIT C'!A89="","",'EXHIBIT C'!A89)</f>
        <v/>
      </c>
      <c r="B89" s="105" t="str">
        <f>IF(COSTS!$L$158="","",IF('EXHIBIT C'!B89="","",'EXHIBIT C'!B89))</f>
        <v/>
      </c>
      <c r="C89" s="122" t="str">
        <f>IF(COSTS!$L$158="","",'QUAL. ACQU.'!B85)</f>
        <v/>
      </c>
      <c r="D89" s="99" t="str">
        <f>IF(COSTS!$L$158="","",IF('EXHIBIT C'!D89="","",'EXHIBIT C'!D89))</f>
        <v/>
      </c>
      <c r="E89" s="101" t="str">
        <f>IF(B89="","",N(N89)+IF('DEV.  DATA'!H$84&gt;0,IF('CREDIT CALC.'!H$41&lt;='CREDIT CALC.'!H$43,'QUAL. ACQU.'!D85,('CREDIT CALC.'!H$43/'CREDIT CALC.'!H$41)*'QUAL. ACQU.'!D85),IF('CREDIT CALC.'!H$37="","",IF(AND('CREDIT CALC.'!H$41&lt;='CREDIT CALC.'!H$37,'CREDIT CALC.'!H$41&lt;='CREDIT CALC.'!H$43),'QUAL. ACQU.'!D85,IF(AND('CREDIT CALC.'!H$37&lt;'CREDIT CALC.'!H$41,'CREDIT CALC.'!H$37&lt;'CREDIT CALC.'!H$43),('CREDIT CALC.'!H$37/'CREDIT CALC.'!H$41)*'QUAL. ACQU.'!D85,('CREDIT CALC.'!H$43/'CREDIT CALC.'!H$41)*'QUAL. ACQU.'!D85)))))</f>
        <v/>
      </c>
      <c r="F89" s="100" t="str">
        <f>IF(COSTS!$L$158="","",IF('EXHIBIT C'!G89="","",'EXHIBIT C'!G89))</f>
        <v/>
      </c>
      <c r="G89" s="101" t="str">
        <f t="shared" si="4"/>
        <v/>
      </c>
      <c r="H89" s="121" t="str">
        <f>IF(COSTS!$L$158="","",IF(B89="","",IF('DEV.  DATA'!$E$38="",IF('QUAL. ACQU.'!F85="","",'QUAL. ACQU.'!F85),'DEV.  DATA'!$E$38)))</f>
        <v/>
      </c>
      <c r="I89" s="101" t="str">
        <f>IF(COSTS!$L$158="","",IF(B89="","",ROUND(G89*(H89/100),0)))</f>
        <v/>
      </c>
      <c r="N89" s="450"/>
      <c r="O89" s="451" t="str">
        <f t="shared" si="5"/>
        <v/>
      </c>
      <c r="R89" s="457" t="str">
        <f t="shared" si="6"/>
        <v/>
      </c>
      <c r="S89" s="457" t="str">
        <f t="shared" si="7"/>
        <v/>
      </c>
    </row>
    <row r="90" spans="1:19">
      <c r="A90" s="304" t="str">
        <f>IF('EXHIBIT C'!A90="","",'EXHIBIT C'!A90)</f>
        <v/>
      </c>
      <c r="B90" s="105" t="str">
        <f>IF(COSTS!$L$158="","",IF('EXHIBIT C'!B90="","",'EXHIBIT C'!B90))</f>
        <v/>
      </c>
      <c r="C90" s="122" t="str">
        <f>IF(COSTS!$L$158="","",'QUAL. ACQU.'!B86)</f>
        <v/>
      </c>
      <c r="D90" s="99" t="str">
        <f>IF(COSTS!$L$158="","",IF('EXHIBIT C'!D90="","",'EXHIBIT C'!D90))</f>
        <v/>
      </c>
      <c r="E90" s="101" t="str">
        <f>IF(B90="","",N(N90)+IF('DEV.  DATA'!H$84&gt;0,IF('CREDIT CALC.'!H$41&lt;='CREDIT CALC.'!H$43,'QUAL. ACQU.'!D86,('CREDIT CALC.'!H$43/'CREDIT CALC.'!H$41)*'QUAL. ACQU.'!D86),IF('CREDIT CALC.'!H$37="","",IF(AND('CREDIT CALC.'!H$41&lt;='CREDIT CALC.'!H$37,'CREDIT CALC.'!H$41&lt;='CREDIT CALC.'!H$43),'QUAL. ACQU.'!D86,IF(AND('CREDIT CALC.'!H$37&lt;'CREDIT CALC.'!H$41,'CREDIT CALC.'!H$37&lt;'CREDIT CALC.'!H$43),('CREDIT CALC.'!H$37/'CREDIT CALC.'!H$41)*'QUAL. ACQU.'!D86,('CREDIT CALC.'!H$43/'CREDIT CALC.'!H$41)*'QUAL. ACQU.'!D86)))))</f>
        <v/>
      </c>
      <c r="F90" s="100" t="str">
        <f>IF(COSTS!$L$158="","",IF('EXHIBIT C'!G90="","",'EXHIBIT C'!G90))</f>
        <v/>
      </c>
      <c r="G90" s="101" t="str">
        <f t="shared" si="4"/>
        <v/>
      </c>
      <c r="H90" s="121" t="str">
        <f>IF(COSTS!$L$158="","",IF(B90="","",IF('DEV.  DATA'!$E$38="",IF('QUAL. ACQU.'!F86="","",'QUAL. ACQU.'!F86),'DEV.  DATA'!$E$38)))</f>
        <v/>
      </c>
      <c r="I90" s="101" t="str">
        <f>IF(COSTS!$L$158="","",IF(B90="","",ROUND(G90*(H90/100),0)))</f>
        <v/>
      </c>
      <c r="N90" s="450"/>
      <c r="O90" s="451" t="str">
        <f t="shared" si="5"/>
        <v/>
      </c>
      <c r="R90" s="457" t="str">
        <f t="shared" si="6"/>
        <v/>
      </c>
      <c r="S90" s="457" t="str">
        <f t="shared" si="7"/>
        <v/>
      </c>
    </row>
    <row r="91" spans="1:19">
      <c r="A91" s="304" t="str">
        <f>IF('EXHIBIT C'!A91="","",'EXHIBIT C'!A91)</f>
        <v/>
      </c>
      <c r="B91" s="105" t="str">
        <f>IF(COSTS!$L$158="","",IF('EXHIBIT C'!B91="","",'EXHIBIT C'!B91))</f>
        <v/>
      </c>
      <c r="C91" s="122" t="str">
        <f>IF(COSTS!$L$158="","",'QUAL. ACQU.'!B87)</f>
        <v/>
      </c>
      <c r="D91" s="99" t="str">
        <f>IF(COSTS!$L$158="","",IF('EXHIBIT C'!D91="","",'EXHIBIT C'!D91))</f>
        <v/>
      </c>
      <c r="E91" s="101" t="str">
        <f>IF(B91="","",N(N91)+IF('DEV.  DATA'!H$84&gt;0,IF('CREDIT CALC.'!H$41&lt;='CREDIT CALC.'!H$43,'QUAL. ACQU.'!D87,('CREDIT CALC.'!H$43/'CREDIT CALC.'!H$41)*'QUAL. ACQU.'!D87),IF('CREDIT CALC.'!H$37="","",IF(AND('CREDIT CALC.'!H$41&lt;='CREDIT CALC.'!H$37,'CREDIT CALC.'!H$41&lt;='CREDIT CALC.'!H$43),'QUAL. ACQU.'!D87,IF(AND('CREDIT CALC.'!H$37&lt;'CREDIT CALC.'!H$41,'CREDIT CALC.'!H$37&lt;'CREDIT CALC.'!H$43),('CREDIT CALC.'!H$37/'CREDIT CALC.'!H$41)*'QUAL. ACQU.'!D87,('CREDIT CALC.'!H$43/'CREDIT CALC.'!H$41)*'QUAL. ACQU.'!D87)))))</f>
        <v/>
      </c>
      <c r="F91" s="100" t="str">
        <f>IF(COSTS!$L$158="","",IF('EXHIBIT C'!G91="","",'EXHIBIT C'!G91))</f>
        <v/>
      </c>
      <c r="G91" s="101" t="str">
        <f t="shared" si="4"/>
        <v/>
      </c>
      <c r="H91" s="121" t="str">
        <f>IF(COSTS!$L$158="","",IF(B91="","",IF('DEV.  DATA'!$E$38="",IF('QUAL. ACQU.'!F87="","",'QUAL. ACQU.'!F87),'DEV.  DATA'!$E$38)))</f>
        <v/>
      </c>
      <c r="I91" s="101" t="str">
        <f>IF(COSTS!$L$158="","",IF(B91="","",ROUND(G91*(H91/100),0)))</f>
        <v/>
      </c>
      <c r="N91" s="450"/>
      <c r="O91" s="451" t="str">
        <f t="shared" si="5"/>
        <v/>
      </c>
      <c r="R91" s="457" t="str">
        <f t="shared" si="6"/>
        <v/>
      </c>
      <c r="S91" s="457" t="str">
        <f t="shared" si="7"/>
        <v/>
      </c>
    </row>
    <row r="92" spans="1:19">
      <c r="A92" s="304" t="str">
        <f>IF('EXHIBIT C'!A92="","",'EXHIBIT C'!A92)</f>
        <v/>
      </c>
      <c r="B92" s="105" t="str">
        <f>IF(COSTS!$L$158="","",IF('EXHIBIT C'!B92="","",'EXHIBIT C'!B92))</f>
        <v/>
      </c>
      <c r="C92" s="122" t="str">
        <f>IF(COSTS!$L$158="","",'QUAL. ACQU.'!B88)</f>
        <v/>
      </c>
      <c r="D92" s="99" t="str">
        <f>IF(COSTS!$L$158="","",IF('EXHIBIT C'!D92="","",'EXHIBIT C'!D92))</f>
        <v/>
      </c>
      <c r="E92" s="101" t="str">
        <f>IF(B92="","",N(N92)+IF('DEV.  DATA'!H$84&gt;0,IF('CREDIT CALC.'!H$41&lt;='CREDIT CALC.'!H$43,'QUAL. ACQU.'!D88,('CREDIT CALC.'!H$43/'CREDIT CALC.'!H$41)*'QUAL. ACQU.'!D88),IF('CREDIT CALC.'!H$37="","",IF(AND('CREDIT CALC.'!H$41&lt;='CREDIT CALC.'!H$37,'CREDIT CALC.'!H$41&lt;='CREDIT CALC.'!H$43),'QUAL. ACQU.'!D88,IF(AND('CREDIT CALC.'!H$37&lt;'CREDIT CALC.'!H$41,'CREDIT CALC.'!H$37&lt;'CREDIT CALC.'!H$43),('CREDIT CALC.'!H$37/'CREDIT CALC.'!H$41)*'QUAL. ACQU.'!D88,('CREDIT CALC.'!H$43/'CREDIT CALC.'!H$41)*'QUAL. ACQU.'!D88)))))</f>
        <v/>
      </c>
      <c r="F92" s="100" t="str">
        <f>IF(COSTS!$L$158="","",IF('EXHIBIT C'!G92="","",'EXHIBIT C'!G92))</f>
        <v/>
      </c>
      <c r="G92" s="101" t="str">
        <f t="shared" si="4"/>
        <v/>
      </c>
      <c r="H92" s="121" t="str">
        <f>IF(COSTS!$L$158="","",IF(B92="","",IF('DEV.  DATA'!$E$38="",IF('QUAL. ACQU.'!F88="","",'QUAL. ACQU.'!F88),'DEV.  DATA'!$E$38)))</f>
        <v/>
      </c>
      <c r="I92" s="101" t="str">
        <f>IF(COSTS!$L$158="","",IF(B92="","",ROUND(G92*(H92/100),0)))</f>
        <v/>
      </c>
      <c r="N92" s="450"/>
      <c r="O92" s="451" t="str">
        <f t="shared" si="5"/>
        <v/>
      </c>
      <c r="R92" s="457" t="str">
        <f t="shared" si="6"/>
        <v/>
      </c>
      <c r="S92" s="457" t="str">
        <f t="shared" si="7"/>
        <v/>
      </c>
    </row>
    <row r="93" spans="1:19">
      <c r="A93" s="304" t="str">
        <f>IF('EXHIBIT C'!A93="","",'EXHIBIT C'!A93)</f>
        <v/>
      </c>
      <c r="B93" s="105" t="str">
        <f>IF(COSTS!$L$158="","",IF('EXHIBIT C'!B93="","",'EXHIBIT C'!B93))</f>
        <v/>
      </c>
      <c r="C93" s="122" t="str">
        <f>IF(COSTS!$L$158="","",'QUAL. ACQU.'!B89)</f>
        <v/>
      </c>
      <c r="D93" s="99" t="str">
        <f>IF(COSTS!$L$158="","",IF('EXHIBIT C'!D93="","",'EXHIBIT C'!D93))</f>
        <v/>
      </c>
      <c r="E93" s="101" t="str">
        <f>IF(B93="","",N(N93)+IF('DEV.  DATA'!H$84&gt;0,IF('CREDIT CALC.'!H$41&lt;='CREDIT CALC.'!H$43,'QUAL. ACQU.'!D89,('CREDIT CALC.'!H$43/'CREDIT CALC.'!H$41)*'QUAL. ACQU.'!D89),IF('CREDIT CALC.'!H$37="","",IF(AND('CREDIT CALC.'!H$41&lt;='CREDIT CALC.'!H$37,'CREDIT CALC.'!H$41&lt;='CREDIT CALC.'!H$43),'QUAL. ACQU.'!D89,IF(AND('CREDIT CALC.'!H$37&lt;'CREDIT CALC.'!H$41,'CREDIT CALC.'!H$37&lt;'CREDIT CALC.'!H$43),('CREDIT CALC.'!H$37/'CREDIT CALC.'!H$41)*'QUAL. ACQU.'!D89,('CREDIT CALC.'!H$43/'CREDIT CALC.'!H$41)*'QUAL. ACQU.'!D89)))))</f>
        <v/>
      </c>
      <c r="F93" s="100" t="str">
        <f>IF(COSTS!$L$158="","",IF('EXHIBIT C'!G93="","",'EXHIBIT C'!G93))</f>
        <v/>
      </c>
      <c r="G93" s="101" t="str">
        <f t="shared" si="4"/>
        <v/>
      </c>
      <c r="H93" s="121" t="str">
        <f>IF(COSTS!$L$158="","",IF(B93="","",IF('DEV.  DATA'!$E$38="",IF('QUAL. ACQU.'!F89="","",'QUAL. ACQU.'!F89),'DEV.  DATA'!$E$38)))</f>
        <v/>
      </c>
      <c r="I93" s="101" t="str">
        <f>IF(COSTS!$L$158="","",IF(B93="","",ROUND(G93*(H93/100),0)))</f>
        <v/>
      </c>
      <c r="N93" s="450"/>
      <c r="O93" s="451" t="str">
        <f t="shared" si="5"/>
        <v/>
      </c>
      <c r="R93" s="457" t="str">
        <f t="shared" si="6"/>
        <v/>
      </c>
      <c r="S93" s="457" t="str">
        <f t="shared" si="7"/>
        <v/>
      </c>
    </row>
    <row r="94" spans="1:19">
      <c r="A94" s="304" t="str">
        <f>IF('EXHIBIT C'!A94="","",'EXHIBIT C'!A94)</f>
        <v/>
      </c>
      <c r="B94" s="105" t="str">
        <f>IF(COSTS!$L$158="","",IF('EXHIBIT C'!B94="","",'EXHIBIT C'!B94))</f>
        <v/>
      </c>
      <c r="C94" s="122" t="str">
        <f>IF(COSTS!$L$158="","",'QUAL. ACQU.'!B90)</f>
        <v/>
      </c>
      <c r="D94" s="99" t="str">
        <f>IF(COSTS!$L$158="","",IF('EXHIBIT C'!D94="","",'EXHIBIT C'!D94))</f>
        <v/>
      </c>
      <c r="E94" s="101" t="str">
        <f>IF(B94="","",N(N94)+IF('DEV.  DATA'!H$84&gt;0,IF('CREDIT CALC.'!H$41&lt;='CREDIT CALC.'!H$43,'QUAL. ACQU.'!D90,('CREDIT CALC.'!H$43/'CREDIT CALC.'!H$41)*'QUAL. ACQU.'!D90),IF('CREDIT CALC.'!H$37="","",IF(AND('CREDIT CALC.'!H$41&lt;='CREDIT CALC.'!H$37,'CREDIT CALC.'!H$41&lt;='CREDIT CALC.'!H$43),'QUAL. ACQU.'!D90,IF(AND('CREDIT CALC.'!H$37&lt;'CREDIT CALC.'!H$41,'CREDIT CALC.'!H$37&lt;'CREDIT CALC.'!H$43),('CREDIT CALC.'!H$37/'CREDIT CALC.'!H$41)*'QUAL. ACQU.'!D90,('CREDIT CALC.'!H$43/'CREDIT CALC.'!H$41)*'QUAL. ACQU.'!D90)))))</f>
        <v/>
      </c>
      <c r="F94" s="100" t="str">
        <f>IF(COSTS!$L$158="","",IF('EXHIBIT C'!G94="","",'EXHIBIT C'!G94))</f>
        <v/>
      </c>
      <c r="G94" s="101" t="str">
        <f t="shared" si="4"/>
        <v/>
      </c>
      <c r="H94" s="121" t="str">
        <f>IF(COSTS!$L$158="","",IF(B94="","",IF('DEV.  DATA'!$E$38="",IF('QUAL. ACQU.'!F90="","",'QUAL. ACQU.'!F90),'DEV.  DATA'!$E$38)))</f>
        <v/>
      </c>
      <c r="I94" s="101" t="str">
        <f>IF(COSTS!$L$158="","",IF(B94="","",ROUND(G94*(H94/100),0)))</f>
        <v/>
      </c>
      <c r="N94" s="450"/>
      <c r="O94" s="451" t="str">
        <f t="shared" si="5"/>
        <v/>
      </c>
      <c r="R94" s="457" t="str">
        <f t="shared" si="6"/>
        <v/>
      </c>
      <c r="S94" s="457" t="str">
        <f t="shared" si="7"/>
        <v/>
      </c>
    </row>
    <row r="95" spans="1:19">
      <c r="A95" s="304" t="str">
        <f>IF('EXHIBIT C'!A95="","",'EXHIBIT C'!A95)</f>
        <v/>
      </c>
      <c r="B95" s="105" t="str">
        <f>IF(COSTS!$L$158="","",IF('EXHIBIT C'!B95="","",'EXHIBIT C'!B95))</f>
        <v/>
      </c>
      <c r="C95" s="122" t="str">
        <f>IF(COSTS!$L$158="","",'QUAL. ACQU.'!B91)</f>
        <v/>
      </c>
      <c r="D95" s="99" t="str">
        <f>IF(COSTS!$L$158="","",IF('EXHIBIT C'!D95="","",'EXHIBIT C'!D95))</f>
        <v/>
      </c>
      <c r="E95" s="101" t="str">
        <f>IF(B95="","",N(N95)+IF('DEV.  DATA'!H$84&gt;0,IF('CREDIT CALC.'!H$41&lt;='CREDIT CALC.'!H$43,'QUAL. ACQU.'!D91,('CREDIT CALC.'!H$43/'CREDIT CALC.'!H$41)*'QUAL. ACQU.'!D91),IF('CREDIT CALC.'!H$37="","",IF(AND('CREDIT CALC.'!H$41&lt;='CREDIT CALC.'!H$37,'CREDIT CALC.'!H$41&lt;='CREDIT CALC.'!H$43),'QUAL. ACQU.'!D91,IF(AND('CREDIT CALC.'!H$37&lt;'CREDIT CALC.'!H$41,'CREDIT CALC.'!H$37&lt;'CREDIT CALC.'!H$43),('CREDIT CALC.'!H$37/'CREDIT CALC.'!H$41)*'QUAL. ACQU.'!D91,('CREDIT CALC.'!H$43/'CREDIT CALC.'!H$41)*'QUAL. ACQU.'!D91)))))</f>
        <v/>
      </c>
      <c r="F95" s="100" t="str">
        <f>IF(COSTS!$L$158="","",IF('EXHIBIT C'!G95="","",'EXHIBIT C'!G95))</f>
        <v/>
      </c>
      <c r="G95" s="101" t="str">
        <f t="shared" si="4"/>
        <v/>
      </c>
      <c r="H95" s="121" t="str">
        <f>IF(COSTS!$L$158="","",IF(B95="","",IF('DEV.  DATA'!$E$38="",IF('QUAL. ACQU.'!F91="","",'QUAL. ACQU.'!F91),'DEV.  DATA'!$E$38)))</f>
        <v/>
      </c>
      <c r="I95" s="101" t="str">
        <f>IF(COSTS!$L$158="","",IF(B95="","",ROUND(G95*(H95/100),0)))</f>
        <v/>
      </c>
      <c r="N95" s="450"/>
      <c r="O95" s="451" t="str">
        <f t="shared" si="5"/>
        <v/>
      </c>
      <c r="R95" s="457" t="str">
        <f t="shared" si="6"/>
        <v/>
      </c>
      <c r="S95" s="457" t="str">
        <f t="shared" si="7"/>
        <v/>
      </c>
    </row>
    <row r="96" spans="1:19">
      <c r="A96" s="304" t="str">
        <f>IF('EXHIBIT C'!A96="","",'EXHIBIT C'!A96)</f>
        <v/>
      </c>
      <c r="B96" s="105" t="str">
        <f>IF(COSTS!$L$158="","",IF('EXHIBIT C'!B96="","",'EXHIBIT C'!B96))</f>
        <v/>
      </c>
      <c r="C96" s="122" t="str">
        <f>IF(COSTS!$L$158="","",'QUAL. ACQU.'!B92)</f>
        <v/>
      </c>
      <c r="D96" s="99" t="str">
        <f>IF(COSTS!$L$158="","",IF('EXHIBIT C'!D96="","",'EXHIBIT C'!D96))</f>
        <v/>
      </c>
      <c r="E96" s="101" t="str">
        <f>IF(B96="","",N(N96)+IF('DEV.  DATA'!H$84&gt;0,IF('CREDIT CALC.'!H$41&lt;='CREDIT CALC.'!H$43,'QUAL. ACQU.'!D92,('CREDIT CALC.'!H$43/'CREDIT CALC.'!H$41)*'QUAL. ACQU.'!D92),IF('CREDIT CALC.'!H$37="","",IF(AND('CREDIT CALC.'!H$41&lt;='CREDIT CALC.'!H$37,'CREDIT CALC.'!H$41&lt;='CREDIT CALC.'!H$43),'QUAL. ACQU.'!D92,IF(AND('CREDIT CALC.'!H$37&lt;'CREDIT CALC.'!H$41,'CREDIT CALC.'!H$37&lt;'CREDIT CALC.'!H$43),('CREDIT CALC.'!H$37/'CREDIT CALC.'!H$41)*'QUAL. ACQU.'!D92,('CREDIT CALC.'!H$43/'CREDIT CALC.'!H$41)*'QUAL. ACQU.'!D92)))))</f>
        <v/>
      </c>
      <c r="F96" s="100" t="str">
        <f>IF(COSTS!$L$158="","",IF('EXHIBIT C'!G96="","",'EXHIBIT C'!G96))</f>
        <v/>
      </c>
      <c r="G96" s="101" t="str">
        <f t="shared" si="4"/>
        <v/>
      </c>
      <c r="H96" s="121" t="str">
        <f>IF(COSTS!$L$158="","",IF(B96="","",IF('DEV.  DATA'!$E$38="",IF('QUAL. ACQU.'!F92="","",'QUAL. ACQU.'!F92),'DEV.  DATA'!$E$38)))</f>
        <v/>
      </c>
      <c r="I96" s="101" t="str">
        <f>IF(COSTS!$L$158="","",IF(B96="","",ROUND(G96*(H96/100),0)))</f>
        <v/>
      </c>
      <c r="N96" s="450"/>
      <c r="O96" s="451" t="str">
        <f t="shared" si="5"/>
        <v/>
      </c>
      <c r="R96" s="457" t="str">
        <f t="shared" si="6"/>
        <v/>
      </c>
      <c r="S96" s="457" t="str">
        <f t="shared" si="7"/>
        <v/>
      </c>
    </row>
    <row r="97" spans="1:19">
      <c r="A97" s="304" t="str">
        <f>IF('EXHIBIT C'!A97="","",'EXHIBIT C'!A97)</f>
        <v/>
      </c>
      <c r="B97" s="105" t="str">
        <f>IF(COSTS!$L$158="","",IF('EXHIBIT C'!B97="","",'EXHIBIT C'!B97))</f>
        <v/>
      </c>
      <c r="C97" s="122" t="str">
        <f>IF(COSTS!$L$158="","",'QUAL. ACQU.'!B93)</f>
        <v/>
      </c>
      <c r="D97" s="99" t="str">
        <f>IF(COSTS!$L$158="","",IF('EXHIBIT C'!D97="","",'EXHIBIT C'!D97))</f>
        <v/>
      </c>
      <c r="E97" s="101" t="str">
        <f>IF(B97="","",N(N97)+IF('DEV.  DATA'!H$84&gt;0,IF('CREDIT CALC.'!H$41&lt;='CREDIT CALC.'!H$43,'QUAL. ACQU.'!D93,('CREDIT CALC.'!H$43/'CREDIT CALC.'!H$41)*'QUAL. ACQU.'!D93),IF('CREDIT CALC.'!H$37="","",IF(AND('CREDIT CALC.'!H$41&lt;='CREDIT CALC.'!H$37,'CREDIT CALC.'!H$41&lt;='CREDIT CALC.'!H$43),'QUAL. ACQU.'!D93,IF(AND('CREDIT CALC.'!H$37&lt;'CREDIT CALC.'!H$41,'CREDIT CALC.'!H$37&lt;'CREDIT CALC.'!H$43),('CREDIT CALC.'!H$37/'CREDIT CALC.'!H$41)*'QUAL. ACQU.'!D93,('CREDIT CALC.'!H$43/'CREDIT CALC.'!H$41)*'QUAL. ACQU.'!D93)))))</f>
        <v/>
      </c>
      <c r="F97" s="100" t="str">
        <f>IF(COSTS!$L$158="","",IF('EXHIBIT C'!G97="","",'EXHIBIT C'!G97))</f>
        <v/>
      </c>
      <c r="G97" s="101" t="str">
        <f t="shared" si="4"/>
        <v/>
      </c>
      <c r="H97" s="121" t="str">
        <f>IF(COSTS!$L$158="","",IF(B97="","",IF('DEV.  DATA'!$E$38="",IF('QUAL. ACQU.'!F93="","",'QUAL. ACQU.'!F93),'DEV.  DATA'!$E$38)))</f>
        <v/>
      </c>
      <c r="I97" s="101" t="str">
        <f>IF(COSTS!$L$158="","",IF(B97="","",ROUND(G97*(H97/100),0)))</f>
        <v/>
      </c>
      <c r="N97" s="450"/>
      <c r="O97" s="451" t="str">
        <f t="shared" si="5"/>
        <v/>
      </c>
      <c r="R97" s="457" t="str">
        <f t="shared" si="6"/>
        <v/>
      </c>
      <c r="S97" s="457" t="str">
        <f t="shared" si="7"/>
        <v/>
      </c>
    </row>
    <row r="98" spans="1:19">
      <c r="A98" s="304" t="str">
        <f>IF('EXHIBIT C'!A98="","",'EXHIBIT C'!A98)</f>
        <v/>
      </c>
      <c r="B98" s="105" t="str">
        <f>IF(COSTS!$L$158="","",IF('EXHIBIT C'!B98="","",'EXHIBIT C'!B98))</f>
        <v/>
      </c>
      <c r="C98" s="122" t="str">
        <f>IF(COSTS!$L$158="","",'QUAL. ACQU.'!B94)</f>
        <v/>
      </c>
      <c r="D98" s="99" t="str">
        <f>IF(COSTS!$L$158="","",IF('EXHIBIT C'!D98="","",'EXHIBIT C'!D98))</f>
        <v/>
      </c>
      <c r="E98" s="101" t="str">
        <f>IF(B98="","",N(N98)+IF('DEV.  DATA'!H$84&gt;0,IF('CREDIT CALC.'!H$41&lt;='CREDIT CALC.'!H$43,'QUAL. ACQU.'!D94,('CREDIT CALC.'!H$43/'CREDIT CALC.'!H$41)*'QUAL. ACQU.'!D94),IF('CREDIT CALC.'!H$37="","",IF(AND('CREDIT CALC.'!H$41&lt;='CREDIT CALC.'!H$37,'CREDIT CALC.'!H$41&lt;='CREDIT CALC.'!H$43),'QUAL. ACQU.'!D94,IF(AND('CREDIT CALC.'!H$37&lt;'CREDIT CALC.'!H$41,'CREDIT CALC.'!H$37&lt;'CREDIT CALC.'!H$43),('CREDIT CALC.'!H$37/'CREDIT CALC.'!H$41)*'QUAL. ACQU.'!D94,('CREDIT CALC.'!H$43/'CREDIT CALC.'!H$41)*'QUAL. ACQU.'!D94)))))</f>
        <v/>
      </c>
      <c r="F98" s="100" t="str">
        <f>IF(COSTS!$L$158="","",IF('EXHIBIT C'!G98="","",'EXHIBIT C'!G98))</f>
        <v/>
      </c>
      <c r="G98" s="101" t="str">
        <f t="shared" si="4"/>
        <v/>
      </c>
      <c r="H98" s="121" t="str">
        <f>IF(COSTS!$L$158="","",IF(B98="","",IF('DEV.  DATA'!$E$38="",IF('QUAL. ACQU.'!F94="","",'QUAL. ACQU.'!F94),'DEV.  DATA'!$E$38)))</f>
        <v/>
      </c>
      <c r="I98" s="101" t="str">
        <f>IF(COSTS!$L$158="","",IF(B98="","",ROUND(G98*(H98/100),0)))</f>
        <v/>
      </c>
      <c r="N98" s="450"/>
      <c r="O98" s="451" t="str">
        <f t="shared" si="5"/>
        <v/>
      </c>
      <c r="R98" s="457" t="str">
        <f t="shared" si="6"/>
        <v/>
      </c>
      <c r="S98" s="457" t="str">
        <f t="shared" si="7"/>
        <v/>
      </c>
    </row>
    <row r="99" spans="1:19">
      <c r="A99" s="304" t="str">
        <f>IF('EXHIBIT C'!A99="","",'EXHIBIT C'!A99)</f>
        <v/>
      </c>
      <c r="B99" s="105" t="str">
        <f>IF(COSTS!$L$158="","",IF('EXHIBIT C'!B99="","",'EXHIBIT C'!B99))</f>
        <v/>
      </c>
      <c r="C99" s="122" t="str">
        <f>IF(COSTS!$L$158="","",'QUAL. ACQU.'!B95)</f>
        <v/>
      </c>
      <c r="D99" s="99" t="str">
        <f>IF(COSTS!$L$158="","",IF('EXHIBIT C'!D99="","",'EXHIBIT C'!D99))</f>
        <v/>
      </c>
      <c r="E99" s="101" t="str">
        <f>IF(B99="","",N(N99)+IF('DEV.  DATA'!H$84&gt;0,IF('CREDIT CALC.'!H$41&lt;='CREDIT CALC.'!H$43,'QUAL. ACQU.'!D95,('CREDIT CALC.'!H$43/'CREDIT CALC.'!H$41)*'QUAL. ACQU.'!D95),IF('CREDIT CALC.'!H$37="","",IF(AND('CREDIT CALC.'!H$41&lt;='CREDIT CALC.'!H$37,'CREDIT CALC.'!H$41&lt;='CREDIT CALC.'!H$43),'QUAL. ACQU.'!D95,IF(AND('CREDIT CALC.'!H$37&lt;'CREDIT CALC.'!H$41,'CREDIT CALC.'!H$37&lt;'CREDIT CALC.'!H$43),('CREDIT CALC.'!H$37/'CREDIT CALC.'!H$41)*'QUAL. ACQU.'!D95,('CREDIT CALC.'!H$43/'CREDIT CALC.'!H$41)*'QUAL. ACQU.'!D95)))))</f>
        <v/>
      </c>
      <c r="F99" s="100" t="str">
        <f>IF(COSTS!$L$158="","",IF('EXHIBIT C'!G99="","",'EXHIBIT C'!G99))</f>
        <v/>
      </c>
      <c r="G99" s="101" t="str">
        <f t="shared" si="4"/>
        <v/>
      </c>
      <c r="H99" s="121" t="str">
        <f>IF(COSTS!$L$158="","",IF(B99="","",IF('DEV.  DATA'!$E$38="",IF('QUAL. ACQU.'!F95="","",'QUAL. ACQU.'!F95),'DEV.  DATA'!$E$38)))</f>
        <v/>
      </c>
      <c r="I99" s="101" t="str">
        <f>IF(COSTS!$L$158="","",IF(B99="","",ROUND(G99*(H99/100),0)))</f>
        <v/>
      </c>
      <c r="N99" s="450"/>
      <c r="O99" s="451" t="str">
        <f t="shared" si="5"/>
        <v/>
      </c>
      <c r="R99" s="457" t="str">
        <f t="shared" si="6"/>
        <v/>
      </c>
      <c r="S99" s="457" t="str">
        <f t="shared" si="7"/>
        <v/>
      </c>
    </row>
    <row r="100" spans="1:19">
      <c r="A100" s="304" t="str">
        <f>IF('EXHIBIT C'!A100="","",'EXHIBIT C'!A100)</f>
        <v/>
      </c>
      <c r="B100" s="105" t="str">
        <f>IF(COSTS!$L$158="","",IF('EXHIBIT C'!B100="","",'EXHIBIT C'!B100))</f>
        <v/>
      </c>
      <c r="C100" s="122" t="str">
        <f>IF(COSTS!$L$158="","",'QUAL. ACQU.'!B96)</f>
        <v/>
      </c>
      <c r="D100" s="99" t="str">
        <f>IF(COSTS!$L$158="","",IF('EXHIBIT C'!D100="","",'EXHIBIT C'!D100))</f>
        <v/>
      </c>
      <c r="E100" s="101" t="str">
        <f>IF(B100="","",N(N100)+IF('DEV.  DATA'!H$84&gt;0,IF('CREDIT CALC.'!H$41&lt;='CREDIT CALC.'!H$43,'QUAL. ACQU.'!D96,('CREDIT CALC.'!H$43/'CREDIT CALC.'!H$41)*'QUAL. ACQU.'!D96),IF('CREDIT CALC.'!H$37="","",IF(AND('CREDIT CALC.'!H$41&lt;='CREDIT CALC.'!H$37,'CREDIT CALC.'!H$41&lt;='CREDIT CALC.'!H$43),'QUAL. ACQU.'!D96,IF(AND('CREDIT CALC.'!H$37&lt;'CREDIT CALC.'!H$41,'CREDIT CALC.'!H$37&lt;'CREDIT CALC.'!H$43),('CREDIT CALC.'!H$37/'CREDIT CALC.'!H$41)*'QUAL. ACQU.'!D96,('CREDIT CALC.'!H$43/'CREDIT CALC.'!H$41)*'QUAL. ACQU.'!D96)))))</f>
        <v/>
      </c>
      <c r="F100" s="100" t="str">
        <f>IF(COSTS!$L$158="","",IF('EXHIBIT C'!G100="","",'EXHIBIT C'!G100))</f>
        <v/>
      </c>
      <c r="G100" s="101" t="str">
        <f t="shared" si="4"/>
        <v/>
      </c>
      <c r="H100" s="121" t="str">
        <f>IF(COSTS!$L$158="","",IF(B100="","",IF('DEV.  DATA'!$E$38="",IF('QUAL. ACQU.'!F96="","",'QUAL. ACQU.'!F96),'DEV.  DATA'!$E$38)))</f>
        <v/>
      </c>
      <c r="I100" s="101" t="str">
        <f>IF(COSTS!$L$158="","",IF(B100="","",ROUND(G100*(H100/100),0)))</f>
        <v/>
      </c>
      <c r="N100" s="450"/>
      <c r="O100" s="451" t="str">
        <f t="shared" si="5"/>
        <v/>
      </c>
      <c r="R100" s="457" t="str">
        <f t="shared" si="6"/>
        <v/>
      </c>
      <c r="S100" s="457" t="str">
        <f t="shared" si="7"/>
        <v/>
      </c>
    </row>
    <row r="101" spans="1:19">
      <c r="A101" s="304" t="str">
        <f>IF('EXHIBIT C'!A101="","",'EXHIBIT C'!A101)</f>
        <v/>
      </c>
      <c r="B101" s="105" t="str">
        <f>IF(COSTS!$L$158="","",IF('EXHIBIT C'!B101="","",'EXHIBIT C'!B101))</f>
        <v/>
      </c>
      <c r="C101" s="122" t="str">
        <f>IF(COSTS!$L$158="","",'QUAL. ACQU.'!B97)</f>
        <v/>
      </c>
      <c r="D101" s="99" t="str">
        <f>IF(COSTS!$L$158="","",IF('EXHIBIT C'!D101="","",'EXHIBIT C'!D101))</f>
        <v/>
      </c>
      <c r="E101" s="101" t="str">
        <f>IF(B101="","",N(N101)+IF('DEV.  DATA'!H$84&gt;0,IF('CREDIT CALC.'!H$41&lt;='CREDIT CALC.'!H$43,'QUAL. ACQU.'!D97,('CREDIT CALC.'!H$43/'CREDIT CALC.'!H$41)*'QUAL. ACQU.'!D97),IF('CREDIT CALC.'!H$37="","",IF(AND('CREDIT CALC.'!H$41&lt;='CREDIT CALC.'!H$37,'CREDIT CALC.'!H$41&lt;='CREDIT CALC.'!H$43),'QUAL. ACQU.'!D97,IF(AND('CREDIT CALC.'!H$37&lt;'CREDIT CALC.'!H$41,'CREDIT CALC.'!H$37&lt;'CREDIT CALC.'!H$43),('CREDIT CALC.'!H$37/'CREDIT CALC.'!H$41)*'QUAL. ACQU.'!D97,('CREDIT CALC.'!H$43/'CREDIT CALC.'!H$41)*'QUAL. ACQU.'!D97)))))</f>
        <v/>
      </c>
      <c r="F101" s="100" t="str">
        <f>IF(COSTS!$L$158="","",IF('EXHIBIT C'!G101="","",'EXHIBIT C'!G101))</f>
        <v/>
      </c>
      <c r="G101" s="101" t="str">
        <f t="shared" si="4"/>
        <v/>
      </c>
      <c r="H101" s="121" t="str">
        <f>IF(COSTS!$L$158="","",IF(B101="","",IF('DEV.  DATA'!$E$38="",IF('QUAL. ACQU.'!F97="","",'QUAL. ACQU.'!F97),'DEV.  DATA'!$E$38)))</f>
        <v/>
      </c>
      <c r="I101" s="101" t="str">
        <f>IF(COSTS!$L$158="","",IF(B101="","",ROUND(G101*(H101/100),0)))</f>
        <v/>
      </c>
      <c r="N101" s="450"/>
      <c r="O101" s="451" t="str">
        <f t="shared" si="5"/>
        <v/>
      </c>
      <c r="R101" s="457" t="str">
        <f t="shared" si="6"/>
        <v/>
      </c>
      <c r="S101" s="457" t="str">
        <f t="shared" si="7"/>
        <v/>
      </c>
    </row>
    <row r="102" spans="1:19">
      <c r="A102" s="304" t="str">
        <f>IF('EXHIBIT C'!A102="","",'EXHIBIT C'!A102)</f>
        <v/>
      </c>
      <c r="B102" s="105" t="str">
        <f>IF(COSTS!$L$158="","",IF('EXHIBIT C'!B102="","",'EXHIBIT C'!B102))</f>
        <v/>
      </c>
      <c r="C102" s="122" t="str">
        <f>IF(COSTS!$L$158="","",'QUAL. ACQU.'!B98)</f>
        <v/>
      </c>
      <c r="D102" s="99" t="str">
        <f>IF(COSTS!$L$158="","",IF('EXHIBIT C'!D102="","",'EXHIBIT C'!D102))</f>
        <v/>
      </c>
      <c r="E102" s="101" t="str">
        <f>IF(B102="","",N(N102)+IF('DEV.  DATA'!H$84&gt;0,IF('CREDIT CALC.'!H$41&lt;='CREDIT CALC.'!H$43,'QUAL. ACQU.'!D98,('CREDIT CALC.'!H$43/'CREDIT CALC.'!H$41)*'QUAL. ACQU.'!D98),IF('CREDIT CALC.'!H$37="","",IF(AND('CREDIT CALC.'!H$41&lt;='CREDIT CALC.'!H$37,'CREDIT CALC.'!H$41&lt;='CREDIT CALC.'!H$43),'QUAL. ACQU.'!D98,IF(AND('CREDIT CALC.'!H$37&lt;'CREDIT CALC.'!H$41,'CREDIT CALC.'!H$37&lt;'CREDIT CALC.'!H$43),('CREDIT CALC.'!H$37/'CREDIT CALC.'!H$41)*'QUAL. ACQU.'!D98,('CREDIT CALC.'!H$43/'CREDIT CALC.'!H$41)*'QUAL. ACQU.'!D98)))))</f>
        <v/>
      </c>
      <c r="F102" s="100" t="str">
        <f>IF(COSTS!$L$158="","",IF('EXHIBIT C'!G102="","",'EXHIBIT C'!G102))</f>
        <v/>
      </c>
      <c r="G102" s="101" t="str">
        <f t="shared" si="4"/>
        <v/>
      </c>
      <c r="H102" s="121" t="str">
        <f>IF(COSTS!$L$158="","",IF(B102="","",IF('DEV.  DATA'!$E$38="",IF('QUAL. ACQU.'!F98="","",'QUAL. ACQU.'!F98),'DEV.  DATA'!$E$38)))</f>
        <v/>
      </c>
      <c r="I102" s="101" t="str">
        <f>IF(COSTS!$L$158="","",IF(B102="","",ROUND(G102*(H102/100),0)))</f>
        <v/>
      </c>
      <c r="N102" s="450"/>
      <c r="O102" s="451" t="str">
        <f t="shared" si="5"/>
        <v/>
      </c>
      <c r="R102" s="457" t="str">
        <f t="shared" si="6"/>
        <v/>
      </c>
      <c r="S102" s="457" t="str">
        <f t="shared" si="7"/>
        <v/>
      </c>
    </row>
    <row r="103" spans="1:19">
      <c r="A103" s="304" t="str">
        <f>IF('EXHIBIT C'!A103="","",'EXHIBIT C'!A103)</f>
        <v/>
      </c>
      <c r="B103" s="105" t="str">
        <f>IF(COSTS!$L$158="","",IF('EXHIBIT C'!B103="","",'EXHIBIT C'!B103))</f>
        <v/>
      </c>
      <c r="C103" s="122" t="str">
        <f>IF(COSTS!$L$158="","",'QUAL. ACQU.'!B99)</f>
        <v/>
      </c>
      <c r="D103" s="99" t="str">
        <f>IF(COSTS!$L$158="","",IF('EXHIBIT C'!D103="","",'EXHIBIT C'!D103))</f>
        <v/>
      </c>
      <c r="E103" s="101" t="str">
        <f>IF(B103="","",N(N103)+IF('DEV.  DATA'!H$84&gt;0,IF('CREDIT CALC.'!H$41&lt;='CREDIT CALC.'!H$43,'QUAL. ACQU.'!D99,('CREDIT CALC.'!H$43/'CREDIT CALC.'!H$41)*'QUAL. ACQU.'!D99),IF('CREDIT CALC.'!H$37="","",IF(AND('CREDIT CALC.'!H$41&lt;='CREDIT CALC.'!H$37,'CREDIT CALC.'!H$41&lt;='CREDIT CALC.'!H$43),'QUAL. ACQU.'!D99,IF(AND('CREDIT CALC.'!H$37&lt;'CREDIT CALC.'!H$41,'CREDIT CALC.'!H$37&lt;'CREDIT CALC.'!H$43),('CREDIT CALC.'!H$37/'CREDIT CALC.'!H$41)*'QUAL. ACQU.'!D99,('CREDIT CALC.'!H$43/'CREDIT CALC.'!H$41)*'QUAL. ACQU.'!D99)))))</f>
        <v/>
      </c>
      <c r="F103" s="100" t="str">
        <f>IF(COSTS!$L$158="","",IF('EXHIBIT C'!G103="","",'EXHIBIT C'!G103))</f>
        <v/>
      </c>
      <c r="G103" s="101" t="str">
        <f t="shared" ref="G103:G166" si="8">IF(B103="","",ROUND(E103*F103,0))</f>
        <v/>
      </c>
      <c r="H103" s="121" t="str">
        <f>IF(COSTS!$L$158="","",IF(B103="","",IF('DEV.  DATA'!$E$38="",IF('QUAL. ACQU.'!F99="","",'QUAL. ACQU.'!F99),'DEV.  DATA'!$E$38)))</f>
        <v/>
      </c>
      <c r="I103" s="101" t="str">
        <f>IF(COSTS!$L$158="","",IF(B103="","",ROUND(G103*(H103/100),0)))</f>
        <v/>
      </c>
      <c r="N103" s="450"/>
      <c r="O103" s="451" t="str">
        <f t="shared" si="5"/>
        <v/>
      </c>
      <c r="R103" s="457" t="str">
        <f t="shared" si="6"/>
        <v/>
      </c>
      <c r="S103" s="457" t="str">
        <f t="shared" si="7"/>
        <v/>
      </c>
    </row>
    <row r="104" spans="1:19">
      <c r="A104" s="304" t="str">
        <f>IF('EXHIBIT C'!A104="","",'EXHIBIT C'!A104)</f>
        <v/>
      </c>
      <c r="B104" s="105" t="str">
        <f>IF(COSTS!$L$158="","",IF('EXHIBIT C'!B104="","",'EXHIBIT C'!B104))</f>
        <v/>
      </c>
      <c r="C104" s="122" t="str">
        <f>IF(COSTS!$L$158="","",'QUAL. ACQU.'!B100)</f>
        <v/>
      </c>
      <c r="D104" s="99" t="str">
        <f>IF(COSTS!$L$158="","",IF('EXHIBIT C'!D104="","",'EXHIBIT C'!D104))</f>
        <v/>
      </c>
      <c r="E104" s="101" t="str">
        <f>IF(B104="","",N(N104)+IF('DEV.  DATA'!H$84&gt;0,IF('CREDIT CALC.'!H$41&lt;='CREDIT CALC.'!H$43,'QUAL. ACQU.'!D100,('CREDIT CALC.'!H$43/'CREDIT CALC.'!H$41)*'QUAL. ACQU.'!D100),IF('CREDIT CALC.'!H$37="","",IF(AND('CREDIT CALC.'!H$41&lt;='CREDIT CALC.'!H$37,'CREDIT CALC.'!H$41&lt;='CREDIT CALC.'!H$43),'QUAL. ACQU.'!D100,IF(AND('CREDIT CALC.'!H$37&lt;'CREDIT CALC.'!H$41,'CREDIT CALC.'!H$37&lt;'CREDIT CALC.'!H$43),('CREDIT CALC.'!H$37/'CREDIT CALC.'!H$41)*'QUAL. ACQU.'!D100,('CREDIT CALC.'!H$43/'CREDIT CALC.'!H$41)*'QUAL. ACQU.'!D100)))))</f>
        <v/>
      </c>
      <c r="F104" s="100" t="str">
        <f>IF(COSTS!$L$158="","",IF('EXHIBIT C'!G104="","",'EXHIBIT C'!G104))</f>
        <v/>
      </c>
      <c r="G104" s="101" t="str">
        <f t="shared" si="8"/>
        <v/>
      </c>
      <c r="H104" s="121" t="str">
        <f>IF(COSTS!$L$158="","",IF(B104="","",IF('DEV.  DATA'!$E$38="",IF('QUAL. ACQU.'!F100="","",'QUAL. ACQU.'!F100),'DEV.  DATA'!$E$38)))</f>
        <v/>
      </c>
      <c r="I104" s="101" t="str">
        <f>IF(COSTS!$L$158="","",IF(B104="","",ROUND(G104*(H104/100),0)))</f>
        <v/>
      </c>
      <c r="N104" s="450"/>
      <c r="O104" s="451" t="str">
        <f t="shared" si="5"/>
        <v/>
      </c>
      <c r="R104" s="457" t="str">
        <f t="shared" si="6"/>
        <v/>
      </c>
      <c r="S104" s="457" t="str">
        <f t="shared" si="7"/>
        <v/>
      </c>
    </row>
    <row r="105" spans="1:19">
      <c r="A105" s="304" t="str">
        <f>IF('EXHIBIT C'!A105="","",'EXHIBIT C'!A105)</f>
        <v/>
      </c>
      <c r="B105" s="105" t="str">
        <f>IF(COSTS!$L$158="","",IF('EXHIBIT C'!B105="","",'EXHIBIT C'!B105))</f>
        <v/>
      </c>
      <c r="C105" s="122" t="str">
        <f>IF(COSTS!$L$158="","",'QUAL. ACQU.'!B101)</f>
        <v/>
      </c>
      <c r="D105" s="99" t="str">
        <f>IF(COSTS!$L$158="","",IF('EXHIBIT C'!D105="","",'EXHIBIT C'!D105))</f>
        <v/>
      </c>
      <c r="E105" s="101" t="str">
        <f>IF(B105="","",N(N105)+IF('DEV.  DATA'!H$84&gt;0,IF('CREDIT CALC.'!H$41&lt;='CREDIT CALC.'!H$43,'QUAL. ACQU.'!D101,('CREDIT CALC.'!H$43/'CREDIT CALC.'!H$41)*'QUAL. ACQU.'!D101),IF('CREDIT CALC.'!H$37="","",IF(AND('CREDIT CALC.'!H$41&lt;='CREDIT CALC.'!H$37,'CREDIT CALC.'!H$41&lt;='CREDIT CALC.'!H$43),'QUAL. ACQU.'!D101,IF(AND('CREDIT CALC.'!H$37&lt;'CREDIT CALC.'!H$41,'CREDIT CALC.'!H$37&lt;'CREDIT CALC.'!H$43),('CREDIT CALC.'!H$37/'CREDIT CALC.'!H$41)*'QUAL. ACQU.'!D101,('CREDIT CALC.'!H$43/'CREDIT CALC.'!H$41)*'QUAL. ACQU.'!D101)))))</f>
        <v/>
      </c>
      <c r="F105" s="100" t="str">
        <f>IF(COSTS!$L$158="","",IF('EXHIBIT C'!G105="","",'EXHIBIT C'!G105))</f>
        <v/>
      </c>
      <c r="G105" s="101" t="str">
        <f t="shared" si="8"/>
        <v/>
      </c>
      <c r="H105" s="121" t="str">
        <f>IF(COSTS!$L$158="","",IF(B105="","",IF('DEV.  DATA'!$E$38="",IF('QUAL. ACQU.'!F101="","",'QUAL. ACQU.'!F101),'DEV.  DATA'!$E$38)))</f>
        <v/>
      </c>
      <c r="I105" s="101" t="str">
        <f>IF(COSTS!$L$158="","",IF(B105="","",ROUND(G105*(H105/100),0)))</f>
        <v/>
      </c>
      <c r="N105" s="450"/>
      <c r="O105" s="451" t="str">
        <f t="shared" si="5"/>
        <v/>
      </c>
      <c r="R105" s="457" t="str">
        <f t="shared" si="6"/>
        <v/>
      </c>
      <c r="S105" s="457" t="str">
        <f t="shared" si="7"/>
        <v/>
      </c>
    </row>
    <row r="106" spans="1:19">
      <c r="A106" s="304" t="str">
        <f>IF('EXHIBIT C'!A106="","",'EXHIBIT C'!A106)</f>
        <v/>
      </c>
      <c r="B106" s="105" t="str">
        <f>IF(COSTS!$L$158="","",IF('EXHIBIT C'!B106="","",'EXHIBIT C'!B106))</f>
        <v/>
      </c>
      <c r="C106" s="122" t="str">
        <f>IF(COSTS!$L$158="","",'QUAL. ACQU.'!B102)</f>
        <v/>
      </c>
      <c r="D106" s="99" t="str">
        <f>IF(COSTS!$L$158="","",IF('EXHIBIT C'!D106="","",'EXHIBIT C'!D106))</f>
        <v/>
      </c>
      <c r="E106" s="101" t="str">
        <f>IF(B106="","",N(N106)+IF('DEV.  DATA'!H$84&gt;0,IF('CREDIT CALC.'!H$41&lt;='CREDIT CALC.'!H$43,'QUAL. ACQU.'!D102,('CREDIT CALC.'!H$43/'CREDIT CALC.'!H$41)*'QUAL. ACQU.'!D102),IF('CREDIT CALC.'!H$37="","",IF(AND('CREDIT CALC.'!H$41&lt;='CREDIT CALC.'!H$37,'CREDIT CALC.'!H$41&lt;='CREDIT CALC.'!H$43),'QUAL. ACQU.'!D102,IF(AND('CREDIT CALC.'!H$37&lt;'CREDIT CALC.'!H$41,'CREDIT CALC.'!H$37&lt;'CREDIT CALC.'!H$43),('CREDIT CALC.'!H$37/'CREDIT CALC.'!H$41)*'QUAL. ACQU.'!D102,('CREDIT CALC.'!H$43/'CREDIT CALC.'!H$41)*'QUAL. ACQU.'!D102)))))</f>
        <v/>
      </c>
      <c r="F106" s="100" t="str">
        <f>IF(COSTS!$L$158="","",IF('EXHIBIT C'!G106="","",'EXHIBIT C'!G106))</f>
        <v/>
      </c>
      <c r="G106" s="101" t="str">
        <f t="shared" si="8"/>
        <v/>
      </c>
      <c r="H106" s="121" t="str">
        <f>IF(COSTS!$L$158="","",IF(B106="","",IF('DEV.  DATA'!$E$38="",IF('QUAL. ACQU.'!F102="","",'QUAL. ACQU.'!F102),'DEV.  DATA'!$E$38)))</f>
        <v/>
      </c>
      <c r="I106" s="101" t="str">
        <f>IF(COSTS!$L$158="","",IF(B106="","",ROUND(G106*(H106/100),0)))</f>
        <v/>
      </c>
      <c r="N106" s="450"/>
      <c r="O106" s="451" t="str">
        <f t="shared" si="5"/>
        <v/>
      </c>
      <c r="R106" s="457" t="str">
        <f t="shared" si="6"/>
        <v/>
      </c>
      <c r="S106" s="457" t="str">
        <f t="shared" si="7"/>
        <v/>
      </c>
    </row>
    <row r="107" spans="1:19">
      <c r="A107" s="304" t="str">
        <f>IF('EXHIBIT C'!A107="","",'EXHIBIT C'!A107)</f>
        <v/>
      </c>
      <c r="B107" s="105" t="str">
        <f>IF(COSTS!$L$158="","",IF('EXHIBIT C'!B107="","",'EXHIBIT C'!B107))</f>
        <v/>
      </c>
      <c r="C107" s="122" t="str">
        <f>IF(COSTS!$L$158="","",'QUAL. ACQU.'!B103)</f>
        <v/>
      </c>
      <c r="D107" s="99" t="str">
        <f>IF(COSTS!$L$158="","",IF('EXHIBIT C'!D107="","",'EXHIBIT C'!D107))</f>
        <v/>
      </c>
      <c r="E107" s="101" t="str">
        <f>IF(B107="","",N(N107)+IF('DEV.  DATA'!H$84&gt;0,IF('CREDIT CALC.'!H$41&lt;='CREDIT CALC.'!H$43,'QUAL. ACQU.'!D103,('CREDIT CALC.'!H$43/'CREDIT CALC.'!H$41)*'QUAL. ACQU.'!D103),IF('CREDIT CALC.'!H$37="","",IF(AND('CREDIT CALC.'!H$41&lt;='CREDIT CALC.'!H$37,'CREDIT CALC.'!H$41&lt;='CREDIT CALC.'!H$43),'QUAL. ACQU.'!D103,IF(AND('CREDIT CALC.'!H$37&lt;'CREDIT CALC.'!H$41,'CREDIT CALC.'!H$37&lt;'CREDIT CALC.'!H$43),('CREDIT CALC.'!H$37/'CREDIT CALC.'!H$41)*'QUAL. ACQU.'!D103,('CREDIT CALC.'!H$43/'CREDIT CALC.'!H$41)*'QUAL. ACQU.'!D103)))))</f>
        <v/>
      </c>
      <c r="F107" s="100" t="str">
        <f>IF(COSTS!$L$158="","",IF('EXHIBIT C'!G107="","",'EXHIBIT C'!G107))</f>
        <v/>
      </c>
      <c r="G107" s="101" t="str">
        <f t="shared" si="8"/>
        <v/>
      </c>
      <c r="H107" s="121" t="str">
        <f>IF(COSTS!$L$158="","",IF(B107="","",IF('DEV.  DATA'!$E$38="",IF('QUAL. ACQU.'!F103="","",'QUAL. ACQU.'!F103),'DEV.  DATA'!$E$38)))</f>
        <v/>
      </c>
      <c r="I107" s="101" t="str">
        <f>IF(COSTS!$L$158="","",IF(B107="","",ROUND(G107*(H107/100),0)))</f>
        <v/>
      </c>
      <c r="N107" s="450"/>
      <c r="O107" s="451" t="str">
        <f t="shared" si="5"/>
        <v/>
      </c>
      <c r="R107" s="457" t="str">
        <f t="shared" si="6"/>
        <v/>
      </c>
      <c r="S107" s="457" t="str">
        <f t="shared" si="7"/>
        <v/>
      </c>
    </row>
    <row r="108" spans="1:19">
      <c r="A108" s="304" t="str">
        <f>IF('EXHIBIT C'!A108="","",'EXHIBIT C'!A108)</f>
        <v/>
      </c>
      <c r="B108" s="105" t="str">
        <f>IF(COSTS!$L$158="","",IF('EXHIBIT C'!B108="","",'EXHIBIT C'!B108))</f>
        <v/>
      </c>
      <c r="C108" s="122" t="str">
        <f>IF(COSTS!$L$158="","",'QUAL. ACQU.'!B104)</f>
        <v/>
      </c>
      <c r="D108" s="99" t="str">
        <f>IF(COSTS!$L$158="","",IF('EXHIBIT C'!D108="","",'EXHIBIT C'!D108))</f>
        <v/>
      </c>
      <c r="E108" s="101" t="str">
        <f>IF(B108="","",N(N108)+IF('DEV.  DATA'!H$84&gt;0,IF('CREDIT CALC.'!H$41&lt;='CREDIT CALC.'!H$43,'QUAL. ACQU.'!D104,('CREDIT CALC.'!H$43/'CREDIT CALC.'!H$41)*'QUAL. ACQU.'!D104),IF('CREDIT CALC.'!H$37="","",IF(AND('CREDIT CALC.'!H$41&lt;='CREDIT CALC.'!H$37,'CREDIT CALC.'!H$41&lt;='CREDIT CALC.'!H$43),'QUAL. ACQU.'!D104,IF(AND('CREDIT CALC.'!H$37&lt;'CREDIT CALC.'!H$41,'CREDIT CALC.'!H$37&lt;'CREDIT CALC.'!H$43),('CREDIT CALC.'!H$37/'CREDIT CALC.'!H$41)*'QUAL. ACQU.'!D104,('CREDIT CALC.'!H$43/'CREDIT CALC.'!H$41)*'QUAL. ACQU.'!D104)))))</f>
        <v/>
      </c>
      <c r="F108" s="100" t="str">
        <f>IF(COSTS!$L$158="","",IF('EXHIBIT C'!G108="","",'EXHIBIT C'!G108))</f>
        <v/>
      </c>
      <c r="G108" s="101" t="str">
        <f t="shared" si="8"/>
        <v/>
      </c>
      <c r="H108" s="121" t="str">
        <f>IF(COSTS!$L$158="","",IF(B108="","",IF('DEV.  DATA'!$E$38="",IF('QUAL. ACQU.'!F104="","",'QUAL. ACQU.'!F104),'DEV.  DATA'!$E$38)))</f>
        <v/>
      </c>
      <c r="I108" s="101" t="str">
        <f>IF(COSTS!$L$158="","",IF(B108="","",ROUND(G108*(H108/100),0)))</f>
        <v/>
      </c>
      <c r="N108" s="450"/>
      <c r="O108" s="451" t="str">
        <f t="shared" si="5"/>
        <v/>
      </c>
      <c r="R108" s="457" t="str">
        <f t="shared" si="6"/>
        <v/>
      </c>
      <c r="S108" s="457" t="str">
        <f t="shared" si="7"/>
        <v/>
      </c>
    </row>
    <row r="109" spans="1:19">
      <c r="A109" s="304" t="str">
        <f>IF('EXHIBIT C'!A109="","",'EXHIBIT C'!A109)</f>
        <v/>
      </c>
      <c r="B109" s="105" t="str">
        <f>IF(COSTS!$L$158="","",IF('EXHIBIT C'!B109="","",'EXHIBIT C'!B109))</f>
        <v/>
      </c>
      <c r="C109" s="122" t="str">
        <f>IF(COSTS!$L$158="","",'QUAL. ACQU.'!B105)</f>
        <v/>
      </c>
      <c r="D109" s="99" t="str">
        <f>IF(COSTS!$L$158="","",IF('EXHIBIT C'!D109="","",'EXHIBIT C'!D109))</f>
        <v/>
      </c>
      <c r="E109" s="101" t="str">
        <f>IF(B109="","",N(N109)+IF('DEV.  DATA'!H$84&gt;0,IF('CREDIT CALC.'!H$41&lt;='CREDIT CALC.'!H$43,'QUAL. ACQU.'!D105,('CREDIT CALC.'!H$43/'CREDIT CALC.'!H$41)*'QUAL. ACQU.'!D105),IF('CREDIT CALC.'!H$37="","",IF(AND('CREDIT CALC.'!H$41&lt;='CREDIT CALC.'!H$37,'CREDIT CALC.'!H$41&lt;='CREDIT CALC.'!H$43),'QUAL. ACQU.'!D105,IF(AND('CREDIT CALC.'!H$37&lt;'CREDIT CALC.'!H$41,'CREDIT CALC.'!H$37&lt;'CREDIT CALC.'!H$43),('CREDIT CALC.'!H$37/'CREDIT CALC.'!H$41)*'QUAL. ACQU.'!D105,('CREDIT CALC.'!H$43/'CREDIT CALC.'!H$41)*'QUAL. ACQU.'!D105)))))</f>
        <v/>
      </c>
      <c r="F109" s="100" t="str">
        <f>IF(COSTS!$L$158="","",IF('EXHIBIT C'!G109="","",'EXHIBIT C'!G109))</f>
        <v/>
      </c>
      <c r="G109" s="101" t="str">
        <f t="shared" si="8"/>
        <v/>
      </c>
      <c r="H109" s="121" t="str">
        <f>IF(COSTS!$L$158="","",IF(B109="","",IF('DEV.  DATA'!$E$38="",IF('QUAL. ACQU.'!F105="","",'QUAL. ACQU.'!F105),'DEV.  DATA'!$E$38)))</f>
        <v/>
      </c>
      <c r="I109" s="101" t="str">
        <f>IF(COSTS!$L$158="","",IF(B109="","",ROUND(G109*(H109/100),0)))</f>
        <v/>
      </c>
      <c r="N109" s="450"/>
      <c r="O109" s="451" t="str">
        <f t="shared" si="5"/>
        <v/>
      </c>
      <c r="R109" s="457" t="str">
        <f t="shared" si="6"/>
        <v/>
      </c>
      <c r="S109" s="457" t="str">
        <f t="shared" si="7"/>
        <v/>
      </c>
    </row>
    <row r="110" spans="1:19">
      <c r="A110" s="304" t="str">
        <f>IF('EXHIBIT C'!A110="","",'EXHIBIT C'!A110)</f>
        <v/>
      </c>
      <c r="B110" s="105" t="str">
        <f>IF(COSTS!$L$158="","",IF('EXHIBIT C'!B110="","",'EXHIBIT C'!B110))</f>
        <v/>
      </c>
      <c r="C110" s="122" t="str">
        <f>IF(COSTS!$L$158="","",'QUAL. ACQU.'!B106)</f>
        <v/>
      </c>
      <c r="D110" s="99" t="str">
        <f>IF(COSTS!$L$158="","",IF('EXHIBIT C'!D110="","",'EXHIBIT C'!D110))</f>
        <v/>
      </c>
      <c r="E110" s="101" t="str">
        <f>IF(B110="","",N(N110)+IF('DEV.  DATA'!H$84&gt;0,IF('CREDIT CALC.'!H$41&lt;='CREDIT CALC.'!H$43,'QUAL. ACQU.'!D106,('CREDIT CALC.'!H$43/'CREDIT CALC.'!H$41)*'QUAL. ACQU.'!D106),IF('CREDIT CALC.'!H$37="","",IF(AND('CREDIT CALC.'!H$41&lt;='CREDIT CALC.'!H$37,'CREDIT CALC.'!H$41&lt;='CREDIT CALC.'!H$43),'QUAL. ACQU.'!D106,IF(AND('CREDIT CALC.'!H$37&lt;'CREDIT CALC.'!H$41,'CREDIT CALC.'!H$37&lt;'CREDIT CALC.'!H$43),('CREDIT CALC.'!H$37/'CREDIT CALC.'!H$41)*'QUAL. ACQU.'!D106,('CREDIT CALC.'!H$43/'CREDIT CALC.'!H$41)*'QUAL. ACQU.'!D106)))))</f>
        <v/>
      </c>
      <c r="F110" s="100" t="str">
        <f>IF(COSTS!$L$158="","",IF('EXHIBIT C'!G110="","",'EXHIBIT C'!G110))</f>
        <v/>
      </c>
      <c r="G110" s="101" t="str">
        <f t="shared" si="8"/>
        <v/>
      </c>
      <c r="H110" s="121" t="str">
        <f>IF(COSTS!$L$158="","",IF(B110="","",IF('DEV.  DATA'!$E$38="",IF('QUAL. ACQU.'!F106="","",'QUAL. ACQU.'!F106),'DEV.  DATA'!$E$38)))</f>
        <v/>
      </c>
      <c r="I110" s="101" t="str">
        <f>IF(COSTS!$L$158="","",IF(B110="","",ROUND(G110*(H110/100),0)))</f>
        <v/>
      </c>
      <c r="N110" s="450"/>
      <c r="O110" s="451" t="str">
        <f t="shared" si="5"/>
        <v/>
      </c>
      <c r="R110" s="457" t="str">
        <f t="shared" si="6"/>
        <v/>
      </c>
      <c r="S110" s="457" t="str">
        <f t="shared" si="7"/>
        <v/>
      </c>
    </row>
    <row r="111" spans="1:19">
      <c r="A111" s="304" t="str">
        <f>IF('EXHIBIT C'!A111="","",'EXHIBIT C'!A111)</f>
        <v/>
      </c>
      <c r="B111" s="105" t="str">
        <f>IF(COSTS!$L$158="","",IF('EXHIBIT C'!B111="","",'EXHIBIT C'!B111))</f>
        <v/>
      </c>
      <c r="C111" s="122" t="str">
        <f>IF(COSTS!$L$158="","",'QUAL. ACQU.'!B107)</f>
        <v/>
      </c>
      <c r="D111" s="99" t="str">
        <f>IF(COSTS!$L$158="","",IF('EXHIBIT C'!D111="","",'EXHIBIT C'!D111))</f>
        <v/>
      </c>
      <c r="E111" s="101" t="str">
        <f>IF(B111="","",N(N111)+IF('DEV.  DATA'!H$84&gt;0,IF('CREDIT CALC.'!H$41&lt;='CREDIT CALC.'!H$43,'QUAL. ACQU.'!D107,('CREDIT CALC.'!H$43/'CREDIT CALC.'!H$41)*'QUAL. ACQU.'!D107),IF('CREDIT CALC.'!H$37="","",IF(AND('CREDIT CALC.'!H$41&lt;='CREDIT CALC.'!H$37,'CREDIT CALC.'!H$41&lt;='CREDIT CALC.'!H$43),'QUAL. ACQU.'!D107,IF(AND('CREDIT CALC.'!H$37&lt;'CREDIT CALC.'!H$41,'CREDIT CALC.'!H$37&lt;'CREDIT CALC.'!H$43),('CREDIT CALC.'!H$37/'CREDIT CALC.'!H$41)*'QUAL. ACQU.'!D107,('CREDIT CALC.'!H$43/'CREDIT CALC.'!H$41)*'QUAL. ACQU.'!D107)))))</f>
        <v/>
      </c>
      <c r="F111" s="100" t="str">
        <f>IF(COSTS!$L$158="","",IF('EXHIBIT C'!G111="","",'EXHIBIT C'!G111))</f>
        <v/>
      </c>
      <c r="G111" s="101" t="str">
        <f t="shared" si="8"/>
        <v/>
      </c>
      <c r="H111" s="121" t="str">
        <f>IF(COSTS!$L$158="","",IF(B111="","",IF('DEV.  DATA'!$E$38="",IF('QUAL. ACQU.'!F107="","",'QUAL. ACQU.'!F107),'DEV.  DATA'!$E$38)))</f>
        <v/>
      </c>
      <c r="I111" s="101" t="str">
        <f>IF(COSTS!$L$158="","",IF(B111="","",ROUND(G111*(H111/100),0)))</f>
        <v/>
      </c>
      <c r="N111" s="450"/>
      <c r="O111" s="451" t="str">
        <f t="shared" si="5"/>
        <v/>
      </c>
      <c r="R111" s="457" t="str">
        <f t="shared" si="6"/>
        <v/>
      </c>
      <c r="S111" s="457" t="str">
        <f t="shared" si="7"/>
        <v/>
      </c>
    </row>
    <row r="112" spans="1:19">
      <c r="A112" s="304" t="str">
        <f>IF('EXHIBIT C'!A112="","",'EXHIBIT C'!A112)</f>
        <v/>
      </c>
      <c r="B112" s="105" t="str">
        <f>IF(COSTS!$L$158="","",IF('EXHIBIT C'!B112="","",'EXHIBIT C'!B112))</f>
        <v/>
      </c>
      <c r="C112" s="122" t="str">
        <f>IF(COSTS!$L$158="","",'QUAL. ACQU.'!B108)</f>
        <v/>
      </c>
      <c r="D112" s="99" t="str">
        <f>IF(COSTS!$L$158="","",IF('EXHIBIT C'!D112="","",'EXHIBIT C'!D112))</f>
        <v/>
      </c>
      <c r="E112" s="101" t="str">
        <f>IF(B112="","",N(N112)+IF('DEV.  DATA'!H$84&gt;0,IF('CREDIT CALC.'!H$41&lt;='CREDIT CALC.'!H$43,'QUAL. ACQU.'!D108,('CREDIT CALC.'!H$43/'CREDIT CALC.'!H$41)*'QUAL. ACQU.'!D108),IF('CREDIT CALC.'!H$37="","",IF(AND('CREDIT CALC.'!H$41&lt;='CREDIT CALC.'!H$37,'CREDIT CALC.'!H$41&lt;='CREDIT CALC.'!H$43),'QUAL. ACQU.'!D108,IF(AND('CREDIT CALC.'!H$37&lt;'CREDIT CALC.'!H$41,'CREDIT CALC.'!H$37&lt;'CREDIT CALC.'!H$43),('CREDIT CALC.'!H$37/'CREDIT CALC.'!H$41)*'QUAL. ACQU.'!D108,('CREDIT CALC.'!H$43/'CREDIT CALC.'!H$41)*'QUAL. ACQU.'!D108)))))</f>
        <v/>
      </c>
      <c r="F112" s="100" t="str">
        <f>IF(COSTS!$L$158="","",IF('EXHIBIT C'!G112="","",'EXHIBIT C'!G112))</f>
        <v/>
      </c>
      <c r="G112" s="101" t="str">
        <f t="shared" si="8"/>
        <v/>
      </c>
      <c r="H112" s="121" t="str">
        <f>IF(COSTS!$L$158="","",IF(B112="","",IF('DEV.  DATA'!$E$38="",IF('QUAL. ACQU.'!F108="","",'QUAL. ACQU.'!F108),'DEV.  DATA'!$E$38)))</f>
        <v/>
      </c>
      <c r="I112" s="101" t="str">
        <f>IF(COSTS!$L$158="","",IF(B112="","",ROUND(G112*(H112/100),0)))</f>
        <v/>
      </c>
      <c r="N112" s="450"/>
      <c r="O112" s="451" t="str">
        <f t="shared" si="5"/>
        <v/>
      </c>
      <c r="R112" s="457" t="str">
        <f t="shared" si="6"/>
        <v/>
      </c>
      <c r="S112" s="457" t="str">
        <f t="shared" si="7"/>
        <v/>
      </c>
    </row>
    <row r="113" spans="1:19">
      <c r="A113" s="304" t="str">
        <f>IF('EXHIBIT C'!A113="","",'EXHIBIT C'!A113)</f>
        <v/>
      </c>
      <c r="B113" s="105" t="str">
        <f>IF(COSTS!$L$158="","",IF('EXHIBIT C'!B113="","",'EXHIBIT C'!B113))</f>
        <v/>
      </c>
      <c r="C113" s="122" t="str">
        <f>IF(COSTS!$L$158="","",'QUAL. ACQU.'!B109)</f>
        <v/>
      </c>
      <c r="D113" s="99" t="str">
        <f>IF(COSTS!$L$158="","",IF('EXHIBIT C'!D113="","",'EXHIBIT C'!D113))</f>
        <v/>
      </c>
      <c r="E113" s="101" t="str">
        <f>IF(B113="","",N(N113)+IF('DEV.  DATA'!H$84&gt;0,IF('CREDIT CALC.'!H$41&lt;='CREDIT CALC.'!H$43,'QUAL. ACQU.'!D109,('CREDIT CALC.'!H$43/'CREDIT CALC.'!H$41)*'QUAL. ACQU.'!D109),IF('CREDIT CALC.'!H$37="","",IF(AND('CREDIT CALC.'!H$41&lt;='CREDIT CALC.'!H$37,'CREDIT CALC.'!H$41&lt;='CREDIT CALC.'!H$43),'QUAL. ACQU.'!D109,IF(AND('CREDIT CALC.'!H$37&lt;'CREDIT CALC.'!H$41,'CREDIT CALC.'!H$37&lt;'CREDIT CALC.'!H$43),('CREDIT CALC.'!H$37/'CREDIT CALC.'!H$41)*'QUAL. ACQU.'!D109,('CREDIT CALC.'!H$43/'CREDIT CALC.'!H$41)*'QUAL. ACQU.'!D109)))))</f>
        <v/>
      </c>
      <c r="F113" s="100" t="str">
        <f>IF(COSTS!$L$158="","",IF('EXHIBIT C'!G113="","",'EXHIBIT C'!G113))</f>
        <v/>
      </c>
      <c r="G113" s="101" t="str">
        <f t="shared" si="8"/>
        <v/>
      </c>
      <c r="H113" s="121" t="str">
        <f>IF(COSTS!$L$158="","",IF(B113="","",IF('DEV.  DATA'!$E$38="",IF('QUAL. ACQU.'!F109="","",'QUAL. ACQU.'!F109),'DEV.  DATA'!$E$38)))</f>
        <v/>
      </c>
      <c r="I113" s="101" t="str">
        <f>IF(COSTS!$L$158="","",IF(B113="","",ROUND(G113*(H113/100),0)))</f>
        <v/>
      </c>
      <c r="N113" s="450"/>
      <c r="O113" s="451" t="str">
        <f t="shared" si="5"/>
        <v/>
      </c>
      <c r="R113" s="457" t="str">
        <f t="shared" si="6"/>
        <v/>
      </c>
      <c r="S113" s="457" t="str">
        <f t="shared" si="7"/>
        <v/>
      </c>
    </row>
    <row r="114" spans="1:19">
      <c r="A114" s="304" t="str">
        <f>IF('EXHIBIT C'!A114="","",'EXHIBIT C'!A114)</f>
        <v/>
      </c>
      <c r="B114" s="105" t="str">
        <f>IF(COSTS!$L$158="","",IF('EXHIBIT C'!B114="","",'EXHIBIT C'!B114))</f>
        <v/>
      </c>
      <c r="C114" s="122" t="str">
        <f>IF(COSTS!$L$158="","",'QUAL. ACQU.'!B110)</f>
        <v/>
      </c>
      <c r="D114" s="99" t="str">
        <f>IF(COSTS!$L$158="","",IF('EXHIBIT C'!D114="","",'EXHIBIT C'!D114))</f>
        <v/>
      </c>
      <c r="E114" s="101" t="str">
        <f>IF(B114="","",N(N114)+IF('DEV.  DATA'!H$84&gt;0,IF('CREDIT CALC.'!H$41&lt;='CREDIT CALC.'!H$43,'QUAL. ACQU.'!D110,('CREDIT CALC.'!H$43/'CREDIT CALC.'!H$41)*'QUAL. ACQU.'!D110),IF('CREDIT CALC.'!H$37="","",IF(AND('CREDIT CALC.'!H$41&lt;='CREDIT CALC.'!H$37,'CREDIT CALC.'!H$41&lt;='CREDIT CALC.'!H$43),'QUAL. ACQU.'!D110,IF(AND('CREDIT CALC.'!H$37&lt;'CREDIT CALC.'!H$41,'CREDIT CALC.'!H$37&lt;'CREDIT CALC.'!H$43),('CREDIT CALC.'!H$37/'CREDIT CALC.'!H$41)*'QUAL. ACQU.'!D110,('CREDIT CALC.'!H$43/'CREDIT CALC.'!H$41)*'QUAL. ACQU.'!D110)))))</f>
        <v/>
      </c>
      <c r="F114" s="100" t="str">
        <f>IF(COSTS!$L$158="","",IF('EXHIBIT C'!G114="","",'EXHIBIT C'!G114))</f>
        <v/>
      </c>
      <c r="G114" s="101" t="str">
        <f t="shared" si="8"/>
        <v/>
      </c>
      <c r="H114" s="121" t="str">
        <f>IF(COSTS!$L$158="","",IF(B114="","",IF('DEV.  DATA'!$E$38="",IF('QUAL. ACQU.'!F110="","",'QUAL. ACQU.'!F110),'DEV.  DATA'!$E$38)))</f>
        <v/>
      </c>
      <c r="I114" s="101" t="str">
        <f>IF(COSTS!$L$158="","",IF(B114="","",ROUND(G114*(H114/100),0)))</f>
        <v/>
      </c>
      <c r="N114" s="450"/>
      <c r="O114" s="451" t="str">
        <f t="shared" si="5"/>
        <v/>
      </c>
      <c r="R114" s="457" t="str">
        <f t="shared" si="6"/>
        <v/>
      </c>
      <c r="S114" s="457" t="str">
        <f t="shared" si="7"/>
        <v/>
      </c>
    </row>
    <row r="115" spans="1:19">
      <c r="A115" s="304" t="str">
        <f>IF('EXHIBIT C'!A115="","",'EXHIBIT C'!A115)</f>
        <v/>
      </c>
      <c r="B115" s="105" t="str">
        <f>IF(COSTS!$L$158="","",IF('EXHIBIT C'!B115="","",'EXHIBIT C'!B115))</f>
        <v/>
      </c>
      <c r="C115" s="122" t="str">
        <f>IF(COSTS!$L$158="","",'QUAL. ACQU.'!B111)</f>
        <v/>
      </c>
      <c r="D115" s="99" t="str">
        <f>IF(COSTS!$L$158="","",IF('EXHIBIT C'!D115="","",'EXHIBIT C'!D115))</f>
        <v/>
      </c>
      <c r="E115" s="101" t="str">
        <f>IF(B115="","",N(N115)+IF('DEV.  DATA'!H$84&gt;0,IF('CREDIT CALC.'!H$41&lt;='CREDIT CALC.'!H$43,'QUAL. ACQU.'!D111,('CREDIT CALC.'!H$43/'CREDIT CALC.'!H$41)*'QUAL. ACQU.'!D111),IF('CREDIT CALC.'!H$37="","",IF(AND('CREDIT CALC.'!H$41&lt;='CREDIT CALC.'!H$37,'CREDIT CALC.'!H$41&lt;='CREDIT CALC.'!H$43),'QUAL. ACQU.'!D111,IF(AND('CREDIT CALC.'!H$37&lt;'CREDIT CALC.'!H$41,'CREDIT CALC.'!H$37&lt;'CREDIT CALC.'!H$43),('CREDIT CALC.'!H$37/'CREDIT CALC.'!H$41)*'QUAL. ACQU.'!D111,('CREDIT CALC.'!H$43/'CREDIT CALC.'!H$41)*'QUAL. ACQU.'!D111)))))</f>
        <v/>
      </c>
      <c r="F115" s="100" t="str">
        <f>IF(COSTS!$L$158="","",IF('EXHIBIT C'!G115="","",'EXHIBIT C'!G115))</f>
        <v/>
      </c>
      <c r="G115" s="101" t="str">
        <f t="shared" si="8"/>
        <v/>
      </c>
      <c r="H115" s="121" t="str">
        <f>IF(COSTS!$L$158="","",IF(B115="","",IF('DEV.  DATA'!$E$38="",IF('QUAL. ACQU.'!F111="","",'QUAL. ACQU.'!F111),'DEV.  DATA'!$E$38)))</f>
        <v/>
      </c>
      <c r="I115" s="101" t="str">
        <f>IF(COSTS!$L$158="","",IF(B115="","",ROUND(G115*(H115/100),0)))</f>
        <v/>
      </c>
      <c r="N115" s="450"/>
      <c r="O115" s="451" t="str">
        <f t="shared" si="5"/>
        <v/>
      </c>
      <c r="R115" s="457" t="str">
        <f t="shared" si="6"/>
        <v/>
      </c>
      <c r="S115" s="457" t="str">
        <f t="shared" si="7"/>
        <v/>
      </c>
    </row>
    <row r="116" spans="1:19">
      <c r="A116" s="304" t="str">
        <f>IF('EXHIBIT C'!A116="","",'EXHIBIT C'!A116)</f>
        <v/>
      </c>
      <c r="B116" s="105" t="str">
        <f>IF(COSTS!$L$158="","",IF('EXHIBIT C'!B116="","",'EXHIBIT C'!B116))</f>
        <v/>
      </c>
      <c r="C116" s="122" t="str">
        <f>IF(COSTS!$L$158="","",'QUAL. ACQU.'!B112)</f>
        <v/>
      </c>
      <c r="D116" s="99" t="str">
        <f>IF(COSTS!$L$158="","",IF('EXHIBIT C'!D116="","",'EXHIBIT C'!D116))</f>
        <v/>
      </c>
      <c r="E116" s="101" t="str">
        <f>IF(B116="","",N(N116)+IF('DEV.  DATA'!H$84&gt;0,IF('CREDIT CALC.'!H$41&lt;='CREDIT CALC.'!H$43,'QUAL. ACQU.'!D112,('CREDIT CALC.'!H$43/'CREDIT CALC.'!H$41)*'QUAL. ACQU.'!D112),IF('CREDIT CALC.'!H$37="","",IF(AND('CREDIT CALC.'!H$41&lt;='CREDIT CALC.'!H$37,'CREDIT CALC.'!H$41&lt;='CREDIT CALC.'!H$43),'QUAL. ACQU.'!D112,IF(AND('CREDIT CALC.'!H$37&lt;'CREDIT CALC.'!H$41,'CREDIT CALC.'!H$37&lt;'CREDIT CALC.'!H$43),('CREDIT CALC.'!H$37/'CREDIT CALC.'!H$41)*'QUAL. ACQU.'!D112,('CREDIT CALC.'!H$43/'CREDIT CALC.'!H$41)*'QUAL. ACQU.'!D112)))))</f>
        <v/>
      </c>
      <c r="F116" s="100" t="str">
        <f>IF(COSTS!$L$158="","",IF('EXHIBIT C'!G116="","",'EXHIBIT C'!G116))</f>
        <v/>
      </c>
      <c r="G116" s="101" t="str">
        <f t="shared" si="8"/>
        <v/>
      </c>
      <c r="H116" s="121" t="str">
        <f>IF(COSTS!$L$158="","",IF(B116="","",IF('DEV.  DATA'!$E$38="",IF('QUAL. ACQU.'!F112="","",'QUAL. ACQU.'!F112),'DEV.  DATA'!$E$38)))</f>
        <v/>
      </c>
      <c r="I116" s="101" t="str">
        <f>IF(COSTS!$L$158="","",IF(B116="","",ROUND(G116*(H116/100),0)))</f>
        <v/>
      </c>
      <c r="N116" s="450"/>
      <c r="O116" s="451" t="str">
        <f t="shared" si="5"/>
        <v/>
      </c>
      <c r="R116" s="457" t="str">
        <f t="shared" si="6"/>
        <v/>
      </c>
      <c r="S116" s="457" t="str">
        <f t="shared" si="7"/>
        <v/>
      </c>
    </row>
    <row r="117" spans="1:19">
      <c r="A117" s="304" t="str">
        <f>IF('EXHIBIT C'!A117="","",'EXHIBIT C'!A117)</f>
        <v/>
      </c>
      <c r="B117" s="105" t="str">
        <f>IF(COSTS!$L$158="","",IF('EXHIBIT C'!B117="","",'EXHIBIT C'!B117))</f>
        <v/>
      </c>
      <c r="C117" s="122" t="str">
        <f>IF(COSTS!$L$158="","",'QUAL. ACQU.'!B113)</f>
        <v/>
      </c>
      <c r="D117" s="99" t="str">
        <f>IF(COSTS!$L$158="","",IF('EXHIBIT C'!D117="","",'EXHIBIT C'!D117))</f>
        <v/>
      </c>
      <c r="E117" s="101" t="str">
        <f>IF(B117="","",N(N117)+IF('DEV.  DATA'!H$84&gt;0,IF('CREDIT CALC.'!H$41&lt;='CREDIT CALC.'!H$43,'QUAL. ACQU.'!D113,('CREDIT CALC.'!H$43/'CREDIT CALC.'!H$41)*'QUAL. ACQU.'!D113),IF('CREDIT CALC.'!H$37="","",IF(AND('CREDIT CALC.'!H$41&lt;='CREDIT CALC.'!H$37,'CREDIT CALC.'!H$41&lt;='CREDIT CALC.'!H$43),'QUAL. ACQU.'!D113,IF(AND('CREDIT CALC.'!H$37&lt;'CREDIT CALC.'!H$41,'CREDIT CALC.'!H$37&lt;'CREDIT CALC.'!H$43),('CREDIT CALC.'!H$37/'CREDIT CALC.'!H$41)*'QUAL. ACQU.'!D113,('CREDIT CALC.'!H$43/'CREDIT CALC.'!H$41)*'QUAL. ACQU.'!D113)))))</f>
        <v/>
      </c>
      <c r="F117" s="100" t="str">
        <f>IF(COSTS!$L$158="","",IF('EXHIBIT C'!G117="","",'EXHIBIT C'!G117))</f>
        <v/>
      </c>
      <c r="G117" s="101" t="str">
        <f t="shared" si="8"/>
        <v/>
      </c>
      <c r="H117" s="121" t="str">
        <f>IF(COSTS!$L$158="","",IF(B117="","",IF('DEV.  DATA'!$E$38="",IF('QUAL. ACQU.'!F113="","",'QUAL. ACQU.'!F113),'DEV.  DATA'!$E$38)))</f>
        <v/>
      </c>
      <c r="I117" s="101" t="str">
        <f>IF(COSTS!$L$158="","",IF(B117="","",ROUND(G117*(H117/100),0)))</f>
        <v/>
      </c>
      <c r="N117" s="450"/>
      <c r="O117" s="451" t="str">
        <f t="shared" si="5"/>
        <v/>
      </c>
      <c r="R117" s="457" t="str">
        <f t="shared" si="6"/>
        <v/>
      </c>
      <c r="S117" s="457" t="str">
        <f t="shared" si="7"/>
        <v/>
      </c>
    </row>
    <row r="118" spans="1:19">
      <c r="A118" s="304" t="str">
        <f>IF('EXHIBIT C'!A118="","",'EXHIBIT C'!A118)</f>
        <v/>
      </c>
      <c r="B118" s="105" t="str">
        <f>IF(COSTS!$L$158="","",IF('EXHIBIT C'!B118="","",'EXHIBIT C'!B118))</f>
        <v/>
      </c>
      <c r="C118" s="122" t="str">
        <f>IF(COSTS!$L$158="","",'QUAL. ACQU.'!B114)</f>
        <v/>
      </c>
      <c r="D118" s="99" t="str">
        <f>IF(COSTS!$L$158="","",IF('EXHIBIT C'!D118="","",'EXHIBIT C'!D118))</f>
        <v/>
      </c>
      <c r="E118" s="101" t="str">
        <f>IF(B118="","",N(N118)+IF('DEV.  DATA'!H$84&gt;0,IF('CREDIT CALC.'!H$41&lt;='CREDIT CALC.'!H$43,'QUAL. ACQU.'!D114,('CREDIT CALC.'!H$43/'CREDIT CALC.'!H$41)*'QUAL. ACQU.'!D114),IF('CREDIT CALC.'!H$37="","",IF(AND('CREDIT CALC.'!H$41&lt;='CREDIT CALC.'!H$37,'CREDIT CALC.'!H$41&lt;='CREDIT CALC.'!H$43),'QUAL. ACQU.'!D114,IF(AND('CREDIT CALC.'!H$37&lt;'CREDIT CALC.'!H$41,'CREDIT CALC.'!H$37&lt;'CREDIT CALC.'!H$43),('CREDIT CALC.'!H$37/'CREDIT CALC.'!H$41)*'QUAL. ACQU.'!D114,('CREDIT CALC.'!H$43/'CREDIT CALC.'!H$41)*'QUAL. ACQU.'!D114)))))</f>
        <v/>
      </c>
      <c r="F118" s="100" t="str">
        <f>IF(COSTS!$L$158="","",IF('EXHIBIT C'!G118="","",'EXHIBIT C'!G118))</f>
        <v/>
      </c>
      <c r="G118" s="101" t="str">
        <f t="shared" si="8"/>
        <v/>
      </c>
      <c r="H118" s="121" t="str">
        <f>IF(COSTS!$L$158="","",IF(B118="","",IF('DEV.  DATA'!$E$38="",IF('QUAL. ACQU.'!F114="","",'QUAL. ACQU.'!F114),'DEV.  DATA'!$E$38)))</f>
        <v/>
      </c>
      <c r="I118" s="101" t="str">
        <f>IF(COSTS!$L$158="","",IF(B118="","",ROUND(G118*(H118/100),0)))</f>
        <v/>
      </c>
      <c r="N118" s="450"/>
      <c r="O118" s="451" t="str">
        <f t="shared" si="5"/>
        <v/>
      </c>
      <c r="R118" s="457" t="str">
        <f t="shared" si="6"/>
        <v/>
      </c>
      <c r="S118" s="457" t="str">
        <f t="shared" si="7"/>
        <v/>
      </c>
    </row>
    <row r="119" spans="1:19">
      <c r="A119" s="304" t="str">
        <f>IF('EXHIBIT C'!A119="","",'EXHIBIT C'!A119)</f>
        <v/>
      </c>
      <c r="B119" s="105" t="str">
        <f>IF(COSTS!$L$158="","",IF('EXHIBIT C'!B119="","",'EXHIBIT C'!B119))</f>
        <v/>
      </c>
      <c r="C119" s="122" t="str">
        <f>IF(COSTS!$L$158="","",'QUAL. ACQU.'!B115)</f>
        <v/>
      </c>
      <c r="D119" s="99" t="str">
        <f>IF(COSTS!$L$158="","",IF('EXHIBIT C'!D119="","",'EXHIBIT C'!D119))</f>
        <v/>
      </c>
      <c r="E119" s="101" t="str">
        <f>IF(B119="","",N(N119)+IF('DEV.  DATA'!H$84&gt;0,IF('CREDIT CALC.'!H$41&lt;='CREDIT CALC.'!H$43,'QUAL. ACQU.'!D115,('CREDIT CALC.'!H$43/'CREDIT CALC.'!H$41)*'QUAL. ACQU.'!D115),IF('CREDIT CALC.'!H$37="","",IF(AND('CREDIT CALC.'!H$41&lt;='CREDIT CALC.'!H$37,'CREDIT CALC.'!H$41&lt;='CREDIT CALC.'!H$43),'QUAL. ACQU.'!D115,IF(AND('CREDIT CALC.'!H$37&lt;'CREDIT CALC.'!H$41,'CREDIT CALC.'!H$37&lt;'CREDIT CALC.'!H$43),('CREDIT CALC.'!H$37/'CREDIT CALC.'!H$41)*'QUAL. ACQU.'!D115,('CREDIT CALC.'!H$43/'CREDIT CALC.'!H$41)*'QUAL. ACQU.'!D115)))))</f>
        <v/>
      </c>
      <c r="F119" s="100" t="str">
        <f>IF(COSTS!$L$158="","",IF('EXHIBIT C'!G119="","",'EXHIBIT C'!G119))</f>
        <v/>
      </c>
      <c r="G119" s="101" t="str">
        <f t="shared" si="8"/>
        <v/>
      </c>
      <c r="H119" s="121" t="str">
        <f>IF(COSTS!$L$158="","",IF(B119="","",IF('DEV.  DATA'!$E$38="",IF('QUAL. ACQU.'!F115="","",'QUAL. ACQU.'!F115),'DEV.  DATA'!$E$38)))</f>
        <v/>
      </c>
      <c r="I119" s="101" t="str">
        <f>IF(COSTS!$L$158="","",IF(B119="","",ROUND(G119*(H119/100),0)))</f>
        <v/>
      </c>
      <c r="N119" s="450"/>
      <c r="O119" s="451" t="str">
        <f t="shared" si="5"/>
        <v/>
      </c>
      <c r="R119" s="457" t="str">
        <f t="shared" si="6"/>
        <v/>
      </c>
      <c r="S119" s="457" t="str">
        <f t="shared" si="7"/>
        <v/>
      </c>
    </row>
    <row r="120" spans="1:19">
      <c r="A120" s="304" t="str">
        <f>IF('EXHIBIT C'!A120="","",'EXHIBIT C'!A120)</f>
        <v/>
      </c>
      <c r="B120" s="105" t="str">
        <f>IF(COSTS!$L$158="","",IF('EXHIBIT C'!B120="","",'EXHIBIT C'!B120))</f>
        <v/>
      </c>
      <c r="C120" s="122" t="str">
        <f>IF(COSTS!$L$158="","",'QUAL. ACQU.'!B116)</f>
        <v/>
      </c>
      <c r="D120" s="99" t="str">
        <f>IF(COSTS!$L$158="","",IF('EXHIBIT C'!D120="","",'EXHIBIT C'!D120))</f>
        <v/>
      </c>
      <c r="E120" s="101" t="str">
        <f>IF(B120="","",N(N120)+IF('DEV.  DATA'!H$84&gt;0,IF('CREDIT CALC.'!H$41&lt;='CREDIT CALC.'!H$43,'QUAL. ACQU.'!D116,('CREDIT CALC.'!H$43/'CREDIT CALC.'!H$41)*'QUAL. ACQU.'!D116),IF('CREDIT CALC.'!H$37="","",IF(AND('CREDIT CALC.'!H$41&lt;='CREDIT CALC.'!H$37,'CREDIT CALC.'!H$41&lt;='CREDIT CALC.'!H$43),'QUAL. ACQU.'!D116,IF(AND('CREDIT CALC.'!H$37&lt;'CREDIT CALC.'!H$41,'CREDIT CALC.'!H$37&lt;'CREDIT CALC.'!H$43),('CREDIT CALC.'!H$37/'CREDIT CALC.'!H$41)*'QUAL. ACQU.'!D116,('CREDIT CALC.'!H$43/'CREDIT CALC.'!H$41)*'QUAL. ACQU.'!D116)))))</f>
        <v/>
      </c>
      <c r="F120" s="100" t="str">
        <f>IF(COSTS!$L$158="","",IF('EXHIBIT C'!G120="","",'EXHIBIT C'!G120))</f>
        <v/>
      </c>
      <c r="G120" s="101" t="str">
        <f t="shared" si="8"/>
        <v/>
      </c>
      <c r="H120" s="121" t="str">
        <f>IF(COSTS!$L$158="","",IF(B120="","",IF('DEV.  DATA'!$E$38="",IF('QUAL. ACQU.'!F116="","",'QUAL. ACQU.'!F116),'DEV.  DATA'!$E$38)))</f>
        <v/>
      </c>
      <c r="I120" s="101" t="str">
        <f>IF(COSTS!$L$158="","",IF(B120="","",ROUND(G120*(H120/100),0)))</f>
        <v/>
      </c>
      <c r="N120" s="450"/>
      <c r="O120" s="451" t="str">
        <f t="shared" si="5"/>
        <v/>
      </c>
      <c r="R120" s="457" t="str">
        <f t="shared" si="6"/>
        <v/>
      </c>
      <c r="S120" s="457" t="str">
        <f t="shared" si="7"/>
        <v/>
      </c>
    </row>
    <row r="121" spans="1:19">
      <c r="A121" s="304" t="str">
        <f>IF('EXHIBIT C'!A121="","",'EXHIBIT C'!A121)</f>
        <v/>
      </c>
      <c r="B121" s="105" t="str">
        <f>IF(COSTS!$L$158="","",IF('EXHIBIT C'!B121="","",'EXHIBIT C'!B121))</f>
        <v/>
      </c>
      <c r="C121" s="122" t="str">
        <f>IF(COSTS!$L$158="","",'QUAL. ACQU.'!B117)</f>
        <v/>
      </c>
      <c r="D121" s="99" t="str">
        <f>IF(COSTS!$L$158="","",IF('EXHIBIT C'!D121="","",'EXHIBIT C'!D121))</f>
        <v/>
      </c>
      <c r="E121" s="101" t="str">
        <f>IF(B121="","",N(N121)+IF('DEV.  DATA'!H$84&gt;0,IF('CREDIT CALC.'!H$41&lt;='CREDIT CALC.'!H$43,'QUAL. ACQU.'!D117,('CREDIT CALC.'!H$43/'CREDIT CALC.'!H$41)*'QUAL. ACQU.'!D117),IF('CREDIT CALC.'!H$37="","",IF(AND('CREDIT CALC.'!H$41&lt;='CREDIT CALC.'!H$37,'CREDIT CALC.'!H$41&lt;='CREDIT CALC.'!H$43),'QUAL. ACQU.'!D117,IF(AND('CREDIT CALC.'!H$37&lt;'CREDIT CALC.'!H$41,'CREDIT CALC.'!H$37&lt;'CREDIT CALC.'!H$43),('CREDIT CALC.'!H$37/'CREDIT CALC.'!H$41)*'QUAL. ACQU.'!D117,('CREDIT CALC.'!H$43/'CREDIT CALC.'!H$41)*'QUAL. ACQU.'!D117)))))</f>
        <v/>
      </c>
      <c r="F121" s="100" t="str">
        <f>IF(COSTS!$L$158="","",IF('EXHIBIT C'!G121="","",'EXHIBIT C'!G121))</f>
        <v/>
      </c>
      <c r="G121" s="101" t="str">
        <f t="shared" si="8"/>
        <v/>
      </c>
      <c r="H121" s="121" t="str">
        <f>IF(COSTS!$L$158="","",IF(B121="","",IF('DEV.  DATA'!$E$38="",IF('QUAL. ACQU.'!F117="","",'QUAL. ACQU.'!F117),'DEV.  DATA'!$E$38)))</f>
        <v/>
      </c>
      <c r="I121" s="101" t="str">
        <f>IF(COSTS!$L$158="","",IF(B121="","",ROUND(G121*(H121/100),0)))</f>
        <v/>
      </c>
      <c r="N121" s="450"/>
      <c r="O121" s="451" t="str">
        <f t="shared" si="5"/>
        <v/>
      </c>
      <c r="R121" s="457" t="str">
        <f t="shared" si="6"/>
        <v/>
      </c>
      <c r="S121" s="457" t="str">
        <f t="shared" si="7"/>
        <v/>
      </c>
    </row>
    <row r="122" spans="1:19">
      <c r="A122" s="304" t="str">
        <f>IF('EXHIBIT C'!A122="","",'EXHIBIT C'!A122)</f>
        <v/>
      </c>
      <c r="B122" s="105" t="str">
        <f>IF(COSTS!$L$158="","",IF('EXHIBIT C'!B122="","",'EXHIBIT C'!B122))</f>
        <v/>
      </c>
      <c r="C122" s="122" t="str">
        <f>IF(COSTS!$L$158="","",'QUAL. ACQU.'!B118)</f>
        <v/>
      </c>
      <c r="D122" s="99" t="str">
        <f>IF(COSTS!$L$158="","",IF('EXHIBIT C'!D122="","",'EXHIBIT C'!D122))</f>
        <v/>
      </c>
      <c r="E122" s="101" t="str">
        <f>IF(B122="","",N(N122)+IF('DEV.  DATA'!H$84&gt;0,IF('CREDIT CALC.'!H$41&lt;='CREDIT CALC.'!H$43,'QUAL. ACQU.'!D118,('CREDIT CALC.'!H$43/'CREDIT CALC.'!H$41)*'QUAL. ACQU.'!D118),IF('CREDIT CALC.'!H$37="","",IF(AND('CREDIT CALC.'!H$41&lt;='CREDIT CALC.'!H$37,'CREDIT CALC.'!H$41&lt;='CREDIT CALC.'!H$43),'QUAL. ACQU.'!D118,IF(AND('CREDIT CALC.'!H$37&lt;'CREDIT CALC.'!H$41,'CREDIT CALC.'!H$37&lt;'CREDIT CALC.'!H$43),('CREDIT CALC.'!H$37/'CREDIT CALC.'!H$41)*'QUAL. ACQU.'!D118,('CREDIT CALC.'!H$43/'CREDIT CALC.'!H$41)*'QUAL. ACQU.'!D118)))))</f>
        <v/>
      </c>
      <c r="F122" s="100" t="str">
        <f>IF(COSTS!$L$158="","",IF('EXHIBIT C'!G122="","",'EXHIBIT C'!G122))</f>
        <v/>
      </c>
      <c r="G122" s="101" t="str">
        <f t="shared" si="8"/>
        <v/>
      </c>
      <c r="H122" s="121" t="str">
        <f>IF(COSTS!$L$158="","",IF(B122="","",IF('DEV.  DATA'!$E$38="",IF('QUAL. ACQU.'!F118="","",'QUAL. ACQU.'!F118),'DEV.  DATA'!$E$38)))</f>
        <v/>
      </c>
      <c r="I122" s="101" t="str">
        <f>IF(COSTS!$L$158="","",IF(B122="","",ROUND(G122*(H122/100),0)))</f>
        <v/>
      </c>
      <c r="N122" s="450"/>
      <c r="O122" s="451" t="str">
        <f t="shared" si="5"/>
        <v/>
      </c>
      <c r="R122" s="457" t="str">
        <f t="shared" si="6"/>
        <v/>
      </c>
      <c r="S122" s="457" t="str">
        <f t="shared" si="7"/>
        <v/>
      </c>
    </row>
    <row r="123" spans="1:19">
      <c r="A123" s="304" t="str">
        <f>IF('EXHIBIT C'!A123="","",'EXHIBIT C'!A123)</f>
        <v/>
      </c>
      <c r="B123" s="105" t="str">
        <f>IF(COSTS!$L$158="","",IF('EXHIBIT C'!B123="","",'EXHIBIT C'!B123))</f>
        <v/>
      </c>
      <c r="C123" s="122" t="str">
        <f>IF(COSTS!$L$158="","",'QUAL. ACQU.'!B119)</f>
        <v/>
      </c>
      <c r="D123" s="99" t="str">
        <f>IF(COSTS!$L$158="","",IF('EXHIBIT C'!D123="","",'EXHIBIT C'!D123))</f>
        <v/>
      </c>
      <c r="E123" s="101" t="str">
        <f>IF(B123="","",N(N123)+IF('DEV.  DATA'!H$84&gt;0,IF('CREDIT CALC.'!H$41&lt;='CREDIT CALC.'!H$43,'QUAL. ACQU.'!D119,('CREDIT CALC.'!H$43/'CREDIT CALC.'!H$41)*'QUAL. ACQU.'!D119),IF('CREDIT CALC.'!H$37="","",IF(AND('CREDIT CALC.'!H$41&lt;='CREDIT CALC.'!H$37,'CREDIT CALC.'!H$41&lt;='CREDIT CALC.'!H$43),'QUAL. ACQU.'!D119,IF(AND('CREDIT CALC.'!H$37&lt;'CREDIT CALC.'!H$41,'CREDIT CALC.'!H$37&lt;'CREDIT CALC.'!H$43),('CREDIT CALC.'!H$37/'CREDIT CALC.'!H$41)*'QUAL. ACQU.'!D119,('CREDIT CALC.'!H$43/'CREDIT CALC.'!H$41)*'QUAL. ACQU.'!D119)))))</f>
        <v/>
      </c>
      <c r="F123" s="100" t="str">
        <f>IF(COSTS!$L$158="","",IF('EXHIBIT C'!G123="","",'EXHIBIT C'!G123))</f>
        <v/>
      </c>
      <c r="G123" s="101" t="str">
        <f t="shared" si="8"/>
        <v/>
      </c>
      <c r="H123" s="121" t="str">
        <f>IF(COSTS!$L$158="","",IF(B123="","",IF('DEV.  DATA'!$E$38="",IF('QUAL. ACQU.'!F119="","",'QUAL. ACQU.'!F119),'DEV.  DATA'!$E$38)))</f>
        <v/>
      </c>
      <c r="I123" s="101" t="str">
        <f>IF(COSTS!$L$158="","",IF(B123="","",ROUND(G123*(H123/100),0)))</f>
        <v/>
      </c>
      <c r="N123" s="450"/>
      <c r="O123" s="451" t="str">
        <f t="shared" si="5"/>
        <v/>
      </c>
      <c r="R123" s="457" t="str">
        <f t="shared" si="6"/>
        <v/>
      </c>
      <c r="S123" s="457" t="str">
        <f t="shared" si="7"/>
        <v/>
      </c>
    </row>
    <row r="124" spans="1:19">
      <c r="A124" s="304" t="str">
        <f>IF('EXHIBIT C'!A124="","",'EXHIBIT C'!A124)</f>
        <v/>
      </c>
      <c r="B124" s="105" t="str">
        <f>IF(COSTS!$L$158="","",IF('EXHIBIT C'!B124="","",'EXHIBIT C'!B124))</f>
        <v/>
      </c>
      <c r="C124" s="122" t="str">
        <f>IF(COSTS!$L$158="","",'QUAL. ACQU.'!B120)</f>
        <v/>
      </c>
      <c r="D124" s="99" t="str">
        <f>IF(COSTS!$L$158="","",IF('EXHIBIT C'!D124="","",'EXHIBIT C'!D124))</f>
        <v/>
      </c>
      <c r="E124" s="101" t="str">
        <f>IF(B124="","",N(N124)+IF('DEV.  DATA'!H$84&gt;0,IF('CREDIT CALC.'!H$41&lt;='CREDIT CALC.'!H$43,'QUAL. ACQU.'!D120,('CREDIT CALC.'!H$43/'CREDIT CALC.'!H$41)*'QUAL. ACQU.'!D120),IF('CREDIT CALC.'!H$37="","",IF(AND('CREDIT CALC.'!H$41&lt;='CREDIT CALC.'!H$37,'CREDIT CALC.'!H$41&lt;='CREDIT CALC.'!H$43),'QUAL. ACQU.'!D120,IF(AND('CREDIT CALC.'!H$37&lt;'CREDIT CALC.'!H$41,'CREDIT CALC.'!H$37&lt;'CREDIT CALC.'!H$43),('CREDIT CALC.'!H$37/'CREDIT CALC.'!H$41)*'QUAL. ACQU.'!D120,('CREDIT CALC.'!H$43/'CREDIT CALC.'!H$41)*'QUAL. ACQU.'!D120)))))</f>
        <v/>
      </c>
      <c r="F124" s="100" t="str">
        <f>IF(COSTS!$L$158="","",IF('EXHIBIT C'!G124="","",'EXHIBIT C'!G124))</f>
        <v/>
      </c>
      <c r="G124" s="101" t="str">
        <f t="shared" si="8"/>
        <v/>
      </c>
      <c r="H124" s="121" t="str">
        <f>IF(COSTS!$L$158="","",IF(B124="","",IF('DEV.  DATA'!$E$38="",IF('QUAL. ACQU.'!F120="","",'QUAL. ACQU.'!F120),'DEV.  DATA'!$E$38)))</f>
        <v/>
      </c>
      <c r="I124" s="101" t="str">
        <f>IF(COSTS!$L$158="","",IF(B124="","",ROUND(G124*(H124/100),0)))</f>
        <v/>
      </c>
      <c r="N124" s="450"/>
      <c r="O124" s="451" t="str">
        <f t="shared" si="5"/>
        <v/>
      </c>
      <c r="R124" s="457" t="str">
        <f t="shared" si="6"/>
        <v/>
      </c>
      <c r="S124" s="457" t="str">
        <f t="shared" si="7"/>
        <v/>
      </c>
    </row>
    <row r="125" spans="1:19">
      <c r="A125" s="304" t="str">
        <f>IF('EXHIBIT C'!A125="","",'EXHIBIT C'!A125)</f>
        <v/>
      </c>
      <c r="B125" s="105" t="str">
        <f>IF(COSTS!$L$158="","",IF('EXHIBIT C'!B125="","",'EXHIBIT C'!B125))</f>
        <v/>
      </c>
      <c r="C125" s="122" t="str">
        <f>IF(COSTS!$L$158="","",'QUAL. ACQU.'!B121)</f>
        <v/>
      </c>
      <c r="D125" s="99" t="str">
        <f>IF(COSTS!$L$158="","",IF('EXHIBIT C'!D125="","",'EXHIBIT C'!D125))</f>
        <v/>
      </c>
      <c r="E125" s="101" t="str">
        <f>IF(B125="","",N(N125)+IF('DEV.  DATA'!H$84&gt;0,IF('CREDIT CALC.'!H$41&lt;='CREDIT CALC.'!H$43,'QUAL. ACQU.'!D121,('CREDIT CALC.'!H$43/'CREDIT CALC.'!H$41)*'QUAL. ACQU.'!D121),IF('CREDIT CALC.'!H$37="","",IF(AND('CREDIT CALC.'!H$41&lt;='CREDIT CALC.'!H$37,'CREDIT CALC.'!H$41&lt;='CREDIT CALC.'!H$43),'QUAL. ACQU.'!D121,IF(AND('CREDIT CALC.'!H$37&lt;'CREDIT CALC.'!H$41,'CREDIT CALC.'!H$37&lt;'CREDIT CALC.'!H$43),('CREDIT CALC.'!H$37/'CREDIT CALC.'!H$41)*'QUAL. ACQU.'!D121,('CREDIT CALC.'!H$43/'CREDIT CALC.'!H$41)*'QUAL. ACQU.'!D121)))))</f>
        <v/>
      </c>
      <c r="F125" s="100" t="str">
        <f>IF(COSTS!$L$158="","",IF('EXHIBIT C'!G125="","",'EXHIBIT C'!G125))</f>
        <v/>
      </c>
      <c r="G125" s="101" t="str">
        <f t="shared" si="8"/>
        <v/>
      </c>
      <c r="H125" s="121" t="str">
        <f>IF(COSTS!$L$158="","",IF(B125="","",IF('DEV.  DATA'!$E$38="",IF('QUAL. ACQU.'!F121="","",'QUAL. ACQU.'!F121),'DEV.  DATA'!$E$38)))</f>
        <v/>
      </c>
      <c r="I125" s="101" t="str">
        <f>IF(COSTS!$L$158="","",IF(B125="","",ROUND(G125*(H125/100),0)))</f>
        <v/>
      </c>
      <c r="N125" s="450"/>
      <c r="O125" s="451" t="str">
        <f t="shared" si="5"/>
        <v/>
      </c>
      <c r="R125" s="457" t="str">
        <f t="shared" si="6"/>
        <v/>
      </c>
      <c r="S125" s="457" t="str">
        <f t="shared" si="7"/>
        <v/>
      </c>
    </row>
    <row r="126" spans="1:19">
      <c r="A126" s="304" t="str">
        <f>IF('EXHIBIT C'!A126="","",'EXHIBIT C'!A126)</f>
        <v/>
      </c>
      <c r="B126" s="105" t="str">
        <f>IF(COSTS!$L$158="","",IF('EXHIBIT C'!B126="","",'EXHIBIT C'!B126))</f>
        <v/>
      </c>
      <c r="C126" s="122" t="str">
        <f>IF(COSTS!$L$158="","",'QUAL. ACQU.'!B122)</f>
        <v/>
      </c>
      <c r="D126" s="99" t="str">
        <f>IF(COSTS!$L$158="","",IF('EXHIBIT C'!D126="","",'EXHIBIT C'!D126))</f>
        <v/>
      </c>
      <c r="E126" s="101" t="str">
        <f>IF(B126="","",N(N126)+IF('DEV.  DATA'!H$84&gt;0,IF('CREDIT CALC.'!H$41&lt;='CREDIT CALC.'!H$43,'QUAL. ACQU.'!D122,('CREDIT CALC.'!H$43/'CREDIT CALC.'!H$41)*'QUAL. ACQU.'!D122),IF('CREDIT CALC.'!H$37="","",IF(AND('CREDIT CALC.'!H$41&lt;='CREDIT CALC.'!H$37,'CREDIT CALC.'!H$41&lt;='CREDIT CALC.'!H$43),'QUAL. ACQU.'!D122,IF(AND('CREDIT CALC.'!H$37&lt;'CREDIT CALC.'!H$41,'CREDIT CALC.'!H$37&lt;'CREDIT CALC.'!H$43),('CREDIT CALC.'!H$37/'CREDIT CALC.'!H$41)*'QUAL. ACQU.'!D122,('CREDIT CALC.'!H$43/'CREDIT CALC.'!H$41)*'QUAL. ACQU.'!D122)))))</f>
        <v/>
      </c>
      <c r="F126" s="100" t="str">
        <f>IF(COSTS!$L$158="","",IF('EXHIBIT C'!G126="","",'EXHIBIT C'!G126))</f>
        <v/>
      </c>
      <c r="G126" s="101" t="str">
        <f t="shared" si="8"/>
        <v/>
      </c>
      <c r="H126" s="121" t="str">
        <f>IF(COSTS!$L$158="","",IF(B126="","",IF('DEV.  DATA'!$E$38="",IF('QUAL. ACQU.'!F122="","",'QUAL. ACQU.'!F122),'DEV.  DATA'!$E$38)))</f>
        <v/>
      </c>
      <c r="I126" s="101" t="str">
        <f>IF(COSTS!$L$158="","",IF(B126="","",ROUND(G126*(H126/100),0)))</f>
        <v/>
      </c>
      <c r="N126" s="450"/>
      <c r="O126" s="451" t="str">
        <f t="shared" si="5"/>
        <v/>
      </c>
      <c r="R126" s="457" t="str">
        <f t="shared" si="6"/>
        <v/>
      </c>
      <c r="S126" s="457" t="str">
        <f t="shared" si="7"/>
        <v/>
      </c>
    </row>
    <row r="127" spans="1:19">
      <c r="A127" s="304" t="str">
        <f>IF('EXHIBIT C'!A127="","",'EXHIBIT C'!A127)</f>
        <v/>
      </c>
      <c r="B127" s="105" t="str">
        <f>IF(COSTS!$L$158="","",IF('EXHIBIT C'!B127="","",'EXHIBIT C'!B127))</f>
        <v/>
      </c>
      <c r="C127" s="122" t="str">
        <f>IF(COSTS!$L$158="","",'QUAL. ACQU.'!B123)</f>
        <v/>
      </c>
      <c r="D127" s="99" t="str">
        <f>IF(COSTS!$L$158="","",IF('EXHIBIT C'!D127="","",'EXHIBIT C'!D127))</f>
        <v/>
      </c>
      <c r="E127" s="101" t="str">
        <f>IF(B127="","",N(N127)+IF('DEV.  DATA'!H$84&gt;0,IF('CREDIT CALC.'!H$41&lt;='CREDIT CALC.'!H$43,'QUAL. ACQU.'!D123,('CREDIT CALC.'!H$43/'CREDIT CALC.'!H$41)*'QUAL. ACQU.'!D123),IF('CREDIT CALC.'!H$37="","",IF(AND('CREDIT CALC.'!H$41&lt;='CREDIT CALC.'!H$37,'CREDIT CALC.'!H$41&lt;='CREDIT CALC.'!H$43),'QUAL. ACQU.'!D123,IF(AND('CREDIT CALC.'!H$37&lt;'CREDIT CALC.'!H$41,'CREDIT CALC.'!H$37&lt;'CREDIT CALC.'!H$43),('CREDIT CALC.'!H$37/'CREDIT CALC.'!H$41)*'QUAL. ACQU.'!D123,('CREDIT CALC.'!H$43/'CREDIT CALC.'!H$41)*'QUAL. ACQU.'!D123)))))</f>
        <v/>
      </c>
      <c r="F127" s="100" t="str">
        <f>IF(COSTS!$L$158="","",IF('EXHIBIT C'!G127="","",'EXHIBIT C'!G127))</f>
        <v/>
      </c>
      <c r="G127" s="101" t="str">
        <f t="shared" si="8"/>
        <v/>
      </c>
      <c r="H127" s="121" t="str">
        <f>IF(COSTS!$L$158="","",IF(B127="","",IF('DEV.  DATA'!$E$38="",IF('QUAL. ACQU.'!F123="","",'QUAL. ACQU.'!F123),'DEV.  DATA'!$E$38)))</f>
        <v/>
      </c>
      <c r="I127" s="101" t="str">
        <f>IF(COSTS!$L$158="","",IF(B127="","",ROUND(G127*(H127/100),0)))</f>
        <v/>
      </c>
      <c r="N127" s="450"/>
      <c r="O127" s="451" t="str">
        <f t="shared" si="5"/>
        <v/>
      </c>
      <c r="R127" s="457" t="str">
        <f t="shared" si="6"/>
        <v/>
      </c>
      <c r="S127" s="457" t="str">
        <f t="shared" si="7"/>
        <v/>
      </c>
    </row>
    <row r="128" spans="1:19">
      <c r="A128" s="304" t="str">
        <f>IF('EXHIBIT C'!A128="","",'EXHIBIT C'!A128)</f>
        <v/>
      </c>
      <c r="B128" s="105" t="str">
        <f>IF(COSTS!$L$158="","",IF('EXHIBIT C'!B128="","",'EXHIBIT C'!B128))</f>
        <v/>
      </c>
      <c r="C128" s="122" t="str">
        <f>IF(COSTS!$L$158="","",'QUAL. ACQU.'!B124)</f>
        <v/>
      </c>
      <c r="D128" s="99" t="str">
        <f>IF(COSTS!$L$158="","",IF('EXHIBIT C'!D128="","",'EXHIBIT C'!D128))</f>
        <v/>
      </c>
      <c r="E128" s="101" t="str">
        <f>IF(B128="","",N(N128)+IF('DEV.  DATA'!H$84&gt;0,IF('CREDIT CALC.'!H$41&lt;='CREDIT CALC.'!H$43,'QUAL. ACQU.'!D124,('CREDIT CALC.'!H$43/'CREDIT CALC.'!H$41)*'QUAL. ACQU.'!D124),IF('CREDIT CALC.'!H$37="","",IF(AND('CREDIT CALC.'!H$41&lt;='CREDIT CALC.'!H$37,'CREDIT CALC.'!H$41&lt;='CREDIT CALC.'!H$43),'QUAL. ACQU.'!D124,IF(AND('CREDIT CALC.'!H$37&lt;'CREDIT CALC.'!H$41,'CREDIT CALC.'!H$37&lt;'CREDIT CALC.'!H$43),('CREDIT CALC.'!H$37/'CREDIT CALC.'!H$41)*'QUAL. ACQU.'!D124,('CREDIT CALC.'!H$43/'CREDIT CALC.'!H$41)*'QUAL. ACQU.'!D124)))))</f>
        <v/>
      </c>
      <c r="F128" s="100" t="str">
        <f>IF(COSTS!$L$158="","",IF('EXHIBIT C'!G128="","",'EXHIBIT C'!G128))</f>
        <v/>
      </c>
      <c r="G128" s="101" t="str">
        <f t="shared" si="8"/>
        <v/>
      </c>
      <c r="H128" s="121" t="str">
        <f>IF(COSTS!$L$158="","",IF(B128="","",IF('DEV.  DATA'!$E$38="",IF('QUAL. ACQU.'!F124="","",'QUAL. ACQU.'!F124),'DEV.  DATA'!$E$38)))</f>
        <v/>
      </c>
      <c r="I128" s="101" t="str">
        <f>IF(COSTS!$L$158="","",IF(B128="","",ROUND(G128*(H128/100),0)))</f>
        <v/>
      </c>
      <c r="N128" s="450"/>
      <c r="O128" s="451" t="str">
        <f t="shared" si="5"/>
        <v/>
      </c>
      <c r="R128" s="457" t="str">
        <f t="shared" si="6"/>
        <v/>
      </c>
      <c r="S128" s="457" t="str">
        <f t="shared" si="7"/>
        <v/>
      </c>
    </row>
    <row r="129" spans="1:19">
      <c r="A129" s="304" t="str">
        <f>IF('EXHIBIT C'!A129="","",'EXHIBIT C'!A129)</f>
        <v/>
      </c>
      <c r="B129" s="105" t="str">
        <f>IF(COSTS!$L$158="","",IF('EXHIBIT C'!B129="","",'EXHIBIT C'!B129))</f>
        <v/>
      </c>
      <c r="C129" s="122" t="str">
        <f>IF(COSTS!$L$158="","",'QUAL. ACQU.'!B125)</f>
        <v/>
      </c>
      <c r="D129" s="99" t="str">
        <f>IF(COSTS!$L$158="","",IF('EXHIBIT C'!D129="","",'EXHIBIT C'!D129))</f>
        <v/>
      </c>
      <c r="E129" s="101" t="str">
        <f>IF(B129="","",N(N129)+IF('DEV.  DATA'!H$84&gt;0,IF('CREDIT CALC.'!H$41&lt;='CREDIT CALC.'!H$43,'QUAL. ACQU.'!D125,('CREDIT CALC.'!H$43/'CREDIT CALC.'!H$41)*'QUAL. ACQU.'!D125),IF('CREDIT CALC.'!H$37="","",IF(AND('CREDIT CALC.'!H$41&lt;='CREDIT CALC.'!H$37,'CREDIT CALC.'!H$41&lt;='CREDIT CALC.'!H$43),'QUAL. ACQU.'!D125,IF(AND('CREDIT CALC.'!H$37&lt;'CREDIT CALC.'!H$41,'CREDIT CALC.'!H$37&lt;'CREDIT CALC.'!H$43),('CREDIT CALC.'!H$37/'CREDIT CALC.'!H$41)*'QUAL. ACQU.'!D125,('CREDIT CALC.'!H$43/'CREDIT CALC.'!H$41)*'QUAL. ACQU.'!D125)))))</f>
        <v/>
      </c>
      <c r="F129" s="100" t="str">
        <f>IF(COSTS!$L$158="","",IF('EXHIBIT C'!G129="","",'EXHIBIT C'!G129))</f>
        <v/>
      </c>
      <c r="G129" s="101" t="str">
        <f t="shared" si="8"/>
        <v/>
      </c>
      <c r="H129" s="121" t="str">
        <f>IF(COSTS!$L$158="","",IF(B129="","",IF('DEV.  DATA'!$E$38="",IF('QUAL. ACQU.'!F125="","",'QUAL. ACQU.'!F125),'DEV.  DATA'!$E$38)))</f>
        <v/>
      </c>
      <c r="I129" s="101" t="str">
        <f>IF(COSTS!$L$158="","",IF(B129="","",ROUND(G129*(H129/100),0)))</f>
        <v/>
      </c>
      <c r="N129" s="450"/>
      <c r="O129" s="451" t="str">
        <f t="shared" si="5"/>
        <v/>
      </c>
      <c r="R129" s="457" t="str">
        <f t="shared" si="6"/>
        <v/>
      </c>
      <c r="S129" s="457" t="str">
        <f t="shared" si="7"/>
        <v/>
      </c>
    </row>
    <row r="130" spans="1:19">
      <c r="A130" s="304" t="str">
        <f>IF('EXHIBIT C'!A130="","",'EXHIBIT C'!A130)</f>
        <v/>
      </c>
      <c r="B130" s="105" t="str">
        <f>IF(COSTS!$L$158="","",IF('EXHIBIT C'!B130="","",'EXHIBIT C'!B130))</f>
        <v/>
      </c>
      <c r="C130" s="122" t="str">
        <f>IF(COSTS!$L$158="","",'QUAL. ACQU.'!B126)</f>
        <v/>
      </c>
      <c r="D130" s="99" t="str">
        <f>IF(COSTS!$L$158="","",IF('EXHIBIT C'!D130="","",'EXHIBIT C'!D130))</f>
        <v/>
      </c>
      <c r="E130" s="101" t="str">
        <f>IF(B130="","",N(N130)+IF('DEV.  DATA'!H$84&gt;0,IF('CREDIT CALC.'!H$41&lt;='CREDIT CALC.'!H$43,'QUAL. ACQU.'!D126,('CREDIT CALC.'!H$43/'CREDIT CALC.'!H$41)*'QUAL. ACQU.'!D126),IF('CREDIT CALC.'!H$37="","",IF(AND('CREDIT CALC.'!H$41&lt;='CREDIT CALC.'!H$37,'CREDIT CALC.'!H$41&lt;='CREDIT CALC.'!H$43),'QUAL. ACQU.'!D126,IF(AND('CREDIT CALC.'!H$37&lt;'CREDIT CALC.'!H$41,'CREDIT CALC.'!H$37&lt;'CREDIT CALC.'!H$43),('CREDIT CALC.'!H$37/'CREDIT CALC.'!H$41)*'QUAL. ACQU.'!D126,('CREDIT CALC.'!H$43/'CREDIT CALC.'!H$41)*'QUAL. ACQU.'!D126)))))</f>
        <v/>
      </c>
      <c r="F130" s="100" t="str">
        <f>IF(COSTS!$L$158="","",IF('EXHIBIT C'!G130="","",'EXHIBIT C'!G130))</f>
        <v/>
      </c>
      <c r="G130" s="101" t="str">
        <f t="shared" si="8"/>
        <v/>
      </c>
      <c r="H130" s="121" t="str">
        <f>IF(COSTS!$L$158="","",IF(B130="","",IF('DEV.  DATA'!$E$38="",IF('QUAL. ACQU.'!F126="","",'QUAL. ACQU.'!F126),'DEV.  DATA'!$E$38)))</f>
        <v/>
      </c>
      <c r="I130" s="101" t="str">
        <f>IF(COSTS!$L$158="","",IF(B130="","",ROUND(G130*(H130/100),0)))</f>
        <v/>
      </c>
      <c r="N130" s="450"/>
      <c r="O130" s="451" t="str">
        <f t="shared" si="5"/>
        <v/>
      </c>
      <c r="R130" s="457" t="str">
        <f t="shared" si="6"/>
        <v/>
      </c>
      <c r="S130" s="457" t="str">
        <f t="shared" si="7"/>
        <v/>
      </c>
    </row>
    <row r="131" spans="1:19">
      <c r="A131" s="304" t="str">
        <f>IF('EXHIBIT C'!A131="","",'EXHIBIT C'!A131)</f>
        <v/>
      </c>
      <c r="B131" s="105" t="str">
        <f>IF(COSTS!$L$158="","",IF('EXHIBIT C'!B131="","",'EXHIBIT C'!B131))</f>
        <v/>
      </c>
      <c r="C131" s="122" t="str">
        <f>IF(COSTS!$L$158="","",'QUAL. ACQU.'!B127)</f>
        <v/>
      </c>
      <c r="D131" s="99" t="str">
        <f>IF(COSTS!$L$158="","",IF('EXHIBIT C'!D131="","",'EXHIBIT C'!D131))</f>
        <v/>
      </c>
      <c r="E131" s="101" t="str">
        <f>IF(B131="","",N(N131)+IF('DEV.  DATA'!H$84&gt;0,IF('CREDIT CALC.'!H$41&lt;='CREDIT CALC.'!H$43,'QUAL. ACQU.'!D127,('CREDIT CALC.'!H$43/'CREDIT CALC.'!H$41)*'QUAL. ACQU.'!D127),IF('CREDIT CALC.'!H$37="","",IF(AND('CREDIT CALC.'!H$41&lt;='CREDIT CALC.'!H$37,'CREDIT CALC.'!H$41&lt;='CREDIT CALC.'!H$43),'QUAL. ACQU.'!D127,IF(AND('CREDIT CALC.'!H$37&lt;'CREDIT CALC.'!H$41,'CREDIT CALC.'!H$37&lt;'CREDIT CALC.'!H$43),('CREDIT CALC.'!H$37/'CREDIT CALC.'!H$41)*'QUAL. ACQU.'!D127,('CREDIT CALC.'!H$43/'CREDIT CALC.'!H$41)*'QUAL. ACQU.'!D127)))))</f>
        <v/>
      </c>
      <c r="F131" s="100" t="str">
        <f>IF(COSTS!$L$158="","",IF('EXHIBIT C'!G131="","",'EXHIBIT C'!G131))</f>
        <v/>
      </c>
      <c r="G131" s="101" t="str">
        <f t="shared" si="8"/>
        <v/>
      </c>
      <c r="H131" s="121" t="str">
        <f>IF(COSTS!$L$158="","",IF(B131="","",IF('DEV.  DATA'!$E$38="",IF('QUAL. ACQU.'!F127="","",'QUAL. ACQU.'!F127),'DEV.  DATA'!$E$38)))</f>
        <v/>
      </c>
      <c r="I131" s="101" t="str">
        <f>IF(COSTS!$L$158="","",IF(B131="","",ROUND(G131*(H131/100),0)))</f>
        <v/>
      </c>
      <c r="N131" s="450"/>
      <c r="O131" s="451" t="str">
        <f t="shared" si="5"/>
        <v/>
      </c>
      <c r="R131" s="457" t="str">
        <f t="shared" si="6"/>
        <v/>
      </c>
      <c r="S131" s="457" t="str">
        <f t="shared" si="7"/>
        <v/>
      </c>
    </row>
    <row r="132" spans="1:19">
      <c r="A132" s="304" t="str">
        <f>IF('EXHIBIT C'!A132="","",'EXHIBIT C'!A132)</f>
        <v/>
      </c>
      <c r="B132" s="105" t="str">
        <f>IF(COSTS!$L$158="","",IF('EXHIBIT C'!B132="","",'EXHIBIT C'!B132))</f>
        <v/>
      </c>
      <c r="C132" s="122" t="str">
        <f>IF(COSTS!$L$158="","",'QUAL. ACQU.'!B128)</f>
        <v/>
      </c>
      <c r="D132" s="99" t="str">
        <f>IF(COSTS!$L$158="","",IF('EXHIBIT C'!D132="","",'EXHIBIT C'!D132))</f>
        <v/>
      </c>
      <c r="E132" s="101" t="str">
        <f>IF(B132="","",N(N132)+IF('DEV.  DATA'!H$84&gt;0,IF('CREDIT CALC.'!H$41&lt;='CREDIT CALC.'!H$43,'QUAL. ACQU.'!D128,('CREDIT CALC.'!H$43/'CREDIT CALC.'!H$41)*'QUAL. ACQU.'!D128),IF('CREDIT CALC.'!H$37="","",IF(AND('CREDIT CALC.'!H$41&lt;='CREDIT CALC.'!H$37,'CREDIT CALC.'!H$41&lt;='CREDIT CALC.'!H$43),'QUAL. ACQU.'!D128,IF(AND('CREDIT CALC.'!H$37&lt;'CREDIT CALC.'!H$41,'CREDIT CALC.'!H$37&lt;'CREDIT CALC.'!H$43),('CREDIT CALC.'!H$37/'CREDIT CALC.'!H$41)*'QUAL. ACQU.'!D128,('CREDIT CALC.'!H$43/'CREDIT CALC.'!H$41)*'QUAL. ACQU.'!D128)))))</f>
        <v/>
      </c>
      <c r="F132" s="100" t="str">
        <f>IF(COSTS!$L$158="","",IF('EXHIBIT C'!G132="","",'EXHIBIT C'!G132))</f>
        <v/>
      </c>
      <c r="G132" s="101" t="str">
        <f t="shared" si="8"/>
        <v/>
      </c>
      <c r="H132" s="121" t="str">
        <f>IF(COSTS!$L$158="","",IF(B132="","",IF('DEV.  DATA'!$E$38="",IF('QUAL. ACQU.'!F128="","",'QUAL. ACQU.'!F128),'DEV.  DATA'!$E$38)))</f>
        <v/>
      </c>
      <c r="I132" s="101" t="str">
        <f>IF(COSTS!$L$158="","",IF(B132="","",ROUND(G132*(H132/100),0)))</f>
        <v/>
      </c>
      <c r="N132" s="450"/>
      <c r="O132" s="451" t="str">
        <f t="shared" si="5"/>
        <v/>
      </c>
      <c r="R132" s="457" t="str">
        <f t="shared" si="6"/>
        <v/>
      </c>
      <c r="S132" s="457" t="str">
        <f t="shared" si="7"/>
        <v/>
      </c>
    </row>
    <row r="133" spans="1:19">
      <c r="A133" s="304" t="str">
        <f>IF('EXHIBIT C'!A133="","",'EXHIBIT C'!A133)</f>
        <v/>
      </c>
      <c r="B133" s="105" t="str">
        <f>IF(COSTS!$L$158="","",IF('EXHIBIT C'!B133="","",'EXHIBIT C'!B133))</f>
        <v/>
      </c>
      <c r="C133" s="122" t="str">
        <f>IF(COSTS!$L$158="","",'QUAL. ACQU.'!B129)</f>
        <v/>
      </c>
      <c r="D133" s="99" t="str">
        <f>IF(COSTS!$L$158="","",IF('EXHIBIT C'!D133="","",'EXHIBIT C'!D133))</f>
        <v/>
      </c>
      <c r="E133" s="101" t="str">
        <f>IF(B133="","",N(N133)+IF('DEV.  DATA'!H$84&gt;0,IF('CREDIT CALC.'!H$41&lt;='CREDIT CALC.'!H$43,'QUAL. ACQU.'!D129,('CREDIT CALC.'!H$43/'CREDIT CALC.'!H$41)*'QUAL. ACQU.'!D129),IF('CREDIT CALC.'!H$37="","",IF(AND('CREDIT CALC.'!H$41&lt;='CREDIT CALC.'!H$37,'CREDIT CALC.'!H$41&lt;='CREDIT CALC.'!H$43),'QUAL. ACQU.'!D129,IF(AND('CREDIT CALC.'!H$37&lt;'CREDIT CALC.'!H$41,'CREDIT CALC.'!H$37&lt;'CREDIT CALC.'!H$43),('CREDIT CALC.'!H$37/'CREDIT CALC.'!H$41)*'QUAL. ACQU.'!D129,('CREDIT CALC.'!H$43/'CREDIT CALC.'!H$41)*'QUAL. ACQU.'!D129)))))</f>
        <v/>
      </c>
      <c r="F133" s="100" t="str">
        <f>IF(COSTS!$L$158="","",IF('EXHIBIT C'!G133="","",'EXHIBIT C'!G133))</f>
        <v/>
      </c>
      <c r="G133" s="101" t="str">
        <f t="shared" si="8"/>
        <v/>
      </c>
      <c r="H133" s="121" t="str">
        <f>IF(COSTS!$L$158="","",IF(B133="","",IF('DEV.  DATA'!$E$38="",IF('QUAL. ACQU.'!F129="","",'QUAL. ACQU.'!F129),'DEV.  DATA'!$E$38)))</f>
        <v/>
      </c>
      <c r="I133" s="101" t="str">
        <f>IF(COSTS!$L$158="","",IF(B133="","",ROUND(G133*(H133/100),0)))</f>
        <v/>
      </c>
      <c r="N133" s="450"/>
      <c r="O133" s="451" t="str">
        <f t="shared" si="5"/>
        <v/>
      </c>
      <c r="R133" s="457" t="str">
        <f t="shared" si="6"/>
        <v/>
      </c>
      <c r="S133" s="457" t="str">
        <f t="shared" si="7"/>
        <v/>
      </c>
    </row>
    <row r="134" spans="1:19">
      <c r="A134" s="304" t="str">
        <f>IF('EXHIBIT C'!A134="","",'EXHIBIT C'!A134)</f>
        <v/>
      </c>
      <c r="B134" s="105" t="str">
        <f>IF(COSTS!$L$158="","",IF('EXHIBIT C'!B134="","",'EXHIBIT C'!B134))</f>
        <v/>
      </c>
      <c r="C134" s="122" t="str">
        <f>IF(COSTS!$L$158="","",'QUAL. ACQU.'!B130)</f>
        <v/>
      </c>
      <c r="D134" s="99" t="str">
        <f>IF(COSTS!$L$158="","",IF('EXHIBIT C'!D134="","",'EXHIBIT C'!D134))</f>
        <v/>
      </c>
      <c r="E134" s="101" t="str">
        <f>IF(B134="","",N(N134)+IF('DEV.  DATA'!H$84&gt;0,IF('CREDIT CALC.'!H$41&lt;='CREDIT CALC.'!H$43,'QUAL. ACQU.'!D130,('CREDIT CALC.'!H$43/'CREDIT CALC.'!H$41)*'QUAL. ACQU.'!D130),IF('CREDIT CALC.'!H$37="","",IF(AND('CREDIT CALC.'!H$41&lt;='CREDIT CALC.'!H$37,'CREDIT CALC.'!H$41&lt;='CREDIT CALC.'!H$43),'QUAL. ACQU.'!D130,IF(AND('CREDIT CALC.'!H$37&lt;'CREDIT CALC.'!H$41,'CREDIT CALC.'!H$37&lt;'CREDIT CALC.'!H$43),('CREDIT CALC.'!H$37/'CREDIT CALC.'!H$41)*'QUAL. ACQU.'!D130,('CREDIT CALC.'!H$43/'CREDIT CALC.'!H$41)*'QUAL. ACQU.'!D130)))))</f>
        <v/>
      </c>
      <c r="F134" s="100" t="str">
        <f>IF(COSTS!$L$158="","",IF('EXHIBIT C'!G134="","",'EXHIBIT C'!G134))</f>
        <v/>
      </c>
      <c r="G134" s="101" t="str">
        <f t="shared" si="8"/>
        <v/>
      </c>
      <c r="H134" s="121" t="str">
        <f>IF(COSTS!$L$158="","",IF(B134="","",IF('DEV.  DATA'!$E$38="",IF('QUAL. ACQU.'!F130="","",'QUAL. ACQU.'!F130),'DEV.  DATA'!$E$38)))</f>
        <v/>
      </c>
      <c r="I134" s="101" t="str">
        <f>IF(COSTS!$L$158="","",IF(B134="","",ROUND(G134*(H134/100),0)))</f>
        <v/>
      </c>
      <c r="N134" s="450"/>
      <c r="O134" s="451" t="str">
        <f t="shared" si="5"/>
        <v/>
      </c>
      <c r="R134" s="457" t="str">
        <f t="shared" si="6"/>
        <v/>
      </c>
      <c r="S134" s="457" t="str">
        <f t="shared" si="7"/>
        <v/>
      </c>
    </row>
    <row r="135" spans="1:19">
      <c r="A135" s="304" t="str">
        <f>IF('EXHIBIT C'!A135="","",'EXHIBIT C'!A135)</f>
        <v/>
      </c>
      <c r="B135" s="105" t="str">
        <f>IF(COSTS!$L$158="","",IF('EXHIBIT C'!B135="","",'EXHIBIT C'!B135))</f>
        <v/>
      </c>
      <c r="C135" s="122" t="str">
        <f>IF(COSTS!$L$158="","",'QUAL. ACQU.'!B131)</f>
        <v/>
      </c>
      <c r="D135" s="99" t="str">
        <f>IF(COSTS!$L$158="","",IF('EXHIBIT C'!D135="","",'EXHIBIT C'!D135))</f>
        <v/>
      </c>
      <c r="E135" s="101" t="str">
        <f>IF(B135="","",N(N135)+IF('DEV.  DATA'!H$84&gt;0,IF('CREDIT CALC.'!H$41&lt;='CREDIT CALC.'!H$43,'QUAL. ACQU.'!D131,('CREDIT CALC.'!H$43/'CREDIT CALC.'!H$41)*'QUAL. ACQU.'!D131),IF('CREDIT CALC.'!H$37="","",IF(AND('CREDIT CALC.'!H$41&lt;='CREDIT CALC.'!H$37,'CREDIT CALC.'!H$41&lt;='CREDIT CALC.'!H$43),'QUAL. ACQU.'!D131,IF(AND('CREDIT CALC.'!H$37&lt;'CREDIT CALC.'!H$41,'CREDIT CALC.'!H$37&lt;'CREDIT CALC.'!H$43),('CREDIT CALC.'!H$37/'CREDIT CALC.'!H$41)*'QUAL. ACQU.'!D131,('CREDIT CALC.'!H$43/'CREDIT CALC.'!H$41)*'QUAL. ACQU.'!D131)))))</f>
        <v/>
      </c>
      <c r="F135" s="100" t="str">
        <f>IF(COSTS!$L$158="","",IF('EXHIBIT C'!G135="","",'EXHIBIT C'!G135))</f>
        <v/>
      </c>
      <c r="G135" s="101" t="str">
        <f t="shared" si="8"/>
        <v/>
      </c>
      <c r="H135" s="121" t="str">
        <f>IF(COSTS!$L$158="","",IF(B135="","",IF('DEV.  DATA'!$E$38="",IF('QUAL. ACQU.'!F131="","",'QUAL. ACQU.'!F131),'DEV.  DATA'!$E$38)))</f>
        <v/>
      </c>
      <c r="I135" s="101" t="str">
        <f>IF(COSTS!$L$158="","",IF(B135="","",ROUND(G135*(H135/100),0)))</f>
        <v/>
      </c>
      <c r="N135" s="450"/>
      <c r="O135" s="451" t="str">
        <f t="shared" si="5"/>
        <v/>
      </c>
      <c r="R135" s="457" t="str">
        <f t="shared" si="6"/>
        <v/>
      </c>
      <c r="S135" s="457" t="str">
        <f t="shared" si="7"/>
        <v/>
      </c>
    </row>
    <row r="136" spans="1:19">
      <c r="A136" s="304" t="str">
        <f>IF('EXHIBIT C'!A136="","",'EXHIBIT C'!A136)</f>
        <v/>
      </c>
      <c r="B136" s="105" t="str">
        <f>IF(COSTS!$L$158="","",IF('EXHIBIT C'!B136="","",'EXHIBIT C'!B136))</f>
        <v/>
      </c>
      <c r="C136" s="122" t="str">
        <f>IF(COSTS!$L$158="","",'QUAL. ACQU.'!B132)</f>
        <v/>
      </c>
      <c r="D136" s="99" t="str">
        <f>IF(COSTS!$L$158="","",IF('EXHIBIT C'!D136="","",'EXHIBIT C'!D136))</f>
        <v/>
      </c>
      <c r="E136" s="101" t="str">
        <f>IF(B136="","",N(N136)+IF('DEV.  DATA'!H$84&gt;0,IF('CREDIT CALC.'!H$41&lt;='CREDIT CALC.'!H$43,'QUAL. ACQU.'!D132,('CREDIT CALC.'!H$43/'CREDIT CALC.'!H$41)*'QUAL. ACQU.'!D132),IF('CREDIT CALC.'!H$37="","",IF(AND('CREDIT CALC.'!H$41&lt;='CREDIT CALC.'!H$37,'CREDIT CALC.'!H$41&lt;='CREDIT CALC.'!H$43),'QUAL. ACQU.'!D132,IF(AND('CREDIT CALC.'!H$37&lt;'CREDIT CALC.'!H$41,'CREDIT CALC.'!H$37&lt;'CREDIT CALC.'!H$43),('CREDIT CALC.'!H$37/'CREDIT CALC.'!H$41)*'QUAL. ACQU.'!D132,('CREDIT CALC.'!H$43/'CREDIT CALC.'!H$41)*'QUAL. ACQU.'!D132)))))</f>
        <v/>
      </c>
      <c r="F136" s="100" t="str">
        <f>IF(COSTS!$L$158="","",IF('EXHIBIT C'!G136="","",'EXHIBIT C'!G136))</f>
        <v/>
      </c>
      <c r="G136" s="101" t="str">
        <f t="shared" si="8"/>
        <v/>
      </c>
      <c r="H136" s="121" t="str">
        <f>IF(COSTS!$L$158="","",IF(B136="","",IF('DEV.  DATA'!$E$38="",IF('QUAL. ACQU.'!F132="","",'QUAL. ACQU.'!F132),'DEV.  DATA'!$E$38)))</f>
        <v/>
      </c>
      <c r="I136" s="101" t="str">
        <f>IF(COSTS!$L$158="","",IF(B136="","",ROUND(G136*(H136/100),0)))</f>
        <v/>
      </c>
      <c r="N136" s="450"/>
      <c r="O136" s="451" t="str">
        <f t="shared" si="5"/>
        <v/>
      </c>
      <c r="R136" s="457" t="str">
        <f t="shared" si="6"/>
        <v/>
      </c>
      <c r="S136" s="457" t="str">
        <f t="shared" si="7"/>
        <v/>
      </c>
    </row>
    <row r="137" spans="1:19">
      <c r="A137" s="304" t="str">
        <f>IF('EXHIBIT C'!A137="","",'EXHIBIT C'!A137)</f>
        <v/>
      </c>
      <c r="B137" s="105" t="str">
        <f>IF(COSTS!$L$158="","",IF('EXHIBIT C'!B137="","",'EXHIBIT C'!B137))</f>
        <v/>
      </c>
      <c r="C137" s="122" t="str">
        <f>IF(COSTS!$L$158="","",'QUAL. ACQU.'!B133)</f>
        <v/>
      </c>
      <c r="D137" s="99" t="str">
        <f>IF(COSTS!$L$158="","",IF('EXHIBIT C'!D137="","",'EXHIBIT C'!D137))</f>
        <v/>
      </c>
      <c r="E137" s="101" t="str">
        <f>IF(B137="","",N(N137)+IF('DEV.  DATA'!H$84&gt;0,IF('CREDIT CALC.'!H$41&lt;='CREDIT CALC.'!H$43,'QUAL. ACQU.'!D133,('CREDIT CALC.'!H$43/'CREDIT CALC.'!H$41)*'QUAL. ACQU.'!D133),IF('CREDIT CALC.'!H$37="","",IF(AND('CREDIT CALC.'!H$41&lt;='CREDIT CALC.'!H$37,'CREDIT CALC.'!H$41&lt;='CREDIT CALC.'!H$43),'QUAL. ACQU.'!D133,IF(AND('CREDIT CALC.'!H$37&lt;'CREDIT CALC.'!H$41,'CREDIT CALC.'!H$37&lt;'CREDIT CALC.'!H$43),('CREDIT CALC.'!H$37/'CREDIT CALC.'!H$41)*'QUAL. ACQU.'!D133,('CREDIT CALC.'!H$43/'CREDIT CALC.'!H$41)*'QUAL. ACQU.'!D133)))))</f>
        <v/>
      </c>
      <c r="F137" s="100" t="str">
        <f>IF(COSTS!$L$158="","",IF('EXHIBIT C'!G137="","",'EXHIBIT C'!G137))</f>
        <v/>
      </c>
      <c r="G137" s="101" t="str">
        <f t="shared" si="8"/>
        <v/>
      </c>
      <c r="H137" s="121" t="str">
        <f>IF(COSTS!$L$158="","",IF(B137="","",IF('DEV.  DATA'!$E$38="",IF('QUAL. ACQU.'!F133="","",'QUAL. ACQU.'!F133),'DEV.  DATA'!$E$38)))</f>
        <v/>
      </c>
      <c r="I137" s="101" t="str">
        <f>IF(COSTS!$L$158="","",IF(B137="","",ROUND(G137*(H137/100),0)))</f>
        <v/>
      </c>
      <c r="N137" s="450"/>
      <c r="O137" s="451" t="str">
        <f t="shared" si="5"/>
        <v/>
      </c>
      <c r="R137" s="457" t="str">
        <f t="shared" si="6"/>
        <v/>
      </c>
      <c r="S137" s="457" t="str">
        <f t="shared" si="7"/>
        <v/>
      </c>
    </row>
    <row r="138" spans="1:19">
      <c r="A138" s="304" t="str">
        <f>IF('EXHIBIT C'!A138="","",'EXHIBIT C'!A138)</f>
        <v/>
      </c>
      <c r="B138" s="105" t="str">
        <f>IF(COSTS!$L$158="","",IF('EXHIBIT C'!B138="","",'EXHIBIT C'!B138))</f>
        <v/>
      </c>
      <c r="C138" s="122" t="str">
        <f>IF(COSTS!$L$158="","",'QUAL. ACQU.'!B134)</f>
        <v/>
      </c>
      <c r="D138" s="99" t="str">
        <f>IF(COSTS!$L$158="","",IF('EXHIBIT C'!D138="","",'EXHIBIT C'!D138))</f>
        <v/>
      </c>
      <c r="E138" s="101" t="str">
        <f>IF(B138="","",N(N138)+IF('DEV.  DATA'!H$84&gt;0,IF('CREDIT CALC.'!H$41&lt;='CREDIT CALC.'!H$43,'QUAL. ACQU.'!D134,('CREDIT CALC.'!H$43/'CREDIT CALC.'!H$41)*'QUAL. ACQU.'!D134),IF('CREDIT CALC.'!H$37="","",IF(AND('CREDIT CALC.'!H$41&lt;='CREDIT CALC.'!H$37,'CREDIT CALC.'!H$41&lt;='CREDIT CALC.'!H$43),'QUAL. ACQU.'!D134,IF(AND('CREDIT CALC.'!H$37&lt;'CREDIT CALC.'!H$41,'CREDIT CALC.'!H$37&lt;'CREDIT CALC.'!H$43),('CREDIT CALC.'!H$37/'CREDIT CALC.'!H$41)*'QUAL. ACQU.'!D134,('CREDIT CALC.'!H$43/'CREDIT CALC.'!H$41)*'QUAL. ACQU.'!D134)))))</f>
        <v/>
      </c>
      <c r="F138" s="100" t="str">
        <f>IF(COSTS!$L$158="","",IF('EXHIBIT C'!G138="","",'EXHIBIT C'!G138))</f>
        <v/>
      </c>
      <c r="G138" s="101" t="str">
        <f t="shared" si="8"/>
        <v/>
      </c>
      <c r="H138" s="121" t="str">
        <f>IF(COSTS!$L$158="","",IF(B138="","",IF('DEV.  DATA'!$E$38="",IF('QUAL. ACQU.'!F134="","",'QUAL. ACQU.'!F134),'DEV.  DATA'!$E$38)))</f>
        <v/>
      </c>
      <c r="I138" s="101" t="str">
        <f>IF(COSTS!$L$158="","",IF(B138="","",ROUND(G138*(H138/100),0)))</f>
        <v/>
      </c>
      <c r="N138" s="450"/>
      <c r="O138" s="451" t="str">
        <f t="shared" si="5"/>
        <v/>
      </c>
      <c r="R138" s="457" t="str">
        <f t="shared" si="6"/>
        <v/>
      </c>
      <c r="S138" s="457" t="str">
        <f t="shared" si="7"/>
        <v/>
      </c>
    </row>
    <row r="139" spans="1:19">
      <c r="A139" s="304" t="str">
        <f>IF('EXHIBIT C'!A139="","",'EXHIBIT C'!A139)</f>
        <v/>
      </c>
      <c r="B139" s="105" t="str">
        <f>IF(COSTS!$L$158="","",IF('EXHIBIT C'!B139="","",'EXHIBIT C'!B139))</f>
        <v/>
      </c>
      <c r="C139" s="122" t="str">
        <f>IF(COSTS!$L$158="","",'QUAL. ACQU.'!B135)</f>
        <v/>
      </c>
      <c r="D139" s="99" t="str">
        <f>IF(COSTS!$L$158="","",IF('EXHIBIT C'!D139="","",'EXHIBIT C'!D139))</f>
        <v/>
      </c>
      <c r="E139" s="101" t="str">
        <f>IF(B139="","",N(N139)+IF('DEV.  DATA'!H$84&gt;0,IF('CREDIT CALC.'!H$41&lt;='CREDIT CALC.'!H$43,'QUAL. ACQU.'!D135,('CREDIT CALC.'!H$43/'CREDIT CALC.'!H$41)*'QUAL. ACQU.'!D135),IF('CREDIT CALC.'!H$37="","",IF(AND('CREDIT CALC.'!H$41&lt;='CREDIT CALC.'!H$37,'CREDIT CALC.'!H$41&lt;='CREDIT CALC.'!H$43),'QUAL. ACQU.'!D135,IF(AND('CREDIT CALC.'!H$37&lt;'CREDIT CALC.'!H$41,'CREDIT CALC.'!H$37&lt;'CREDIT CALC.'!H$43),('CREDIT CALC.'!H$37/'CREDIT CALC.'!H$41)*'QUAL. ACQU.'!D135,('CREDIT CALC.'!H$43/'CREDIT CALC.'!H$41)*'QUAL. ACQU.'!D135)))))</f>
        <v/>
      </c>
      <c r="F139" s="100" t="str">
        <f>IF(COSTS!$L$158="","",IF('EXHIBIT C'!G139="","",'EXHIBIT C'!G139))</f>
        <v/>
      </c>
      <c r="G139" s="101" t="str">
        <f t="shared" si="8"/>
        <v/>
      </c>
      <c r="H139" s="121" t="str">
        <f>IF(COSTS!$L$158="","",IF(B139="","",IF('DEV.  DATA'!$E$38="",IF('QUAL. ACQU.'!F135="","",'QUAL. ACQU.'!F135),'DEV.  DATA'!$E$38)))</f>
        <v/>
      </c>
      <c r="I139" s="101" t="str">
        <f>IF(COSTS!$L$158="","",IF(B139="","",ROUND(G139*(H139/100),0)))</f>
        <v/>
      </c>
      <c r="N139" s="450"/>
      <c r="O139" s="451" t="str">
        <f t="shared" si="5"/>
        <v/>
      </c>
      <c r="R139" s="457" t="str">
        <f t="shared" si="6"/>
        <v/>
      </c>
      <c r="S139" s="457" t="str">
        <f t="shared" si="7"/>
        <v/>
      </c>
    </row>
    <row r="140" spans="1:19">
      <c r="A140" s="304" t="str">
        <f>IF('EXHIBIT C'!A140="","",'EXHIBIT C'!A140)</f>
        <v/>
      </c>
      <c r="B140" s="105" t="str">
        <f>IF(COSTS!$L$158="","",IF('EXHIBIT C'!B140="","",'EXHIBIT C'!B140))</f>
        <v/>
      </c>
      <c r="C140" s="122" t="str">
        <f>IF(COSTS!$L$158="","",'QUAL. ACQU.'!B136)</f>
        <v/>
      </c>
      <c r="D140" s="99" t="str">
        <f>IF(COSTS!$L$158="","",IF('EXHIBIT C'!D140="","",'EXHIBIT C'!D140))</f>
        <v/>
      </c>
      <c r="E140" s="101" t="str">
        <f>IF(B140="","",N(N140)+IF('DEV.  DATA'!H$84&gt;0,IF('CREDIT CALC.'!H$41&lt;='CREDIT CALC.'!H$43,'QUAL. ACQU.'!D136,('CREDIT CALC.'!H$43/'CREDIT CALC.'!H$41)*'QUAL. ACQU.'!D136),IF('CREDIT CALC.'!H$37="","",IF(AND('CREDIT CALC.'!H$41&lt;='CREDIT CALC.'!H$37,'CREDIT CALC.'!H$41&lt;='CREDIT CALC.'!H$43),'QUAL. ACQU.'!D136,IF(AND('CREDIT CALC.'!H$37&lt;'CREDIT CALC.'!H$41,'CREDIT CALC.'!H$37&lt;'CREDIT CALC.'!H$43),('CREDIT CALC.'!H$37/'CREDIT CALC.'!H$41)*'QUAL. ACQU.'!D136,('CREDIT CALC.'!H$43/'CREDIT CALC.'!H$41)*'QUAL. ACQU.'!D136)))))</f>
        <v/>
      </c>
      <c r="F140" s="100" t="str">
        <f>IF(COSTS!$L$158="","",IF('EXHIBIT C'!G140="","",'EXHIBIT C'!G140))</f>
        <v/>
      </c>
      <c r="G140" s="101" t="str">
        <f t="shared" si="8"/>
        <v/>
      </c>
      <c r="H140" s="121" t="str">
        <f>IF(COSTS!$L$158="","",IF(B140="","",IF('DEV.  DATA'!$E$38="",IF('QUAL. ACQU.'!F136="","",'QUAL. ACQU.'!F136),'DEV.  DATA'!$E$38)))</f>
        <v/>
      </c>
      <c r="I140" s="101" t="str">
        <f>IF(COSTS!$L$158="","",IF(B140="","",ROUND(G140*(H140/100),0)))</f>
        <v/>
      </c>
      <c r="N140" s="450"/>
      <c r="O140" s="451" t="str">
        <f t="shared" ref="O140:O203" si="9">IF(N(N140)=0,"",I140-ROUND(ROUND((E140-N(N140))*F140,0)*H140/100,0))</f>
        <v/>
      </c>
      <c r="R140" s="457" t="str">
        <f t="shared" si="6"/>
        <v/>
      </c>
      <c r="S140" s="457" t="str">
        <f t="shared" si="7"/>
        <v/>
      </c>
    </row>
    <row r="141" spans="1:19">
      <c r="A141" s="304" t="str">
        <f>IF('EXHIBIT C'!A141="","",'EXHIBIT C'!A141)</f>
        <v/>
      </c>
      <c r="B141" s="105" t="str">
        <f>IF(COSTS!$L$158="","",IF('EXHIBIT C'!B141="","",'EXHIBIT C'!B141))</f>
        <v/>
      </c>
      <c r="C141" s="122" t="str">
        <f>IF(COSTS!$L$158="","",'QUAL. ACQU.'!B137)</f>
        <v/>
      </c>
      <c r="D141" s="99" t="str">
        <f>IF(COSTS!$L$158="","",IF('EXHIBIT C'!D141="","",'EXHIBIT C'!D141))</f>
        <v/>
      </c>
      <c r="E141" s="101" t="str">
        <f>IF(B141="","",N(N141)+IF('DEV.  DATA'!H$84&gt;0,IF('CREDIT CALC.'!H$41&lt;='CREDIT CALC.'!H$43,'QUAL. ACQU.'!D137,('CREDIT CALC.'!H$43/'CREDIT CALC.'!H$41)*'QUAL. ACQU.'!D137),IF('CREDIT CALC.'!H$37="","",IF(AND('CREDIT CALC.'!H$41&lt;='CREDIT CALC.'!H$37,'CREDIT CALC.'!H$41&lt;='CREDIT CALC.'!H$43),'QUAL. ACQU.'!D137,IF(AND('CREDIT CALC.'!H$37&lt;'CREDIT CALC.'!H$41,'CREDIT CALC.'!H$37&lt;'CREDIT CALC.'!H$43),('CREDIT CALC.'!H$37/'CREDIT CALC.'!H$41)*'QUAL. ACQU.'!D137,('CREDIT CALC.'!H$43/'CREDIT CALC.'!H$41)*'QUAL. ACQU.'!D137)))))</f>
        <v/>
      </c>
      <c r="F141" s="100" t="str">
        <f>IF(COSTS!$L$158="","",IF('EXHIBIT C'!G141="","",'EXHIBIT C'!G141))</f>
        <v/>
      </c>
      <c r="G141" s="101" t="str">
        <f t="shared" si="8"/>
        <v/>
      </c>
      <c r="H141" s="121" t="str">
        <f>IF(COSTS!$L$158="","",IF(B141="","",IF('DEV.  DATA'!$E$38="",IF('QUAL. ACQU.'!F137="","",'QUAL. ACQU.'!F137),'DEV.  DATA'!$E$38)))</f>
        <v/>
      </c>
      <c r="I141" s="101" t="str">
        <f>IF(COSTS!$L$158="","",IF(B141="","",ROUND(G141*(H141/100),0)))</f>
        <v/>
      </c>
      <c r="N141" s="450"/>
      <c r="O141" s="451" t="str">
        <f t="shared" si="9"/>
        <v/>
      </c>
      <c r="R141" s="457" t="str">
        <f t="shared" ref="R141:R204" si="10">IF(N(I141)=0,"",N141+ROUNDUP((TRUNC((ROUND(ROUND(E141*F141,0)*(H141/100),0)+0.5)/(H141/100),0)+0.5)/F141-E141,4))</f>
        <v/>
      </c>
      <c r="S141" s="457" t="str">
        <f t="shared" ref="S141:S204" si="11">IF(N(I141)=0,"",N141+ROUND((TRUNC((ROUND(ROUND(E141*F141,0)*(H141/100),0)-0.5001)/(H141/100),0)+0.4999)/F141-E141,4))</f>
        <v/>
      </c>
    </row>
    <row r="142" spans="1:19">
      <c r="A142" s="304" t="str">
        <f>IF('EXHIBIT C'!A142="","",'EXHIBIT C'!A142)</f>
        <v/>
      </c>
      <c r="B142" s="105" t="str">
        <f>IF(COSTS!$L$158="","",IF('EXHIBIT C'!B142="","",'EXHIBIT C'!B142))</f>
        <v/>
      </c>
      <c r="C142" s="122" t="str">
        <f>IF(COSTS!$L$158="","",'QUAL. ACQU.'!B138)</f>
        <v/>
      </c>
      <c r="D142" s="99" t="str">
        <f>IF(COSTS!$L$158="","",IF('EXHIBIT C'!D142="","",'EXHIBIT C'!D142))</f>
        <v/>
      </c>
      <c r="E142" s="101" t="str">
        <f>IF(B142="","",N(N142)+IF('DEV.  DATA'!H$84&gt;0,IF('CREDIT CALC.'!H$41&lt;='CREDIT CALC.'!H$43,'QUAL. ACQU.'!D138,('CREDIT CALC.'!H$43/'CREDIT CALC.'!H$41)*'QUAL. ACQU.'!D138),IF('CREDIT CALC.'!H$37="","",IF(AND('CREDIT CALC.'!H$41&lt;='CREDIT CALC.'!H$37,'CREDIT CALC.'!H$41&lt;='CREDIT CALC.'!H$43),'QUAL. ACQU.'!D138,IF(AND('CREDIT CALC.'!H$37&lt;'CREDIT CALC.'!H$41,'CREDIT CALC.'!H$37&lt;'CREDIT CALC.'!H$43),('CREDIT CALC.'!H$37/'CREDIT CALC.'!H$41)*'QUAL. ACQU.'!D138,('CREDIT CALC.'!H$43/'CREDIT CALC.'!H$41)*'QUAL. ACQU.'!D138)))))</f>
        <v/>
      </c>
      <c r="F142" s="100" t="str">
        <f>IF(COSTS!$L$158="","",IF('EXHIBIT C'!G142="","",'EXHIBIT C'!G142))</f>
        <v/>
      </c>
      <c r="G142" s="101" t="str">
        <f t="shared" si="8"/>
        <v/>
      </c>
      <c r="H142" s="121" t="str">
        <f>IF(COSTS!$L$158="","",IF(B142="","",IF('DEV.  DATA'!$E$38="",IF('QUAL. ACQU.'!F138="","",'QUAL. ACQU.'!F138),'DEV.  DATA'!$E$38)))</f>
        <v/>
      </c>
      <c r="I142" s="101" t="str">
        <f>IF(COSTS!$L$158="","",IF(B142="","",ROUND(G142*(H142/100),0)))</f>
        <v/>
      </c>
      <c r="N142" s="450"/>
      <c r="O142" s="451" t="str">
        <f t="shared" si="9"/>
        <v/>
      </c>
      <c r="R142" s="457" t="str">
        <f t="shared" si="10"/>
        <v/>
      </c>
      <c r="S142" s="457" t="str">
        <f t="shared" si="11"/>
        <v/>
      </c>
    </row>
    <row r="143" spans="1:19">
      <c r="A143" s="304" t="str">
        <f>IF('EXHIBIT C'!A143="","",'EXHIBIT C'!A143)</f>
        <v/>
      </c>
      <c r="B143" s="105" t="str">
        <f>IF(COSTS!$L$158="","",IF('EXHIBIT C'!B143="","",'EXHIBIT C'!B143))</f>
        <v/>
      </c>
      <c r="C143" s="122" t="str">
        <f>IF(COSTS!$L$158="","",'QUAL. ACQU.'!B139)</f>
        <v/>
      </c>
      <c r="D143" s="99" t="str">
        <f>IF(COSTS!$L$158="","",IF('EXHIBIT C'!D143="","",'EXHIBIT C'!D143))</f>
        <v/>
      </c>
      <c r="E143" s="101" t="str">
        <f>IF(B143="","",N(N143)+IF('DEV.  DATA'!H$84&gt;0,IF('CREDIT CALC.'!H$41&lt;='CREDIT CALC.'!H$43,'QUAL. ACQU.'!D139,('CREDIT CALC.'!H$43/'CREDIT CALC.'!H$41)*'QUAL. ACQU.'!D139),IF('CREDIT CALC.'!H$37="","",IF(AND('CREDIT CALC.'!H$41&lt;='CREDIT CALC.'!H$37,'CREDIT CALC.'!H$41&lt;='CREDIT CALC.'!H$43),'QUAL. ACQU.'!D139,IF(AND('CREDIT CALC.'!H$37&lt;'CREDIT CALC.'!H$41,'CREDIT CALC.'!H$37&lt;'CREDIT CALC.'!H$43),('CREDIT CALC.'!H$37/'CREDIT CALC.'!H$41)*'QUAL. ACQU.'!D139,('CREDIT CALC.'!H$43/'CREDIT CALC.'!H$41)*'QUAL. ACQU.'!D139)))))</f>
        <v/>
      </c>
      <c r="F143" s="100" t="str">
        <f>IF(COSTS!$L$158="","",IF('EXHIBIT C'!G143="","",'EXHIBIT C'!G143))</f>
        <v/>
      </c>
      <c r="G143" s="101" t="str">
        <f t="shared" si="8"/>
        <v/>
      </c>
      <c r="H143" s="121" t="str">
        <f>IF(COSTS!$L$158="","",IF(B143="","",IF('DEV.  DATA'!$E$38="",IF('QUAL. ACQU.'!F139="","",'QUAL. ACQU.'!F139),'DEV.  DATA'!$E$38)))</f>
        <v/>
      </c>
      <c r="I143" s="101" t="str">
        <f>IF(COSTS!$L$158="","",IF(B143="","",ROUND(G143*(H143/100),0)))</f>
        <v/>
      </c>
      <c r="N143" s="450"/>
      <c r="O143" s="451" t="str">
        <f t="shared" si="9"/>
        <v/>
      </c>
      <c r="R143" s="457" t="str">
        <f t="shared" si="10"/>
        <v/>
      </c>
      <c r="S143" s="457" t="str">
        <f t="shared" si="11"/>
        <v/>
      </c>
    </row>
    <row r="144" spans="1:19">
      <c r="A144" s="304" t="str">
        <f>IF('EXHIBIT C'!A144="","",'EXHIBIT C'!A144)</f>
        <v/>
      </c>
      <c r="B144" s="105" t="str">
        <f>IF(COSTS!$L$158="","",IF('EXHIBIT C'!B144="","",'EXHIBIT C'!B144))</f>
        <v/>
      </c>
      <c r="C144" s="122" t="str">
        <f>IF(COSTS!$L$158="","",'QUAL. ACQU.'!B140)</f>
        <v/>
      </c>
      <c r="D144" s="99" t="str">
        <f>IF(COSTS!$L$158="","",IF('EXHIBIT C'!D144="","",'EXHIBIT C'!D144))</f>
        <v/>
      </c>
      <c r="E144" s="101" t="str">
        <f>IF(B144="","",N(N144)+IF('DEV.  DATA'!H$84&gt;0,IF('CREDIT CALC.'!H$41&lt;='CREDIT CALC.'!H$43,'QUAL. ACQU.'!D140,('CREDIT CALC.'!H$43/'CREDIT CALC.'!H$41)*'QUAL. ACQU.'!D140),IF('CREDIT CALC.'!H$37="","",IF(AND('CREDIT CALC.'!H$41&lt;='CREDIT CALC.'!H$37,'CREDIT CALC.'!H$41&lt;='CREDIT CALC.'!H$43),'QUAL. ACQU.'!D140,IF(AND('CREDIT CALC.'!H$37&lt;'CREDIT CALC.'!H$41,'CREDIT CALC.'!H$37&lt;'CREDIT CALC.'!H$43),('CREDIT CALC.'!H$37/'CREDIT CALC.'!H$41)*'QUAL. ACQU.'!D140,('CREDIT CALC.'!H$43/'CREDIT CALC.'!H$41)*'QUAL. ACQU.'!D140)))))</f>
        <v/>
      </c>
      <c r="F144" s="100" t="str">
        <f>IF(COSTS!$L$158="","",IF('EXHIBIT C'!G144="","",'EXHIBIT C'!G144))</f>
        <v/>
      </c>
      <c r="G144" s="101" t="str">
        <f t="shared" si="8"/>
        <v/>
      </c>
      <c r="H144" s="121" t="str">
        <f>IF(COSTS!$L$158="","",IF(B144="","",IF('DEV.  DATA'!$E$38="",IF('QUAL. ACQU.'!F140="","",'QUAL. ACQU.'!F140),'DEV.  DATA'!$E$38)))</f>
        <v/>
      </c>
      <c r="I144" s="101" t="str">
        <f>IF(COSTS!$L$158="","",IF(B144="","",ROUND(G144*(H144/100),0)))</f>
        <v/>
      </c>
      <c r="N144" s="450"/>
      <c r="O144" s="451" t="str">
        <f t="shared" si="9"/>
        <v/>
      </c>
      <c r="R144" s="457" t="str">
        <f t="shared" si="10"/>
        <v/>
      </c>
      <c r="S144" s="457" t="str">
        <f t="shared" si="11"/>
        <v/>
      </c>
    </row>
    <row r="145" spans="1:19">
      <c r="A145" s="304" t="str">
        <f>IF('EXHIBIT C'!A145="","",'EXHIBIT C'!A145)</f>
        <v/>
      </c>
      <c r="B145" s="105" t="str">
        <f>IF(COSTS!$L$158="","",IF('EXHIBIT C'!B145="","",'EXHIBIT C'!B145))</f>
        <v/>
      </c>
      <c r="C145" s="122" t="str">
        <f>IF(COSTS!$L$158="","",'QUAL. ACQU.'!B141)</f>
        <v/>
      </c>
      <c r="D145" s="99" t="str">
        <f>IF(COSTS!$L$158="","",IF('EXHIBIT C'!D145="","",'EXHIBIT C'!D145))</f>
        <v/>
      </c>
      <c r="E145" s="101" t="str">
        <f>IF(B145="","",N(N145)+IF('DEV.  DATA'!H$84&gt;0,IF('CREDIT CALC.'!H$41&lt;='CREDIT CALC.'!H$43,'QUAL. ACQU.'!D141,('CREDIT CALC.'!H$43/'CREDIT CALC.'!H$41)*'QUAL. ACQU.'!D141),IF('CREDIT CALC.'!H$37="","",IF(AND('CREDIT CALC.'!H$41&lt;='CREDIT CALC.'!H$37,'CREDIT CALC.'!H$41&lt;='CREDIT CALC.'!H$43),'QUAL. ACQU.'!D141,IF(AND('CREDIT CALC.'!H$37&lt;'CREDIT CALC.'!H$41,'CREDIT CALC.'!H$37&lt;'CREDIT CALC.'!H$43),('CREDIT CALC.'!H$37/'CREDIT CALC.'!H$41)*'QUAL. ACQU.'!D141,('CREDIT CALC.'!H$43/'CREDIT CALC.'!H$41)*'QUAL. ACQU.'!D141)))))</f>
        <v/>
      </c>
      <c r="F145" s="100" t="str">
        <f>IF(COSTS!$L$158="","",IF('EXHIBIT C'!G145="","",'EXHIBIT C'!G145))</f>
        <v/>
      </c>
      <c r="G145" s="101" t="str">
        <f t="shared" si="8"/>
        <v/>
      </c>
      <c r="H145" s="121" t="str">
        <f>IF(COSTS!$L$158="","",IF(B145="","",IF('DEV.  DATA'!$E$38="",IF('QUAL. ACQU.'!F141="","",'QUAL. ACQU.'!F141),'DEV.  DATA'!$E$38)))</f>
        <v/>
      </c>
      <c r="I145" s="101" t="str">
        <f>IF(COSTS!$L$158="","",IF(B145="","",ROUND(G145*(H145/100),0)))</f>
        <v/>
      </c>
      <c r="N145" s="450"/>
      <c r="O145" s="451" t="str">
        <f t="shared" si="9"/>
        <v/>
      </c>
      <c r="R145" s="457" t="str">
        <f t="shared" si="10"/>
        <v/>
      </c>
      <c r="S145" s="457" t="str">
        <f t="shared" si="11"/>
        <v/>
      </c>
    </row>
    <row r="146" spans="1:19">
      <c r="A146" s="304" t="str">
        <f>IF('EXHIBIT C'!A146="","",'EXHIBIT C'!A146)</f>
        <v/>
      </c>
      <c r="B146" s="105" t="str">
        <f>IF(COSTS!$L$158="","",IF('EXHIBIT C'!B146="","",'EXHIBIT C'!B146))</f>
        <v/>
      </c>
      <c r="C146" s="122" t="str">
        <f>IF(COSTS!$L$158="","",'QUAL. ACQU.'!B142)</f>
        <v/>
      </c>
      <c r="D146" s="99" t="str">
        <f>IF(COSTS!$L$158="","",IF('EXHIBIT C'!D146="","",'EXHIBIT C'!D146))</f>
        <v/>
      </c>
      <c r="E146" s="101" t="str">
        <f>IF(B146="","",N(N146)+IF('DEV.  DATA'!H$84&gt;0,IF('CREDIT CALC.'!H$41&lt;='CREDIT CALC.'!H$43,'QUAL. ACQU.'!D142,('CREDIT CALC.'!H$43/'CREDIT CALC.'!H$41)*'QUAL. ACQU.'!D142),IF('CREDIT CALC.'!H$37="","",IF(AND('CREDIT CALC.'!H$41&lt;='CREDIT CALC.'!H$37,'CREDIT CALC.'!H$41&lt;='CREDIT CALC.'!H$43),'QUAL. ACQU.'!D142,IF(AND('CREDIT CALC.'!H$37&lt;'CREDIT CALC.'!H$41,'CREDIT CALC.'!H$37&lt;'CREDIT CALC.'!H$43),('CREDIT CALC.'!H$37/'CREDIT CALC.'!H$41)*'QUAL. ACQU.'!D142,('CREDIT CALC.'!H$43/'CREDIT CALC.'!H$41)*'QUAL. ACQU.'!D142)))))</f>
        <v/>
      </c>
      <c r="F146" s="100" t="str">
        <f>IF(COSTS!$L$158="","",IF('EXHIBIT C'!G146="","",'EXHIBIT C'!G146))</f>
        <v/>
      </c>
      <c r="G146" s="101" t="str">
        <f t="shared" si="8"/>
        <v/>
      </c>
      <c r="H146" s="121" t="str">
        <f>IF(COSTS!$L$158="","",IF(B146="","",IF('DEV.  DATA'!$E$38="",IF('QUAL. ACQU.'!F142="","",'QUAL. ACQU.'!F142),'DEV.  DATA'!$E$38)))</f>
        <v/>
      </c>
      <c r="I146" s="101" t="str">
        <f>IF(COSTS!$L$158="","",IF(B146="","",ROUND(G146*(H146/100),0)))</f>
        <v/>
      </c>
      <c r="N146" s="450"/>
      <c r="O146" s="451" t="str">
        <f t="shared" si="9"/>
        <v/>
      </c>
      <c r="R146" s="457" t="str">
        <f t="shared" si="10"/>
        <v/>
      </c>
      <c r="S146" s="457" t="str">
        <f t="shared" si="11"/>
        <v/>
      </c>
    </row>
    <row r="147" spans="1:19">
      <c r="A147" s="304" t="str">
        <f>IF('EXHIBIT C'!A147="","",'EXHIBIT C'!A147)</f>
        <v/>
      </c>
      <c r="B147" s="105" t="str">
        <f>IF(COSTS!$L$158="","",IF('EXHIBIT C'!B147="","",'EXHIBIT C'!B147))</f>
        <v/>
      </c>
      <c r="C147" s="122" t="str">
        <f>IF(COSTS!$L$158="","",'QUAL. ACQU.'!B143)</f>
        <v/>
      </c>
      <c r="D147" s="99" t="str">
        <f>IF(COSTS!$L$158="","",IF('EXHIBIT C'!D147="","",'EXHIBIT C'!D147))</f>
        <v/>
      </c>
      <c r="E147" s="101" t="str">
        <f>IF(B147="","",N(N147)+IF('DEV.  DATA'!H$84&gt;0,IF('CREDIT CALC.'!H$41&lt;='CREDIT CALC.'!H$43,'QUAL. ACQU.'!D143,('CREDIT CALC.'!H$43/'CREDIT CALC.'!H$41)*'QUAL. ACQU.'!D143),IF('CREDIT CALC.'!H$37="","",IF(AND('CREDIT CALC.'!H$41&lt;='CREDIT CALC.'!H$37,'CREDIT CALC.'!H$41&lt;='CREDIT CALC.'!H$43),'QUAL. ACQU.'!D143,IF(AND('CREDIT CALC.'!H$37&lt;'CREDIT CALC.'!H$41,'CREDIT CALC.'!H$37&lt;'CREDIT CALC.'!H$43),('CREDIT CALC.'!H$37/'CREDIT CALC.'!H$41)*'QUAL. ACQU.'!D143,('CREDIT CALC.'!H$43/'CREDIT CALC.'!H$41)*'QUAL. ACQU.'!D143)))))</f>
        <v/>
      </c>
      <c r="F147" s="100" t="str">
        <f>IF(COSTS!$L$158="","",IF('EXHIBIT C'!G147="","",'EXHIBIT C'!G147))</f>
        <v/>
      </c>
      <c r="G147" s="101" t="str">
        <f t="shared" si="8"/>
        <v/>
      </c>
      <c r="H147" s="121" t="str">
        <f>IF(COSTS!$L$158="","",IF(B147="","",IF('DEV.  DATA'!$E$38="",IF('QUAL. ACQU.'!F143="","",'QUAL. ACQU.'!F143),'DEV.  DATA'!$E$38)))</f>
        <v/>
      </c>
      <c r="I147" s="101" t="str">
        <f>IF(COSTS!$L$158="","",IF(B147="","",ROUND(G147*(H147/100),0)))</f>
        <v/>
      </c>
      <c r="N147" s="450"/>
      <c r="O147" s="451" t="str">
        <f t="shared" si="9"/>
        <v/>
      </c>
      <c r="R147" s="457" t="str">
        <f t="shared" si="10"/>
        <v/>
      </c>
      <c r="S147" s="457" t="str">
        <f t="shared" si="11"/>
        <v/>
      </c>
    </row>
    <row r="148" spans="1:19">
      <c r="A148" s="304" t="str">
        <f>IF('EXHIBIT C'!A148="","",'EXHIBIT C'!A148)</f>
        <v/>
      </c>
      <c r="B148" s="105" t="str">
        <f>IF(COSTS!$L$158="","",IF('EXHIBIT C'!B148="","",'EXHIBIT C'!B148))</f>
        <v/>
      </c>
      <c r="C148" s="122" t="str">
        <f>IF(COSTS!$L$158="","",'QUAL. ACQU.'!B144)</f>
        <v/>
      </c>
      <c r="D148" s="99" t="str">
        <f>IF(COSTS!$L$158="","",IF('EXHIBIT C'!D148="","",'EXHIBIT C'!D148))</f>
        <v/>
      </c>
      <c r="E148" s="101" t="str">
        <f>IF(B148="","",N(N148)+IF('DEV.  DATA'!H$84&gt;0,IF('CREDIT CALC.'!H$41&lt;='CREDIT CALC.'!H$43,'QUAL. ACQU.'!D144,('CREDIT CALC.'!H$43/'CREDIT CALC.'!H$41)*'QUAL. ACQU.'!D144),IF('CREDIT CALC.'!H$37="","",IF(AND('CREDIT CALC.'!H$41&lt;='CREDIT CALC.'!H$37,'CREDIT CALC.'!H$41&lt;='CREDIT CALC.'!H$43),'QUAL. ACQU.'!D144,IF(AND('CREDIT CALC.'!H$37&lt;'CREDIT CALC.'!H$41,'CREDIT CALC.'!H$37&lt;'CREDIT CALC.'!H$43),('CREDIT CALC.'!H$37/'CREDIT CALC.'!H$41)*'QUAL. ACQU.'!D144,('CREDIT CALC.'!H$43/'CREDIT CALC.'!H$41)*'QUAL. ACQU.'!D144)))))</f>
        <v/>
      </c>
      <c r="F148" s="100" t="str">
        <f>IF(COSTS!$L$158="","",IF('EXHIBIT C'!G148="","",'EXHIBIT C'!G148))</f>
        <v/>
      </c>
      <c r="G148" s="101" t="str">
        <f t="shared" si="8"/>
        <v/>
      </c>
      <c r="H148" s="121" t="str">
        <f>IF(COSTS!$L$158="","",IF(B148="","",IF('DEV.  DATA'!$E$38="",IF('QUAL. ACQU.'!F144="","",'QUAL. ACQU.'!F144),'DEV.  DATA'!$E$38)))</f>
        <v/>
      </c>
      <c r="I148" s="101" t="str">
        <f>IF(COSTS!$L$158="","",IF(B148="","",ROUND(G148*(H148/100),0)))</f>
        <v/>
      </c>
      <c r="N148" s="450"/>
      <c r="O148" s="451" t="str">
        <f t="shared" si="9"/>
        <v/>
      </c>
      <c r="R148" s="457" t="str">
        <f t="shared" si="10"/>
        <v/>
      </c>
      <c r="S148" s="457" t="str">
        <f t="shared" si="11"/>
        <v/>
      </c>
    </row>
    <row r="149" spans="1:19">
      <c r="A149" s="304" t="str">
        <f>IF('EXHIBIT C'!A149="","",'EXHIBIT C'!A149)</f>
        <v/>
      </c>
      <c r="B149" s="105" t="str">
        <f>IF(COSTS!$L$158="","",IF('EXHIBIT C'!B149="","",'EXHIBIT C'!B149))</f>
        <v/>
      </c>
      <c r="C149" s="122" t="str">
        <f>IF(COSTS!$L$158="","",'QUAL. ACQU.'!B145)</f>
        <v/>
      </c>
      <c r="D149" s="99" t="str">
        <f>IF(COSTS!$L$158="","",IF('EXHIBIT C'!D149="","",'EXHIBIT C'!D149))</f>
        <v/>
      </c>
      <c r="E149" s="101" t="str">
        <f>IF(B149="","",N(N149)+IF('DEV.  DATA'!H$84&gt;0,IF('CREDIT CALC.'!H$41&lt;='CREDIT CALC.'!H$43,'QUAL. ACQU.'!D145,('CREDIT CALC.'!H$43/'CREDIT CALC.'!H$41)*'QUAL. ACQU.'!D145),IF('CREDIT CALC.'!H$37="","",IF(AND('CREDIT CALC.'!H$41&lt;='CREDIT CALC.'!H$37,'CREDIT CALC.'!H$41&lt;='CREDIT CALC.'!H$43),'QUAL. ACQU.'!D145,IF(AND('CREDIT CALC.'!H$37&lt;'CREDIT CALC.'!H$41,'CREDIT CALC.'!H$37&lt;'CREDIT CALC.'!H$43),('CREDIT CALC.'!H$37/'CREDIT CALC.'!H$41)*'QUAL. ACQU.'!D145,('CREDIT CALC.'!H$43/'CREDIT CALC.'!H$41)*'QUAL. ACQU.'!D145)))))</f>
        <v/>
      </c>
      <c r="F149" s="100" t="str">
        <f>IF(COSTS!$L$158="","",IF('EXHIBIT C'!G149="","",'EXHIBIT C'!G149))</f>
        <v/>
      </c>
      <c r="G149" s="101" t="str">
        <f t="shared" si="8"/>
        <v/>
      </c>
      <c r="H149" s="121" t="str">
        <f>IF(COSTS!$L$158="","",IF(B149="","",IF('DEV.  DATA'!$E$38="",IF('QUAL. ACQU.'!F145="","",'QUAL. ACQU.'!F145),'DEV.  DATA'!$E$38)))</f>
        <v/>
      </c>
      <c r="I149" s="101" t="str">
        <f>IF(COSTS!$L$158="","",IF(B149="","",ROUND(G149*(H149/100),0)))</f>
        <v/>
      </c>
      <c r="N149" s="450"/>
      <c r="O149" s="451" t="str">
        <f t="shared" si="9"/>
        <v/>
      </c>
      <c r="R149" s="457" t="str">
        <f t="shared" si="10"/>
        <v/>
      </c>
      <c r="S149" s="457" t="str">
        <f t="shared" si="11"/>
        <v/>
      </c>
    </row>
    <row r="150" spans="1:19">
      <c r="A150" s="304" t="str">
        <f>IF('EXHIBIT C'!A150="","",'EXHIBIT C'!A150)</f>
        <v/>
      </c>
      <c r="B150" s="105" t="str">
        <f>IF(COSTS!$L$158="","",IF('EXHIBIT C'!B150="","",'EXHIBIT C'!B150))</f>
        <v/>
      </c>
      <c r="C150" s="122" t="str">
        <f>IF(COSTS!$L$158="","",'QUAL. ACQU.'!B146)</f>
        <v/>
      </c>
      <c r="D150" s="99" t="str">
        <f>IF(COSTS!$L$158="","",IF('EXHIBIT C'!D150="","",'EXHIBIT C'!D150))</f>
        <v/>
      </c>
      <c r="E150" s="101" t="str">
        <f>IF(B150="","",N(N150)+IF('DEV.  DATA'!H$84&gt;0,IF('CREDIT CALC.'!H$41&lt;='CREDIT CALC.'!H$43,'QUAL. ACQU.'!D146,('CREDIT CALC.'!H$43/'CREDIT CALC.'!H$41)*'QUAL. ACQU.'!D146),IF('CREDIT CALC.'!H$37="","",IF(AND('CREDIT CALC.'!H$41&lt;='CREDIT CALC.'!H$37,'CREDIT CALC.'!H$41&lt;='CREDIT CALC.'!H$43),'QUAL. ACQU.'!D146,IF(AND('CREDIT CALC.'!H$37&lt;'CREDIT CALC.'!H$41,'CREDIT CALC.'!H$37&lt;'CREDIT CALC.'!H$43),('CREDIT CALC.'!H$37/'CREDIT CALC.'!H$41)*'QUAL. ACQU.'!D146,('CREDIT CALC.'!H$43/'CREDIT CALC.'!H$41)*'QUAL. ACQU.'!D146)))))</f>
        <v/>
      </c>
      <c r="F150" s="100" t="str">
        <f>IF(COSTS!$L$158="","",IF('EXHIBIT C'!G150="","",'EXHIBIT C'!G150))</f>
        <v/>
      </c>
      <c r="G150" s="101" t="str">
        <f t="shared" si="8"/>
        <v/>
      </c>
      <c r="H150" s="121" t="str">
        <f>IF(COSTS!$L$158="","",IF(B150="","",IF('DEV.  DATA'!$E$38="",IF('QUAL. ACQU.'!F146="","",'QUAL. ACQU.'!F146),'DEV.  DATA'!$E$38)))</f>
        <v/>
      </c>
      <c r="I150" s="101" t="str">
        <f>IF(COSTS!$L$158="","",IF(B150="","",ROUND(G150*(H150/100),0)))</f>
        <v/>
      </c>
      <c r="N150" s="450"/>
      <c r="O150" s="451" t="str">
        <f t="shared" si="9"/>
        <v/>
      </c>
      <c r="R150" s="457" t="str">
        <f t="shared" si="10"/>
        <v/>
      </c>
      <c r="S150" s="457" t="str">
        <f t="shared" si="11"/>
        <v/>
      </c>
    </row>
    <row r="151" spans="1:19">
      <c r="A151" s="304" t="str">
        <f>IF('EXHIBIT C'!A151="","",'EXHIBIT C'!A151)</f>
        <v/>
      </c>
      <c r="B151" s="105" t="str">
        <f>IF(COSTS!$L$158="","",IF('EXHIBIT C'!B151="","",'EXHIBIT C'!B151))</f>
        <v/>
      </c>
      <c r="C151" s="122" t="str">
        <f>IF(COSTS!$L$158="","",'QUAL. ACQU.'!B147)</f>
        <v/>
      </c>
      <c r="D151" s="99" t="str">
        <f>IF(COSTS!$L$158="","",IF('EXHIBIT C'!D151="","",'EXHIBIT C'!D151))</f>
        <v/>
      </c>
      <c r="E151" s="101" t="str">
        <f>IF(B151="","",N(N151)+IF('DEV.  DATA'!H$84&gt;0,IF('CREDIT CALC.'!H$41&lt;='CREDIT CALC.'!H$43,'QUAL. ACQU.'!D147,('CREDIT CALC.'!H$43/'CREDIT CALC.'!H$41)*'QUAL. ACQU.'!D147),IF('CREDIT CALC.'!H$37="","",IF(AND('CREDIT CALC.'!H$41&lt;='CREDIT CALC.'!H$37,'CREDIT CALC.'!H$41&lt;='CREDIT CALC.'!H$43),'QUAL. ACQU.'!D147,IF(AND('CREDIT CALC.'!H$37&lt;'CREDIT CALC.'!H$41,'CREDIT CALC.'!H$37&lt;'CREDIT CALC.'!H$43),('CREDIT CALC.'!H$37/'CREDIT CALC.'!H$41)*'QUAL. ACQU.'!D147,('CREDIT CALC.'!H$43/'CREDIT CALC.'!H$41)*'QUAL. ACQU.'!D147)))))</f>
        <v/>
      </c>
      <c r="F151" s="100" t="str">
        <f>IF(COSTS!$L$158="","",IF('EXHIBIT C'!G151="","",'EXHIBIT C'!G151))</f>
        <v/>
      </c>
      <c r="G151" s="101" t="str">
        <f t="shared" si="8"/>
        <v/>
      </c>
      <c r="H151" s="121" t="str">
        <f>IF(COSTS!$L$158="","",IF(B151="","",IF('DEV.  DATA'!$E$38="",IF('QUAL. ACQU.'!F147="","",'QUAL. ACQU.'!F147),'DEV.  DATA'!$E$38)))</f>
        <v/>
      </c>
      <c r="I151" s="101" t="str">
        <f>IF(COSTS!$L$158="","",IF(B151="","",ROUND(G151*(H151/100),0)))</f>
        <v/>
      </c>
      <c r="N151" s="450"/>
      <c r="O151" s="451" t="str">
        <f t="shared" si="9"/>
        <v/>
      </c>
      <c r="R151" s="457" t="str">
        <f t="shared" si="10"/>
        <v/>
      </c>
      <c r="S151" s="457" t="str">
        <f t="shared" si="11"/>
        <v/>
      </c>
    </row>
    <row r="152" spans="1:19">
      <c r="A152" s="304" t="str">
        <f>IF('EXHIBIT C'!A152="","",'EXHIBIT C'!A152)</f>
        <v/>
      </c>
      <c r="B152" s="105" t="str">
        <f>IF(COSTS!$L$158="","",IF('EXHIBIT C'!B152="","",'EXHIBIT C'!B152))</f>
        <v/>
      </c>
      <c r="C152" s="122" t="str">
        <f>IF(COSTS!$L$158="","",'QUAL. ACQU.'!B148)</f>
        <v/>
      </c>
      <c r="D152" s="99" t="str">
        <f>IF(COSTS!$L$158="","",IF('EXHIBIT C'!D152="","",'EXHIBIT C'!D152))</f>
        <v/>
      </c>
      <c r="E152" s="101" t="str">
        <f>IF(B152="","",N(N152)+IF('DEV.  DATA'!H$84&gt;0,IF('CREDIT CALC.'!H$41&lt;='CREDIT CALC.'!H$43,'QUAL. ACQU.'!D148,('CREDIT CALC.'!H$43/'CREDIT CALC.'!H$41)*'QUAL. ACQU.'!D148),IF('CREDIT CALC.'!H$37="","",IF(AND('CREDIT CALC.'!H$41&lt;='CREDIT CALC.'!H$37,'CREDIT CALC.'!H$41&lt;='CREDIT CALC.'!H$43),'QUAL. ACQU.'!D148,IF(AND('CREDIT CALC.'!H$37&lt;'CREDIT CALC.'!H$41,'CREDIT CALC.'!H$37&lt;'CREDIT CALC.'!H$43),('CREDIT CALC.'!H$37/'CREDIT CALC.'!H$41)*'QUAL. ACQU.'!D148,('CREDIT CALC.'!H$43/'CREDIT CALC.'!H$41)*'QUAL. ACQU.'!D148)))))</f>
        <v/>
      </c>
      <c r="F152" s="100" t="str">
        <f>IF(COSTS!$L$158="","",IF('EXHIBIT C'!G152="","",'EXHIBIT C'!G152))</f>
        <v/>
      </c>
      <c r="G152" s="101" t="str">
        <f t="shared" si="8"/>
        <v/>
      </c>
      <c r="H152" s="121" t="str">
        <f>IF(COSTS!$L$158="","",IF(B152="","",IF('DEV.  DATA'!$E$38="",IF('QUAL. ACQU.'!F148="","",'QUAL. ACQU.'!F148),'DEV.  DATA'!$E$38)))</f>
        <v/>
      </c>
      <c r="I152" s="101" t="str">
        <f>IF(COSTS!$L$158="","",IF(B152="","",ROUND(G152*(H152/100),0)))</f>
        <v/>
      </c>
      <c r="N152" s="450"/>
      <c r="O152" s="451" t="str">
        <f t="shared" si="9"/>
        <v/>
      </c>
      <c r="R152" s="457" t="str">
        <f t="shared" si="10"/>
        <v/>
      </c>
      <c r="S152" s="457" t="str">
        <f t="shared" si="11"/>
        <v/>
      </c>
    </row>
    <row r="153" spans="1:19">
      <c r="A153" s="304" t="str">
        <f>IF('EXHIBIT C'!A153="","",'EXHIBIT C'!A153)</f>
        <v/>
      </c>
      <c r="B153" s="105" t="str">
        <f>IF(COSTS!$L$158="","",IF('EXHIBIT C'!B153="","",'EXHIBIT C'!B153))</f>
        <v/>
      </c>
      <c r="C153" s="122" t="str">
        <f>IF(COSTS!$L$158="","",'QUAL. ACQU.'!B149)</f>
        <v/>
      </c>
      <c r="D153" s="99" t="str">
        <f>IF(COSTS!$L$158="","",IF('EXHIBIT C'!D153="","",'EXHIBIT C'!D153))</f>
        <v/>
      </c>
      <c r="E153" s="101" t="str">
        <f>IF(B153="","",N(N153)+IF('DEV.  DATA'!H$84&gt;0,IF('CREDIT CALC.'!H$41&lt;='CREDIT CALC.'!H$43,'QUAL. ACQU.'!D149,('CREDIT CALC.'!H$43/'CREDIT CALC.'!H$41)*'QUAL. ACQU.'!D149),IF('CREDIT CALC.'!H$37="","",IF(AND('CREDIT CALC.'!H$41&lt;='CREDIT CALC.'!H$37,'CREDIT CALC.'!H$41&lt;='CREDIT CALC.'!H$43),'QUAL. ACQU.'!D149,IF(AND('CREDIT CALC.'!H$37&lt;'CREDIT CALC.'!H$41,'CREDIT CALC.'!H$37&lt;'CREDIT CALC.'!H$43),('CREDIT CALC.'!H$37/'CREDIT CALC.'!H$41)*'QUAL. ACQU.'!D149,('CREDIT CALC.'!H$43/'CREDIT CALC.'!H$41)*'QUAL. ACQU.'!D149)))))</f>
        <v/>
      </c>
      <c r="F153" s="100" t="str">
        <f>IF(COSTS!$L$158="","",IF('EXHIBIT C'!G153="","",'EXHIBIT C'!G153))</f>
        <v/>
      </c>
      <c r="G153" s="101" t="str">
        <f t="shared" si="8"/>
        <v/>
      </c>
      <c r="H153" s="121" t="str">
        <f>IF(COSTS!$L$158="","",IF(B153="","",IF('DEV.  DATA'!$E$38="",IF('QUAL. ACQU.'!F149="","",'QUAL. ACQU.'!F149),'DEV.  DATA'!$E$38)))</f>
        <v/>
      </c>
      <c r="I153" s="101" t="str">
        <f>IF(COSTS!$L$158="","",IF(B153="","",ROUND(G153*(H153/100),0)))</f>
        <v/>
      </c>
      <c r="N153" s="450"/>
      <c r="O153" s="451" t="str">
        <f t="shared" si="9"/>
        <v/>
      </c>
      <c r="R153" s="457" t="str">
        <f t="shared" si="10"/>
        <v/>
      </c>
      <c r="S153" s="457" t="str">
        <f t="shared" si="11"/>
        <v/>
      </c>
    </row>
    <row r="154" spans="1:19">
      <c r="A154" s="304" t="str">
        <f>IF('EXHIBIT C'!A154="","",'EXHIBIT C'!A154)</f>
        <v/>
      </c>
      <c r="B154" s="105" t="str">
        <f>IF(COSTS!$L$158="","",IF('EXHIBIT C'!B154="","",'EXHIBIT C'!B154))</f>
        <v/>
      </c>
      <c r="C154" s="122" t="str">
        <f>IF(COSTS!$L$158="","",'QUAL. ACQU.'!B150)</f>
        <v/>
      </c>
      <c r="D154" s="99" t="str">
        <f>IF(COSTS!$L$158="","",IF('EXHIBIT C'!D154="","",'EXHIBIT C'!D154))</f>
        <v/>
      </c>
      <c r="E154" s="101" t="str">
        <f>IF(B154="","",N(N154)+IF('DEV.  DATA'!H$84&gt;0,IF('CREDIT CALC.'!H$41&lt;='CREDIT CALC.'!H$43,'QUAL. ACQU.'!D150,('CREDIT CALC.'!H$43/'CREDIT CALC.'!H$41)*'QUAL. ACQU.'!D150),IF('CREDIT CALC.'!H$37="","",IF(AND('CREDIT CALC.'!H$41&lt;='CREDIT CALC.'!H$37,'CREDIT CALC.'!H$41&lt;='CREDIT CALC.'!H$43),'QUAL. ACQU.'!D150,IF(AND('CREDIT CALC.'!H$37&lt;'CREDIT CALC.'!H$41,'CREDIT CALC.'!H$37&lt;'CREDIT CALC.'!H$43),('CREDIT CALC.'!H$37/'CREDIT CALC.'!H$41)*'QUAL. ACQU.'!D150,('CREDIT CALC.'!H$43/'CREDIT CALC.'!H$41)*'QUAL. ACQU.'!D150)))))</f>
        <v/>
      </c>
      <c r="F154" s="100" t="str">
        <f>IF(COSTS!$L$158="","",IF('EXHIBIT C'!G154="","",'EXHIBIT C'!G154))</f>
        <v/>
      </c>
      <c r="G154" s="101" t="str">
        <f t="shared" si="8"/>
        <v/>
      </c>
      <c r="H154" s="121" t="str">
        <f>IF(COSTS!$L$158="","",IF(B154="","",IF('DEV.  DATA'!$E$38="",IF('QUAL. ACQU.'!F150="","",'QUAL. ACQU.'!F150),'DEV.  DATA'!$E$38)))</f>
        <v/>
      </c>
      <c r="I154" s="101" t="str">
        <f>IF(COSTS!$L$158="","",IF(B154="","",ROUND(G154*(H154/100),0)))</f>
        <v/>
      </c>
      <c r="N154" s="450"/>
      <c r="O154" s="451" t="str">
        <f t="shared" si="9"/>
        <v/>
      </c>
      <c r="R154" s="457" t="str">
        <f t="shared" si="10"/>
        <v/>
      </c>
      <c r="S154" s="457" t="str">
        <f t="shared" si="11"/>
        <v/>
      </c>
    </row>
    <row r="155" spans="1:19">
      <c r="A155" s="304" t="str">
        <f>IF('EXHIBIT C'!A155="","",'EXHIBIT C'!A155)</f>
        <v/>
      </c>
      <c r="B155" s="105" t="str">
        <f>IF(COSTS!$L$158="","",IF('EXHIBIT C'!B155="","",'EXHIBIT C'!B155))</f>
        <v/>
      </c>
      <c r="C155" s="122" t="str">
        <f>IF(COSTS!$L$158="","",'QUAL. ACQU.'!B151)</f>
        <v/>
      </c>
      <c r="D155" s="99" t="str">
        <f>IF(COSTS!$L$158="","",IF('EXHIBIT C'!D155="","",'EXHIBIT C'!D155))</f>
        <v/>
      </c>
      <c r="E155" s="101" t="str">
        <f>IF(B155="","",N(N155)+IF('DEV.  DATA'!H$84&gt;0,IF('CREDIT CALC.'!H$41&lt;='CREDIT CALC.'!H$43,'QUAL. ACQU.'!D151,('CREDIT CALC.'!H$43/'CREDIT CALC.'!H$41)*'QUAL. ACQU.'!D151),IF('CREDIT CALC.'!H$37="","",IF(AND('CREDIT CALC.'!H$41&lt;='CREDIT CALC.'!H$37,'CREDIT CALC.'!H$41&lt;='CREDIT CALC.'!H$43),'QUAL. ACQU.'!D151,IF(AND('CREDIT CALC.'!H$37&lt;'CREDIT CALC.'!H$41,'CREDIT CALC.'!H$37&lt;'CREDIT CALC.'!H$43),('CREDIT CALC.'!H$37/'CREDIT CALC.'!H$41)*'QUAL. ACQU.'!D151,('CREDIT CALC.'!H$43/'CREDIT CALC.'!H$41)*'QUAL. ACQU.'!D151)))))</f>
        <v/>
      </c>
      <c r="F155" s="100" t="str">
        <f>IF(COSTS!$L$158="","",IF('EXHIBIT C'!G155="","",'EXHIBIT C'!G155))</f>
        <v/>
      </c>
      <c r="G155" s="101" t="str">
        <f t="shared" si="8"/>
        <v/>
      </c>
      <c r="H155" s="121" t="str">
        <f>IF(COSTS!$L$158="","",IF(B155="","",IF('DEV.  DATA'!$E$38="",IF('QUAL. ACQU.'!F151="","",'QUAL. ACQU.'!F151),'DEV.  DATA'!$E$38)))</f>
        <v/>
      </c>
      <c r="I155" s="101" t="str">
        <f>IF(COSTS!$L$158="","",IF(B155="","",ROUND(G155*(H155/100),0)))</f>
        <v/>
      </c>
      <c r="N155" s="450"/>
      <c r="O155" s="451" t="str">
        <f t="shared" si="9"/>
        <v/>
      </c>
      <c r="R155" s="457" t="str">
        <f t="shared" si="10"/>
        <v/>
      </c>
      <c r="S155" s="457" t="str">
        <f t="shared" si="11"/>
        <v/>
      </c>
    </row>
    <row r="156" spans="1:19">
      <c r="A156" s="304" t="str">
        <f>IF('EXHIBIT C'!A156="","",'EXHIBIT C'!A156)</f>
        <v/>
      </c>
      <c r="B156" s="105" t="str">
        <f>IF(COSTS!$L$158="","",IF('EXHIBIT C'!B156="","",'EXHIBIT C'!B156))</f>
        <v/>
      </c>
      <c r="C156" s="122" t="str">
        <f>IF(COSTS!$L$158="","",'QUAL. ACQU.'!B152)</f>
        <v/>
      </c>
      <c r="D156" s="99" t="str">
        <f>IF(COSTS!$L$158="","",IF('EXHIBIT C'!D156="","",'EXHIBIT C'!D156))</f>
        <v/>
      </c>
      <c r="E156" s="101" t="str">
        <f>IF(B156="","",N(N156)+IF('DEV.  DATA'!H$84&gt;0,IF('CREDIT CALC.'!H$41&lt;='CREDIT CALC.'!H$43,'QUAL. ACQU.'!D152,('CREDIT CALC.'!H$43/'CREDIT CALC.'!H$41)*'QUAL. ACQU.'!D152),IF('CREDIT CALC.'!H$37="","",IF(AND('CREDIT CALC.'!H$41&lt;='CREDIT CALC.'!H$37,'CREDIT CALC.'!H$41&lt;='CREDIT CALC.'!H$43),'QUAL. ACQU.'!D152,IF(AND('CREDIT CALC.'!H$37&lt;'CREDIT CALC.'!H$41,'CREDIT CALC.'!H$37&lt;'CREDIT CALC.'!H$43),('CREDIT CALC.'!H$37/'CREDIT CALC.'!H$41)*'QUAL. ACQU.'!D152,('CREDIT CALC.'!H$43/'CREDIT CALC.'!H$41)*'QUAL. ACQU.'!D152)))))</f>
        <v/>
      </c>
      <c r="F156" s="100" t="str">
        <f>IF(COSTS!$L$158="","",IF('EXHIBIT C'!G156="","",'EXHIBIT C'!G156))</f>
        <v/>
      </c>
      <c r="G156" s="101" t="str">
        <f t="shared" si="8"/>
        <v/>
      </c>
      <c r="H156" s="121" t="str">
        <f>IF(COSTS!$L$158="","",IF(B156="","",IF('DEV.  DATA'!$E$38="",IF('QUAL. ACQU.'!F152="","",'QUAL. ACQU.'!F152),'DEV.  DATA'!$E$38)))</f>
        <v/>
      </c>
      <c r="I156" s="101" t="str">
        <f>IF(COSTS!$L$158="","",IF(B156="","",ROUND(G156*(H156/100),0)))</f>
        <v/>
      </c>
      <c r="N156" s="450"/>
      <c r="O156" s="451" t="str">
        <f t="shared" si="9"/>
        <v/>
      </c>
      <c r="R156" s="457" t="str">
        <f t="shared" si="10"/>
        <v/>
      </c>
      <c r="S156" s="457" t="str">
        <f t="shared" si="11"/>
        <v/>
      </c>
    </row>
    <row r="157" spans="1:19">
      <c r="A157" s="304" t="str">
        <f>IF('EXHIBIT C'!A157="","",'EXHIBIT C'!A157)</f>
        <v/>
      </c>
      <c r="B157" s="105" t="str">
        <f>IF(COSTS!$L$158="","",IF('EXHIBIT C'!B157="","",'EXHIBIT C'!B157))</f>
        <v/>
      </c>
      <c r="C157" s="122" t="str">
        <f>IF(COSTS!$L$158="","",'QUAL. ACQU.'!B153)</f>
        <v/>
      </c>
      <c r="D157" s="99" t="str">
        <f>IF(COSTS!$L$158="","",IF('EXHIBIT C'!D157="","",'EXHIBIT C'!D157))</f>
        <v/>
      </c>
      <c r="E157" s="101" t="str">
        <f>IF(B157="","",N(N157)+IF('DEV.  DATA'!H$84&gt;0,IF('CREDIT CALC.'!H$41&lt;='CREDIT CALC.'!H$43,'QUAL. ACQU.'!D153,('CREDIT CALC.'!H$43/'CREDIT CALC.'!H$41)*'QUAL. ACQU.'!D153),IF('CREDIT CALC.'!H$37="","",IF(AND('CREDIT CALC.'!H$41&lt;='CREDIT CALC.'!H$37,'CREDIT CALC.'!H$41&lt;='CREDIT CALC.'!H$43),'QUAL. ACQU.'!D153,IF(AND('CREDIT CALC.'!H$37&lt;'CREDIT CALC.'!H$41,'CREDIT CALC.'!H$37&lt;'CREDIT CALC.'!H$43),('CREDIT CALC.'!H$37/'CREDIT CALC.'!H$41)*'QUAL. ACQU.'!D153,('CREDIT CALC.'!H$43/'CREDIT CALC.'!H$41)*'QUAL. ACQU.'!D153)))))</f>
        <v/>
      </c>
      <c r="F157" s="100" t="str">
        <f>IF(COSTS!$L$158="","",IF('EXHIBIT C'!G157="","",'EXHIBIT C'!G157))</f>
        <v/>
      </c>
      <c r="G157" s="101" t="str">
        <f t="shared" si="8"/>
        <v/>
      </c>
      <c r="H157" s="121" t="str">
        <f>IF(COSTS!$L$158="","",IF(B157="","",IF('DEV.  DATA'!$E$38="",IF('QUAL. ACQU.'!F153="","",'QUAL. ACQU.'!F153),'DEV.  DATA'!$E$38)))</f>
        <v/>
      </c>
      <c r="I157" s="101" t="str">
        <f>IF(COSTS!$L$158="","",IF(B157="","",ROUND(G157*(H157/100),0)))</f>
        <v/>
      </c>
      <c r="N157" s="450"/>
      <c r="O157" s="451" t="str">
        <f t="shared" si="9"/>
        <v/>
      </c>
      <c r="R157" s="457" t="str">
        <f t="shared" si="10"/>
        <v/>
      </c>
      <c r="S157" s="457" t="str">
        <f t="shared" si="11"/>
        <v/>
      </c>
    </row>
    <row r="158" spans="1:19">
      <c r="A158" s="304" t="str">
        <f>IF('EXHIBIT C'!A158="","",'EXHIBIT C'!A158)</f>
        <v/>
      </c>
      <c r="B158" s="105" t="str">
        <f>IF(COSTS!$L$158="","",IF('EXHIBIT C'!B158="","",'EXHIBIT C'!B158))</f>
        <v/>
      </c>
      <c r="C158" s="122" t="str">
        <f>IF(COSTS!$L$158="","",'QUAL. ACQU.'!B154)</f>
        <v/>
      </c>
      <c r="D158" s="99" t="str">
        <f>IF(COSTS!$L$158="","",IF('EXHIBIT C'!D158="","",'EXHIBIT C'!D158))</f>
        <v/>
      </c>
      <c r="E158" s="101" t="str">
        <f>IF(B158="","",N(N158)+IF('DEV.  DATA'!H$84&gt;0,IF('CREDIT CALC.'!H$41&lt;='CREDIT CALC.'!H$43,'QUAL. ACQU.'!D154,('CREDIT CALC.'!H$43/'CREDIT CALC.'!H$41)*'QUAL. ACQU.'!D154),IF('CREDIT CALC.'!H$37="","",IF(AND('CREDIT CALC.'!H$41&lt;='CREDIT CALC.'!H$37,'CREDIT CALC.'!H$41&lt;='CREDIT CALC.'!H$43),'QUAL. ACQU.'!D154,IF(AND('CREDIT CALC.'!H$37&lt;'CREDIT CALC.'!H$41,'CREDIT CALC.'!H$37&lt;'CREDIT CALC.'!H$43),('CREDIT CALC.'!H$37/'CREDIT CALC.'!H$41)*'QUAL. ACQU.'!D154,('CREDIT CALC.'!H$43/'CREDIT CALC.'!H$41)*'QUAL. ACQU.'!D154)))))</f>
        <v/>
      </c>
      <c r="F158" s="100" t="str">
        <f>IF(COSTS!$L$158="","",IF('EXHIBIT C'!G158="","",'EXHIBIT C'!G158))</f>
        <v/>
      </c>
      <c r="G158" s="101" t="str">
        <f t="shared" si="8"/>
        <v/>
      </c>
      <c r="H158" s="121" t="str">
        <f>IF(COSTS!$L$158="","",IF(B158="","",IF('DEV.  DATA'!$E$38="",IF('QUAL. ACQU.'!F154="","",'QUAL. ACQU.'!F154),'DEV.  DATA'!$E$38)))</f>
        <v/>
      </c>
      <c r="I158" s="101" t="str">
        <f>IF(COSTS!$L$158="","",IF(B158="","",ROUND(G158*(H158/100),0)))</f>
        <v/>
      </c>
      <c r="N158" s="450"/>
      <c r="O158" s="451" t="str">
        <f t="shared" si="9"/>
        <v/>
      </c>
      <c r="R158" s="457" t="str">
        <f t="shared" si="10"/>
        <v/>
      </c>
      <c r="S158" s="457" t="str">
        <f t="shared" si="11"/>
        <v/>
      </c>
    </row>
    <row r="159" spans="1:19">
      <c r="A159" s="304" t="str">
        <f>IF('EXHIBIT C'!A159="","",'EXHIBIT C'!A159)</f>
        <v/>
      </c>
      <c r="B159" s="105" t="str">
        <f>IF(COSTS!$L$158="","",IF('EXHIBIT C'!B159="","",'EXHIBIT C'!B159))</f>
        <v/>
      </c>
      <c r="C159" s="122" t="str">
        <f>IF(COSTS!$L$158="","",'QUAL. ACQU.'!B155)</f>
        <v/>
      </c>
      <c r="D159" s="99" t="str">
        <f>IF(COSTS!$L$158="","",IF('EXHIBIT C'!D159="","",'EXHIBIT C'!D159))</f>
        <v/>
      </c>
      <c r="E159" s="101" t="str">
        <f>IF(B159="","",N(N159)+IF('DEV.  DATA'!H$84&gt;0,IF('CREDIT CALC.'!H$41&lt;='CREDIT CALC.'!H$43,'QUAL. ACQU.'!D155,('CREDIT CALC.'!H$43/'CREDIT CALC.'!H$41)*'QUAL. ACQU.'!D155),IF('CREDIT CALC.'!H$37="","",IF(AND('CREDIT CALC.'!H$41&lt;='CREDIT CALC.'!H$37,'CREDIT CALC.'!H$41&lt;='CREDIT CALC.'!H$43),'QUAL. ACQU.'!D155,IF(AND('CREDIT CALC.'!H$37&lt;'CREDIT CALC.'!H$41,'CREDIT CALC.'!H$37&lt;'CREDIT CALC.'!H$43),('CREDIT CALC.'!H$37/'CREDIT CALC.'!H$41)*'QUAL. ACQU.'!D155,('CREDIT CALC.'!H$43/'CREDIT CALC.'!H$41)*'QUAL. ACQU.'!D155)))))</f>
        <v/>
      </c>
      <c r="F159" s="100" t="str">
        <f>IF(COSTS!$L$158="","",IF('EXHIBIT C'!G159="","",'EXHIBIT C'!G159))</f>
        <v/>
      </c>
      <c r="G159" s="101" t="str">
        <f t="shared" si="8"/>
        <v/>
      </c>
      <c r="H159" s="121" t="str">
        <f>IF(COSTS!$L$158="","",IF(B159="","",IF('DEV.  DATA'!$E$38="",IF('QUAL. ACQU.'!F155="","",'QUAL. ACQU.'!F155),'DEV.  DATA'!$E$38)))</f>
        <v/>
      </c>
      <c r="I159" s="101" t="str">
        <f>IF(COSTS!$L$158="","",IF(B159="","",ROUND(G159*(H159/100),0)))</f>
        <v/>
      </c>
      <c r="N159" s="450"/>
      <c r="O159" s="451" t="str">
        <f t="shared" si="9"/>
        <v/>
      </c>
      <c r="R159" s="457" t="str">
        <f t="shared" si="10"/>
        <v/>
      </c>
      <c r="S159" s="457" t="str">
        <f t="shared" si="11"/>
        <v/>
      </c>
    </row>
    <row r="160" spans="1:19">
      <c r="A160" s="304" t="str">
        <f>IF('EXHIBIT C'!A160="","",'EXHIBIT C'!A160)</f>
        <v/>
      </c>
      <c r="B160" s="105" t="str">
        <f>IF(COSTS!$L$158="","",IF('EXHIBIT C'!B160="","",'EXHIBIT C'!B160))</f>
        <v/>
      </c>
      <c r="C160" s="122" t="str">
        <f>IF(COSTS!$L$158="","",'QUAL. ACQU.'!B156)</f>
        <v/>
      </c>
      <c r="D160" s="99" t="str">
        <f>IF(COSTS!$L$158="","",IF('EXHIBIT C'!D160="","",'EXHIBIT C'!D160))</f>
        <v/>
      </c>
      <c r="E160" s="101" t="str">
        <f>IF(B160="","",N(N160)+IF('DEV.  DATA'!H$84&gt;0,IF('CREDIT CALC.'!H$41&lt;='CREDIT CALC.'!H$43,'QUAL. ACQU.'!D156,('CREDIT CALC.'!H$43/'CREDIT CALC.'!H$41)*'QUAL. ACQU.'!D156),IF('CREDIT CALC.'!H$37="","",IF(AND('CREDIT CALC.'!H$41&lt;='CREDIT CALC.'!H$37,'CREDIT CALC.'!H$41&lt;='CREDIT CALC.'!H$43),'QUAL. ACQU.'!D156,IF(AND('CREDIT CALC.'!H$37&lt;'CREDIT CALC.'!H$41,'CREDIT CALC.'!H$37&lt;'CREDIT CALC.'!H$43),('CREDIT CALC.'!H$37/'CREDIT CALC.'!H$41)*'QUAL. ACQU.'!D156,('CREDIT CALC.'!H$43/'CREDIT CALC.'!H$41)*'QUAL. ACQU.'!D156)))))</f>
        <v/>
      </c>
      <c r="F160" s="100" t="str">
        <f>IF(COSTS!$L$158="","",IF('EXHIBIT C'!G160="","",'EXHIBIT C'!G160))</f>
        <v/>
      </c>
      <c r="G160" s="101" t="str">
        <f t="shared" si="8"/>
        <v/>
      </c>
      <c r="H160" s="121" t="str">
        <f>IF(COSTS!$L$158="","",IF(B160="","",IF('DEV.  DATA'!$E$38="",IF('QUAL. ACQU.'!F156="","",'QUAL. ACQU.'!F156),'DEV.  DATA'!$E$38)))</f>
        <v/>
      </c>
      <c r="I160" s="101" t="str">
        <f>IF(COSTS!$L$158="","",IF(B160="","",ROUND(G160*(H160/100),0)))</f>
        <v/>
      </c>
      <c r="N160" s="450"/>
      <c r="O160" s="451" t="str">
        <f t="shared" si="9"/>
        <v/>
      </c>
      <c r="R160" s="457" t="str">
        <f t="shared" si="10"/>
        <v/>
      </c>
      <c r="S160" s="457" t="str">
        <f t="shared" si="11"/>
        <v/>
      </c>
    </row>
    <row r="161" spans="1:19">
      <c r="A161" s="304" t="str">
        <f>IF('EXHIBIT C'!A161="","",'EXHIBIT C'!A161)</f>
        <v/>
      </c>
      <c r="B161" s="105" t="str">
        <f>IF(COSTS!$L$158="","",IF('EXHIBIT C'!B161="","",'EXHIBIT C'!B161))</f>
        <v/>
      </c>
      <c r="C161" s="122" t="str">
        <f>IF(COSTS!$L$158="","",'QUAL. ACQU.'!B157)</f>
        <v/>
      </c>
      <c r="D161" s="99" t="str">
        <f>IF(COSTS!$L$158="","",IF('EXHIBIT C'!D161="","",'EXHIBIT C'!D161))</f>
        <v/>
      </c>
      <c r="E161" s="101" t="str">
        <f>IF(B161="","",N(N161)+IF('DEV.  DATA'!H$84&gt;0,IF('CREDIT CALC.'!H$41&lt;='CREDIT CALC.'!H$43,'QUAL. ACQU.'!D157,('CREDIT CALC.'!H$43/'CREDIT CALC.'!H$41)*'QUAL. ACQU.'!D157),IF('CREDIT CALC.'!H$37="","",IF(AND('CREDIT CALC.'!H$41&lt;='CREDIT CALC.'!H$37,'CREDIT CALC.'!H$41&lt;='CREDIT CALC.'!H$43),'QUAL. ACQU.'!D157,IF(AND('CREDIT CALC.'!H$37&lt;'CREDIT CALC.'!H$41,'CREDIT CALC.'!H$37&lt;'CREDIT CALC.'!H$43),('CREDIT CALC.'!H$37/'CREDIT CALC.'!H$41)*'QUAL. ACQU.'!D157,('CREDIT CALC.'!H$43/'CREDIT CALC.'!H$41)*'QUAL. ACQU.'!D157)))))</f>
        <v/>
      </c>
      <c r="F161" s="100" t="str">
        <f>IF(COSTS!$L$158="","",IF('EXHIBIT C'!G161="","",'EXHIBIT C'!G161))</f>
        <v/>
      </c>
      <c r="G161" s="101" t="str">
        <f t="shared" si="8"/>
        <v/>
      </c>
      <c r="H161" s="121" t="str">
        <f>IF(COSTS!$L$158="","",IF(B161="","",IF('DEV.  DATA'!$E$38="",IF('QUAL. ACQU.'!F157="","",'QUAL. ACQU.'!F157),'DEV.  DATA'!$E$38)))</f>
        <v/>
      </c>
      <c r="I161" s="101" t="str">
        <f>IF(COSTS!$L$158="","",IF(B161="","",ROUND(G161*(H161/100),0)))</f>
        <v/>
      </c>
      <c r="N161" s="450"/>
      <c r="O161" s="451" t="str">
        <f t="shared" si="9"/>
        <v/>
      </c>
      <c r="R161" s="457" t="str">
        <f t="shared" si="10"/>
        <v/>
      </c>
      <c r="S161" s="457" t="str">
        <f t="shared" si="11"/>
        <v/>
      </c>
    </row>
    <row r="162" spans="1:19">
      <c r="A162" s="304" t="str">
        <f>IF('EXHIBIT C'!A162="","",'EXHIBIT C'!A162)</f>
        <v/>
      </c>
      <c r="B162" s="105" t="str">
        <f>IF(COSTS!$L$158="","",IF('EXHIBIT C'!B162="","",'EXHIBIT C'!B162))</f>
        <v/>
      </c>
      <c r="C162" s="122" t="str">
        <f>IF(COSTS!$L$158="","",'QUAL. ACQU.'!B158)</f>
        <v/>
      </c>
      <c r="D162" s="99" t="str">
        <f>IF(COSTS!$L$158="","",IF('EXHIBIT C'!D162="","",'EXHIBIT C'!D162))</f>
        <v/>
      </c>
      <c r="E162" s="101" t="str">
        <f>IF(B162="","",N(N162)+IF('DEV.  DATA'!H$84&gt;0,IF('CREDIT CALC.'!H$41&lt;='CREDIT CALC.'!H$43,'QUAL. ACQU.'!D158,('CREDIT CALC.'!H$43/'CREDIT CALC.'!H$41)*'QUAL. ACQU.'!D158),IF('CREDIT CALC.'!H$37="","",IF(AND('CREDIT CALC.'!H$41&lt;='CREDIT CALC.'!H$37,'CREDIT CALC.'!H$41&lt;='CREDIT CALC.'!H$43),'QUAL. ACQU.'!D158,IF(AND('CREDIT CALC.'!H$37&lt;'CREDIT CALC.'!H$41,'CREDIT CALC.'!H$37&lt;'CREDIT CALC.'!H$43),('CREDIT CALC.'!H$37/'CREDIT CALC.'!H$41)*'QUAL. ACQU.'!D158,('CREDIT CALC.'!H$43/'CREDIT CALC.'!H$41)*'QUAL. ACQU.'!D158)))))</f>
        <v/>
      </c>
      <c r="F162" s="100" t="str">
        <f>IF(COSTS!$L$158="","",IF('EXHIBIT C'!G162="","",'EXHIBIT C'!G162))</f>
        <v/>
      </c>
      <c r="G162" s="101" t="str">
        <f t="shared" si="8"/>
        <v/>
      </c>
      <c r="H162" s="121" t="str">
        <f>IF(COSTS!$L$158="","",IF(B162="","",IF('DEV.  DATA'!$E$38="",IF('QUAL. ACQU.'!F158="","",'QUAL. ACQU.'!F158),'DEV.  DATA'!$E$38)))</f>
        <v/>
      </c>
      <c r="I162" s="101" t="str">
        <f>IF(COSTS!$L$158="","",IF(B162="","",ROUND(G162*(H162/100),0)))</f>
        <v/>
      </c>
      <c r="N162" s="450"/>
      <c r="O162" s="451" t="str">
        <f t="shared" si="9"/>
        <v/>
      </c>
      <c r="R162" s="457" t="str">
        <f t="shared" si="10"/>
        <v/>
      </c>
      <c r="S162" s="457" t="str">
        <f t="shared" si="11"/>
        <v/>
      </c>
    </row>
    <row r="163" spans="1:19">
      <c r="A163" s="304" t="str">
        <f>IF('EXHIBIT C'!A163="","",'EXHIBIT C'!A163)</f>
        <v/>
      </c>
      <c r="B163" s="105" t="str">
        <f>IF(COSTS!$L$158="","",IF('EXHIBIT C'!B163="","",'EXHIBIT C'!B163))</f>
        <v/>
      </c>
      <c r="C163" s="122" t="str">
        <f>IF(COSTS!$L$158="","",'QUAL. ACQU.'!B159)</f>
        <v/>
      </c>
      <c r="D163" s="99" t="str">
        <f>IF(COSTS!$L$158="","",IF('EXHIBIT C'!D163="","",'EXHIBIT C'!D163))</f>
        <v/>
      </c>
      <c r="E163" s="101" t="str">
        <f>IF(B163="","",N(N163)+IF('DEV.  DATA'!H$84&gt;0,IF('CREDIT CALC.'!H$41&lt;='CREDIT CALC.'!H$43,'QUAL. ACQU.'!D159,('CREDIT CALC.'!H$43/'CREDIT CALC.'!H$41)*'QUAL. ACQU.'!D159),IF('CREDIT CALC.'!H$37="","",IF(AND('CREDIT CALC.'!H$41&lt;='CREDIT CALC.'!H$37,'CREDIT CALC.'!H$41&lt;='CREDIT CALC.'!H$43),'QUAL. ACQU.'!D159,IF(AND('CREDIT CALC.'!H$37&lt;'CREDIT CALC.'!H$41,'CREDIT CALC.'!H$37&lt;'CREDIT CALC.'!H$43),('CREDIT CALC.'!H$37/'CREDIT CALC.'!H$41)*'QUAL. ACQU.'!D159,('CREDIT CALC.'!H$43/'CREDIT CALC.'!H$41)*'QUAL. ACQU.'!D159)))))</f>
        <v/>
      </c>
      <c r="F163" s="100" t="str">
        <f>IF(COSTS!$L$158="","",IF('EXHIBIT C'!G163="","",'EXHIBIT C'!G163))</f>
        <v/>
      </c>
      <c r="G163" s="101" t="str">
        <f t="shared" si="8"/>
        <v/>
      </c>
      <c r="H163" s="121" t="str">
        <f>IF(COSTS!$L$158="","",IF(B163="","",IF('DEV.  DATA'!$E$38="",IF('QUAL. ACQU.'!F159="","",'QUAL. ACQU.'!F159),'DEV.  DATA'!$E$38)))</f>
        <v/>
      </c>
      <c r="I163" s="101" t="str">
        <f>IF(COSTS!$L$158="","",IF(B163="","",ROUND(G163*(H163/100),0)))</f>
        <v/>
      </c>
      <c r="N163" s="450"/>
      <c r="O163" s="451" t="str">
        <f t="shared" si="9"/>
        <v/>
      </c>
      <c r="R163" s="457" t="str">
        <f t="shared" si="10"/>
        <v/>
      </c>
      <c r="S163" s="457" t="str">
        <f t="shared" si="11"/>
        <v/>
      </c>
    </row>
    <row r="164" spans="1:19">
      <c r="A164" s="304" t="str">
        <f>IF('EXHIBIT C'!A164="","",'EXHIBIT C'!A164)</f>
        <v/>
      </c>
      <c r="B164" s="105" t="str">
        <f>IF(COSTS!$L$158="","",IF('EXHIBIT C'!B164="","",'EXHIBIT C'!B164))</f>
        <v/>
      </c>
      <c r="C164" s="122" t="str">
        <f>IF(COSTS!$L$158="","",'QUAL. ACQU.'!B160)</f>
        <v/>
      </c>
      <c r="D164" s="99" t="str">
        <f>IF(COSTS!$L$158="","",IF('EXHIBIT C'!D164="","",'EXHIBIT C'!D164))</f>
        <v/>
      </c>
      <c r="E164" s="101" t="str">
        <f>IF(B164="","",N(N164)+IF('DEV.  DATA'!H$84&gt;0,IF('CREDIT CALC.'!H$41&lt;='CREDIT CALC.'!H$43,'QUAL. ACQU.'!D160,('CREDIT CALC.'!H$43/'CREDIT CALC.'!H$41)*'QUAL. ACQU.'!D160),IF('CREDIT CALC.'!H$37="","",IF(AND('CREDIT CALC.'!H$41&lt;='CREDIT CALC.'!H$37,'CREDIT CALC.'!H$41&lt;='CREDIT CALC.'!H$43),'QUAL. ACQU.'!D160,IF(AND('CREDIT CALC.'!H$37&lt;'CREDIT CALC.'!H$41,'CREDIT CALC.'!H$37&lt;'CREDIT CALC.'!H$43),('CREDIT CALC.'!H$37/'CREDIT CALC.'!H$41)*'QUAL. ACQU.'!D160,('CREDIT CALC.'!H$43/'CREDIT CALC.'!H$41)*'QUAL. ACQU.'!D160)))))</f>
        <v/>
      </c>
      <c r="F164" s="100" t="str">
        <f>IF(COSTS!$L$158="","",IF('EXHIBIT C'!G164="","",'EXHIBIT C'!G164))</f>
        <v/>
      </c>
      <c r="G164" s="101" t="str">
        <f t="shared" si="8"/>
        <v/>
      </c>
      <c r="H164" s="121" t="str">
        <f>IF(COSTS!$L$158="","",IF(B164="","",IF('DEV.  DATA'!$E$38="",IF('QUAL. ACQU.'!F160="","",'QUAL. ACQU.'!F160),'DEV.  DATA'!$E$38)))</f>
        <v/>
      </c>
      <c r="I164" s="101" t="str">
        <f>IF(COSTS!$L$158="","",IF(B164="","",ROUND(G164*(H164/100),0)))</f>
        <v/>
      </c>
      <c r="N164" s="450"/>
      <c r="O164" s="451" t="str">
        <f t="shared" si="9"/>
        <v/>
      </c>
      <c r="R164" s="457" t="str">
        <f t="shared" si="10"/>
        <v/>
      </c>
      <c r="S164" s="457" t="str">
        <f t="shared" si="11"/>
        <v/>
      </c>
    </row>
    <row r="165" spans="1:19">
      <c r="A165" s="304" t="str">
        <f>IF('EXHIBIT C'!A165="","",'EXHIBIT C'!A165)</f>
        <v/>
      </c>
      <c r="B165" s="105" t="str">
        <f>IF(COSTS!$L$158="","",IF('EXHIBIT C'!B165="","",'EXHIBIT C'!B165))</f>
        <v/>
      </c>
      <c r="C165" s="122" t="str">
        <f>IF(COSTS!$L$158="","",'QUAL. ACQU.'!B161)</f>
        <v/>
      </c>
      <c r="D165" s="99" t="str">
        <f>IF(COSTS!$L$158="","",IF('EXHIBIT C'!D165="","",'EXHIBIT C'!D165))</f>
        <v/>
      </c>
      <c r="E165" s="101" t="str">
        <f>IF(B165="","",N(N165)+IF('DEV.  DATA'!H$84&gt;0,IF('CREDIT CALC.'!H$41&lt;='CREDIT CALC.'!H$43,'QUAL. ACQU.'!D161,('CREDIT CALC.'!H$43/'CREDIT CALC.'!H$41)*'QUAL. ACQU.'!D161),IF('CREDIT CALC.'!H$37="","",IF(AND('CREDIT CALC.'!H$41&lt;='CREDIT CALC.'!H$37,'CREDIT CALC.'!H$41&lt;='CREDIT CALC.'!H$43),'QUAL. ACQU.'!D161,IF(AND('CREDIT CALC.'!H$37&lt;'CREDIT CALC.'!H$41,'CREDIT CALC.'!H$37&lt;'CREDIT CALC.'!H$43),('CREDIT CALC.'!H$37/'CREDIT CALC.'!H$41)*'QUAL. ACQU.'!D161,('CREDIT CALC.'!H$43/'CREDIT CALC.'!H$41)*'QUAL. ACQU.'!D161)))))</f>
        <v/>
      </c>
      <c r="F165" s="100" t="str">
        <f>IF(COSTS!$L$158="","",IF('EXHIBIT C'!G165="","",'EXHIBIT C'!G165))</f>
        <v/>
      </c>
      <c r="G165" s="101" t="str">
        <f t="shared" si="8"/>
        <v/>
      </c>
      <c r="H165" s="121" t="str">
        <f>IF(COSTS!$L$158="","",IF(B165="","",IF('DEV.  DATA'!$E$38="",IF('QUAL. ACQU.'!F161="","",'QUAL. ACQU.'!F161),'DEV.  DATA'!$E$38)))</f>
        <v/>
      </c>
      <c r="I165" s="101" t="str">
        <f>IF(COSTS!$L$158="","",IF(B165="","",ROUND(G165*(H165/100),0)))</f>
        <v/>
      </c>
      <c r="N165" s="450"/>
      <c r="O165" s="451" t="str">
        <f t="shared" si="9"/>
        <v/>
      </c>
      <c r="R165" s="457" t="str">
        <f t="shared" si="10"/>
        <v/>
      </c>
      <c r="S165" s="457" t="str">
        <f t="shared" si="11"/>
        <v/>
      </c>
    </row>
    <row r="166" spans="1:19">
      <c r="A166" s="304" t="str">
        <f>IF('EXHIBIT C'!A166="","",'EXHIBIT C'!A166)</f>
        <v/>
      </c>
      <c r="B166" s="105" t="str">
        <f>IF(COSTS!$L$158="","",IF('EXHIBIT C'!B166="","",'EXHIBIT C'!B166))</f>
        <v/>
      </c>
      <c r="C166" s="122" t="str">
        <f>IF(COSTS!$L$158="","",'QUAL. ACQU.'!B162)</f>
        <v/>
      </c>
      <c r="D166" s="99" t="str">
        <f>IF(COSTS!$L$158="","",IF('EXHIBIT C'!D166="","",'EXHIBIT C'!D166))</f>
        <v/>
      </c>
      <c r="E166" s="101" t="str">
        <f>IF(B166="","",N(N166)+IF('DEV.  DATA'!H$84&gt;0,IF('CREDIT CALC.'!H$41&lt;='CREDIT CALC.'!H$43,'QUAL. ACQU.'!D162,('CREDIT CALC.'!H$43/'CREDIT CALC.'!H$41)*'QUAL. ACQU.'!D162),IF('CREDIT CALC.'!H$37="","",IF(AND('CREDIT CALC.'!H$41&lt;='CREDIT CALC.'!H$37,'CREDIT CALC.'!H$41&lt;='CREDIT CALC.'!H$43),'QUAL. ACQU.'!D162,IF(AND('CREDIT CALC.'!H$37&lt;'CREDIT CALC.'!H$41,'CREDIT CALC.'!H$37&lt;'CREDIT CALC.'!H$43),('CREDIT CALC.'!H$37/'CREDIT CALC.'!H$41)*'QUAL. ACQU.'!D162,('CREDIT CALC.'!H$43/'CREDIT CALC.'!H$41)*'QUAL. ACQU.'!D162)))))</f>
        <v/>
      </c>
      <c r="F166" s="100" t="str">
        <f>IF(COSTS!$L$158="","",IF('EXHIBIT C'!G166="","",'EXHIBIT C'!G166))</f>
        <v/>
      </c>
      <c r="G166" s="101" t="str">
        <f t="shared" si="8"/>
        <v/>
      </c>
      <c r="H166" s="121" t="str">
        <f>IF(COSTS!$L$158="","",IF(B166="","",IF('DEV.  DATA'!$E$38="",IF('QUAL. ACQU.'!F162="","",'QUAL. ACQU.'!F162),'DEV.  DATA'!$E$38)))</f>
        <v/>
      </c>
      <c r="I166" s="101" t="str">
        <f>IF(COSTS!$L$158="","",IF(B166="","",ROUND(G166*(H166/100),0)))</f>
        <v/>
      </c>
      <c r="N166" s="450"/>
      <c r="O166" s="451" t="str">
        <f t="shared" si="9"/>
        <v/>
      </c>
      <c r="R166" s="457" t="str">
        <f t="shared" si="10"/>
        <v/>
      </c>
      <c r="S166" s="457" t="str">
        <f t="shared" si="11"/>
        <v/>
      </c>
    </row>
    <row r="167" spans="1:19">
      <c r="A167" s="304" t="str">
        <f>IF('EXHIBIT C'!A167="","",'EXHIBIT C'!A167)</f>
        <v/>
      </c>
      <c r="B167" s="105" t="str">
        <f>IF(COSTS!$L$158="","",IF('EXHIBIT C'!B167="","",'EXHIBIT C'!B167))</f>
        <v/>
      </c>
      <c r="C167" s="122" t="str">
        <f>IF(COSTS!$L$158="","",'QUAL. ACQU.'!B163)</f>
        <v/>
      </c>
      <c r="D167" s="99" t="str">
        <f>IF(COSTS!$L$158="","",IF('EXHIBIT C'!D167="","",'EXHIBIT C'!D167))</f>
        <v/>
      </c>
      <c r="E167" s="101" t="str">
        <f>IF(B167="","",N(N167)+IF('DEV.  DATA'!H$84&gt;0,IF('CREDIT CALC.'!H$41&lt;='CREDIT CALC.'!H$43,'QUAL. ACQU.'!D163,('CREDIT CALC.'!H$43/'CREDIT CALC.'!H$41)*'QUAL. ACQU.'!D163),IF('CREDIT CALC.'!H$37="","",IF(AND('CREDIT CALC.'!H$41&lt;='CREDIT CALC.'!H$37,'CREDIT CALC.'!H$41&lt;='CREDIT CALC.'!H$43),'QUAL. ACQU.'!D163,IF(AND('CREDIT CALC.'!H$37&lt;'CREDIT CALC.'!H$41,'CREDIT CALC.'!H$37&lt;'CREDIT CALC.'!H$43),('CREDIT CALC.'!H$37/'CREDIT CALC.'!H$41)*'QUAL. ACQU.'!D163,('CREDIT CALC.'!H$43/'CREDIT CALC.'!H$41)*'QUAL. ACQU.'!D163)))))</f>
        <v/>
      </c>
      <c r="F167" s="100" t="str">
        <f>IF(COSTS!$L$158="","",IF('EXHIBIT C'!G167="","",'EXHIBIT C'!G167))</f>
        <v/>
      </c>
      <c r="G167" s="101" t="str">
        <f t="shared" ref="G167:G204" si="12">IF(B167="","",ROUND(E167*F167,0))</f>
        <v/>
      </c>
      <c r="H167" s="121" t="str">
        <f>IF(COSTS!$L$158="","",IF(B167="","",IF('DEV.  DATA'!$E$38="",IF('QUAL. ACQU.'!F163="","",'QUAL. ACQU.'!F163),'DEV.  DATA'!$E$38)))</f>
        <v/>
      </c>
      <c r="I167" s="101" t="str">
        <f>IF(COSTS!$L$158="","",IF(B167="","",ROUND(G167*(H167/100),0)))</f>
        <v/>
      </c>
      <c r="N167" s="450"/>
      <c r="O167" s="451" t="str">
        <f t="shared" si="9"/>
        <v/>
      </c>
      <c r="R167" s="457" t="str">
        <f t="shared" si="10"/>
        <v/>
      </c>
      <c r="S167" s="457" t="str">
        <f t="shared" si="11"/>
        <v/>
      </c>
    </row>
    <row r="168" spans="1:19">
      <c r="A168" s="304" t="str">
        <f>IF('EXHIBIT C'!A168="","",'EXHIBIT C'!A168)</f>
        <v/>
      </c>
      <c r="B168" s="105" t="str">
        <f>IF(COSTS!$L$158="","",IF('EXHIBIT C'!B168="","",'EXHIBIT C'!B168))</f>
        <v/>
      </c>
      <c r="C168" s="122" t="str">
        <f>IF(COSTS!$L$158="","",'QUAL. ACQU.'!B164)</f>
        <v/>
      </c>
      <c r="D168" s="99" t="str">
        <f>IF(COSTS!$L$158="","",IF('EXHIBIT C'!D168="","",'EXHIBIT C'!D168))</f>
        <v/>
      </c>
      <c r="E168" s="101" t="str">
        <f>IF(B168="","",N(N168)+IF('DEV.  DATA'!H$84&gt;0,IF('CREDIT CALC.'!H$41&lt;='CREDIT CALC.'!H$43,'QUAL. ACQU.'!D164,('CREDIT CALC.'!H$43/'CREDIT CALC.'!H$41)*'QUAL. ACQU.'!D164),IF('CREDIT CALC.'!H$37="","",IF(AND('CREDIT CALC.'!H$41&lt;='CREDIT CALC.'!H$37,'CREDIT CALC.'!H$41&lt;='CREDIT CALC.'!H$43),'QUAL. ACQU.'!D164,IF(AND('CREDIT CALC.'!H$37&lt;'CREDIT CALC.'!H$41,'CREDIT CALC.'!H$37&lt;'CREDIT CALC.'!H$43),('CREDIT CALC.'!H$37/'CREDIT CALC.'!H$41)*'QUAL. ACQU.'!D164,('CREDIT CALC.'!H$43/'CREDIT CALC.'!H$41)*'QUAL. ACQU.'!D164)))))</f>
        <v/>
      </c>
      <c r="F168" s="100" t="str">
        <f>IF(COSTS!$L$158="","",IF('EXHIBIT C'!G168="","",'EXHIBIT C'!G168))</f>
        <v/>
      </c>
      <c r="G168" s="101" t="str">
        <f t="shared" si="12"/>
        <v/>
      </c>
      <c r="H168" s="121" t="str">
        <f>IF(COSTS!$L$158="","",IF(B168="","",IF('DEV.  DATA'!$E$38="",IF('QUAL. ACQU.'!F164="","",'QUAL. ACQU.'!F164),'DEV.  DATA'!$E$38)))</f>
        <v/>
      </c>
      <c r="I168" s="101" t="str">
        <f>IF(COSTS!$L$158="","",IF(B168="","",ROUND(G168*(H168/100),0)))</f>
        <v/>
      </c>
      <c r="N168" s="450"/>
      <c r="O168" s="451" t="str">
        <f t="shared" si="9"/>
        <v/>
      </c>
      <c r="R168" s="457" t="str">
        <f t="shared" si="10"/>
        <v/>
      </c>
      <c r="S168" s="457" t="str">
        <f t="shared" si="11"/>
        <v/>
      </c>
    </row>
    <row r="169" spans="1:19">
      <c r="A169" s="304" t="str">
        <f>IF('EXHIBIT C'!A169="","",'EXHIBIT C'!A169)</f>
        <v/>
      </c>
      <c r="B169" s="105" t="str">
        <f>IF(COSTS!$L$158="","",IF('EXHIBIT C'!B169="","",'EXHIBIT C'!B169))</f>
        <v/>
      </c>
      <c r="C169" s="122" t="str">
        <f>IF(COSTS!$L$158="","",'QUAL. ACQU.'!B165)</f>
        <v/>
      </c>
      <c r="D169" s="99" t="str">
        <f>IF(COSTS!$L$158="","",IF('EXHIBIT C'!D169="","",'EXHIBIT C'!D169))</f>
        <v/>
      </c>
      <c r="E169" s="101" t="str">
        <f>IF(B169="","",N(N169)+IF('DEV.  DATA'!H$84&gt;0,IF('CREDIT CALC.'!H$41&lt;='CREDIT CALC.'!H$43,'QUAL. ACQU.'!D165,('CREDIT CALC.'!H$43/'CREDIT CALC.'!H$41)*'QUAL. ACQU.'!D165),IF('CREDIT CALC.'!H$37="","",IF(AND('CREDIT CALC.'!H$41&lt;='CREDIT CALC.'!H$37,'CREDIT CALC.'!H$41&lt;='CREDIT CALC.'!H$43),'QUAL. ACQU.'!D165,IF(AND('CREDIT CALC.'!H$37&lt;'CREDIT CALC.'!H$41,'CREDIT CALC.'!H$37&lt;'CREDIT CALC.'!H$43),('CREDIT CALC.'!H$37/'CREDIT CALC.'!H$41)*'QUAL. ACQU.'!D165,('CREDIT CALC.'!H$43/'CREDIT CALC.'!H$41)*'QUAL. ACQU.'!D165)))))</f>
        <v/>
      </c>
      <c r="F169" s="100" t="str">
        <f>IF(COSTS!$L$158="","",IF('EXHIBIT C'!G169="","",'EXHIBIT C'!G169))</f>
        <v/>
      </c>
      <c r="G169" s="101" t="str">
        <f t="shared" si="12"/>
        <v/>
      </c>
      <c r="H169" s="121" t="str">
        <f>IF(COSTS!$L$158="","",IF(B169="","",IF('DEV.  DATA'!$E$38="",IF('QUAL. ACQU.'!F165="","",'QUAL. ACQU.'!F165),'DEV.  DATA'!$E$38)))</f>
        <v/>
      </c>
      <c r="I169" s="101" t="str">
        <f>IF(COSTS!$L$158="","",IF(B169="","",ROUND(G169*(H169/100),0)))</f>
        <v/>
      </c>
      <c r="N169" s="450"/>
      <c r="O169" s="451" t="str">
        <f t="shared" si="9"/>
        <v/>
      </c>
      <c r="R169" s="457" t="str">
        <f t="shared" si="10"/>
        <v/>
      </c>
      <c r="S169" s="457" t="str">
        <f t="shared" si="11"/>
        <v/>
      </c>
    </row>
    <row r="170" spans="1:19">
      <c r="A170" s="304" t="str">
        <f>IF('EXHIBIT C'!A170="","",'EXHIBIT C'!A170)</f>
        <v/>
      </c>
      <c r="B170" s="105" t="str">
        <f>IF(COSTS!$L$158="","",IF('EXHIBIT C'!B170="","",'EXHIBIT C'!B170))</f>
        <v/>
      </c>
      <c r="C170" s="122" t="str">
        <f>IF(COSTS!$L$158="","",'QUAL. ACQU.'!B166)</f>
        <v/>
      </c>
      <c r="D170" s="99" t="str">
        <f>IF(COSTS!$L$158="","",IF('EXHIBIT C'!D170="","",'EXHIBIT C'!D170))</f>
        <v/>
      </c>
      <c r="E170" s="101" t="str">
        <f>IF(B170="","",N(N170)+IF('DEV.  DATA'!H$84&gt;0,IF('CREDIT CALC.'!H$41&lt;='CREDIT CALC.'!H$43,'QUAL. ACQU.'!D166,('CREDIT CALC.'!H$43/'CREDIT CALC.'!H$41)*'QUAL. ACQU.'!D166),IF('CREDIT CALC.'!H$37="","",IF(AND('CREDIT CALC.'!H$41&lt;='CREDIT CALC.'!H$37,'CREDIT CALC.'!H$41&lt;='CREDIT CALC.'!H$43),'QUAL. ACQU.'!D166,IF(AND('CREDIT CALC.'!H$37&lt;'CREDIT CALC.'!H$41,'CREDIT CALC.'!H$37&lt;'CREDIT CALC.'!H$43),('CREDIT CALC.'!H$37/'CREDIT CALC.'!H$41)*'QUAL. ACQU.'!D166,('CREDIT CALC.'!H$43/'CREDIT CALC.'!H$41)*'QUAL. ACQU.'!D166)))))</f>
        <v/>
      </c>
      <c r="F170" s="100" t="str">
        <f>IF(COSTS!$L$158="","",IF('EXHIBIT C'!G170="","",'EXHIBIT C'!G170))</f>
        <v/>
      </c>
      <c r="G170" s="101" t="str">
        <f t="shared" si="12"/>
        <v/>
      </c>
      <c r="H170" s="121" t="str">
        <f>IF(COSTS!$L$158="","",IF(B170="","",IF('DEV.  DATA'!$E$38="",IF('QUAL. ACQU.'!F166="","",'QUAL. ACQU.'!F166),'DEV.  DATA'!$E$38)))</f>
        <v/>
      </c>
      <c r="I170" s="101" t="str">
        <f>IF(COSTS!$L$158="","",IF(B170="","",ROUND(G170*(H170/100),0)))</f>
        <v/>
      </c>
      <c r="N170" s="450"/>
      <c r="O170" s="451" t="str">
        <f t="shared" si="9"/>
        <v/>
      </c>
      <c r="R170" s="457" t="str">
        <f t="shared" si="10"/>
        <v/>
      </c>
      <c r="S170" s="457" t="str">
        <f t="shared" si="11"/>
        <v/>
      </c>
    </row>
    <row r="171" spans="1:19">
      <c r="A171" s="304" t="str">
        <f>IF('EXHIBIT C'!A171="","",'EXHIBIT C'!A171)</f>
        <v/>
      </c>
      <c r="B171" s="105" t="str">
        <f>IF(COSTS!$L$158="","",IF('EXHIBIT C'!B171="","",'EXHIBIT C'!B171))</f>
        <v/>
      </c>
      <c r="C171" s="122" t="str">
        <f>IF(COSTS!$L$158="","",'QUAL. ACQU.'!B167)</f>
        <v/>
      </c>
      <c r="D171" s="99" t="str">
        <f>IF(COSTS!$L$158="","",IF('EXHIBIT C'!D171="","",'EXHIBIT C'!D171))</f>
        <v/>
      </c>
      <c r="E171" s="101" t="str">
        <f>IF(B171="","",N(N171)+IF('DEV.  DATA'!H$84&gt;0,IF('CREDIT CALC.'!H$41&lt;='CREDIT CALC.'!H$43,'QUAL. ACQU.'!D167,('CREDIT CALC.'!H$43/'CREDIT CALC.'!H$41)*'QUAL. ACQU.'!D167),IF('CREDIT CALC.'!H$37="","",IF(AND('CREDIT CALC.'!H$41&lt;='CREDIT CALC.'!H$37,'CREDIT CALC.'!H$41&lt;='CREDIT CALC.'!H$43),'QUAL. ACQU.'!D167,IF(AND('CREDIT CALC.'!H$37&lt;'CREDIT CALC.'!H$41,'CREDIT CALC.'!H$37&lt;'CREDIT CALC.'!H$43),('CREDIT CALC.'!H$37/'CREDIT CALC.'!H$41)*'QUAL. ACQU.'!D167,('CREDIT CALC.'!H$43/'CREDIT CALC.'!H$41)*'QUAL. ACQU.'!D167)))))</f>
        <v/>
      </c>
      <c r="F171" s="100" t="str">
        <f>IF(COSTS!$L$158="","",IF('EXHIBIT C'!G171="","",'EXHIBIT C'!G171))</f>
        <v/>
      </c>
      <c r="G171" s="101" t="str">
        <f t="shared" si="12"/>
        <v/>
      </c>
      <c r="H171" s="121" t="str">
        <f>IF(COSTS!$L$158="","",IF(B171="","",IF('DEV.  DATA'!$E$38="",IF('QUAL. ACQU.'!F167="","",'QUAL. ACQU.'!F167),'DEV.  DATA'!$E$38)))</f>
        <v/>
      </c>
      <c r="I171" s="101" t="str">
        <f>IF(COSTS!$L$158="","",IF(B171="","",ROUND(G171*(H171/100),0)))</f>
        <v/>
      </c>
      <c r="N171" s="450"/>
      <c r="O171" s="451" t="str">
        <f t="shared" si="9"/>
        <v/>
      </c>
      <c r="R171" s="457" t="str">
        <f t="shared" si="10"/>
        <v/>
      </c>
      <c r="S171" s="457" t="str">
        <f t="shared" si="11"/>
        <v/>
      </c>
    </row>
    <row r="172" spans="1:19">
      <c r="A172" s="304" t="str">
        <f>IF('EXHIBIT C'!A172="","",'EXHIBIT C'!A172)</f>
        <v/>
      </c>
      <c r="B172" s="105" t="str">
        <f>IF(COSTS!$L$158="","",IF('EXHIBIT C'!B172="","",'EXHIBIT C'!B172))</f>
        <v/>
      </c>
      <c r="C172" s="122" t="str">
        <f>IF(COSTS!$L$158="","",'QUAL. ACQU.'!B168)</f>
        <v/>
      </c>
      <c r="D172" s="99" t="str">
        <f>IF(COSTS!$L$158="","",IF('EXHIBIT C'!D172="","",'EXHIBIT C'!D172))</f>
        <v/>
      </c>
      <c r="E172" s="101" t="str">
        <f>IF(B172="","",N(N172)+IF('DEV.  DATA'!H$84&gt;0,IF('CREDIT CALC.'!H$41&lt;='CREDIT CALC.'!H$43,'QUAL. ACQU.'!D168,('CREDIT CALC.'!H$43/'CREDIT CALC.'!H$41)*'QUAL. ACQU.'!D168),IF('CREDIT CALC.'!H$37="","",IF(AND('CREDIT CALC.'!H$41&lt;='CREDIT CALC.'!H$37,'CREDIT CALC.'!H$41&lt;='CREDIT CALC.'!H$43),'QUAL. ACQU.'!D168,IF(AND('CREDIT CALC.'!H$37&lt;'CREDIT CALC.'!H$41,'CREDIT CALC.'!H$37&lt;'CREDIT CALC.'!H$43),('CREDIT CALC.'!H$37/'CREDIT CALC.'!H$41)*'QUAL. ACQU.'!D168,('CREDIT CALC.'!H$43/'CREDIT CALC.'!H$41)*'QUAL. ACQU.'!D168)))))</f>
        <v/>
      </c>
      <c r="F172" s="100" t="str">
        <f>IF(COSTS!$L$158="","",IF('EXHIBIT C'!G172="","",'EXHIBIT C'!G172))</f>
        <v/>
      </c>
      <c r="G172" s="101" t="str">
        <f t="shared" si="12"/>
        <v/>
      </c>
      <c r="H172" s="121" t="str">
        <f>IF(COSTS!$L$158="","",IF(B172="","",IF('DEV.  DATA'!$E$38="",IF('QUAL. ACQU.'!F168="","",'QUAL. ACQU.'!F168),'DEV.  DATA'!$E$38)))</f>
        <v/>
      </c>
      <c r="I172" s="101" t="str">
        <f>IF(COSTS!$L$158="","",IF(B172="","",ROUND(G172*(H172/100),0)))</f>
        <v/>
      </c>
      <c r="N172" s="450"/>
      <c r="O172" s="451" t="str">
        <f t="shared" si="9"/>
        <v/>
      </c>
      <c r="R172" s="457" t="str">
        <f t="shared" si="10"/>
        <v/>
      </c>
      <c r="S172" s="457" t="str">
        <f t="shared" si="11"/>
        <v/>
      </c>
    </row>
    <row r="173" spans="1:19">
      <c r="A173" s="304" t="str">
        <f>IF('EXHIBIT C'!A173="","",'EXHIBIT C'!A173)</f>
        <v/>
      </c>
      <c r="B173" s="105" t="str">
        <f>IF(COSTS!$L$158="","",IF('EXHIBIT C'!B173="","",'EXHIBIT C'!B173))</f>
        <v/>
      </c>
      <c r="C173" s="122" t="str">
        <f>IF(COSTS!$L$158="","",'QUAL. ACQU.'!B169)</f>
        <v/>
      </c>
      <c r="D173" s="99" t="str">
        <f>IF(COSTS!$L$158="","",IF('EXHIBIT C'!D173="","",'EXHIBIT C'!D173))</f>
        <v/>
      </c>
      <c r="E173" s="101" t="str">
        <f>IF(B173="","",N(N173)+IF('DEV.  DATA'!H$84&gt;0,IF('CREDIT CALC.'!H$41&lt;='CREDIT CALC.'!H$43,'QUAL. ACQU.'!D169,('CREDIT CALC.'!H$43/'CREDIT CALC.'!H$41)*'QUAL. ACQU.'!D169),IF('CREDIT CALC.'!H$37="","",IF(AND('CREDIT CALC.'!H$41&lt;='CREDIT CALC.'!H$37,'CREDIT CALC.'!H$41&lt;='CREDIT CALC.'!H$43),'QUAL. ACQU.'!D169,IF(AND('CREDIT CALC.'!H$37&lt;'CREDIT CALC.'!H$41,'CREDIT CALC.'!H$37&lt;'CREDIT CALC.'!H$43),('CREDIT CALC.'!H$37/'CREDIT CALC.'!H$41)*'QUAL. ACQU.'!D169,('CREDIT CALC.'!H$43/'CREDIT CALC.'!H$41)*'QUAL. ACQU.'!D169)))))</f>
        <v/>
      </c>
      <c r="F173" s="100" t="str">
        <f>IF(COSTS!$L$158="","",IF('EXHIBIT C'!G173="","",'EXHIBIT C'!G173))</f>
        <v/>
      </c>
      <c r="G173" s="101" t="str">
        <f t="shared" si="12"/>
        <v/>
      </c>
      <c r="H173" s="121" t="str">
        <f>IF(COSTS!$L$158="","",IF(B173="","",IF('DEV.  DATA'!$E$38="",IF('QUAL. ACQU.'!F169="","",'QUAL. ACQU.'!F169),'DEV.  DATA'!$E$38)))</f>
        <v/>
      </c>
      <c r="I173" s="101" t="str">
        <f>IF(COSTS!$L$158="","",IF(B173="","",ROUND(G173*(H173/100),0)))</f>
        <v/>
      </c>
      <c r="N173" s="450"/>
      <c r="O173" s="451" t="str">
        <f t="shared" si="9"/>
        <v/>
      </c>
      <c r="R173" s="457" t="str">
        <f t="shared" si="10"/>
        <v/>
      </c>
      <c r="S173" s="457" t="str">
        <f t="shared" si="11"/>
        <v/>
      </c>
    </row>
    <row r="174" spans="1:19">
      <c r="A174" s="304" t="str">
        <f>IF('EXHIBIT C'!A174="","",'EXHIBIT C'!A174)</f>
        <v/>
      </c>
      <c r="B174" s="105" t="str">
        <f>IF(COSTS!$L$158="","",IF('EXHIBIT C'!B174="","",'EXHIBIT C'!B174))</f>
        <v/>
      </c>
      <c r="C174" s="122" t="str">
        <f>IF(COSTS!$L$158="","",'QUAL. ACQU.'!B170)</f>
        <v/>
      </c>
      <c r="D174" s="99" t="str">
        <f>IF(COSTS!$L$158="","",IF('EXHIBIT C'!D174="","",'EXHIBIT C'!D174))</f>
        <v/>
      </c>
      <c r="E174" s="101" t="str">
        <f>IF(B174="","",N(N174)+IF('DEV.  DATA'!H$84&gt;0,IF('CREDIT CALC.'!H$41&lt;='CREDIT CALC.'!H$43,'QUAL. ACQU.'!D170,('CREDIT CALC.'!H$43/'CREDIT CALC.'!H$41)*'QUAL. ACQU.'!D170),IF('CREDIT CALC.'!H$37="","",IF(AND('CREDIT CALC.'!H$41&lt;='CREDIT CALC.'!H$37,'CREDIT CALC.'!H$41&lt;='CREDIT CALC.'!H$43),'QUAL. ACQU.'!D170,IF(AND('CREDIT CALC.'!H$37&lt;'CREDIT CALC.'!H$41,'CREDIT CALC.'!H$37&lt;'CREDIT CALC.'!H$43),('CREDIT CALC.'!H$37/'CREDIT CALC.'!H$41)*'QUAL. ACQU.'!D170,('CREDIT CALC.'!H$43/'CREDIT CALC.'!H$41)*'QUAL. ACQU.'!D170)))))</f>
        <v/>
      </c>
      <c r="F174" s="100" t="str">
        <f>IF(COSTS!$L$158="","",IF('EXHIBIT C'!G174="","",'EXHIBIT C'!G174))</f>
        <v/>
      </c>
      <c r="G174" s="101" t="str">
        <f t="shared" si="12"/>
        <v/>
      </c>
      <c r="H174" s="121" t="str">
        <f>IF(COSTS!$L$158="","",IF(B174="","",IF('DEV.  DATA'!$E$38="",IF('QUAL. ACQU.'!F170="","",'QUAL. ACQU.'!F170),'DEV.  DATA'!$E$38)))</f>
        <v/>
      </c>
      <c r="I174" s="101" t="str">
        <f>IF(COSTS!$L$158="","",IF(B174="","",ROUND(G174*(H174/100),0)))</f>
        <v/>
      </c>
      <c r="N174" s="450"/>
      <c r="O174" s="451" t="str">
        <f t="shared" si="9"/>
        <v/>
      </c>
      <c r="R174" s="457" t="str">
        <f t="shared" si="10"/>
        <v/>
      </c>
      <c r="S174" s="457" t="str">
        <f t="shared" si="11"/>
        <v/>
      </c>
    </row>
    <row r="175" spans="1:19">
      <c r="A175" s="304" t="str">
        <f>IF('EXHIBIT C'!A175="","",'EXHIBIT C'!A175)</f>
        <v/>
      </c>
      <c r="B175" s="105" t="str">
        <f>IF(COSTS!$L$158="","",IF('EXHIBIT C'!B175="","",'EXHIBIT C'!B175))</f>
        <v/>
      </c>
      <c r="C175" s="122" t="str">
        <f>IF(COSTS!$L$158="","",'QUAL. ACQU.'!B171)</f>
        <v/>
      </c>
      <c r="D175" s="99" t="str">
        <f>IF(COSTS!$L$158="","",IF('EXHIBIT C'!D175="","",'EXHIBIT C'!D175))</f>
        <v/>
      </c>
      <c r="E175" s="101" t="str">
        <f>IF(B175="","",N(N175)+IF('DEV.  DATA'!H$84&gt;0,IF('CREDIT CALC.'!H$41&lt;='CREDIT CALC.'!H$43,'QUAL. ACQU.'!D171,('CREDIT CALC.'!H$43/'CREDIT CALC.'!H$41)*'QUAL. ACQU.'!D171),IF('CREDIT CALC.'!H$37="","",IF(AND('CREDIT CALC.'!H$41&lt;='CREDIT CALC.'!H$37,'CREDIT CALC.'!H$41&lt;='CREDIT CALC.'!H$43),'QUAL. ACQU.'!D171,IF(AND('CREDIT CALC.'!H$37&lt;'CREDIT CALC.'!H$41,'CREDIT CALC.'!H$37&lt;'CREDIT CALC.'!H$43),('CREDIT CALC.'!H$37/'CREDIT CALC.'!H$41)*'QUAL. ACQU.'!D171,('CREDIT CALC.'!H$43/'CREDIT CALC.'!H$41)*'QUAL. ACQU.'!D171)))))</f>
        <v/>
      </c>
      <c r="F175" s="100" t="str">
        <f>IF(COSTS!$L$158="","",IF('EXHIBIT C'!G175="","",'EXHIBIT C'!G175))</f>
        <v/>
      </c>
      <c r="G175" s="101" t="str">
        <f t="shared" si="12"/>
        <v/>
      </c>
      <c r="H175" s="121" t="str">
        <f>IF(COSTS!$L$158="","",IF(B175="","",IF('DEV.  DATA'!$E$38="",IF('QUAL. ACQU.'!F171="","",'QUAL. ACQU.'!F171),'DEV.  DATA'!$E$38)))</f>
        <v/>
      </c>
      <c r="I175" s="101" t="str">
        <f>IF(COSTS!$L$158="","",IF(B175="","",ROUND(G175*(H175/100),0)))</f>
        <v/>
      </c>
      <c r="N175" s="450"/>
      <c r="O175" s="451" t="str">
        <f t="shared" si="9"/>
        <v/>
      </c>
      <c r="R175" s="457" t="str">
        <f t="shared" si="10"/>
        <v/>
      </c>
      <c r="S175" s="457" t="str">
        <f t="shared" si="11"/>
        <v/>
      </c>
    </row>
    <row r="176" spans="1:19">
      <c r="A176" s="304" t="str">
        <f>IF('EXHIBIT C'!A176="","",'EXHIBIT C'!A176)</f>
        <v/>
      </c>
      <c r="B176" s="105" t="str">
        <f>IF(COSTS!$L$158="","",IF('EXHIBIT C'!B176="","",'EXHIBIT C'!B176))</f>
        <v/>
      </c>
      <c r="C176" s="122" t="str">
        <f>IF(COSTS!$L$158="","",'QUAL. ACQU.'!B172)</f>
        <v/>
      </c>
      <c r="D176" s="99" t="str">
        <f>IF(COSTS!$L$158="","",IF('EXHIBIT C'!D176="","",'EXHIBIT C'!D176))</f>
        <v/>
      </c>
      <c r="E176" s="101" t="str">
        <f>IF(B176="","",N(N176)+IF('DEV.  DATA'!H$84&gt;0,IF('CREDIT CALC.'!H$41&lt;='CREDIT CALC.'!H$43,'QUAL. ACQU.'!D172,('CREDIT CALC.'!H$43/'CREDIT CALC.'!H$41)*'QUAL. ACQU.'!D172),IF('CREDIT CALC.'!H$37="","",IF(AND('CREDIT CALC.'!H$41&lt;='CREDIT CALC.'!H$37,'CREDIT CALC.'!H$41&lt;='CREDIT CALC.'!H$43),'QUAL. ACQU.'!D172,IF(AND('CREDIT CALC.'!H$37&lt;'CREDIT CALC.'!H$41,'CREDIT CALC.'!H$37&lt;'CREDIT CALC.'!H$43),('CREDIT CALC.'!H$37/'CREDIT CALC.'!H$41)*'QUAL. ACQU.'!D172,('CREDIT CALC.'!H$43/'CREDIT CALC.'!H$41)*'QUAL. ACQU.'!D172)))))</f>
        <v/>
      </c>
      <c r="F176" s="100" t="str">
        <f>IF(COSTS!$L$158="","",IF('EXHIBIT C'!G176="","",'EXHIBIT C'!G176))</f>
        <v/>
      </c>
      <c r="G176" s="101" t="str">
        <f t="shared" si="12"/>
        <v/>
      </c>
      <c r="H176" s="121" t="str">
        <f>IF(COSTS!$L$158="","",IF(B176="","",IF('DEV.  DATA'!$E$38="",IF('QUAL. ACQU.'!F172="","",'QUAL. ACQU.'!F172),'DEV.  DATA'!$E$38)))</f>
        <v/>
      </c>
      <c r="I176" s="101" t="str">
        <f>IF(COSTS!$L$158="","",IF(B176="","",ROUND(G176*(H176/100),0)))</f>
        <v/>
      </c>
      <c r="N176" s="450"/>
      <c r="O176" s="451" t="str">
        <f t="shared" si="9"/>
        <v/>
      </c>
      <c r="R176" s="457" t="str">
        <f t="shared" si="10"/>
        <v/>
      </c>
      <c r="S176" s="457" t="str">
        <f t="shared" si="11"/>
        <v/>
      </c>
    </row>
    <row r="177" spans="1:19">
      <c r="A177" s="304" t="str">
        <f>IF('EXHIBIT C'!A177="","",'EXHIBIT C'!A177)</f>
        <v/>
      </c>
      <c r="B177" s="105" t="str">
        <f>IF(COSTS!$L$158="","",IF('EXHIBIT C'!B177="","",'EXHIBIT C'!B177))</f>
        <v/>
      </c>
      <c r="C177" s="122" t="str">
        <f>IF(COSTS!$L$158="","",'QUAL. ACQU.'!B173)</f>
        <v/>
      </c>
      <c r="D177" s="99" t="str">
        <f>IF(COSTS!$L$158="","",IF('EXHIBIT C'!D177="","",'EXHIBIT C'!D177))</f>
        <v/>
      </c>
      <c r="E177" s="101" t="str">
        <f>IF(B177="","",N(N177)+IF('DEV.  DATA'!H$84&gt;0,IF('CREDIT CALC.'!H$41&lt;='CREDIT CALC.'!H$43,'QUAL. ACQU.'!D173,('CREDIT CALC.'!H$43/'CREDIT CALC.'!H$41)*'QUAL. ACQU.'!D173),IF('CREDIT CALC.'!H$37="","",IF(AND('CREDIT CALC.'!H$41&lt;='CREDIT CALC.'!H$37,'CREDIT CALC.'!H$41&lt;='CREDIT CALC.'!H$43),'QUAL. ACQU.'!D173,IF(AND('CREDIT CALC.'!H$37&lt;'CREDIT CALC.'!H$41,'CREDIT CALC.'!H$37&lt;'CREDIT CALC.'!H$43),('CREDIT CALC.'!H$37/'CREDIT CALC.'!H$41)*'QUAL. ACQU.'!D173,('CREDIT CALC.'!H$43/'CREDIT CALC.'!H$41)*'QUAL. ACQU.'!D173)))))</f>
        <v/>
      </c>
      <c r="F177" s="100" t="str">
        <f>IF(COSTS!$L$158="","",IF('EXHIBIT C'!G177="","",'EXHIBIT C'!G177))</f>
        <v/>
      </c>
      <c r="G177" s="101" t="str">
        <f t="shared" si="12"/>
        <v/>
      </c>
      <c r="H177" s="121" t="str">
        <f>IF(COSTS!$L$158="","",IF(B177="","",IF('DEV.  DATA'!$E$38="",IF('QUAL. ACQU.'!F173="","",'QUAL. ACQU.'!F173),'DEV.  DATA'!$E$38)))</f>
        <v/>
      </c>
      <c r="I177" s="101" t="str">
        <f>IF(COSTS!$L$158="","",IF(B177="","",ROUND(G177*(H177/100),0)))</f>
        <v/>
      </c>
      <c r="N177" s="450"/>
      <c r="O177" s="451" t="str">
        <f t="shared" si="9"/>
        <v/>
      </c>
      <c r="R177" s="457" t="str">
        <f t="shared" si="10"/>
        <v/>
      </c>
      <c r="S177" s="457" t="str">
        <f t="shared" si="11"/>
        <v/>
      </c>
    </row>
    <row r="178" spans="1:19">
      <c r="A178" s="304" t="str">
        <f>IF('EXHIBIT C'!A178="","",'EXHIBIT C'!A178)</f>
        <v/>
      </c>
      <c r="B178" s="105" t="str">
        <f>IF(COSTS!$L$158="","",IF('EXHIBIT C'!B178="","",'EXHIBIT C'!B178))</f>
        <v/>
      </c>
      <c r="C178" s="122" t="str">
        <f>IF(COSTS!$L$158="","",'QUAL. ACQU.'!B174)</f>
        <v/>
      </c>
      <c r="D178" s="99" t="str">
        <f>IF(COSTS!$L$158="","",IF('EXHIBIT C'!D178="","",'EXHIBIT C'!D178))</f>
        <v/>
      </c>
      <c r="E178" s="101" t="str">
        <f>IF(B178="","",N(N178)+IF('DEV.  DATA'!H$84&gt;0,IF('CREDIT CALC.'!H$41&lt;='CREDIT CALC.'!H$43,'QUAL. ACQU.'!D174,('CREDIT CALC.'!H$43/'CREDIT CALC.'!H$41)*'QUAL. ACQU.'!D174),IF('CREDIT CALC.'!H$37="","",IF(AND('CREDIT CALC.'!H$41&lt;='CREDIT CALC.'!H$37,'CREDIT CALC.'!H$41&lt;='CREDIT CALC.'!H$43),'QUAL. ACQU.'!D174,IF(AND('CREDIT CALC.'!H$37&lt;'CREDIT CALC.'!H$41,'CREDIT CALC.'!H$37&lt;'CREDIT CALC.'!H$43),('CREDIT CALC.'!H$37/'CREDIT CALC.'!H$41)*'QUAL. ACQU.'!D174,('CREDIT CALC.'!H$43/'CREDIT CALC.'!H$41)*'QUAL. ACQU.'!D174)))))</f>
        <v/>
      </c>
      <c r="F178" s="100" t="str">
        <f>IF(COSTS!$L$158="","",IF('EXHIBIT C'!G178="","",'EXHIBIT C'!G178))</f>
        <v/>
      </c>
      <c r="G178" s="101" t="str">
        <f t="shared" si="12"/>
        <v/>
      </c>
      <c r="H178" s="121" t="str">
        <f>IF(COSTS!$L$158="","",IF(B178="","",IF('DEV.  DATA'!$E$38="",IF('QUAL. ACQU.'!F174="","",'QUAL. ACQU.'!F174),'DEV.  DATA'!$E$38)))</f>
        <v/>
      </c>
      <c r="I178" s="101" t="str">
        <f>IF(COSTS!$L$158="","",IF(B178="","",ROUND(G178*(H178/100),0)))</f>
        <v/>
      </c>
      <c r="N178" s="450"/>
      <c r="O178" s="451" t="str">
        <f t="shared" si="9"/>
        <v/>
      </c>
      <c r="R178" s="457" t="str">
        <f t="shared" si="10"/>
        <v/>
      </c>
      <c r="S178" s="457" t="str">
        <f t="shared" si="11"/>
        <v/>
      </c>
    </row>
    <row r="179" spans="1:19">
      <c r="A179" s="304" t="str">
        <f>IF('EXHIBIT C'!A179="","",'EXHIBIT C'!A179)</f>
        <v/>
      </c>
      <c r="B179" s="105" t="str">
        <f>IF(COSTS!$L$158="","",IF('EXHIBIT C'!B179="","",'EXHIBIT C'!B179))</f>
        <v/>
      </c>
      <c r="C179" s="122" t="str">
        <f>IF(COSTS!$L$158="","",'QUAL. ACQU.'!B175)</f>
        <v/>
      </c>
      <c r="D179" s="99" t="str">
        <f>IF(COSTS!$L$158="","",IF('EXHIBIT C'!D179="","",'EXHIBIT C'!D179))</f>
        <v/>
      </c>
      <c r="E179" s="101" t="str">
        <f>IF(B179="","",N(N179)+IF('DEV.  DATA'!H$84&gt;0,IF('CREDIT CALC.'!H$41&lt;='CREDIT CALC.'!H$43,'QUAL. ACQU.'!D175,('CREDIT CALC.'!H$43/'CREDIT CALC.'!H$41)*'QUAL. ACQU.'!D175),IF('CREDIT CALC.'!H$37="","",IF(AND('CREDIT CALC.'!H$41&lt;='CREDIT CALC.'!H$37,'CREDIT CALC.'!H$41&lt;='CREDIT CALC.'!H$43),'QUAL. ACQU.'!D175,IF(AND('CREDIT CALC.'!H$37&lt;'CREDIT CALC.'!H$41,'CREDIT CALC.'!H$37&lt;'CREDIT CALC.'!H$43),('CREDIT CALC.'!H$37/'CREDIT CALC.'!H$41)*'QUAL. ACQU.'!D175,('CREDIT CALC.'!H$43/'CREDIT CALC.'!H$41)*'QUAL. ACQU.'!D175)))))</f>
        <v/>
      </c>
      <c r="F179" s="100" t="str">
        <f>IF(COSTS!$L$158="","",IF('EXHIBIT C'!G179="","",'EXHIBIT C'!G179))</f>
        <v/>
      </c>
      <c r="G179" s="101" t="str">
        <f t="shared" si="12"/>
        <v/>
      </c>
      <c r="H179" s="121" t="str">
        <f>IF(COSTS!$L$158="","",IF(B179="","",IF('DEV.  DATA'!$E$38="",IF('QUAL. ACQU.'!F175="","",'QUAL. ACQU.'!F175),'DEV.  DATA'!$E$38)))</f>
        <v/>
      </c>
      <c r="I179" s="101" t="str">
        <f>IF(COSTS!$L$158="","",IF(B179="","",ROUND(G179*(H179/100),0)))</f>
        <v/>
      </c>
      <c r="N179" s="450"/>
      <c r="O179" s="451" t="str">
        <f t="shared" si="9"/>
        <v/>
      </c>
      <c r="R179" s="457" t="str">
        <f t="shared" si="10"/>
        <v/>
      </c>
      <c r="S179" s="457" t="str">
        <f t="shared" si="11"/>
        <v/>
      </c>
    </row>
    <row r="180" spans="1:19">
      <c r="A180" s="304" t="str">
        <f>IF('EXHIBIT C'!A180="","",'EXHIBIT C'!A180)</f>
        <v/>
      </c>
      <c r="B180" s="105" t="str">
        <f>IF(COSTS!$L$158="","",IF('EXHIBIT C'!B180="","",'EXHIBIT C'!B180))</f>
        <v/>
      </c>
      <c r="C180" s="122" t="str">
        <f>IF(COSTS!$L$158="","",'QUAL. ACQU.'!B176)</f>
        <v/>
      </c>
      <c r="D180" s="99" t="str">
        <f>IF(COSTS!$L$158="","",IF('EXHIBIT C'!D180="","",'EXHIBIT C'!D180))</f>
        <v/>
      </c>
      <c r="E180" s="101" t="str">
        <f>IF(B180="","",N(N180)+IF('DEV.  DATA'!H$84&gt;0,IF('CREDIT CALC.'!H$41&lt;='CREDIT CALC.'!H$43,'QUAL. ACQU.'!D176,('CREDIT CALC.'!H$43/'CREDIT CALC.'!H$41)*'QUAL. ACQU.'!D176),IF('CREDIT CALC.'!H$37="","",IF(AND('CREDIT CALC.'!H$41&lt;='CREDIT CALC.'!H$37,'CREDIT CALC.'!H$41&lt;='CREDIT CALC.'!H$43),'QUAL. ACQU.'!D176,IF(AND('CREDIT CALC.'!H$37&lt;'CREDIT CALC.'!H$41,'CREDIT CALC.'!H$37&lt;'CREDIT CALC.'!H$43),('CREDIT CALC.'!H$37/'CREDIT CALC.'!H$41)*'QUAL. ACQU.'!D176,('CREDIT CALC.'!H$43/'CREDIT CALC.'!H$41)*'QUAL. ACQU.'!D176)))))</f>
        <v/>
      </c>
      <c r="F180" s="100" t="str">
        <f>IF(COSTS!$L$158="","",IF('EXHIBIT C'!G180="","",'EXHIBIT C'!G180))</f>
        <v/>
      </c>
      <c r="G180" s="101" t="str">
        <f t="shared" si="12"/>
        <v/>
      </c>
      <c r="H180" s="121" t="str">
        <f>IF(COSTS!$L$158="","",IF(B180="","",IF('DEV.  DATA'!$E$38="",IF('QUAL. ACQU.'!F176="","",'QUAL. ACQU.'!F176),'DEV.  DATA'!$E$38)))</f>
        <v/>
      </c>
      <c r="I180" s="101" t="str">
        <f>IF(COSTS!$L$158="","",IF(B180="","",ROUND(G180*(H180/100),0)))</f>
        <v/>
      </c>
      <c r="N180" s="450"/>
      <c r="O180" s="451" t="str">
        <f t="shared" si="9"/>
        <v/>
      </c>
      <c r="R180" s="457" t="str">
        <f t="shared" si="10"/>
        <v/>
      </c>
      <c r="S180" s="457" t="str">
        <f t="shared" si="11"/>
        <v/>
      </c>
    </row>
    <row r="181" spans="1:19">
      <c r="A181" s="304" t="str">
        <f>IF('EXHIBIT C'!A181="","",'EXHIBIT C'!A181)</f>
        <v/>
      </c>
      <c r="B181" s="105" t="str">
        <f>IF(COSTS!$L$158="","",IF('EXHIBIT C'!B181="","",'EXHIBIT C'!B181))</f>
        <v/>
      </c>
      <c r="C181" s="122" t="str">
        <f>IF(COSTS!$L$158="","",'QUAL. ACQU.'!B177)</f>
        <v/>
      </c>
      <c r="D181" s="99" t="str">
        <f>IF(COSTS!$L$158="","",IF('EXHIBIT C'!D181="","",'EXHIBIT C'!D181))</f>
        <v/>
      </c>
      <c r="E181" s="101" t="str">
        <f>IF(B181="","",N(N181)+IF('DEV.  DATA'!H$84&gt;0,IF('CREDIT CALC.'!H$41&lt;='CREDIT CALC.'!H$43,'QUAL. ACQU.'!D177,('CREDIT CALC.'!H$43/'CREDIT CALC.'!H$41)*'QUAL. ACQU.'!D177),IF('CREDIT CALC.'!H$37="","",IF(AND('CREDIT CALC.'!H$41&lt;='CREDIT CALC.'!H$37,'CREDIT CALC.'!H$41&lt;='CREDIT CALC.'!H$43),'QUAL. ACQU.'!D177,IF(AND('CREDIT CALC.'!H$37&lt;'CREDIT CALC.'!H$41,'CREDIT CALC.'!H$37&lt;'CREDIT CALC.'!H$43),('CREDIT CALC.'!H$37/'CREDIT CALC.'!H$41)*'QUAL. ACQU.'!D177,('CREDIT CALC.'!H$43/'CREDIT CALC.'!H$41)*'QUAL. ACQU.'!D177)))))</f>
        <v/>
      </c>
      <c r="F181" s="100" t="str">
        <f>IF(COSTS!$L$158="","",IF('EXHIBIT C'!G181="","",'EXHIBIT C'!G181))</f>
        <v/>
      </c>
      <c r="G181" s="101" t="str">
        <f t="shared" si="12"/>
        <v/>
      </c>
      <c r="H181" s="121" t="str">
        <f>IF(COSTS!$L$158="","",IF(B181="","",IF('DEV.  DATA'!$E$38="",IF('QUAL. ACQU.'!F177="","",'QUAL. ACQU.'!F177),'DEV.  DATA'!$E$38)))</f>
        <v/>
      </c>
      <c r="I181" s="101" t="str">
        <f>IF(COSTS!$L$158="","",IF(B181="","",ROUND(G181*(H181/100),0)))</f>
        <v/>
      </c>
      <c r="N181" s="450"/>
      <c r="O181" s="451" t="str">
        <f t="shared" si="9"/>
        <v/>
      </c>
      <c r="R181" s="457" t="str">
        <f t="shared" si="10"/>
        <v/>
      </c>
      <c r="S181" s="457" t="str">
        <f t="shared" si="11"/>
        <v/>
      </c>
    </row>
    <row r="182" spans="1:19">
      <c r="A182" s="304" t="str">
        <f>IF('EXHIBIT C'!A182="","",'EXHIBIT C'!A182)</f>
        <v/>
      </c>
      <c r="B182" s="105" t="str">
        <f>IF(COSTS!$L$158="","",IF('EXHIBIT C'!B182="","",'EXHIBIT C'!B182))</f>
        <v/>
      </c>
      <c r="C182" s="122" t="str">
        <f>IF(COSTS!$L$158="","",'QUAL. ACQU.'!B178)</f>
        <v/>
      </c>
      <c r="D182" s="99" t="str">
        <f>IF(COSTS!$L$158="","",IF('EXHIBIT C'!D182="","",'EXHIBIT C'!D182))</f>
        <v/>
      </c>
      <c r="E182" s="101" t="str">
        <f>IF(B182="","",N(N182)+IF('DEV.  DATA'!H$84&gt;0,IF('CREDIT CALC.'!H$41&lt;='CREDIT CALC.'!H$43,'QUAL. ACQU.'!D178,('CREDIT CALC.'!H$43/'CREDIT CALC.'!H$41)*'QUAL. ACQU.'!D178),IF('CREDIT CALC.'!H$37="","",IF(AND('CREDIT CALC.'!H$41&lt;='CREDIT CALC.'!H$37,'CREDIT CALC.'!H$41&lt;='CREDIT CALC.'!H$43),'QUAL. ACQU.'!D178,IF(AND('CREDIT CALC.'!H$37&lt;'CREDIT CALC.'!H$41,'CREDIT CALC.'!H$37&lt;'CREDIT CALC.'!H$43),('CREDIT CALC.'!H$37/'CREDIT CALC.'!H$41)*'QUAL. ACQU.'!D178,('CREDIT CALC.'!H$43/'CREDIT CALC.'!H$41)*'QUAL. ACQU.'!D178)))))</f>
        <v/>
      </c>
      <c r="F182" s="100" t="str">
        <f>IF(COSTS!$L$158="","",IF('EXHIBIT C'!G182="","",'EXHIBIT C'!G182))</f>
        <v/>
      </c>
      <c r="G182" s="101" t="str">
        <f t="shared" si="12"/>
        <v/>
      </c>
      <c r="H182" s="121" t="str">
        <f>IF(COSTS!$L$158="","",IF(B182="","",IF('DEV.  DATA'!$E$38="",IF('QUAL. ACQU.'!F178="","",'QUAL. ACQU.'!F178),'DEV.  DATA'!$E$38)))</f>
        <v/>
      </c>
      <c r="I182" s="101" t="str">
        <f>IF(COSTS!$L$158="","",IF(B182="","",ROUND(G182*(H182/100),0)))</f>
        <v/>
      </c>
      <c r="N182" s="450"/>
      <c r="O182" s="451" t="str">
        <f t="shared" si="9"/>
        <v/>
      </c>
      <c r="R182" s="457" t="str">
        <f t="shared" si="10"/>
        <v/>
      </c>
      <c r="S182" s="457" t="str">
        <f t="shared" si="11"/>
        <v/>
      </c>
    </row>
    <row r="183" spans="1:19">
      <c r="A183" s="304" t="str">
        <f>IF('EXHIBIT C'!A183="","",'EXHIBIT C'!A183)</f>
        <v/>
      </c>
      <c r="B183" s="105" t="str">
        <f>IF(COSTS!$L$158="","",IF('EXHIBIT C'!B183="","",'EXHIBIT C'!B183))</f>
        <v/>
      </c>
      <c r="C183" s="122" t="str">
        <f>IF(COSTS!$L$158="","",'QUAL. ACQU.'!B179)</f>
        <v/>
      </c>
      <c r="D183" s="99" t="str">
        <f>IF(COSTS!$L$158="","",IF('EXHIBIT C'!D183="","",'EXHIBIT C'!D183))</f>
        <v/>
      </c>
      <c r="E183" s="101" t="str">
        <f>IF(B183="","",N(N183)+IF('DEV.  DATA'!H$84&gt;0,IF('CREDIT CALC.'!H$41&lt;='CREDIT CALC.'!H$43,'QUAL. ACQU.'!D179,('CREDIT CALC.'!H$43/'CREDIT CALC.'!H$41)*'QUAL. ACQU.'!D179),IF('CREDIT CALC.'!H$37="","",IF(AND('CREDIT CALC.'!H$41&lt;='CREDIT CALC.'!H$37,'CREDIT CALC.'!H$41&lt;='CREDIT CALC.'!H$43),'QUAL. ACQU.'!D179,IF(AND('CREDIT CALC.'!H$37&lt;'CREDIT CALC.'!H$41,'CREDIT CALC.'!H$37&lt;'CREDIT CALC.'!H$43),('CREDIT CALC.'!H$37/'CREDIT CALC.'!H$41)*'QUAL. ACQU.'!D179,('CREDIT CALC.'!H$43/'CREDIT CALC.'!H$41)*'QUAL. ACQU.'!D179)))))</f>
        <v/>
      </c>
      <c r="F183" s="100" t="str">
        <f>IF(COSTS!$L$158="","",IF('EXHIBIT C'!G183="","",'EXHIBIT C'!G183))</f>
        <v/>
      </c>
      <c r="G183" s="101" t="str">
        <f t="shared" si="12"/>
        <v/>
      </c>
      <c r="H183" s="121" t="str">
        <f>IF(COSTS!$L$158="","",IF(B183="","",IF('DEV.  DATA'!$E$38="",IF('QUAL. ACQU.'!F179="","",'QUAL. ACQU.'!F179),'DEV.  DATA'!$E$38)))</f>
        <v/>
      </c>
      <c r="I183" s="101" t="str">
        <f>IF(COSTS!$L$158="","",IF(B183="","",ROUND(G183*(H183/100),0)))</f>
        <v/>
      </c>
      <c r="N183" s="450"/>
      <c r="O183" s="451" t="str">
        <f t="shared" si="9"/>
        <v/>
      </c>
      <c r="R183" s="457" t="str">
        <f t="shared" si="10"/>
        <v/>
      </c>
      <c r="S183" s="457" t="str">
        <f t="shared" si="11"/>
        <v/>
      </c>
    </row>
    <row r="184" spans="1:19">
      <c r="A184" s="304" t="str">
        <f>IF('EXHIBIT C'!A184="","",'EXHIBIT C'!A184)</f>
        <v/>
      </c>
      <c r="B184" s="105" t="str">
        <f>IF(COSTS!$L$158="","",IF('EXHIBIT C'!B184="","",'EXHIBIT C'!B184))</f>
        <v/>
      </c>
      <c r="C184" s="122" t="str">
        <f>IF(COSTS!$L$158="","",'QUAL. ACQU.'!B180)</f>
        <v/>
      </c>
      <c r="D184" s="99" t="str">
        <f>IF(COSTS!$L$158="","",IF('EXHIBIT C'!D184="","",'EXHIBIT C'!D184))</f>
        <v/>
      </c>
      <c r="E184" s="101" t="str">
        <f>IF(B184="","",N(N184)+IF('DEV.  DATA'!H$84&gt;0,IF('CREDIT CALC.'!H$41&lt;='CREDIT CALC.'!H$43,'QUAL. ACQU.'!D180,('CREDIT CALC.'!H$43/'CREDIT CALC.'!H$41)*'QUAL. ACQU.'!D180),IF('CREDIT CALC.'!H$37="","",IF(AND('CREDIT CALC.'!H$41&lt;='CREDIT CALC.'!H$37,'CREDIT CALC.'!H$41&lt;='CREDIT CALC.'!H$43),'QUAL. ACQU.'!D180,IF(AND('CREDIT CALC.'!H$37&lt;'CREDIT CALC.'!H$41,'CREDIT CALC.'!H$37&lt;'CREDIT CALC.'!H$43),('CREDIT CALC.'!H$37/'CREDIT CALC.'!H$41)*'QUAL. ACQU.'!D180,('CREDIT CALC.'!H$43/'CREDIT CALC.'!H$41)*'QUAL. ACQU.'!D180)))))</f>
        <v/>
      </c>
      <c r="F184" s="100" t="str">
        <f>IF(COSTS!$L$158="","",IF('EXHIBIT C'!G184="","",'EXHIBIT C'!G184))</f>
        <v/>
      </c>
      <c r="G184" s="101" t="str">
        <f t="shared" si="12"/>
        <v/>
      </c>
      <c r="H184" s="121" t="str">
        <f>IF(COSTS!$L$158="","",IF(B184="","",IF('DEV.  DATA'!$E$38="",IF('QUAL. ACQU.'!F180="","",'QUAL. ACQU.'!F180),'DEV.  DATA'!$E$38)))</f>
        <v/>
      </c>
      <c r="I184" s="101" t="str">
        <f>IF(COSTS!$L$158="","",IF(B184="","",ROUND(G184*(H184/100),0)))</f>
        <v/>
      </c>
      <c r="N184" s="450"/>
      <c r="O184" s="451" t="str">
        <f t="shared" si="9"/>
        <v/>
      </c>
      <c r="R184" s="457" t="str">
        <f t="shared" si="10"/>
        <v/>
      </c>
      <c r="S184" s="457" t="str">
        <f t="shared" si="11"/>
        <v/>
      </c>
    </row>
    <row r="185" spans="1:19">
      <c r="A185" s="304" t="str">
        <f>IF('EXHIBIT C'!A185="","",'EXHIBIT C'!A185)</f>
        <v/>
      </c>
      <c r="B185" s="105" t="str">
        <f>IF(COSTS!$L$158="","",IF('EXHIBIT C'!B185="","",'EXHIBIT C'!B185))</f>
        <v/>
      </c>
      <c r="C185" s="122" t="str">
        <f>IF(COSTS!$L$158="","",'QUAL. ACQU.'!B181)</f>
        <v/>
      </c>
      <c r="D185" s="99" t="str">
        <f>IF(COSTS!$L$158="","",IF('EXHIBIT C'!D185="","",'EXHIBIT C'!D185))</f>
        <v/>
      </c>
      <c r="E185" s="101" t="str">
        <f>IF(B185="","",N(N185)+IF('DEV.  DATA'!H$84&gt;0,IF('CREDIT CALC.'!H$41&lt;='CREDIT CALC.'!H$43,'QUAL. ACQU.'!D181,('CREDIT CALC.'!H$43/'CREDIT CALC.'!H$41)*'QUAL. ACQU.'!D181),IF('CREDIT CALC.'!H$37="","",IF(AND('CREDIT CALC.'!H$41&lt;='CREDIT CALC.'!H$37,'CREDIT CALC.'!H$41&lt;='CREDIT CALC.'!H$43),'QUAL. ACQU.'!D181,IF(AND('CREDIT CALC.'!H$37&lt;'CREDIT CALC.'!H$41,'CREDIT CALC.'!H$37&lt;'CREDIT CALC.'!H$43),('CREDIT CALC.'!H$37/'CREDIT CALC.'!H$41)*'QUAL. ACQU.'!D181,('CREDIT CALC.'!H$43/'CREDIT CALC.'!H$41)*'QUAL. ACQU.'!D181)))))</f>
        <v/>
      </c>
      <c r="F185" s="100" t="str">
        <f>IF(COSTS!$L$158="","",IF('EXHIBIT C'!G185="","",'EXHIBIT C'!G185))</f>
        <v/>
      </c>
      <c r="G185" s="101" t="str">
        <f t="shared" si="12"/>
        <v/>
      </c>
      <c r="H185" s="121" t="str">
        <f>IF(COSTS!$L$158="","",IF(B185="","",IF('DEV.  DATA'!$E$38="",IF('QUAL. ACQU.'!F181="","",'QUAL. ACQU.'!F181),'DEV.  DATA'!$E$38)))</f>
        <v/>
      </c>
      <c r="I185" s="101" t="str">
        <f>IF(COSTS!$L$158="","",IF(B185="","",ROUND(G185*(H185/100),0)))</f>
        <v/>
      </c>
      <c r="N185" s="450"/>
      <c r="O185" s="451" t="str">
        <f t="shared" si="9"/>
        <v/>
      </c>
      <c r="R185" s="457" t="str">
        <f t="shared" si="10"/>
        <v/>
      </c>
      <c r="S185" s="457" t="str">
        <f t="shared" si="11"/>
        <v/>
      </c>
    </row>
    <row r="186" spans="1:19">
      <c r="A186" s="304" t="str">
        <f>IF('EXHIBIT C'!A186="","",'EXHIBIT C'!A186)</f>
        <v/>
      </c>
      <c r="B186" s="105" t="str">
        <f>IF(COSTS!$L$158="","",IF('EXHIBIT C'!B186="","",'EXHIBIT C'!B186))</f>
        <v/>
      </c>
      <c r="C186" s="122" t="str">
        <f>IF(COSTS!$L$158="","",'QUAL. ACQU.'!B182)</f>
        <v/>
      </c>
      <c r="D186" s="99" t="str">
        <f>IF(COSTS!$L$158="","",IF('EXHIBIT C'!D186="","",'EXHIBIT C'!D186))</f>
        <v/>
      </c>
      <c r="E186" s="101" t="str">
        <f>IF(B186="","",N(N186)+IF('DEV.  DATA'!H$84&gt;0,IF('CREDIT CALC.'!H$41&lt;='CREDIT CALC.'!H$43,'QUAL. ACQU.'!D182,('CREDIT CALC.'!H$43/'CREDIT CALC.'!H$41)*'QUAL. ACQU.'!D182),IF('CREDIT CALC.'!H$37="","",IF(AND('CREDIT CALC.'!H$41&lt;='CREDIT CALC.'!H$37,'CREDIT CALC.'!H$41&lt;='CREDIT CALC.'!H$43),'QUAL. ACQU.'!D182,IF(AND('CREDIT CALC.'!H$37&lt;'CREDIT CALC.'!H$41,'CREDIT CALC.'!H$37&lt;'CREDIT CALC.'!H$43),('CREDIT CALC.'!H$37/'CREDIT CALC.'!H$41)*'QUAL. ACQU.'!D182,('CREDIT CALC.'!H$43/'CREDIT CALC.'!H$41)*'QUAL. ACQU.'!D182)))))</f>
        <v/>
      </c>
      <c r="F186" s="100" t="str">
        <f>IF(COSTS!$L$158="","",IF('EXHIBIT C'!G186="","",'EXHIBIT C'!G186))</f>
        <v/>
      </c>
      <c r="G186" s="101" t="str">
        <f t="shared" si="12"/>
        <v/>
      </c>
      <c r="H186" s="121" t="str">
        <f>IF(COSTS!$L$158="","",IF(B186="","",IF('DEV.  DATA'!$E$38="",IF('QUAL. ACQU.'!F182="","",'QUAL. ACQU.'!F182),'DEV.  DATA'!$E$38)))</f>
        <v/>
      </c>
      <c r="I186" s="101" t="str">
        <f>IF(COSTS!$L$158="","",IF(B186="","",ROUND(G186*(H186/100),0)))</f>
        <v/>
      </c>
      <c r="N186" s="450"/>
      <c r="O186" s="451" t="str">
        <f t="shared" si="9"/>
        <v/>
      </c>
      <c r="R186" s="457" t="str">
        <f t="shared" si="10"/>
        <v/>
      </c>
      <c r="S186" s="457" t="str">
        <f t="shared" si="11"/>
        <v/>
      </c>
    </row>
    <row r="187" spans="1:19">
      <c r="A187" s="304" t="str">
        <f>IF('EXHIBIT C'!A187="","",'EXHIBIT C'!A187)</f>
        <v/>
      </c>
      <c r="B187" s="105" t="str">
        <f>IF(COSTS!$L$158="","",IF('EXHIBIT C'!B187="","",'EXHIBIT C'!B187))</f>
        <v/>
      </c>
      <c r="C187" s="122" t="str">
        <f>IF(COSTS!$L$158="","",'QUAL. ACQU.'!B183)</f>
        <v/>
      </c>
      <c r="D187" s="99" t="str">
        <f>IF(COSTS!$L$158="","",IF('EXHIBIT C'!D187="","",'EXHIBIT C'!D187))</f>
        <v/>
      </c>
      <c r="E187" s="101" t="str">
        <f>IF(B187="","",N(N187)+IF('DEV.  DATA'!H$84&gt;0,IF('CREDIT CALC.'!H$41&lt;='CREDIT CALC.'!H$43,'QUAL. ACQU.'!D183,('CREDIT CALC.'!H$43/'CREDIT CALC.'!H$41)*'QUAL. ACQU.'!D183),IF('CREDIT CALC.'!H$37="","",IF(AND('CREDIT CALC.'!H$41&lt;='CREDIT CALC.'!H$37,'CREDIT CALC.'!H$41&lt;='CREDIT CALC.'!H$43),'QUAL. ACQU.'!D183,IF(AND('CREDIT CALC.'!H$37&lt;'CREDIT CALC.'!H$41,'CREDIT CALC.'!H$37&lt;'CREDIT CALC.'!H$43),('CREDIT CALC.'!H$37/'CREDIT CALC.'!H$41)*'QUAL. ACQU.'!D183,('CREDIT CALC.'!H$43/'CREDIT CALC.'!H$41)*'QUAL. ACQU.'!D183)))))</f>
        <v/>
      </c>
      <c r="F187" s="100" t="str">
        <f>IF(COSTS!$L$158="","",IF('EXHIBIT C'!G187="","",'EXHIBIT C'!G187))</f>
        <v/>
      </c>
      <c r="G187" s="101" t="str">
        <f t="shared" si="12"/>
        <v/>
      </c>
      <c r="H187" s="121" t="str">
        <f>IF(COSTS!$L$158="","",IF(B187="","",IF('DEV.  DATA'!$E$38="",IF('QUAL. ACQU.'!F183="","",'QUAL. ACQU.'!F183),'DEV.  DATA'!$E$38)))</f>
        <v/>
      </c>
      <c r="I187" s="101" t="str">
        <f>IF(COSTS!$L$158="","",IF(B187="","",ROUND(G187*(H187/100),0)))</f>
        <v/>
      </c>
      <c r="N187" s="450"/>
      <c r="O187" s="451" t="str">
        <f t="shared" si="9"/>
        <v/>
      </c>
      <c r="R187" s="457" t="str">
        <f t="shared" si="10"/>
        <v/>
      </c>
      <c r="S187" s="457" t="str">
        <f t="shared" si="11"/>
        <v/>
      </c>
    </row>
    <row r="188" spans="1:19">
      <c r="A188" s="304" t="str">
        <f>IF('EXHIBIT C'!A188="","",'EXHIBIT C'!A188)</f>
        <v/>
      </c>
      <c r="B188" s="105" t="str">
        <f>IF(COSTS!$L$158="","",IF('EXHIBIT C'!B188="","",'EXHIBIT C'!B188))</f>
        <v/>
      </c>
      <c r="C188" s="122" t="str">
        <f>IF(COSTS!$L$158="","",'QUAL. ACQU.'!B184)</f>
        <v/>
      </c>
      <c r="D188" s="99" t="str">
        <f>IF(COSTS!$L$158="","",IF('EXHIBIT C'!D188="","",'EXHIBIT C'!D188))</f>
        <v/>
      </c>
      <c r="E188" s="101" t="str">
        <f>IF(B188="","",N(N188)+IF('DEV.  DATA'!H$84&gt;0,IF('CREDIT CALC.'!H$41&lt;='CREDIT CALC.'!H$43,'QUAL. ACQU.'!D184,('CREDIT CALC.'!H$43/'CREDIT CALC.'!H$41)*'QUAL. ACQU.'!D184),IF('CREDIT CALC.'!H$37="","",IF(AND('CREDIT CALC.'!H$41&lt;='CREDIT CALC.'!H$37,'CREDIT CALC.'!H$41&lt;='CREDIT CALC.'!H$43),'QUAL. ACQU.'!D184,IF(AND('CREDIT CALC.'!H$37&lt;'CREDIT CALC.'!H$41,'CREDIT CALC.'!H$37&lt;'CREDIT CALC.'!H$43),('CREDIT CALC.'!H$37/'CREDIT CALC.'!H$41)*'QUAL. ACQU.'!D184,('CREDIT CALC.'!H$43/'CREDIT CALC.'!H$41)*'QUAL. ACQU.'!D184)))))</f>
        <v/>
      </c>
      <c r="F188" s="100" t="str">
        <f>IF(COSTS!$L$158="","",IF('EXHIBIT C'!G188="","",'EXHIBIT C'!G188))</f>
        <v/>
      </c>
      <c r="G188" s="101" t="str">
        <f t="shared" si="12"/>
        <v/>
      </c>
      <c r="H188" s="121" t="str">
        <f>IF(COSTS!$L$158="","",IF(B188="","",IF('DEV.  DATA'!$E$38="",IF('QUAL. ACQU.'!F184="","",'QUAL. ACQU.'!F184),'DEV.  DATA'!$E$38)))</f>
        <v/>
      </c>
      <c r="I188" s="101" t="str">
        <f>IF(COSTS!$L$158="","",IF(B188="","",ROUND(G188*(H188/100),0)))</f>
        <v/>
      </c>
      <c r="N188" s="450"/>
      <c r="O188" s="451" t="str">
        <f t="shared" si="9"/>
        <v/>
      </c>
      <c r="R188" s="457" t="str">
        <f t="shared" si="10"/>
        <v/>
      </c>
      <c r="S188" s="457" t="str">
        <f t="shared" si="11"/>
        <v/>
      </c>
    </row>
    <row r="189" spans="1:19">
      <c r="A189" s="304" t="str">
        <f>IF('EXHIBIT C'!A189="","",'EXHIBIT C'!A189)</f>
        <v/>
      </c>
      <c r="B189" s="105" t="str">
        <f>IF(COSTS!$L$158="","",IF('EXHIBIT C'!B189="","",'EXHIBIT C'!B189))</f>
        <v/>
      </c>
      <c r="C189" s="122" t="str">
        <f>IF(COSTS!$L$158="","",'QUAL. ACQU.'!B185)</f>
        <v/>
      </c>
      <c r="D189" s="99" t="str">
        <f>IF(COSTS!$L$158="","",IF('EXHIBIT C'!D189="","",'EXHIBIT C'!D189))</f>
        <v/>
      </c>
      <c r="E189" s="101" t="str">
        <f>IF(B189="","",N(N189)+IF('DEV.  DATA'!H$84&gt;0,IF('CREDIT CALC.'!H$41&lt;='CREDIT CALC.'!H$43,'QUAL. ACQU.'!D185,('CREDIT CALC.'!H$43/'CREDIT CALC.'!H$41)*'QUAL. ACQU.'!D185),IF('CREDIT CALC.'!H$37="","",IF(AND('CREDIT CALC.'!H$41&lt;='CREDIT CALC.'!H$37,'CREDIT CALC.'!H$41&lt;='CREDIT CALC.'!H$43),'QUAL. ACQU.'!D185,IF(AND('CREDIT CALC.'!H$37&lt;'CREDIT CALC.'!H$41,'CREDIT CALC.'!H$37&lt;'CREDIT CALC.'!H$43),('CREDIT CALC.'!H$37/'CREDIT CALC.'!H$41)*'QUAL. ACQU.'!D185,('CREDIT CALC.'!H$43/'CREDIT CALC.'!H$41)*'QUAL. ACQU.'!D185)))))</f>
        <v/>
      </c>
      <c r="F189" s="100" t="str">
        <f>IF(COSTS!$L$158="","",IF('EXHIBIT C'!G189="","",'EXHIBIT C'!G189))</f>
        <v/>
      </c>
      <c r="G189" s="101" t="str">
        <f t="shared" si="12"/>
        <v/>
      </c>
      <c r="H189" s="121" t="str">
        <f>IF(COSTS!$L$158="","",IF(B189="","",IF('DEV.  DATA'!$E$38="",IF('QUAL. ACQU.'!F185="","",'QUAL. ACQU.'!F185),'DEV.  DATA'!$E$38)))</f>
        <v/>
      </c>
      <c r="I189" s="101" t="str">
        <f>IF(COSTS!$L$158="","",IF(B189="","",ROUND(G189*(H189/100),0)))</f>
        <v/>
      </c>
      <c r="N189" s="450"/>
      <c r="O189" s="451" t="str">
        <f t="shared" si="9"/>
        <v/>
      </c>
      <c r="R189" s="457" t="str">
        <f t="shared" si="10"/>
        <v/>
      </c>
      <c r="S189" s="457" t="str">
        <f t="shared" si="11"/>
        <v/>
      </c>
    </row>
    <row r="190" spans="1:19">
      <c r="A190" s="304" t="str">
        <f>IF('EXHIBIT C'!A190="","",'EXHIBIT C'!A190)</f>
        <v/>
      </c>
      <c r="B190" s="105" t="str">
        <f>IF(COSTS!$L$158="","",IF('EXHIBIT C'!B190="","",'EXHIBIT C'!B190))</f>
        <v/>
      </c>
      <c r="C190" s="122" t="str">
        <f>IF(COSTS!$L$158="","",'QUAL. ACQU.'!B186)</f>
        <v/>
      </c>
      <c r="D190" s="99" t="str">
        <f>IF(COSTS!$L$158="","",IF('EXHIBIT C'!D190="","",'EXHIBIT C'!D190))</f>
        <v/>
      </c>
      <c r="E190" s="101" t="str">
        <f>IF(B190="","",N(N190)+IF('DEV.  DATA'!H$84&gt;0,IF('CREDIT CALC.'!H$41&lt;='CREDIT CALC.'!H$43,'QUAL. ACQU.'!D186,('CREDIT CALC.'!H$43/'CREDIT CALC.'!H$41)*'QUAL. ACQU.'!D186),IF('CREDIT CALC.'!H$37="","",IF(AND('CREDIT CALC.'!H$41&lt;='CREDIT CALC.'!H$37,'CREDIT CALC.'!H$41&lt;='CREDIT CALC.'!H$43),'QUAL. ACQU.'!D186,IF(AND('CREDIT CALC.'!H$37&lt;'CREDIT CALC.'!H$41,'CREDIT CALC.'!H$37&lt;'CREDIT CALC.'!H$43),('CREDIT CALC.'!H$37/'CREDIT CALC.'!H$41)*'QUAL. ACQU.'!D186,('CREDIT CALC.'!H$43/'CREDIT CALC.'!H$41)*'QUAL. ACQU.'!D186)))))</f>
        <v/>
      </c>
      <c r="F190" s="100" t="str">
        <f>IF(COSTS!$L$158="","",IF('EXHIBIT C'!G190="","",'EXHIBIT C'!G190))</f>
        <v/>
      </c>
      <c r="G190" s="101" t="str">
        <f t="shared" si="12"/>
        <v/>
      </c>
      <c r="H190" s="121" t="str">
        <f>IF(COSTS!$L$158="","",IF(B190="","",IF('DEV.  DATA'!$E$38="",IF('QUAL. ACQU.'!F186="","",'QUAL. ACQU.'!F186),'DEV.  DATA'!$E$38)))</f>
        <v/>
      </c>
      <c r="I190" s="101" t="str">
        <f>IF(COSTS!$L$158="","",IF(B190="","",ROUND(G190*(H190/100),0)))</f>
        <v/>
      </c>
      <c r="N190" s="450"/>
      <c r="O190" s="451" t="str">
        <f t="shared" si="9"/>
        <v/>
      </c>
      <c r="R190" s="457" t="str">
        <f t="shared" si="10"/>
        <v/>
      </c>
      <c r="S190" s="457" t="str">
        <f t="shared" si="11"/>
        <v/>
      </c>
    </row>
    <row r="191" spans="1:19">
      <c r="A191" s="304" t="str">
        <f>IF('EXHIBIT C'!A191="","",'EXHIBIT C'!A191)</f>
        <v/>
      </c>
      <c r="B191" s="105" t="str">
        <f>IF(COSTS!$L$158="","",IF('EXHIBIT C'!B191="","",'EXHIBIT C'!B191))</f>
        <v/>
      </c>
      <c r="C191" s="122" t="str">
        <f>IF(COSTS!$L$158="","",'QUAL. ACQU.'!B187)</f>
        <v/>
      </c>
      <c r="D191" s="99" t="str">
        <f>IF(COSTS!$L$158="","",IF('EXHIBIT C'!D191="","",'EXHIBIT C'!D191))</f>
        <v/>
      </c>
      <c r="E191" s="101" t="str">
        <f>IF(B191="","",N(N191)+IF('DEV.  DATA'!H$84&gt;0,IF('CREDIT CALC.'!H$41&lt;='CREDIT CALC.'!H$43,'QUAL. ACQU.'!D187,('CREDIT CALC.'!H$43/'CREDIT CALC.'!H$41)*'QUAL. ACQU.'!D187),IF('CREDIT CALC.'!H$37="","",IF(AND('CREDIT CALC.'!H$41&lt;='CREDIT CALC.'!H$37,'CREDIT CALC.'!H$41&lt;='CREDIT CALC.'!H$43),'QUAL. ACQU.'!D187,IF(AND('CREDIT CALC.'!H$37&lt;'CREDIT CALC.'!H$41,'CREDIT CALC.'!H$37&lt;'CREDIT CALC.'!H$43),('CREDIT CALC.'!H$37/'CREDIT CALC.'!H$41)*'QUAL. ACQU.'!D187,('CREDIT CALC.'!H$43/'CREDIT CALC.'!H$41)*'QUAL. ACQU.'!D187)))))</f>
        <v/>
      </c>
      <c r="F191" s="100" t="str">
        <f>IF(COSTS!$L$158="","",IF('EXHIBIT C'!G191="","",'EXHIBIT C'!G191))</f>
        <v/>
      </c>
      <c r="G191" s="101" t="str">
        <f t="shared" si="12"/>
        <v/>
      </c>
      <c r="H191" s="121" t="str">
        <f>IF(COSTS!$L$158="","",IF(B191="","",IF('DEV.  DATA'!$E$38="",IF('QUAL. ACQU.'!F187="","",'QUAL. ACQU.'!F187),'DEV.  DATA'!$E$38)))</f>
        <v/>
      </c>
      <c r="I191" s="101" t="str">
        <f>IF(COSTS!$L$158="","",IF(B191="","",ROUND(G191*(H191/100),0)))</f>
        <v/>
      </c>
      <c r="N191" s="450"/>
      <c r="O191" s="451" t="str">
        <f t="shared" si="9"/>
        <v/>
      </c>
      <c r="R191" s="457" t="str">
        <f t="shared" si="10"/>
        <v/>
      </c>
      <c r="S191" s="457" t="str">
        <f t="shared" si="11"/>
        <v/>
      </c>
    </row>
    <row r="192" spans="1:19">
      <c r="A192" s="304" t="str">
        <f>IF('EXHIBIT C'!A192="","",'EXHIBIT C'!A192)</f>
        <v/>
      </c>
      <c r="B192" s="105" t="str">
        <f>IF(COSTS!$L$158="","",IF('EXHIBIT C'!B192="","",'EXHIBIT C'!B192))</f>
        <v/>
      </c>
      <c r="C192" s="122" t="str">
        <f>IF(COSTS!$L$158="","",'QUAL. ACQU.'!B188)</f>
        <v/>
      </c>
      <c r="D192" s="99" t="str">
        <f>IF(COSTS!$L$158="","",IF('EXHIBIT C'!D192="","",'EXHIBIT C'!D192))</f>
        <v/>
      </c>
      <c r="E192" s="101" t="str">
        <f>IF(B192="","",N(N192)+IF('DEV.  DATA'!H$84&gt;0,IF('CREDIT CALC.'!H$41&lt;='CREDIT CALC.'!H$43,'QUAL. ACQU.'!D188,('CREDIT CALC.'!H$43/'CREDIT CALC.'!H$41)*'QUAL. ACQU.'!D188),IF('CREDIT CALC.'!H$37="","",IF(AND('CREDIT CALC.'!H$41&lt;='CREDIT CALC.'!H$37,'CREDIT CALC.'!H$41&lt;='CREDIT CALC.'!H$43),'QUAL. ACQU.'!D188,IF(AND('CREDIT CALC.'!H$37&lt;'CREDIT CALC.'!H$41,'CREDIT CALC.'!H$37&lt;'CREDIT CALC.'!H$43),('CREDIT CALC.'!H$37/'CREDIT CALC.'!H$41)*'QUAL. ACQU.'!D188,('CREDIT CALC.'!H$43/'CREDIT CALC.'!H$41)*'QUAL. ACQU.'!D188)))))</f>
        <v/>
      </c>
      <c r="F192" s="100" t="str">
        <f>IF(COSTS!$L$158="","",IF('EXHIBIT C'!G192="","",'EXHIBIT C'!G192))</f>
        <v/>
      </c>
      <c r="G192" s="101" t="str">
        <f t="shared" si="12"/>
        <v/>
      </c>
      <c r="H192" s="121" t="str">
        <f>IF(COSTS!$L$158="","",IF(B192="","",IF('DEV.  DATA'!$E$38="",IF('QUAL. ACQU.'!F188="","",'QUAL. ACQU.'!F188),'DEV.  DATA'!$E$38)))</f>
        <v/>
      </c>
      <c r="I192" s="101" t="str">
        <f>IF(COSTS!$L$158="","",IF(B192="","",ROUND(G192*(H192/100),0)))</f>
        <v/>
      </c>
      <c r="N192" s="450"/>
      <c r="O192" s="451" t="str">
        <f t="shared" si="9"/>
        <v/>
      </c>
      <c r="R192" s="457" t="str">
        <f t="shared" si="10"/>
        <v/>
      </c>
      <c r="S192" s="457" t="str">
        <f t="shared" si="11"/>
        <v/>
      </c>
    </row>
    <row r="193" spans="1:19">
      <c r="A193" s="304" t="str">
        <f>IF('EXHIBIT C'!A193="","",'EXHIBIT C'!A193)</f>
        <v/>
      </c>
      <c r="B193" s="105" t="str">
        <f>IF(COSTS!$L$158="","",IF('EXHIBIT C'!B193="","",'EXHIBIT C'!B193))</f>
        <v/>
      </c>
      <c r="C193" s="122" t="str">
        <f>IF(COSTS!$L$158="","",'QUAL. ACQU.'!B189)</f>
        <v/>
      </c>
      <c r="D193" s="99" t="str">
        <f>IF(COSTS!$L$158="","",IF('EXHIBIT C'!D193="","",'EXHIBIT C'!D193))</f>
        <v/>
      </c>
      <c r="E193" s="101" t="str">
        <f>IF(B193="","",N(N193)+IF('DEV.  DATA'!H$84&gt;0,IF('CREDIT CALC.'!H$41&lt;='CREDIT CALC.'!H$43,'QUAL. ACQU.'!D189,('CREDIT CALC.'!H$43/'CREDIT CALC.'!H$41)*'QUAL. ACQU.'!D189),IF('CREDIT CALC.'!H$37="","",IF(AND('CREDIT CALC.'!H$41&lt;='CREDIT CALC.'!H$37,'CREDIT CALC.'!H$41&lt;='CREDIT CALC.'!H$43),'QUAL. ACQU.'!D189,IF(AND('CREDIT CALC.'!H$37&lt;'CREDIT CALC.'!H$41,'CREDIT CALC.'!H$37&lt;'CREDIT CALC.'!H$43),('CREDIT CALC.'!H$37/'CREDIT CALC.'!H$41)*'QUAL. ACQU.'!D189,('CREDIT CALC.'!H$43/'CREDIT CALC.'!H$41)*'QUAL. ACQU.'!D189)))))</f>
        <v/>
      </c>
      <c r="F193" s="100" t="str">
        <f>IF(COSTS!$L$158="","",IF('EXHIBIT C'!G193="","",'EXHIBIT C'!G193))</f>
        <v/>
      </c>
      <c r="G193" s="101" t="str">
        <f t="shared" si="12"/>
        <v/>
      </c>
      <c r="H193" s="121" t="str">
        <f>IF(COSTS!$L$158="","",IF(B193="","",IF('DEV.  DATA'!$E$38="",IF('QUAL. ACQU.'!F189="","",'QUAL. ACQU.'!F189),'DEV.  DATA'!$E$38)))</f>
        <v/>
      </c>
      <c r="I193" s="101" t="str">
        <f>IF(COSTS!$L$158="","",IF(B193="","",ROUND(G193*(H193/100),0)))</f>
        <v/>
      </c>
      <c r="N193" s="450"/>
      <c r="O193" s="451" t="str">
        <f t="shared" si="9"/>
        <v/>
      </c>
      <c r="R193" s="457" t="str">
        <f t="shared" si="10"/>
        <v/>
      </c>
      <c r="S193" s="457" t="str">
        <f t="shared" si="11"/>
        <v/>
      </c>
    </row>
    <row r="194" spans="1:19">
      <c r="A194" s="304" t="str">
        <f>IF('EXHIBIT C'!A194="","",'EXHIBIT C'!A194)</f>
        <v/>
      </c>
      <c r="B194" s="105" t="str">
        <f>IF(COSTS!$L$158="","",IF('EXHIBIT C'!B194="","",'EXHIBIT C'!B194))</f>
        <v/>
      </c>
      <c r="C194" s="122" t="str">
        <f>IF(COSTS!$L$158="","",'QUAL. ACQU.'!B190)</f>
        <v/>
      </c>
      <c r="D194" s="99" t="str">
        <f>IF(COSTS!$L$158="","",IF('EXHIBIT C'!D194="","",'EXHIBIT C'!D194))</f>
        <v/>
      </c>
      <c r="E194" s="101" t="str">
        <f>IF(B194="","",N(N194)+IF('DEV.  DATA'!H$84&gt;0,IF('CREDIT CALC.'!H$41&lt;='CREDIT CALC.'!H$43,'QUAL. ACQU.'!D190,('CREDIT CALC.'!H$43/'CREDIT CALC.'!H$41)*'QUAL. ACQU.'!D190),IF('CREDIT CALC.'!H$37="","",IF(AND('CREDIT CALC.'!H$41&lt;='CREDIT CALC.'!H$37,'CREDIT CALC.'!H$41&lt;='CREDIT CALC.'!H$43),'QUAL. ACQU.'!D190,IF(AND('CREDIT CALC.'!H$37&lt;'CREDIT CALC.'!H$41,'CREDIT CALC.'!H$37&lt;'CREDIT CALC.'!H$43),('CREDIT CALC.'!H$37/'CREDIT CALC.'!H$41)*'QUAL. ACQU.'!D190,('CREDIT CALC.'!H$43/'CREDIT CALC.'!H$41)*'QUAL. ACQU.'!D190)))))</f>
        <v/>
      </c>
      <c r="F194" s="100" t="str">
        <f>IF(COSTS!$L$158="","",IF('EXHIBIT C'!G194="","",'EXHIBIT C'!G194))</f>
        <v/>
      </c>
      <c r="G194" s="101" t="str">
        <f t="shared" si="12"/>
        <v/>
      </c>
      <c r="H194" s="121" t="str">
        <f>IF(COSTS!$L$158="","",IF(B194="","",IF('DEV.  DATA'!$E$38="",IF('QUAL. ACQU.'!F190="","",'QUAL. ACQU.'!F190),'DEV.  DATA'!$E$38)))</f>
        <v/>
      </c>
      <c r="I194" s="101" t="str">
        <f>IF(COSTS!$L$158="","",IF(B194="","",ROUND(G194*(H194/100),0)))</f>
        <v/>
      </c>
      <c r="N194" s="450"/>
      <c r="O194" s="451" t="str">
        <f t="shared" si="9"/>
        <v/>
      </c>
      <c r="R194" s="457" t="str">
        <f t="shared" si="10"/>
        <v/>
      </c>
      <c r="S194" s="457" t="str">
        <f t="shared" si="11"/>
        <v/>
      </c>
    </row>
    <row r="195" spans="1:19">
      <c r="A195" s="304" t="str">
        <f>IF('EXHIBIT C'!A195="","",'EXHIBIT C'!A195)</f>
        <v/>
      </c>
      <c r="B195" s="105" t="str">
        <f>IF(COSTS!$L$158="","",IF('EXHIBIT C'!B195="","",'EXHIBIT C'!B195))</f>
        <v/>
      </c>
      <c r="C195" s="122" t="str">
        <f>IF(COSTS!$L$158="","",'QUAL. ACQU.'!B191)</f>
        <v/>
      </c>
      <c r="D195" s="99" t="str">
        <f>IF(COSTS!$L$158="","",IF('EXHIBIT C'!D195="","",'EXHIBIT C'!D195))</f>
        <v/>
      </c>
      <c r="E195" s="101" t="str">
        <f>IF(B195="","",N(N195)+IF('DEV.  DATA'!H$84&gt;0,IF('CREDIT CALC.'!H$41&lt;='CREDIT CALC.'!H$43,'QUAL. ACQU.'!D191,('CREDIT CALC.'!H$43/'CREDIT CALC.'!H$41)*'QUAL. ACQU.'!D191),IF('CREDIT CALC.'!H$37="","",IF(AND('CREDIT CALC.'!H$41&lt;='CREDIT CALC.'!H$37,'CREDIT CALC.'!H$41&lt;='CREDIT CALC.'!H$43),'QUAL. ACQU.'!D191,IF(AND('CREDIT CALC.'!H$37&lt;'CREDIT CALC.'!H$41,'CREDIT CALC.'!H$37&lt;'CREDIT CALC.'!H$43),('CREDIT CALC.'!H$37/'CREDIT CALC.'!H$41)*'QUAL. ACQU.'!D191,('CREDIT CALC.'!H$43/'CREDIT CALC.'!H$41)*'QUAL. ACQU.'!D191)))))</f>
        <v/>
      </c>
      <c r="F195" s="100" t="str">
        <f>IF(COSTS!$L$158="","",IF('EXHIBIT C'!G195="","",'EXHIBIT C'!G195))</f>
        <v/>
      </c>
      <c r="G195" s="101" t="str">
        <f t="shared" si="12"/>
        <v/>
      </c>
      <c r="H195" s="121" t="str">
        <f>IF(COSTS!$L$158="","",IF(B195="","",IF('DEV.  DATA'!$E$38="",IF('QUAL. ACQU.'!F191="","",'QUAL. ACQU.'!F191),'DEV.  DATA'!$E$38)))</f>
        <v/>
      </c>
      <c r="I195" s="101" t="str">
        <f>IF(COSTS!$L$158="","",IF(B195="","",ROUND(G195*(H195/100),0)))</f>
        <v/>
      </c>
      <c r="N195" s="450"/>
      <c r="O195" s="451" t="str">
        <f t="shared" si="9"/>
        <v/>
      </c>
      <c r="R195" s="457" t="str">
        <f t="shared" si="10"/>
        <v/>
      </c>
      <c r="S195" s="457" t="str">
        <f t="shared" si="11"/>
        <v/>
      </c>
    </row>
    <row r="196" spans="1:19">
      <c r="A196" s="304" t="str">
        <f>IF('EXHIBIT C'!A196="","",'EXHIBIT C'!A196)</f>
        <v/>
      </c>
      <c r="B196" s="105" t="str">
        <f>IF(COSTS!$L$158="","",IF('EXHIBIT C'!B196="","",'EXHIBIT C'!B196))</f>
        <v/>
      </c>
      <c r="C196" s="122" t="str">
        <f>IF(COSTS!$L$158="","",'QUAL. ACQU.'!B192)</f>
        <v/>
      </c>
      <c r="D196" s="99" t="str">
        <f>IF(COSTS!$L$158="","",IF('EXHIBIT C'!D196="","",'EXHIBIT C'!D196))</f>
        <v/>
      </c>
      <c r="E196" s="101" t="str">
        <f>IF(B196="","",N(N196)+IF('DEV.  DATA'!H$84&gt;0,IF('CREDIT CALC.'!H$41&lt;='CREDIT CALC.'!H$43,'QUAL. ACQU.'!D192,('CREDIT CALC.'!H$43/'CREDIT CALC.'!H$41)*'QUAL. ACQU.'!D192),IF('CREDIT CALC.'!H$37="","",IF(AND('CREDIT CALC.'!H$41&lt;='CREDIT CALC.'!H$37,'CREDIT CALC.'!H$41&lt;='CREDIT CALC.'!H$43),'QUAL. ACQU.'!D192,IF(AND('CREDIT CALC.'!H$37&lt;'CREDIT CALC.'!H$41,'CREDIT CALC.'!H$37&lt;'CREDIT CALC.'!H$43),('CREDIT CALC.'!H$37/'CREDIT CALC.'!H$41)*'QUAL. ACQU.'!D192,('CREDIT CALC.'!H$43/'CREDIT CALC.'!H$41)*'QUAL. ACQU.'!D192)))))</f>
        <v/>
      </c>
      <c r="F196" s="100" t="str">
        <f>IF(COSTS!$L$158="","",IF('EXHIBIT C'!G196="","",'EXHIBIT C'!G196))</f>
        <v/>
      </c>
      <c r="G196" s="101" t="str">
        <f t="shared" si="12"/>
        <v/>
      </c>
      <c r="H196" s="121" t="str">
        <f>IF(COSTS!$L$158="","",IF(B196="","",IF('DEV.  DATA'!$E$38="",IF('QUAL. ACQU.'!F192="","",'QUAL. ACQU.'!F192),'DEV.  DATA'!$E$38)))</f>
        <v/>
      </c>
      <c r="I196" s="101" t="str">
        <f>IF(COSTS!$L$158="","",IF(B196="","",ROUND(G196*(H196/100),0)))</f>
        <v/>
      </c>
      <c r="N196" s="450"/>
      <c r="O196" s="451" t="str">
        <f t="shared" si="9"/>
        <v/>
      </c>
      <c r="R196" s="457" t="str">
        <f t="shared" si="10"/>
        <v/>
      </c>
      <c r="S196" s="457" t="str">
        <f t="shared" si="11"/>
        <v/>
      </c>
    </row>
    <row r="197" spans="1:19">
      <c r="A197" s="304" t="str">
        <f>IF('EXHIBIT C'!A197="","",'EXHIBIT C'!A197)</f>
        <v/>
      </c>
      <c r="B197" s="105" t="str">
        <f>IF(COSTS!$L$158="","",IF('EXHIBIT C'!B197="","",'EXHIBIT C'!B197))</f>
        <v/>
      </c>
      <c r="C197" s="122" t="str">
        <f>IF(COSTS!$L$158="","",'QUAL. ACQU.'!B193)</f>
        <v/>
      </c>
      <c r="D197" s="99" t="str">
        <f>IF(COSTS!$L$158="","",IF('EXHIBIT C'!D197="","",'EXHIBIT C'!D197))</f>
        <v/>
      </c>
      <c r="E197" s="101" t="str">
        <f>IF(B197="","",N(N197)+IF('DEV.  DATA'!H$84&gt;0,IF('CREDIT CALC.'!H$41&lt;='CREDIT CALC.'!H$43,'QUAL. ACQU.'!D193,('CREDIT CALC.'!H$43/'CREDIT CALC.'!H$41)*'QUAL. ACQU.'!D193),IF('CREDIT CALC.'!H$37="","",IF(AND('CREDIT CALC.'!H$41&lt;='CREDIT CALC.'!H$37,'CREDIT CALC.'!H$41&lt;='CREDIT CALC.'!H$43),'QUAL. ACQU.'!D193,IF(AND('CREDIT CALC.'!H$37&lt;'CREDIT CALC.'!H$41,'CREDIT CALC.'!H$37&lt;'CREDIT CALC.'!H$43),('CREDIT CALC.'!H$37/'CREDIT CALC.'!H$41)*'QUAL. ACQU.'!D193,('CREDIT CALC.'!H$43/'CREDIT CALC.'!H$41)*'QUAL. ACQU.'!D193)))))</f>
        <v/>
      </c>
      <c r="F197" s="100" t="str">
        <f>IF(COSTS!$L$158="","",IF('EXHIBIT C'!G197="","",'EXHIBIT C'!G197))</f>
        <v/>
      </c>
      <c r="G197" s="101" t="str">
        <f t="shared" si="12"/>
        <v/>
      </c>
      <c r="H197" s="121" t="str">
        <f>IF(COSTS!$L$158="","",IF(B197="","",IF('DEV.  DATA'!$E$38="",IF('QUAL. ACQU.'!F193="","",'QUAL. ACQU.'!F193),'DEV.  DATA'!$E$38)))</f>
        <v/>
      </c>
      <c r="I197" s="101" t="str">
        <f>IF(COSTS!$L$158="","",IF(B197="","",ROUND(G197*(H197/100),0)))</f>
        <v/>
      </c>
      <c r="N197" s="450"/>
      <c r="O197" s="451" t="str">
        <f t="shared" si="9"/>
        <v/>
      </c>
      <c r="R197" s="457" t="str">
        <f t="shared" si="10"/>
        <v/>
      </c>
      <c r="S197" s="457" t="str">
        <f t="shared" si="11"/>
        <v/>
      </c>
    </row>
    <row r="198" spans="1:19">
      <c r="A198" s="304" t="str">
        <f>IF('EXHIBIT C'!A198="","",'EXHIBIT C'!A198)</f>
        <v/>
      </c>
      <c r="B198" s="105" t="str">
        <f>IF(COSTS!$L$158="","",IF('EXHIBIT C'!B198="","",'EXHIBIT C'!B198))</f>
        <v/>
      </c>
      <c r="C198" s="122" t="str">
        <f>IF(COSTS!$L$158="","",'QUAL. ACQU.'!B194)</f>
        <v/>
      </c>
      <c r="D198" s="99" t="str">
        <f>IF(COSTS!$L$158="","",IF('EXHIBIT C'!D198="","",'EXHIBIT C'!D198))</f>
        <v/>
      </c>
      <c r="E198" s="101" t="str">
        <f>IF(B198="","",N(N198)+IF('DEV.  DATA'!H$84&gt;0,IF('CREDIT CALC.'!H$41&lt;='CREDIT CALC.'!H$43,'QUAL. ACQU.'!D194,('CREDIT CALC.'!H$43/'CREDIT CALC.'!H$41)*'QUAL. ACQU.'!D194),IF('CREDIT CALC.'!H$37="","",IF(AND('CREDIT CALC.'!H$41&lt;='CREDIT CALC.'!H$37,'CREDIT CALC.'!H$41&lt;='CREDIT CALC.'!H$43),'QUAL. ACQU.'!D194,IF(AND('CREDIT CALC.'!H$37&lt;'CREDIT CALC.'!H$41,'CREDIT CALC.'!H$37&lt;'CREDIT CALC.'!H$43),('CREDIT CALC.'!H$37/'CREDIT CALC.'!H$41)*'QUAL. ACQU.'!D194,('CREDIT CALC.'!H$43/'CREDIT CALC.'!H$41)*'QUAL. ACQU.'!D194)))))</f>
        <v/>
      </c>
      <c r="F198" s="100" t="str">
        <f>IF(COSTS!$L$158="","",IF('EXHIBIT C'!G198="","",'EXHIBIT C'!G198))</f>
        <v/>
      </c>
      <c r="G198" s="101" t="str">
        <f t="shared" si="12"/>
        <v/>
      </c>
      <c r="H198" s="121" t="str">
        <f>IF(COSTS!$L$158="","",IF(B198="","",IF('DEV.  DATA'!$E$38="",IF('QUAL. ACQU.'!F194="","",'QUAL. ACQU.'!F194),'DEV.  DATA'!$E$38)))</f>
        <v/>
      </c>
      <c r="I198" s="101" t="str">
        <f>IF(COSTS!$L$158="","",IF(B198="","",ROUND(G198*(H198/100),0)))</f>
        <v/>
      </c>
      <c r="N198" s="450"/>
      <c r="O198" s="451" t="str">
        <f t="shared" si="9"/>
        <v/>
      </c>
      <c r="R198" s="457" t="str">
        <f t="shared" si="10"/>
        <v/>
      </c>
      <c r="S198" s="457" t="str">
        <f t="shared" si="11"/>
        <v/>
      </c>
    </row>
    <row r="199" spans="1:19">
      <c r="A199" s="304" t="str">
        <f>IF('EXHIBIT C'!A199="","",'EXHIBIT C'!A199)</f>
        <v/>
      </c>
      <c r="B199" s="105" t="str">
        <f>IF(COSTS!$L$158="","",IF('EXHIBIT C'!B199="","",'EXHIBIT C'!B199))</f>
        <v/>
      </c>
      <c r="C199" s="122" t="str">
        <f>IF(COSTS!$L$158="","",'QUAL. ACQU.'!B195)</f>
        <v/>
      </c>
      <c r="D199" s="99" t="str">
        <f>IF(COSTS!$L$158="","",IF('EXHIBIT C'!D199="","",'EXHIBIT C'!D199))</f>
        <v/>
      </c>
      <c r="E199" s="101" t="str">
        <f>IF(B199="","",N(N199)+IF('DEV.  DATA'!H$84&gt;0,IF('CREDIT CALC.'!H$41&lt;='CREDIT CALC.'!H$43,'QUAL. ACQU.'!D195,('CREDIT CALC.'!H$43/'CREDIT CALC.'!H$41)*'QUAL. ACQU.'!D195),IF('CREDIT CALC.'!H$37="","",IF(AND('CREDIT CALC.'!H$41&lt;='CREDIT CALC.'!H$37,'CREDIT CALC.'!H$41&lt;='CREDIT CALC.'!H$43),'QUAL. ACQU.'!D195,IF(AND('CREDIT CALC.'!H$37&lt;'CREDIT CALC.'!H$41,'CREDIT CALC.'!H$37&lt;'CREDIT CALC.'!H$43),('CREDIT CALC.'!H$37/'CREDIT CALC.'!H$41)*'QUAL. ACQU.'!D195,('CREDIT CALC.'!H$43/'CREDIT CALC.'!H$41)*'QUAL. ACQU.'!D195)))))</f>
        <v/>
      </c>
      <c r="F199" s="100" t="str">
        <f>IF(COSTS!$L$158="","",IF('EXHIBIT C'!G199="","",'EXHIBIT C'!G199))</f>
        <v/>
      </c>
      <c r="G199" s="101" t="str">
        <f t="shared" si="12"/>
        <v/>
      </c>
      <c r="H199" s="121" t="str">
        <f>IF(COSTS!$L$158="","",IF(B199="","",IF('DEV.  DATA'!$E$38="",IF('QUAL. ACQU.'!F195="","",'QUAL. ACQU.'!F195),'DEV.  DATA'!$E$38)))</f>
        <v/>
      </c>
      <c r="I199" s="101" t="str">
        <f>IF(COSTS!$L$158="","",IF(B199="","",ROUND(G199*(H199/100),0)))</f>
        <v/>
      </c>
      <c r="N199" s="450"/>
      <c r="O199" s="451" t="str">
        <f t="shared" si="9"/>
        <v/>
      </c>
      <c r="R199" s="457" t="str">
        <f t="shared" si="10"/>
        <v/>
      </c>
      <c r="S199" s="457" t="str">
        <f t="shared" si="11"/>
        <v/>
      </c>
    </row>
    <row r="200" spans="1:19">
      <c r="A200" s="304" t="str">
        <f>IF('EXHIBIT C'!A200="","",'EXHIBIT C'!A200)</f>
        <v/>
      </c>
      <c r="B200" s="105" t="str">
        <f>IF(COSTS!$L$158="","",IF('EXHIBIT C'!B200="","",'EXHIBIT C'!B200))</f>
        <v/>
      </c>
      <c r="C200" s="122" t="str">
        <f>IF(COSTS!$L$158="","",'QUAL. ACQU.'!B196)</f>
        <v/>
      </c>
      <c r="D200" s="99" t="str">
        <f>IF(COSTS!$L$158="","",IF('EXHIBIT C'!D200="","",'EXHIBIT C'!D200))</f>
        <v/>
      </c>
      <c r="E200" s="101" t="str">
        <f>IF(B200="","",N(N200)+IF('DEV.  DATA'!H$84&gt;0,IF('CREDIT CALC.'!H$41&lt;='CREDIT CALC.'!H$43,'QUAL. ACQU.'!D196,('CREDIT CALC.'!H$43/'CREDIT CALC.'!H$41)*'QUAL. ACQU.'!D196),IF('CREDIT CALC.'!H$37="","",IF(AND('CREDIT CALC.'!H$41&lt;='CREDIT CALC.'!H$37,'CREDIT CALC.'!H$41&lt;='CREDIT CALC.'!H$43),'QUAL. ACQU.'!D196,IF(AND('CREDIT CALC.'!H$37&lt;'CREDIT CALC.'!H$41,'CREDIT CALC.'!H$37&lt;'CREDIT CALC.'!H$43),('CREDIT CALC.'!H$37/'CREDIT CALC.'!H$41)*'QUAL. ACQU.'!D196,('CREDIT CALC.'!H$43/'CREDIT CALC.'!H$41)*'QUAL. ACQU.'!D196)))))</f>
        <v/>
      </c>
      <c r="F200" s="100" t="str">
        <f>IF(COSTS!$L$158="","",IF('EXHIBIT C'!G200="","",'EXHIBIT C'!G200))</f>
        <v/>
      </c>
      <c r="G200" s="101" t="str">
        <f t="shared" si="12"/>
        <v/>
      </c>
      <c r="H200" s="121" t="str">
        <f>IF(COSTS!$L$158="","",IF(B200="","",IF('DEV.  DATA'!$E$38="",IF('QUAL. ACQU.'!F196="","",'QUAL. ACQU.'!F196),'DEV.  DATA'!$E$38)))</f>
        <v/>
      </c>
      <c r="I200" s="101" t="str">
        <f>IF(COSTS!$L$158="","",IF(B200="","",ROUND(G200*(H200/100),0)))</f>
        <v/>
      </c>
      <c r="N200" s="450"/>
      <c r="O200" s="451" t="str">
        <f t="shared" si="9"/>
        <v/>
      </c>
      <c r="R200" s="457" t="str">
        <f t="shared" si="10"/>
        <v/>
      </c>
      <c r="S200" s="457" t="str">
        <f t="shared" si="11"/>
        <v/>
      </c>
    </row>
    <row r="201" spans="1:19">
      <c r="A201" s="304" t="str">
        <f>IF('EXHIBIT C'!A201="","",'EXHIBIT C'!A201)</f>
        <v/>
      </c>
      <c r="B201" s="105" t="str">
        <f>IF(COSTS!$L$158="","",IF('EXHIBIT C'!B201="","",'EXHIBIT C'!B201))</f>
        <v/>
      </c>
      <c r="C201" s="122" t="str">
        <f>IF(COSTS!$L$158="","",'QUAL. ACQU.'!B197)</f>
        <v/>
      </c>
      <c r="D201" s="99" t="str">
        <f>IF(COSTS!$L$158="","",IF('EXHIBIT C'!D201="","",'EXHIBIT C'!D201))</f>
        <v/>
      </c>
      <c r="E201" s="101" t="str">
        <f>IF(B201="","",N(N201)+IF('DEV.  DATA'!H$84&gt;0,IF('CREDIT CALC.'!H$41&lt;='CREDIT CALC.'!H$43,'QUAL. ACQU.'!D197,('CREDIT CALC.'!H$43/'CREDIT CALC.'!H$41)*'QUAL. ACQU.'!D197),IF('CREDIT CALC.'!H$37="","",IF(AND('CREDIT CALC.'!H$41&lt;='CREDIT CALC.'!H$37,'CREDIT CALC.'!H$41&lt;='CREDIT CALC.'!H$43),'QUAL. ACQU.'!D197,IF(AND('CREDIT CALC.'!H$37&lt;'CREDIT CALC.'!H$41,'CREDIT CALC.'!H$37&lt;'CREDIT CALC.'!H$43),('CREDIT CALC.'!H$37/'CREDIT CALC.'!H$41)*'QUAL. ACQU.'!D197,('CREDIT CALC.'!H$43/'CREDIT CALC.'!H$41)*'QUAL. ACQU.'!D197)))))</f>
        <v/>
      </c>
      <c r="F201" s="100" t="str">
        <f>IF(COSTS!$L$158="","",IF('EXHIBIT C'!G201="","",'EXHIBIT C'!G201))</f>
        <v/>
      </c>
      <c r="G201" s="101" t="str">
        <f t="shared" si="12"/>
        <v/>
      </c>
      <c r="H201" s="121" t="str">
        <f>IF(COSTS!$L$158="","",IF(B201="","",IF('DEV.  DATA'!$E$38="",IF('QUAL. ACQU.'!F197="","",'QUAL. ACQU.'!F197),'DEV.  DATA'!$E$38)))</f>
        <v/>
      </c>
      <c r="I201" s="101" t="str">
        <f>IF(COSTS!$L$158="","",IF(B201="","",ROUND(G201*(H201/100),0)))</f>
        <v/>
      </c>
      <c r="N201" s="450"/>
      <c r="O201" s="451" t="str">
        <f t="shared" si="9"/>
        <v/>
      </c>
      <c r="R201" s="457" t="str">
        <f t="shared" si="10"/>
        <v/>
      </c>
      <c r="S201" s="457" t="str">
        <f t="shared" si="11"/>
        <v/>
      </c>
    </row>
    <row r="202" spans="1:19">
      <c r="A202" s="304" t="str">
        <f>IF('EXHIBIT C'!A202="","",'EXHIBIT C'!A202)</f>
        <v/>
      </c>
      <c r="B202" s="105" t="str">
        <f>IF(COSTS!$L$158="","",IF('EXHIBIT C'!B202="","",'EXHIBIT C'!B202))</f>
        <v/>
      </c>
      <c r="C202" s="122" t="str">
        <f>IF(COSTS!$L$158="","",'QUAL. ACQU.'!B198)</f>
        <v/>
      </c>
      <c r="D202" s="99" t="str">
        <f>IF(COSTS!$L$158="","",IF('EXHIBIT C'!D202="","",'EXHIBIT C'!D202))</f>
        <v/>
      </c>
      <c r="E202" s="101" t="str">
        <f>IF(B202="","",N(N202)+IF('DEV.  DATA'!H$84&gt;0,IF('CREDIT CALC.'!H$41&lt;='CREDIT CALC.'!H$43,'QUAL. ACQU.'!D198,('CREDIT CALC.'!H$43/'CREDIT CALC.'!H$41)*'QUAL. ACQU.'!D198),IF('CREDIT CALC.'!H$37="","",IF(AND('CREDIT CALC.'!H$41&lt;='CREDIT CALC.'!H$37,'CREDIT CALC.'!H$41&lt;='CREDIT CALC.'!H$43),'QUAL. ACQU.'!D198,IF(AND('CREDIT CALC.'!H$37&lt;'CREDIT CALC.'!H$41,'CREDIT CALC.'!H$37&lt;'CREDIT CALC.'!H$43),('CREDIT CALC.'!H$37/'CREDIT CALC.'!H$41)*'QUAL. ACQU.'!D198,('CREDIT CALC.'!H$43/'CREDIT CALC.'!H$41)*'QUAL. ACQU.'!D198)))))</f>
        <v/>
      </c>
      <c r="F202" s="100" t="str">
        <f>IF(COSTS!$L$158="","",IF('EXHIBIT C'!G202="","",'EXHIBIT C'!G202))</f>
        <v/>
      </c>
      <c r="G202" s="101" t="str">
        <f t="shared" si="12"/>
        <v/>
      </c>
      <c r="H202" s="121" t="str">
        <f>IF(COSTS!$L$158="","",IF(B202="","",IF('DEV.  DATA'!$E$38="",IF('QUAL. ACQU.'!F198="","",'QUAL. ACQU.'!F198),'DEV.  DATA'!$E$38)))</f>
        <v/>
      </c>
      <c r="I202" s="101" t="str">
        <f>IF(COSTS!$L$158="","",IF(B202="","",ROUND(G202*(H202/100),0)))</f>
        <v/>
      </c>
      <c r="N202" s="450"/>
      <c r="O202" s="451" t="str">
        <f t="shared" si="9"/>
        <v/>
      </c>
      <c r="R202" s="457" t="str">
        <f t="shared" si="10"/>
        <v/>
      </c>
      <c r="S202" s="457" t="str">
        <f t="shared" si="11"/>
        <v/>
      </c>
    </row>
    <row r="203" spans="1:19">
      <c r="A203" s="304" t="str">
        <f>IF('EXHIBIT C'!A203="","",'EXHIBIT C'!A203)</f>
        <v/>
      </c>
      <c r="B203" s="105" t="str">
        <f>IF(COSTS!$L$158="","",IF('EXHIBIT C'!B203="","",'EXHIBIT C'!B203))</f>
        <v/>
      </c>
      <c r="C203" s="122" t="str">
        <f>IF(COSTS!$L$158="","",'QUAL. ACQU.'!B199)</f>
        <v/>
      </c>
      <c r="D203" s="99" t="str">
        <f>IF(COSTS!$L$158="","",IF('EXHIBIT C'!D203="","",'EXHIBIT C'!D203))</f>
        <v/>
      </c>
      <c r="E203" s="101" t="str">
        <f>IF(B203="","",N(N203)+IF('DEV.  DATA'!H$84&gt;0,IF('CREDIT CALC.'!H$41&lt;='CREDIT CALC.'!H$43,'QUAL. ACQU.'!D199,('CREDIT CALC.'!H$43/'CREDIT CALC.'!H$41)*'QUAL. ACQU.'!D199),IF('CREDIT CALC.'!H$37="","",IF(AND('CREDIT CALC.'!H$41&lt;='CREDIT CALC.'!H$37,'CREDIT CALC.'!H$41&lt;='CREDIT CALC.'!H$43),'QUAL. ACQU.'!D199,IF(AND('CREDIT CALC.'!H$37&lt;'CREDIT CALC.'!H$41,'CREDIT CALC.'!H$37&lt;'CREDIT CALC.'!H$43),('CREDIT CALC.'!H$37/'CREDIT CALC.'!H$41)*'QUAL. ACQU.'!D199,('CREDIT CALC.'!H$43/'CREDIT CALC.'!H$41)*'QUAL. ACQU.'!D199)))))</f>
        <v/>
      </c>
      <c r="F203" s="100" t="str">
        <f>IF(COSTS!$L$158="","",IF('EXHIBIT C'!G203="","",'EXHIBIT C'!G203))</f>
        <v/>
      </c>
      <c r="G203" s="101" t="str">
        <f t="shared" si="12"/>
        <v/>
      </c>
      <c r="H203" s="121" t="str">
        <f>IF(COSTS!$L$158="","",IF(B203="","",IF('DEV.  DATA'!$E$38="",IF('QUAL. ACQU.'!F199="","",'QUAL. ACQU.'!F199),'DEV.  DATA'!$E$38)))</f>
        <v/>
      </c>
      <c r="I203" s="101" t="str">
        <f>IF(COSTS!$L$158="","",IF(B203="","",ROUND(G203*(H203/100),0)))</f>
        <v/>
      </c>
      <c r="N203" s="450"/>
      <c r="O203" s="451" t="str">
        <f t="shared" si="9"/>
        <v/>
      </c>
      <c r="R203" s="457" t="str">
        <f t="shared" si="10"/>
        <v/>
      </c>
      <c r="S203" s="457" t="str">
        <f t="shared" si="11"/>
        <v/>
      </c>
    </row>
    <row r="204" spans="1:19">
      <c r="A204" s="304" t="str">
        <f>IF('EXHIBIT C'!A204="","",'EXHIBIT C'!A204)</f>
        <v/>
      </c>
      <c r="B204" s="105" t="str">
        <f>IF(COSTS!$L$158="","",IF('EXHIBIT C'!B204="","",'EXHIBIT C'!B204))</f>
        <v/>
      </c>
      <c r="C204" s="122" t="str">
        <f>IF(COSTS!$L$158="","",'QUAL. ACQU.'!B200)</f>
        <v/>
      </c>
      <c r="D204" s="99" t="str">
        <f>IF(COSTS!$L$158="","",IF('EXHIBIT C'!D204="","",'EXHIBIT C'!D204))</f>
        <v/>
      </c>
      <c r="E204" s="101" t="str">
        <f>IF(B204="","",N(N204)+IF('DEV.  DATA'!H$84&gt;0,IF('CREDIT CALC.'!H$41&lt;='CREDIT CALC.'!H$43,'QUAL. ACQU.'!D200,('CREDIT CALC.'!H$43/'CREDIT CALC.'!H$41)*'QUAL. ACQU.'!D200),IF('CREDIT CALC.'!H$37="","",IF(AND('CREDIT CALC.'!H$41&lt;='CREDIT CALC.'!H$37,'CREDIT CALC.'!H$41&lt;='CREDIT CALC.'!H$43),'QUAL. ACQU.'!D200,IF(AND('CREDIT CALC.'!H$37&lt;'CREDIT CALC.'!H$41,'CREDIT CALC.'!H$37&lt;'CREDIT CALC.'!H$43),('CREDIT CALC.'!H$37/'CREDIT CALC.'!H$41)*'QUAL. ACQU.'!D200,('CREDIT CALC.'!H$43/'CREDIT CALC.'!H$41)*'QUAL. ACQU.'!D200)))))</f>
        <v/>
      </c>
      <c r="F204" s="100" t="str">
        <f>IF(COSTS!$L$158="","",IF('EXHIBIT C'!G204="","",'EXHIBIT C'!G204))</f>
        <v/>
      </c>
      <c r="G204" s="101" t="str">
        <f t="shared" si="12"/>
        <v/>
      </c>
      <c r="H204" s="121" t="str">
        <f>IF(COSTS!$L$158="","",IF(B204="","",IF('DEV.  DATA'!$E$38="",IF('QUAL. ACQU.'!F200="","",'QUAL. ACQU.'!F200),'DEV.  DATA'!$E$38)))</f>
        <v/>
      </c>
      <c r="I204" s="101" t="str">
        <f>IF(COSTS!$L$158="","",IF(B204="","",ROUND(G204*(H204/100),0)))</f>
        <v/>
      </c>
      <c r="N204" s="450"/>
      <c r="O204" s="451" t="str">
        <f t="shared" ref="O204:O211" si="13">IF(N(N204)=0,"",I204-ROUND(ROUND((E204-N(N204))*F204,0)*H204/100,0))</f>
        <v/>
      </c>
      <c r="R204" s="457" t="str">
        <f t="shared" si="10"/>
        <v/>
      </c>
      <c r="S204" s="457" t="str">
        <f t="shared" si="11"/>
        <v/>
      </c>
    </row>
    <row r="205" spans="1:19">
      <c r="A205" s="304" t="str">
        <f>IF('EXHIBIT C'!A205="","",'EXHIBIT C'!A205)</f>
        <v/>
      </c>
      <c r="B205" s="105" t="str">
        <f>IF(COSTS!$L$158="","",IF('EXHIBIT C'!B205="","",'EXHIBIT C'!B205))</f>
        <v/>
      </c>
      <c r="C205" s="122" t="str">
        <f>IF(COSTS!$L$158="","",'QUAL. ACQU.'!B201)</f>
        <v/>
      </c>
      <c r="D205" s="99" t="str">
        <f>IF(COSTS!$L$158="","",IF('EXHIBIT C'!D205="","",'EXHIBIT C'!D205))</f>
        <v/>
      </c>
      <c r="E205" s="101" t="str">
        <f>IF(B205="","",N(N205)+IF('DEV.  DATA'!H$84&gt;0,IF('CREDIT CALC.'!H$41&lt;='CREDIT CALC.'!H$43,'QUAL. ACQU.'!D201,('CREDIT CALC.'!H$43/'CREDIT CALC.'!H$41)*'QUAL. ACQU.'!D201),IF('CREDIT CALC.'!H$37="","",IF(AND('CREDIT CALC.'!H$41&lt;='CREDIT CALC.'!H$37,'CREDIT CALC.'!H$41&lt;='CREDIT CALC.'!H$43),'QUAL. ACQU.'!D201,IF(AND('CREDIT CALC.'!H$37&lt;'CREDIT CALC.'!H$41,'CREDIT CALC.'!H$37&lt;'CREDIT CALC.'!H$43),('CREDIT CALC.'!H$37/'CREDIT CALC.'!H$41)*'QUAL. ACQU.'!D201,('CREDIT CALC.'!H$43/'CREDIT CALC.'!H$41)*'QUAL. ACQU.'!D201)))))</f>
        <v/>
      </c>
      <c r="F205" s="100" t="str">
        <f>IF(COSTS!$L$158="","",IF('EXHIBIT C'!G205="","",'EXHIBIT C'!G205))</f>
        <v/>
      </c>
      <c r="G205" s="101" t="str">
        <f t="shared" ref="G205:G211" si="14">IF(B205="","",ROUND(E205*F205,0))</f>
        <v/>
      </c>
      <c r="H205" s="121" t="str">
        <f>IF(COSTS!$L$158="","",IF(B205="","",IF('DEV.  DATA'!$E$38="",IF('QUAL. ACQU.'!F201="","",'QUAL. ACQU.'!F201),'DEV.  DATA'!$E$38)))</f>
        <v/>
      </c>
      <c r="I205" s="101" t="str">
        <f>IF(COSTS!$L$158="","",IF(B205="","",ROUND(G205*(H205/100),0)))</f>
        <v/>
      </c>
      <c r="N205" s="450"/>
      <c r="O205" s="451" t="str">
        <f t="shared" si="13"/>
        <v/>
      </c>
      <c r="R205" s="457" t="str">
        <f t="shared" ref="R205:R211" si="15">IF(N(I205)=0,"",N205+ROUNDUP((TRUNC((ROUND(ROUND(E205*F205,0)*(H205/100),0)+0.5)/(H205/100),0)+0.5)/F205-E205,4))</f>
        <v/>
      </c>
      <c r="S205" s="457" t="str">
        <f t="shared" ref="S205:S211" si="16">IF(N(I205)=0,"",N205+ROUND((TRUNC((ROUND(ROUND(E205*F205,0)*(H205/100),0)-0.5001)/(H205/100),0)+0.4999)/F205-E205,4))</f>
        <v/>
      </c>
    </row>
    <row r="206" spans="1:19">
      <c r="A206" s="304" t="str">
        <f>IF('EXHIBIT C'!A206="","",'EXHIBIT C'!A206)</f>
        <v/>
      </c>
      <c r="B206" s="105" t="str">
        <f>IF(COSTS!$L$158="","",IF('EXHIBIT C'!B206="","",'EXHIBIT C'!B206))</f>
        <v/>
      </c>
      <c r="C206" s="122" t="str">
        <f>IF(COSTS!$L$158="","",'QUAL. ACQU.'!B202)</f>
        <v/>
      </c>
      <c r="D206" s="99" t="str">
        <f>IF(COSTS!$L$158="","",IF('EXHIBIT C'!D206="","",'EXHIBIT C'!D206))</f>
        <v/>
      </c>
      <c r="E206" s="101" t="str">
        <f>IF(B206="","",N(N206)+IF('DEV.  DATA'!H$84&gt;0,IF('CREDIT CALC.'!H$41&lt;='CREDIT CALC.'!H$43,'QUAL. ACQU.'!D202,('CREDIT CALC.'!H$43/'CREDIT CALC.'!H$41)*'QUAL. ACQU.'!D202),IF('CREDIT CALC.'!H$37="","",IF(AND('CREDIT CALC.'!H$41&lt;='CREDIT CALC.'!H$37,'CREDIT CALC.'!H$41&lt;='CREDIT CALC.'!H$43),'QUAL. ACQU.'!D202,IF(AND('CREDIT CALC.'!H$37&lt;'CREDIT CALC.'!H$41,'CREDIT CALC.'!H$37&lt;'CREDIT CALC.'!H$43),('CREDIT CALC.'!H$37/'CREDIT CALC.'!H$41)*'QUAL. ACQU.'!D202,('CREDIT CALC.'!H$43/'CREDIT CALC.'!H$41)*'QUAL. ACQU.'!D202)))))</f>
        <v/>
      </c>
      <c r="F206" s="100" t="str">
        <f>IF(COSTS!$L$158="","",IF('EXHIBIT C'!G206="","",'EXHIBIT C'!G206))</f>
        <v/>
      </c>
      <c r="G206" s="101" t="str">
        <f t="shared" si="14"/>
        <v/>
      </c>
      <c r="H206" s="121" t="str">
        <f>IF(COSTS!$L$158="","",IF(B206="","",IF('DEV.  DATA'!$E$38="",IF('QUAL. ACQU.'!F202="","",'QUAL. ACQU.'!F202),'DEV.  DATA'!$E$38)))</f>
        <v/>
      </c>
      <c r="I206" s="101" t="str">
        <f>IF(COSTS!$L$158="","",IF(B206="","",ROUND(G206*(H206/100),0)))</f>
        <v/>
      </c>
      <c r="N206" s="450"/>
      <c r="O206" s="451" t="str">
        <f t="shared" si="13"/>
        <v/>
      </c>
      <c r="R206" s="457" t="str">
        <f t="shared" si="15"/>
        <v/>
      </c>
      <c r="S206" s="457" t="str">
        <f t="shared" si="16"/>
        <v/>
      </c>
    </row>
    <row r="207" spans="1:19">
      <c r="A207" s="304" t="str">
        <f>IF('EXHIBIT C'!A207="","",'EXHIBIT C'!A207)</f>
        <v/>
      </c>
      <c r="B207" s="105" t="str">
        <f>IF(COSTS!$L$158="","",IF('EXHIBIT C'!B207="","",'EXHIBIT C'!B207))</f>
        <v/>
      </c>
      <c r="C207" s="122" t="str">
        <f>IF(COSTS!$L$158="","",'QUAL. ACQU.'!B203)</f>
        <v/>
      </c>
      <c r="D207" s="99" t="str">
        <f>IF(COSTS!$L$158="","",IF('EXHIBIT C'!D207="","",'EXHIBIT C'!D207))</f>
        <v/>
      </c>
      <c r="E207" s="101" t="str">
        <f>IF(B207="","",N(N207)+IF('DEV.  DATA'!H$84&gt;0,IF('CREDIT CALC.'!H$41&lt;='CREDIT CALC.'!H$43,'QUAL. ACQU.'!D203,('CREDIT CALC.'!H$43/'CREDIT CALC.'!H$41)*'QUAL. ACQU.'!D203),IF('CREDIT CALC.'!H$37="","",IF(AND('CREDIT CALC.'!H$41&lt;='CREDIT CALC.'!H$37,'CREDIT CALC.'!H$41&lt;='CREDIT CALC.'!H$43),'QUAL. ACQU.'!D203,IF(AND('CREDIT CALC.'!H$37&lt;'CREDIT CALC.'!H$41,'CREDIT CALC.'!H$37&lt;'CREDIT CALC.'!H$43),('CREDIT CALC.'!H$37/'CREDIT CALC.'!H$41)*'QUAL. ACQU.'!D203,('CREDIT CALC.'!H$43/'CREDIT CALC.'!H$41)*'QUAL. ACQU.'!D203)))))</f>
        <v/>
      </c>
      <c r="F207" s="100" t="str">
        <f>IF(COSTS!$L$158="","",IF('EXHIBIT C'!G207="","",'EXHIBIT C'!G207))</f>
        <v/>
      </c>
      <c r="G207" s="101" t="str">
        <f t="shared" si="14"/>
        <v/>
      </c>
      <c r="H207" s="121" t="str">
        <f>IF(COSTS!$L$158="","",IF(B207="","",IF('DEV.  DATA'!$E$38="",IF('QUAL. ACQU.'!F203="","",'QUAL. ACQU.'!F203),'DEV.  DATA'!$E$38)))</f>
        <v/>
      </c>
      <c r="I207" s="101" t="str">
        <f>IF(COSTS!$L$158="","",IF(B207="","",ROUND(G207*(H207/100),0)))</f>
        <v/>
      </c>
      <c r="N207" s="450"/>
      <c r="O207" s="451" t="str">
        <f t="shared" si="13"/>
        <v/>
      </c>
      <c r="R207" s="457" t="str">
        <f t="shared" si="15"/>
        <v/>
      </c>
      <c r="S207" s="457" t="str">
        <f t="shared" si="16"/>
        <v/>
      </c>
    </row>
    <row r="208" spans="1:19">
      <c r="A208" s="304" t="str">
        <f>IF('EXHIBIT C'!A208="","",'EXHIBIT C'!A208)</f>
        <v/>
      </c>
      <c r="B208" s="105" t="str">
        <f>IF(COSTS!$L$158="","",IF('EXHIBIT C'!B208="","",'EXHIBIT C'!B208))</f>
        <v/>
      </c>
      <c r="C208" s="122" t="str">
        <f>IF(COSTS!$L$158="","",'QUAL. ACQU.'!B204)</f>
        <v/>
      </c>
      <c r="D208" s="99" t="str">
        <f>IF(COSTS!$L$158="","",IF('EXHIBIT C'!D208="","",'EXHIBIT C'!D208))</f>
        <v/>
      </c>
      <c r="E208" s="101" t="str">
        <f>IF(B208="","",N(N208)+IF('DEV.  DATA'!H$84&gt;0,IF('CREDIT CALC.'!H$41&lt;='CREDIT CALC.'!H$43,'QUAL. ACQU.'!D204,('CREDIT CALC.'!H$43/'CREDIT CALC.'!H$41)*'QUAL. ACQU.'!D204),IF('CREDIT CALC.'!H$37="","",IF(AND('CREDIT CALC.'!H$41&lt;='CREDIT CALC.'!H$37,'CREDIT CALC.'!H$41&lt;='CREDIT CALC.'!H$43),'QUAL. ACQU.'!D204,IF(AND('CREDIT CALC.'!H$37&lt;'CREDIT CALC.'!H$41,'CREDIT CALC.'!H$37&lt;'CREDIT CALC.'!H$43),('CREDIT CALC.'!H$37/'CREDIT CALC.'!H$41)*'QUAL. ACQU.'!D204,('CREDIT CALC.'!H$43/'CREDIT CALC.'!H$41)*'QUAL. ACQU.'!D204)))))</f>
        <v/>
      </c>
      <c r="F208" s="100" t="str">
        <f>IF(COSTS!$L$158="","",IF('EXHIBIT C'!G208="","",'EXHIBIT C'!G208))</f>
        <v/>
      </c>
      <c r="G208" s="101" t="str">
        <f t="shared" si="14"/>
        <v/>
      </c>
      <c r="H208" s="121" t="str">
        <f>IF(COSTS!$L$158="","",IF(B208="","",IF('DEV.  DATA'!$E$38="",IF('QUAL. ACQU.'!F204="","",'QUAL. ACQU.'!F204),'DEV.  DATA'!$E$38)))</f>
        <v/>
      </c>
      <c r="I208" s="101" t="str">
        <f>IF(COSTS!$L$158="","",IF(B208="","",ROUND(G208*(H208/100),0)))</f>
        <v/>
      </c>
      <c r="N208" s="450"/>
      <c r="O208" s="451" t="str">
        <f t="shared" si="13"/>
        <v/>
      </c>
      <c r="R208" s="457" t="str">
        <f t="shared" si="15"/>
        <v/>
      </c>
      <c r="S208" s="457" t="str">
        <f t="shared" si="16"/>
        <v/>
      </c>
    </row>
    <row r="209" spans="1:19">
      <c r="A209" s="304" t="str">
        <f>IF('EXHIBIT C'!A209="","",'EXHIBIT C'!A209)</f>
        <v/>
      </c>
      <c r="B209" s="105" t="str">
        <f>IF(COSTS!$L$158="","",IF('EXHIBIT C'!B209="","",'EXHIBIT C'!B209))</f>
        <v/>
      </c>
      <c r="C209" s="122" t="str">
        <f>IF(COSTS!$L$158="","",'QUAL. ACQU.'!B205)</f>
        <v/>
      </c>
      <c r="D209" s="99" t="str">
        <f>IF(COSTS!$L$158="","",IF('EXHIBIT C'!D209="","",'EXHIBIT C'!D209))</f>
        <v/>
      </c>
      <c r="E209" s="101" t="str">
        <f>IF(B209="","",N(N209)+IF('DEV.  DATA'!H$84&gt;0,IF('CREDIT CALC.'!H$41&lt;='CREDIT CALC.'!H$43,'QUAL. ACQU.'!D205,('CREDIT CALC.'!H$43/'CREDIT CALC.'!H$41)*'QUAL. ACQU.'!D205),IF('CREDIT CALC.'!H$37="","",IF(AND('CREDIT CALC.'!H$41&lt;='CREDIT CALC.'!H$37,'CREDIT CALC.'!H$41&lt;='CREDIT CALC.'!H$43),'QUAL. ACQU.'!D205,IF(AND('CREDIT CALC.'!H$37&lt;'CREDIT CALC.'!H$41,'CREDIT CALC.'!H$37&lt;'CREDIT CALC.'!H$43),('CREDIT CALC.'!H$37/'CREDIT CALC.'!H$41)*'QUAL. ACQU.'!D205,('CREDIT CALC.'!H$43/'CREDIT CALC.'!H$41)*'QUAL. ACQU.'!D205)))))</f>
        <v/>
      </c>
      <c r="F209" s="100" t="str">
        <f>IF(COSTS!$L$158="","",IF('EXHIBIT C'!G209="","",'EXHIBIT C'!G209))</f>
        <v/>
      </c>
      <c r="G209" s="101" t="str">
        <f t="shared" si="14"/>
        <v/>
      </c>
      <c r="H209" s="121" t="str">
        <f>IF(COSTS!$L$158="","",IF(B209="","",IF('DEV.  DATA'!$E$38="",IF('QUAL. ACQU.'!F205="","",'QUAL. ACQU.'!F205),'DEV.  DATA'!$E$38)))</f>
        <v/>
      </c>
      <c r="I209" s="101" t="str">
        <f>IF(COSTS!$L$158="","",IF(B209="","",ROUND(G209*(H209/100),0)))</f>
        <v/>
      </c>
      <c r="N209" s="450"/>
      <c r="O209" s="451" t="str">
        <f t="shared" si="13"/>
        <v/>
      </c>
      <c r="R209" s="457" t="str">
        <f t="shared" si="15"/>
        <v/>
      </c>
      <c r="S209" s="457" t="str">
        <f t="shared" si="16"/>
        <v/>
      </c>
    </row>
    <row r="210" spans="1:19">
      <c r="A210" s="304" t="str">
        <f>IF('EXHIBIT C'!A210="","",'EXHIBIT C'!A210)</f>
        <v/>
      </c>
      <c r="B210" s="105" t="str">
        <f>IF(COSTS!$L$158="","",IF('EXHIBIT C'!B210="","",'EXHIBIT C'!B210))</f>
        <v/>
      </c>
      <c r="C210" s="122" t="str">
        <f>IF(COSTS!$L$158="","",'QUAL. ACQU.'!B206)</f>
        <v/>
      </c>
      <c r="D210" s="99" t="str">
        <f>IF(COSTS!$L$158="","",IF('EXHIBIT C'!D210="","",'EXHIBIT C'!D210))</f>
        <v/>
      </c>
      <c r="E210" s="101" t="str">
        <f>IF(B210="","",N(N210)+IF('DEV.  DATA'!H$84&gt;0,IF('CREDIT CALC.'!H$41&lt;='CREDIT CALC.'!H$43,'QUAL. ACQU.'!D206,('CREDIT CALC.'!H$43/'CREDIT CALC.'!H$41)*'QUAL. ACQU.'!D206),IF('CREDIT CALC.'!H$37="","",IF(AND('CREDIT CALC.'!H$41&lt;='CREDIT CALC.'!H$37,'CREDIT CALC.'!H$41&lt;='CREDIT CALC.'!H$43),'QUAL. ACQU.'!D206,IF(AND('CREDIT CALC.'!H$37&lt;'CREDIT CALC.'!H$41,'CREDIT CALC.'!H$37&lt;'CREDIT CALC.'!H$43),('CREDIT CALC.'!H$37/'CREDIT CALC.'!H$41)*'QUAL. ACQU.'!D206,('CREDIT CALC.'!H$43/'CREDIT CALC.'!H$41)*'QUAL. ACQU.'!D206)))))</f>
        <v/>
      </c>
      <c r="F210" s="100" t="str">
        <f>IF(COSTS!$L$158="","",IF('EXHIBIT C'!G210="","",'EXHIBIT C'!G210))</f>
        <v/>
      </c>
      <c r="G210" s="101" t="str">
        <f t="shared" si="14"/>
        <v/>
      </c>
      <c r="H210" s="121" t="str">
        <f>IF(COSTS!$L$158="","",IF(B210="","",IF('DEV.  DATA'!$E$38="",IF('QUAL. ACQU.'!F206="","",'QUAL. ACQU.'!F206),'DEV.  DATA'!$E$38)))</f>
        <v/>
      </c>
      <c r="I210" s="101" t="str">
        <f>IF(COSTS!$L$158="","",IF(B210="","",ROUND(G210*(H210/100),0)))</f>
        <v/>
      </c>
      <c r="N210" s="450"/>
      <c r="O210" s="451" t="str">
        <f t="shared" si="13"/>
        <v/>
      </c>
      <c r="R210" s="457" t="str">
        <f t="shared" si="15"/>
        <v/>
      </c>
      <c r="S210" s="457" t="str">
        <f t="shared" si="16"/>
        <v/>
      </c>
    </row>
    <row r="211" spans="1:19" ht="24" thickBot="1">
      <c r="A211" s="304" t="str">
        <f>IF('EXHIBIT C'!A211="","",'EXHIBIT C'!A211)</f>
        <v/>
      </c>
      <c r="B211" s="105" t="str">
        <f>IF(COSTS!$L$158="","",IF('EXHIBIT C'!B211="","",'EXHIBIT C'!B211))</f>
        <v/>
      </c>
      <c r="C211" s="122" t="str">
        <f>IF(COSTS!$L$158="","",'QUAL. ACQU.'!B207)</f>
        <v/>
      </c>
      <c r="D211" s="99" t="str">
        <f>IF(COSTS!$L$158="","",IF('EXHIBIT C'!D211="","",'EXHIBIT C'!D211))</f>
        <v/>
      </c>
      <c r="E211" s="101" t="str">
        <f>IF(B211="","",N(N211)+IF('DEV.  DATA'!H$84&gt;0,IF('CREDIT CALC.'!H$41&lt;='CREDIT CALC.'!H$43,'QUAL. ACQU.'!D207,('CREDIT CALC.'!H$43/'CREDIT CALC.'!H$41)*'QUAL. ACQU.'!D207),IF('CREDIT CALC.'!H$37="","",IF(AND('CREDIT CALC.'!H$41&lt;='CREDIT CALC.'!H$37,'CREDIT CALC.'!H$41&lt;='CREDIT CALC.'!H$43),'QUAL. ACQU.'!D207,IF(AND('CREDIT CALC.'!H$37&lt;'CREDIT CALC.'!H$41,'CREDIT CALC.'!H$37&lt;'CREDIT CALC.'!H$43),('CREDIT CALC.'!H$37/'CREDIT CALC.'!H$41)*'QUAL. ACQU.'!D207,('CREDIT CALC.'!H$43/'CREDIT CALC.'!H$41)*'QUAL. ACQU.'!D207)))))</f>
        <v/>
      </c>
      <c r="F211" s="100" t="str">
        <f>IF(COSTS!$L$158="","",IF('EXHIBIT C'!G211="","",'EXHIBIT C'!G211))</f>
        <v/>
      </c>
      <c r="G211" s="101" t="str">
        <f t="shared" si="14"/>
        <v/>
      </c>
      <c r="H211" s="121" t="str">
        <f>IF(COSTS!$L$158="","",IF(B211="","",IF('DEV.  DATA'!$E$38="",IF('QUAL. ACQU.'!F207="","",'QUAL. ACQU.'!F207),'DEV.  DATA'!$E$38)))</f>
        <v/>
      </c>
      <c r="I211" s="101" t="str">
        <f>IF(COSTS!$L$158="","",IF(B211="","",ROUND(G211*(H211/100),0)))</f>
        <v/>
      </c>
      <c r="N211" s="458"/>
      <c r="O211" s="451" t="str">
        <f t="shared" si="13"/>
        <v/>
      </c>
      <c r="R211" s="457" t="str">
        <f t="shared" si="15"/>
        <v/>
      </c>
      <c r="S211" s="457" t="str">
        <f t="shared" si="16"/>
        <v/>
      </c>
    </row>
    <row r="212" spans="1:19" ht="24.75" thickTop="1" thickBot="1">
      <c r="A212" s="47"/>
      <c r="B212" s="47"/>
      <c r="C212" s="54" t="s">
        <v>95</v>
      </c>
      <c r="D212" s="102" t="str">
        <f>IF(D12="","",SUM(D12:D211))</f>
        <v/>
      </c>
      <c r="E212" s="103" t="str">
        <f>IF(E12="","",SUM(E12:E211))</f>
        <v/>
      </c>
      <c r="F212" s="49"/>
      <c r="G212" s="103" t="str">
        <f>IF(G12="","",SUM(G12:G211))</f>
        <v/>
      </c>
      <c r="H212" s="47"/>
      <c r="I212" s="103" t="str">
        <f>IF(I12="","",SUM(I12:I211))</f>
        <v/>
      </c>
      <c r="N212" s="461" t="str">
        <f>IF(COUNT(N12:N211)=0,"",SUM(N12:N211))</f>
        <v/>
      </c>
      <c r="O212" s="462" t="str">
        <f>IF(SUM(O12:O211)=0,"",SUM(O12:O211))</f>
        <v/>
      </c>
    </row>
    <row r="213" spans="1:19" ht="9.9499999999999993" customHeight="1">
      <c r="A213" s="216"/>
      <c r="B213" s="130"/>
      <c r="C213" s="217"/>
      <c r="D213" s="218"/>
      <c r="E213" s="130"/>
      <c r="F213" s="130"/>
      <c r="G213" s="219"/>
      <c r="H213" s="216"/>
      <c r="I213" s="219"/>
    </row>
    <row r="214" spans="1:19">
      <c r="A214" s="220"/>
      <c r="B214" s="221"/>
      <c r="C214" s="221"/>
      <c r="D214" s="220" t="s">
        <v>238</v>
      </c>
      <c r="F214" s="221"/>
      <c r="G214" s="221"/>
      <c r="H214" s="221"/>
      <c r="I214" s="221"/>
    </row>
    <row r="215" spans="1:19">
      <c r="B215" s="55" t="str">
        <f>IF(B12="","",IF(E212&lt;=COSTS!H158,"","PLEASE CORRECT YOUR TOTAL ELIGIBLE BASIS.  IT IS MORE THAN WHAT YOU DISCLOSED ON THE COST DATA SHEET."))</f>
        <v/>
      </c>
      <c r="C215" s="6"/>
      <c r="D215" s="6"/>
      <c r="E215" s="6"/>
      <c r="G215" s="6"/>
      <c r="H215" s="6"/>
      <c r="I215" s="6"/>
    </row>
    <row r="216" spans="1:19" ht="24" thickBot="1"/>
    <row r="217" spans="1:19" ht="24" thickBot="1">
      <c r="N217" s="463">
        <f>IFERROR(AVEDEV(N12:N211),0)</f>
        <v>0</v>
      </c>
      <c r="O217" t="s">
        <v>391</v>
      </c>
    </row>
  </sheetData>
  <sheetProtection algorithmName="SHA-512" hashValue="iJZrbgd2JADPhaIl5NBS7Q4WX5f4d1bWlWthIql0uZ+kw3DA/DCbi1p6S/+NxE+4cGmya2ILiFfydiCAOsrdgA==" saltValue="lSBtfh83BcA+WL6aFYRVZg==" spinCount="100000" sheet="1" objects="1" scenarios="1" selectLockedCells="1"/>
  <mergeCells count="3">
    <mergeCell ref="N1:O8"/>
    <mergeCell ref="R1:S8"/>
    <mergeCell ref="R9:S10"/>
  </mergeCells>
  <phoneticPr fontId="0" type="noConversion"/>
  <dataValidations count="6">
    <dataValidation allowBlank="1" showInputMessage="1" showErrorMessage="1" prompt="This entry comes from what was entered on the &quot;Applic. Fract. worksheet." sqref="B12 D12" xr:uid="{00000000-0002-0000-0A00-000000000000}"/>
    <dataValidation allowBlank="1" showInputMessage="1" showErrorMessage="1" prompt="This entry comes from the response to question 3 on the &quot;Dev. Data&quot; worksheet or if less than 100%, the last column of the &quot;Applic. Fract.&quot; worksheet." sqref="F12" xr:uid="{00000000-0002-0000-0A00-000001000000}"/>
    <dataValidation allowBlank="1" showInputMessage="1" showErrorMessage="1" prompt="This entry is copied from the figure entered on the &quot;Qual. Acqu.&quot; workksheet." sqref="H12" xr:uid="{00000000-0002-0000-0A00-000002000000}"/>
    <dataValidation allowBlank="1" showInputMessage="1" showErrorMessage="1" prompt="This figure is the product of the eligible basis and the applicable fraction." sqref="G12" xr:uid="{00000000-0002-0000-0A00-000003000000}"/>
    <dataValidation allowBlank="1" showInputMessage="1" showErrorMessage="1" prompt="This figure is the product of the qualified basis and the credit rate." sqref="I12" xr:uid="{00000000-0002-0000-0A00-000004000000}"/>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211" xr:uid="{00000000-0002-0000-0A00-000005000000}"/>
  </dataValidations>
  <printOptions horizontalCentered="1"/>
  <pageMargins left="0.5" right="0.5" top="0.5" bottom="0.75" header="0.5" footer="0.5"/>
  <pageSetup scale="56" fitToHeight="0" orientation="landscape" r:id="rId1"/>
  <headerFooter alignWithMargins="0">
    <oddFooter>&amp;LHC Development Final Cost Certification (DFCC)
&amp;10Rev.06-2023&amp;RPage 14</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abColor indexed="57"/>
    <pageSetUpPr fitToPage="1"/>
  </sheetPr>
  <dimension ref="A1:W54"/>
  <sheetViews>
    <sheetView defaultGridColor="0" colorId="22" zoomScale="60" zoomScaleNormal="60" workbookViewId="0">
      <selection activeCell="S14" sqref="S14:V14"/>
    </sheetView>
  </sheetViews>
  <sheetFormatPr defaultColWidth="9.69140625" defaultRowHeight="23.25"/>
  <cols>
    <col min="1" max="1" width="2.3828125" customWidth="1"/>
    <col min="2" max="2" width="3.69140625" customWidth="1"/>
    <col min="3" max="3" width="2.07421875" customWidth="1"/>
    <col min="4" max="4" width="3.69140625" customWidth="1"/>
    <col min="5" max="5" width="2.69140625" customWidth="1"/>
    <col min="6" max="6" width="4.69140625" customWidth="1"/>
    <col min="7" max="7" width="3.23046875" customWidth="1"/>
    <col min="8" max="9" width="3.69140625" customWidth="1"/>
    <col min="10" max="10" width="3.4609375" customWidth="1"/>
    <col min="11" max="11" width="3.765625" customWidth="1"/>
    <col min="12" max="12" width="3.3828125" customWidth="1"/>
    <col min="13" max="14" width="3.69140625" customWidth="1"/>
    <col min="15" max="15" width="3.921875" customWidth="1"/>
    <col min="16" max="16" width="8.53515625" customWidth="1"/>
    <col min="17" max="17" width="3.69140625" customWidth="1"/>
    <col min="18" max="18" width="2.69140625" customWidth="1"/>
    <col min="19" max="23" width="3.69140625" customWidth="1"/>
  </cols>
  <sheetData>
    <row r="1" spans="1:23">
      <c r="A1" s="66"/>
      <c r="B1" s="66"/>
      <c r="C1" s="66"/>
      <c r="D1" s="66"/>
      <c r="E1" s="66"/>
      <c r="F1" s="66"/>
      <c r="G1" s="66"/>
      <c r="H1" s="66"/>
      <c r="I1" s="66"/>
      <c r="J1" s="66"/>
      <c r="K1" s="66"/>
      <c r="L1" s="66"/>
      <c r="M1" s="66"/>
      <c r="N1" s="66"/>
      <c r="O1" s="66"/>
      <c r="P1" s="66"/>
      <c r="Q1" s="66"/>
      <c r="R1" s="66"/>
      <c r="S1" s="66"/>
      <c r="T1" s="66"/>
      <c r="U1" s="66"/>
      <c r="V1" s="66"/>
      <c r="W1" s="66"/>
    </row>
    <row r="2" spans="1:23" ht="30">
      <c r="A2" s="223" t="s">
        <v>158</v>
      </c>
      <c r="B2" s="224"/>
      <c r="C2" s="224"/>
      <c r="D2" s="224"/>
      <c r="E2" s="224"/>
      <c r="F2" s="224"/>
      <c r="G2" s="224"/>
      <c r="H2" s="224"/>
      <c r="I2" s="224"/>
      <c r="J2" s="224"/>
      <c r="K2" s="224"/>
      <c r="L2" s="224"/>
      <c r="M2" s="224"/>
      <c r="N2" s="224"/>
      <c r="O2" s="224"/>
      <c r="P2" s="224"/>
      <c r="Q2" s="224"/>
      <c r="R2" s="224"/>
      <c r="S2" s="224"/>
      <c r="T2" s="224"/>
      <c r="U2" s="224"/>
      <c r="V2" s="224"/>
      <c r="W2" s="224"/>
    </row>
    <row r="3" spans="1:23">
      <c r="A3" s="224"/>
      <c r="B3" s="224"/>
      <c r="C3" s="224"/>
      <c r="D3" s="224"/>
      <c r="E3" s="224"/>
      <c r="F3" s="224"/>
      <c r="G3" s="224"/>
      <c r="H3" s="224"/>
      <c r="I3" s="224"/>
      <c r="J3" s="224"/>
      <c r="K3" s="224"/>
      <c r="L3" s="224"/>
      <c r="M3" s="224"/>
      <c r="N3" s="224"/>
      <c r="O3" s="224"/>
      <c r="P3" s="224"/>
      <c r="Q3" s="224"/>
      <c r="R3" s="224"/>
      <c r="S3" s="224"/>
      <c r="T3" s="224"/>
      <c r="U3" s="224"/>
      <c r="V3" s="224"/>
      <c r="W3" s="224"/>
    </row>
    <row r="4" spans="1:23">
      <c r="A4" s="568" t="str">
        <f>"The undersigned inidividual or authorized officer of "&amp;IF('DEV.  DATA'!C99="","{applicant name from DEV. DATA}",'DEV.  DATA'!C99)&amp;" (the ""Applicant""), in"</f>
        <v>The undersigned inidividual or authorized officer of {applicant name from DEV. DATA} (the "Applicant"), in</v>
      </c>
      <c r="B4" s="568"/>
      <c r="C4" s="568"/>
      <c r="D4" s="568"/>
      <c r="E4" s="568"/>
      <c r="F4" s="568"/>
      <c r="G4" s="568"/>
      <c r="H4" s="568"/>
      <c r="I4" s="568"/>
      <c r="J4" s="568"/>
      <c r="K4" s="568"/>
      <c r="L4" s="568"/>
      <c r="M4" s="568"/>
      <c r="N4" s="568"/>
      <c r="O4" s="568"/>
      <c r="P4" s="568"/>
      <c r="Q4" s="568"/>
      <c r="R4" s="568"/>
      <c r="S4" s="568"/>
      <c r="T4" s="568"/>
      <c r="U4" s="568"/>
      <c r="V4" s="568"/>
      <c r="W4" s="568"/>
    </row>
    <row r="5" spans="1:23">
      <c r="A5" s="225" t="s">
        <v>216</v>
      </c>
      <c r="B5" s="225"/>
      <c r="C5" s="225"/>
      <c r="D5" s="225"/>
      <c r="E5" s="225"/>
      <c r="F5" s="225"/>
      <c r="G5" s="225"/>
      <c r="H5" s="225"/>
      <c r="I5" s="225"/>
      <c r="J5" s="225"/>
      <c r="K5" s="225"/>
      <c r="L5" s="225"/>
      <c r="M5" s="225"/>
      <c r="N5" s="225"/>
      <c r="O5" s="225"/>
      <c r="P5" s="225"/>
      <c r="Q5" s="225"/>
      <c r="R5" s="225"/>
      <c r="S5" s="225"/>
      <c r="T5" s="225"/>
      <c r="U5" s="225"/>
      <c r="V5" s="225"/>
      <c r="W5" s="225"/>
    </row>
    <row r="6" spans="1:23">
      <c r="A6" s="225" t="str">
        <f>"from the State's housing credit allocation apportionment for Development Number "&amp;IF(COSTS!K6="","",COSTS!K6)</f>
        <v xml:space="preserve">from the State's housing credit allocation apportionment for Development Number </v>
      </c>
      <c r="B6" s="225"/>
      <c r="C6" s="225"/>
      <c r="D6" s="225"/>
      <c r="E6" s="225"/>
      <c r="F6" s="225"/>
      <c r="G6" s="225"/>
      <c r="H6" s="225"/>
      <c r="I6" s="225"/>
      <c r="J6" s="225"/>
      <c r="K6" s="225"/>
      <c r="L6" s="225"/>
      <c r="M6" s="225"/>
      <c r="N6" s="225"/>
      <c r="O6" s="225"/>
      <c r="P6" s="225"/>
      <c r="Q6" s="227"/>
      <c r="R6" s="227"/>
      <c r="S6" s="227"/>
      <c r="T6" s="227"/>
      <c r="U6" s="227"/>
      <c r="V6" s="227"/>
      <c r="W6" s="227"/>
    </row>
    <row r="7" spans="1:23" ht="24" thickBot="1">
      <c r="A7" s="225" t="s">
        <v>309</v>
      </c>
      <c r="B7" s="226"/>
      <c r="C7" s="226"/>
      <c r="D7" s="282"/>
      <c r="E7" s="282"/>
      <c r="F7" s="569">
        <f>'EXHIBIT C'!J212+'EX. C. ACQUI.'!I212</f>
        <v>0</v>
      </c>
      <c r="G7" s="569"/>
      <c r="H7" s="569"/>
      <c r="I7" s="569"/>
      <c r="J7" s="569"/>
      <c r="K7" s="225" t="s">
        <v>176</v>
      </c>
      <c r="L7" s="225"/>
      <c r="M7" s="225"/>
      <c r="N7" s="225"/>
      <c r="O7" s="225"/>
      <c r="P7" s="225"/>
      <c r="Q7" s="225"/>
      <c r="R7" s="225"/>
      <c r="S7" s="225"/>
      <c r="T7" s="225"/>
      <c r="U7" s="225"/>
      <c r="V7" s="225"/>
      <c r="W7" s="225"/>
    </row>
    <row r="8" spans="1:23">
      <c r="A8" s="75"/>
      <c r="B8" s="75"/>
      <c r="C8" s="75"/>
      <c r="D8" s="75"/>
      <c r="E8" s="75"/>
      <c r="F8" s="75"/>
      <c r="G8" s="75"/>
      <c r="H8" s="75"/>
      <c r="I8" s="75"/>
      <c r="J8" s="75"/>
      <c r="K8" s="75"/>
      <c r="L8" s="75"/>
      <c r="M8" s="75"/>
      <c r="N8" s="75"/>
      <c r="O8" s="75"/>
      <c r="P8" s="75"/>
      <c r="Q8" s="75"/>
      <c r="R8" s="75"/>
      <c r="S8" s="75"/>
      <c r="T8" s="75"/>
      <c r="U8" s="75"/>
      <c r="V8" s="75"/>
      <c r="W8" s="75"/>
    </row>
    <row r="9" spans="1:23">
      <c r="A9" s="75"/>
      <c r="B9" s="75"/>
      <c r="C9" s="77" t="s">
        <v>177</v>
      </c>
      <c r="D9" s="75" t="s">
        <v>178</v>
      </c>
      <c r="E9" s="75"/>
      <c r="F9" s="75"/>
      <c r="G9" s="75"/>
      <c r="H9" s="75"/>
      <c r="I9" s="75"/>
      <c r="J9" s="75"/>
      <c r="K9" s="75"/>
      <c r="L9" s="75"/>
      <c r="M9" s="75"/>
      <c r="N9" s="75"/>
      <c r="O9" s="75"/>
      <c r="P9" s="75"/>
      <c r="Q9" s="75"/>
      <c r="R9" s="75"/>
      <c r="S9" s="75"/>
      <c r="T9" s="75"/>
      <c r="U9" s="75"/>
      <c r="V9" s="75"/>
      <c r="W9" s="75"/>
    </row>
    <row r="10" spans="1:23" ht="24" thickBot="1">
      <c r="A10" s="570"/>
      <c r="B10" s="571"/>
      <c r="C10" s="571"/>
      <c r="D10" s="571"/>
      <c r="E10" s="75" t="s">
        <v>179</v>
      </c>
      <c r="F10" s="75"/>
      <c r="G10" s="75"/>
      <c r="H10" s="75"/>
      <c r="I10" s="75"/>
      <c r="J10" s="75"/>
      <c r="K10" s="75"/>
      <c r="L10" s="75"/>
      <c r="M10" s="75"/>
      <c r="N10" s="75"/>
      <c r="O10" s="75"/>
      <c r="P10" s="75"/>
      <c r="Q10" s="75"/>
      <c r="R10" s="75"/>
      <c r="S10" s="75"/>
      <c r="T10" s="75"/>
      <c r="U10" s="75"/>
      <c r="V10" s="75"/>
      <c r="W10" s="75"/>
    </row>
    <row r="11" spans="1:23">
      <c r="A11" s="75" t="s">
        <v>180</v>
      </c>
      <c r="B11" s="75"/>
      <c r="C11" s="75"/>
      <c r="D11" s="75"/>
      <c r="E11" s="75"/>
      <c r="F11" s="75"/>
      <c r="G11" s="75"/>
      <c r="H11" s="75"/>
      <c r="I11" s="75"/>
      <c r="J11" s="75"/>
      <c r="K11" s="75"/>
      <c r="L11" s="75"/>
      <c r="M11" s="75"/>
      <c r="N11" s="75"/>
      <c r="O11" s="75"/>
      <c r="P11" s="75"/>
      <c r="Q11" s="75"/>
      <c r="R11" s="75"/>
      <c r="S11" s="75"/>
      <c r="T11" s="75"/>
      <c r="U11" s="75"/>
      <c r="V11" s="75"/>
      <c r="W11" s="75"/>
    </row>
    <row r="12" spans="1:23">
      <c r="A12" s="75"/>
      <c r="B12" s="75"/>
      <c r="C12" s="75"/>
      <c r="D12" s="75"/>
      <c r="E12" s="75"/>
      <c r="F12" s="75"/>
      <c r="G12" s="75"/>
      <c r="H12" s="75"/>
      <c r="I12" s="75"/>
      <c r="J12" s="75"/>
      <c r="K12" s="75"/>
      <c r="L12" s="75"/>
      <c r="M12" s="75"/>
      <c r="N12" s="75"/>
      <c r="O12" s="75"/>
      <c r="P12" s="75"/>
      <c r="Q12" s="75"/>
      <c r="R12" s="75"/>
      <c r="S12" s="75"/>
      <c r="T12" s="75"/>
      <c r="U12" s="75"/>
      <c r="V12" s="75"/>
      <c r="W12" s="75"/>
    </row>
    <row r="13" spans="1:23" ht="24" thickBot="1">
      <c r="A13" s="75"/>
      <c r="B13" s="75"/>
      <c r="C13" s="77" t="s">
        <v>181</v>
      </c>
      <c r="D13" s="75" t="s">
        <v>182</v>
      </c>
      <c r="E13" s="75"/>
      <c r="F13" s="75"/>
      <c r="G13" s="75"/>
      <c r="H13" s="75"/>
      <c r="I13" s="75"/>
      <c r="J13" s="75"/>
      <c r="K13" s="576"/>
      <c r="L13" s="571"/>
      <c r="M13" s="571"/>
      <c r="N13" s="571"/>
      <c r="O13" s="571"/>
      <c r="P13" s="571"/>
      <c r="Q13" s="75" t="s">
        <v>183</v>
      </c>
      <c r="R13" s="75"/>
      <c r="S13" s="75"/>
      <c r="T13" s="75"/>
      <c r="U13" s="75"/>
      <c r="V13" s="75"/>
      <c r="W13" s="75"/>
    </row>
    <row r="14" spans="1:23" ht="24" thickBot="1">
      <c r="A14" s="75" t="s">
        <v>175</v>
      </c>
      <c r="B14" s="75"/>
      <c r="C14" s="75"/>
      <c r="D14" s="75"/>
      <c r="E14" s="75"/>
      <c r="F14" s="75"/>
      <c r="G14" s="75"/>
      <c r="H14" s="75"/>
      <c r="I14" s="75"/>
      <c r="J14" s="75"/>
      <c r="K14" s="75"/>
      <c r="L14" s="75"/>
      <c r="M14" s="75"/>
      <c r="N14" s="75"/>
      <c r="O14" s="75"/>
      <c r="P14" s="75"/>
      <c r="Q14" s="75"/>
      <c r="R14" s="75"/>
      <c r="S14" s="576"/>
      <c r="T14" s="571"/>
      <c r="U14" s="571"/>
      <c r="V14" s="571"/>
      <c r="W14" s="75"/>
    </row>
    <row r="15" spans="1:23">
      <c r="A15" s="75" t="s">
        <v>184</v>
      </c>
      <c r="B15" s="75"/>
      <c r="C15" s="75"/>
      <c r="D15" s="75"/>
      <c r="E15" s="75"/>
      <c r="F15" s="75"/>
      <c r="G15" s="75"/>
      <c r="H15" s="75"/>
      <c r="I15" s="75"/>
      <c r="J15" s="75"/>
      <c r="K15" s="75"/>
      <c r="L15" s="75"/>
      <c r="M15" s="75"/>
      <c r="N15" s="75"/>
      <c r="O15" s="75"/>
      <c r="P15" s="75"/>
      <c r="Q15" s="75"/>
      <c r="R15" s="75"/>
      <c r="S15" s="75"/>
      <c r="T15" s="75"/>
      <c r="U15" s="75"/>
      <c r="V15" s="75"/>
      <c r="W15" s="75"/>
    </row>
    <row r="16" spans="1:23">
      <c r="A16" s="75" t="str">
        <f>"operate Development Number "&amp;IF(COSTS!K6="","",COSTS!K6)&amp;"."</f>
        <v>operate Development Number .</v>
      </c>
      <c r="B16" s="75"/>
      <c r="C16" s="75"/>
      <c r="D16" s="75"/>
      <c r="E16" s="75"/>
      <c r="F16" s="76"/>
      <c r="G16" s="76"/>
      <c r="H16" s="205"/>
      <c r="I16" s="206"/>
      <c r="J16" s="206"/>
      <c r="K16" s="206"/>
      <c r="L16" s="75"/>
      <c r="M16" s="75"/>
      <c r="N16" s="75"/>
      <c r="O16" s="75"/>
      <c r="P16" s="75"/>
      <c r="Q16" s="75"/>
      <c r="R16" s="75"/>
      <c r="S16" s="75"/>
      <c r="T16" s="75"/>
      <c r="U16" s="75"/>
      <c r="V16" s="75"/>
      <c r="W16" s="75"/>
    </row>
    <row r="17" spans="1:23">
      <c r="A17" s="75"/>
      <c r="B17" s="75"/>
      <c r="C17" s="75"/>
      <c r="D17" s="75"/>
      <c r="E17" s="75"/>
      <c r="F17" s="75"/>
      <c r="G17" s="75"/>
      <c r="H17" s="75"/>
      <c r="I17" s="75"/>
      <c r="J17" s="75"/>
      <c r="K17" s="75"/>
      <c r="L17" s="75"/>
      <c r="M17" s="75"/>
      <c r="N17" s="75"/>
      <c r="O17" s="75"/>
      <c r="P17" s="75"/>
      <c r="Q17" s="75"/>
      <c r="R17" s="75"/>
      <c r="S17" s="75"/>
      <c r="T17" s="75"/>
      <c r="U17" s="75"/>
      <c r="V17" s="75"/>
      <c r="W17" s="75"/>
    </row>
    <row r="18" spans="1:23">
      <c r="A18" s="75"/>
      <c r="B18" s="75"/>
      <c r="C18" s="77" t="s">
        <v>185</v>
      </c>
      <c r="D18" s="75" t="s">
        <v>186</v>
      </c>
      <c r="E18" s="75"/>
      <c r="F18" s="75"/>
      <c r="G18" s="75"/>
      <c r="H18" s="75"/>
      <c r="I18" s="75"/>
      <c r="J18" s="75"/>
      <c r="K18" s="75"/>
      <c r="L18" s="75"/>
      <c r="M18" s="75"/>
      <c r="N18" s="75"/>
      <c r="O18" s="75"/>
      <c r="P18" s="75"/>
      <c r="Q18" s="75"/>
      <c r="R18" s="75"/>
      <c r="S18" s="75"/>
      <c r="T18" s="75"/>
      <c r="U18" s="75"/>
      <c r="V18" s="75"/>
      <c r="W18" s="75"/>
    </row>
    <row r="19" spans="1:23">
      <c r="A19" s="75" t="s">
        <v>187</v>
      </c>
      <c r="B19" s="75"/>
      <c r="C19" s="75"/>
      <c r="D19" s="75"/>
      <c r="E19" s="75"/>
      <c r="F19" s="75"/>
      <c r="G19" s="75"/>
      <c r="H19" s="75"/>
      <c r="I19" s="75"/>
      <c r="J19" s="75"/>
      <c r="K19" s="75"/>
      <c r="L19" s="75"/>
      <c r="M19" s="75"/>
      <c r="N19" s="75"/>
      <c r="O19" s="75"/>
      <c r="P19" s="75"/>
      <c r="Q19" s="75"/>
      <c r="R19" s="75"/>
      <c r="S19" s="75"/>
      <c r="T19" s="75"/>
      <c r="U19" s="75"/>
      <c r="V19" s="75"/>
      <c r="W19" s="75"/>
    </row>
    <row r="20" spans="1:23">
      <c r="A20" s="75"/>
      <c r="B20" s="75"/>
      <c r="C20" s="75"/>
      <c r="D20" s="75"/>
      <c r="E20" s="75"/>
      <c r="F20" s="75"/>
      <c r="G20" s="75"/>
      <c r="H20" s="75"/>
      <c r="I20" s="75"/>
      <c r="J20" s="75"/>
      <c r="K20" s="75"/>
      <c r="L20" s="75"/>
      <c r="M20" s="75"/>
      <c r="N20" s="75"/>
      <c r="O20" s="75"/>
      <c r="P20" s="75"/>
      <c r="Q20" s="75"/>
      <c r="R20" s="75"/>
      <c r="S20" s="75"/>
      <c r="T20" s="75"/>
      <c r="U20" s="75"/>
      <c r="V20" s="75"/>
      <c r="W20" s="75"/>
    </row>
    <row r="21" spans="1:23">
      <c r="A21" s="75"/>
      <c r="B21" s="75"/>
      <c r="C21" s="77" t="s">
        <v>188</v>
      </c>
      <c r="D21" s="75" t="s">
        <v>189</v>
      </c>
      <c r="E21" s="75"/>
      <c r="F21" s="75"/>
      <c r="G21" s="75"/>
      <c r="H21" s="75"/>
      <c r="I21" s="75"/>
      <c r="J21" s="75"/>
      <c r="K21" s="75"/>
      <c r="L21" s="75"/>
      <c r="M21" s="75"/>
      <c r="N21" s="75"/>
      <c r="O21" s="75"/>
      <c r="P21" s="75"/>
      <c r="Q21" s="75"/>
      <c r="R21" s="75"/>
      <c r="S21" s="75"/>
      <c r="T21" s="75"/>
      <c r="U21" s="75"/>
      <c r="V21" s="75"/>
      <c r="W21" s="75"/>
    </row>
    <row r="22" spans="1:23">
      <c r="A22" s="75" t="s">
        <v>190</v>
      </c>
      <c r="B22" s="75"/>
      <c r="C22" s="75"/>
      <c r="D22" s="75"/>
      <c r="E22" s="75"/>
      <c r="F22" s="75"/>
      <c r="G22" s="75"/>
      <c r="H22" s="75"/>
      <c r="I22" s="75"/>
      <c r="J22" s="75"/>
      <c r="K22" s="75"/>
      <c r="L22" s="75"/>
      <c r="M22" s="75"/>
      <c r="N22" s="75"/>
      <c r="O22" s="75"/>
      <c r="P22" s="75"/>
      <c r="Q22" s="75"/>
      <c r="R22" s="75"/>
      <c r="S22" s="75"/>
      <c r="T22" s="75"/>
      <c r="U22" s="75"/>
      <c r="V22" s="75"/>
      <c r="W22" s="75"/>
    </row>
    <row r="23" spans="1:23">
      <c r="A23" s="75" t="s">
        <v>191</v>
      </c>
      <c r="B23" s="75"/>
      <c r="C23" s="75"/>
      <c r="D23" s="75"/>
      <c r="E23" s="75"/>
      <c r="F23" s="75"/>
      <c r="G23" s="75"/>
      <c r="H23" s="75"/>
      <c r="I23" s="75"/>
      <c r="J23" s="75"/>
      <c r="K23" s="75"/>
      <c r="L23" s="75"/>
      <c r="M23" s="75"/>
      <c r="N23" s="75"/>
      <c r="O23" s="75"/>
      <c r="P23" s="75"/>
      <c r="Q23" s="75"/>
      <c r="R23" s="75"/>
      <c r="S23" s="75"/>
      <c r="T23" s="75"/>
      <c r="U23" s="75"/>
      <c r="V23" s="75"/>
      <c r="W23" s="75"/>
    </row>
    <row r="24" spans="1:23">
      <c r="A24" s="75" t="s">
        <v>192</v>
      </c>
      <c r="B24" s="75"/>
      <c r="C24" s="75"/>
      <c r="D24" s="75"/>
      <c r="E24" s="75"/>
      <c r="F24" s="75"/>
      <c r="G24" s="75"/>
      <c r="H24" s="75"/>
      <c r="I24" s="75"/>
      <c r="J24" s="75"/>
      <c r="K24" s="75"/>
      <c r="L24" s="75"/>
      <c r="M24" s="75"/>
      <c r="N24" s="75"/>
      <c r="O24" s="75"/>
      <c r="P24" s="75"/>
      <c r="Q24" s="75"/>
      <c r="R24" s="75"/>
      <c r="S24" s="75"/>
      <c r="T24" s="75"/>
      <c r="U24" s="75"/>
      <c r="V24" s="75"/>
      <c r="W24" s="75"/>
    </row>
    <row r="25" spans="1:23">
      <c r="A25" s="75" t="s">
        <v>193</v>
      </c>
      <c r="B25" s="75"/>
      <c r="C25" s="75"/>
      <c r="D25" s="75"/>
      <c r="E25" s="75"/>
      <c r="F25" s="75"/>
      <c r="G25" s="75"/>
      <c r="H25" s="75"/>
      <c r="I25" s="75"/>
      <c r="J25" s="75"/>
      <c r="K25" s="75"/>
      <c r="L25" s="75"/>
      <c r="M25" s="75"/>
      <c r="N25" s="75"/>
      <c r="O25" s="75"/>
      <c r="P25" s="75"/>
      <c r="Q25" s="75"/>
      <c r="R25" s="75"/>
      <c r="S25" s="75"/>
      <c r="T25" s="75"/>
      <c r="U25" s="75"/>
      <c r="V25" s="75"/>
      <c r="W25" s="75"/>
    </row>
    <row r="26" spans="1:23">
      <c r="A26" s="75"/>
      <c r="B26" s="75"/>
      <c r="C26" s="75"/>
      <c r="D26" s="75"/>
      <c r="E26" s="75"/>
      <c r="F26" s="75"/>
      <c r="G26" s="75"/>
      <c r="H26" s="75"/>
      <c r="I26" s="75"/>
      <c r="J26" s="75"/>
      <c r="K26" s="75"/>
      <c r="L26" s="75"/>
      <c r="M26" s="75"/>
      <c r="N26" s="75"/>
      <c r="O26" s="75"/>
      <c r="P26" s="75"/>
      <c r="Q26" s="75"/>
      <c r="R26" s="75"/>
      <c r="S26" s="75"/>
      <c r="T26" s="75"/>
      <c r="U26" s="75"/>
      <c r="V26" s="75"/>
      <c r="W26" s="75"/>
    </row>
    <row r="27" spans="1:23">
      <c r="A27" s="75"/>
      <c r="B27" s="75"/>
      <c r="C27" s="77" t="s">
        <v>194</v>
      </c>
      <c r="D27" s="75" t="s">
        <v>195</v>
      </c>
      <c r="E27" s="75"/>
      <c r="F27" s="75"/>
      <c r="G27" s="75"/>
      <c r="H27" s="75"/>
      <c r="I27" s="75"/>
      <c r="J27" s="75"/>
      <c r="K27" s="75"/>
      <c r="L27" s="75"/>
      <c r="M27" s="75"/>
      <c r="N27" s="75"/>
      <c r="O27" s="75"/>
      <c r="P27" s="75"/>
      <c r="Q27" s="75"/>
      <c r="R27" s="75"/>
      <c r="S27" s="75"/>
      <c r="T27" s="75"/>
      <c r="U27" s="75"/>
      <c r="V27" s="75"/>
      <c r="W27" s="75"/>
    </row>
    <row r="28" spans="1:23">
      <c r="A28" s="75" t="s">
        <v>196</v>
      </c>
      <c r="B28" s="75"/>
      <c r="C28" s="75"/>
      <c r="D28" s="75"/>
      <c r="E28" s="75"/>
      <c r="F28" s="75"/>
      <c r="G28" s="75"/>
      <c r="H28" s="75"/>
      <c r="I28" s="75"/>
      <c r="J28" s="75"/>
      <c r="K28" s="75"/>
      <c r="L28" s="75"/>
      <c r="M28" s="75"/>
      <c r="N28" s="75"/>
      <c r="O28" s="75"/>
      <c r="P28" s="75"/>
      <c r="Q28" s="75"/>
      <c r="R28" s="75"/>
      <c r="S28" s="75"/>
      <c r="T28" s="75"/>
      <c r="U28" s="75"/>
      <c r="V28" s="75"/>
      <c r="W28" s="75"/>
    </row>
    <row r="29" spans="1:23">
      <c r="A29" s="75" t="s">
        <v>197</v>
      </c>
      <c r="B29" s="75"/>
      <c r="C29" s="75"/>
      <c r="D29" s="75"/>
      <c r="E29" s="75"/>
      <c r="F29" s="75"/>
      <c r="G29" s="75"/>
      <c r="H29" s="75"/>
      <c r="I29" s="75"/>
      <c r="J29" s="75"/>
      <c r="K29" s="75"/>
      <c r="L29" s="75"/>
      <c r="M29" s="75"/>
      <c r="N29" s="75"/>
      <c r="O29" s="75"/>
      <c r="P29" s="75"/>
      <c r="Q29" s="75"/>
      <c r="R29" s="75"/>
      <c r="S29" s="75"/>
      <c r="T29" s="75"/>
      <c r="U29" s="75"/>
      <c r="V29" s="75"/>
      <c r="W29" s="75"/>
    </row>
    <row r="30" spans="1:23">
      <c r="A30" s="75" t="s">
        <v>198</v>
      </c>
      <c r="B30" s="75"/>
      <c r="C30" s="75"/>
      <c r="D30" s="75"/>
      <c r="E30" s="75"/>
      <c r="F30" s="75"/>
      <c r="G30" s="75"/>
      <c r="H30" s="75"/>
      <c r="I30" s="75"/>
      <c r="J30" s="75"/>
      <c r="K30" s="75"/>
      <c r="L30" s="75"/>
      <c r="M30" s="75"/>
      <c r="N30" s="75"/>
      <c r="O30" s="75"/>
      <c r="P30" s="75"/>
      <c r="Q30" s="75"/>
      <c r="R30" s="75"/>
      <c r="S30" s="75"/>
      <c r="T30" s="75"/>
      <c r="U30" s="75"/>
      <c r="V30" s="75"/>
      <c r="W30" s="75"/>
    </row>
    <row r="31" spans="1:23">
      <c r="A31" s="75" t="s">
        <v>199</v>
      </c>
      <c r="B31" s="75"/>
      <c r="C31" s="75"/>
      <c r="D31" s="75"/>
      <c r="E31" s="75"/>
      <c r="F31" s="75"/>
      <c r="G31" s="75"/>
      <c r="H31" s="75"/>
      <c r="I31" s="75"/>
      <c r="J31" s="75"/>
      <c r="K31" s="75"/>
      <c r="L31" s="75"/>
      <c r="M31" s="75"/>
      <c r="N31" s="75"/>
      <c r="O31" s="75"/>
      <c r="P31" s="75"/>
      <c r="Q31" s="75"/>
      <c r="R31" s="75"/>
      <c r="S31" s="75"/>
      <c r="T31" s="75"/>
      <c r="U31" s="75"/>
      <c r="V31" s="75"/>
      <c r="W31" s="75"/>
    </row>
    <row r="32" spans="1:23">
      <c r="A32" s="75"/>
      <c r="B32" s="75"/>
      <c r="C32" s="75"/>
      <c r="D32" s="75"/>
      <c r="E32" s="75"/>
      <c r="F32" s="75"/>
      <c r="G32" s="75"/>
      <c r="H32" s="75"/>
      <c r="I32" s="75"/>
      <c r="J32" s="75"/>
      <c r="K32" s="75"/>
      <c r="L32" s="75"/>
      <c r="M32" s="75"/>
      <c r="N32" s="75"/>
      <c r="O32" s="75"/>
      <c r="P32" s="75"/>
      <c r="Q32" s="75"/>
      <c r="R32" s="75"/>
      <c r="S32" s="75"/>
      <c r="T32" s="75"/>
      <c r="U32" s="75"/>
      <c r="V32" s="75"/>
      <c r="W32" s="75"/>
    </row>
    <row r="33" spans="1:23" ht="24" thickBot="1">
      <c r="A33" s="75"/>
      <c r="B33" s="75"/>
      <c r="C33" s="77" t="s">
        <v>200</v>
      </c>
      <c r="D33" s="75" t="s">
        <v>201</v>
      </c>
      <c r="E33" s="75"/>
      <c r="F33" s="75"/>
      <c r="G33" s="75"/>
      <c r="H33" s="75"/>
      <c r="I33" s="75"/>
      <c r="J33" s="75"/>
      <c r="K33" s="75"/>
      <c r="L33" s="75"/>
      <c r="M33" s="577" t="str">
        <f>IF(MAX('EXHIBIT C'!C12:C211)&lt;1,"TBD",MAX('EXHIBIT C'!C12:C211))</f>
        <v>TBD</v>
      </c>
      <c r="N33" s="578"/>
      <c r="O33" s="578"/>
      <c r="P33" s="578"/>
      <c r="Q33" s="75" t="s">
        <v>159</v>
      </c>
      <c r="R33" s="75"/>
      <c r="S33" s="75"/>
      <c r="T33" s="75"/>
      <c r="U33" s="75"/>
      <c r="V33" s="75"/>
      <c r="W33" s="75"/>
    </row>
    <row r="34" spans="1:23">
      <c r="A34" s="75"/>
      <c r="B34" s="75"/>
      <c r="C34" s="75"/>
      <c r="D34" s="75"/>
      <c r="E34" s="75"/>
      <c r="F34" s="75"/>
      <c r="G34" s="75"/>
      <c r="H34" s="75"/>
      <c r="I34" s="75"/>
      <c r="J34" s="75"/>
      <c r="K34" s="75"/>
      <c r="L34" s="75"/>
      <c r="M34" s="75"/>
      <c r="N34" s="75"/>
      <c r="O34" s="75"/>
      <c r="P34" s="75"/>
      <c r="Q34" s="75"/>
      <c r="R34" s="75"/>
      <c r="S34" s="75"/>
      <c r="T34" s="75"/>
      <c r="U34" s="75"/>
      <c r="V34" s="75"/>
      <c r="W34" s="75"/>
    </row>
    <row r="35" spans="1:23">
      <c r="A35" s="75"/>
      <c r="B35" s="75"/>
      <c r="C35" s="75"/>
      <c r="D35" s="75"/>
      <c r="E35" s="75"/>
      <c r="F35" s="75"/>
      <c r="G35" s="75"/>
      <c r="H35" s="75"/>
      <c r="I35" s="75"/>
      <c r="J35" s="75"/>
      <c r="K35" s="75"/>
      <c r="L35" s="75"/>
      <c r="M35" s="75"/>
      <c r="N35" s="75"/>
      <c r="O35" s="75"/>
      <c r="P35" s="75"/>
      <c r="Q35" s="75"/>
      <c r="R35" s="75"/>
      <c r="S35" s="75"/>
      <c r="T35" s="75"/>
      <c r="U35" s="75"/>
      <c r="V35" s="75"/>
      <c r="W35" s="75"/>
    </row>
    <row r="36" spans="1:23">
      <c r="A36" s="75" t="s">
        <v>202</v>
      </c>
      <c r="B36" s="75"/>
      <c r="C36" s="75"/>
      <c r="D36" s="75"/>
      <c r="E36" s="75"/>
      <c r="F36" s="75"/>
      <c r="G36" s="75"/>
      <c r="H36" s="75"/>
      <c r="I36" s="75"/>
      <c r="J36" s="75"/>
      <c r="K36" s="75"/>
      <c r="L36" s="75"/>
      <c r="M36" s="75"/>
      <c r="N36" s="75"/>
      <c r="O36" s="75"/>
      <c r="P36" s="75"/>
      <c r="Q36" s="75"/>
      <c r="R36" s="75"/>
      <c r="S36" s="75"/>
      <c r="T36" s="75"/>
      <c r="U36" s="75"/>
      <c r="V36" s="75"/>
      <c r="W36" s="75"/>
    </row>
    <row r="37" spans="1:23">
      <c r="A37" s="75" t="s">
        <v>203</v>
      </c>
      <c r="B37" s="75"/>
      <c r="C37" s="75"/>
      <c r="D37" s="75"/>
      <c r="E37" s="75"/>
      <c r="F37" s="75"/>
      <c r="G37" s="75"/>
      <c r="H37" s="75"/>
      <c r="I37" s="75"/>
      <c r="J37" s="75"/>
      <c r="K37" s="75"/>
      <c r="L37" s="75"/>
      <c r="M37" s="75"/>
      <c r="N37" s="75"/>
      <c r="O37" s="75"/>
      <c r="P37" s="75"/>
      <c r="Q37" s="75"/>
      <c r="R37" s="75"/>
      <c r="S37" s="75"/>
      <c r="T37" s="75"/>
      <c r="U37" s="75"/>
      <c r="V37" s="75"/>
      <c r="W37" s="75"/>
    </row>
    <row r="38" spans="1:23">
      <c r="A38" s="75" t="s">
        <v>204</v>
      </c>
      <c r="B38" s="75"/>
      <c r="C38" s="75"/>
      <c r="D38" s="75"/>
      <c r="E38" s="75"/>
      <c r="F38" s="75"/>
      <c r="G38" s="75"/>
      <c r="H38" s="75"/>
      <c r="I38" s="75"/>
      <c r="J38" s="75"/>
      <c r="K38" s="75"/>
      <c r="L38" s="75"/>
      <c r="M38" s="75"/>
      <c r="N38" s="75"/>
      <c r="O38" s="75"/>
      <c r="P38" s="75"/>
      <c r="Q38" s="75"/>
      <c r="R38" s="75"/>
      <c r="S38" s="75"/>
      <c r="T38" s="75"/>
      <c r="U38" s="75"/>
      <c r="V38" s="75"/>
      <c r="W38" s="75"/>
    </row>
    <row r="39" spans="1:23">
      <c r="A39" s="75"/>
      <c r="B39" s="75"/>
      <c r="C39" s="75"/>
      <c r="D39" s="75"/>
      <c r="E39" s="75"/>
      <c r="F39" s="75"/>
      <c r="G39" s="75"/>
      <c r="H39" s="75"/>
      <c r="I39" s="75"/>
      <c r="J39" s="75"/>
      <c r="K39" s="75"/>
      <c r="L39" s="75"/>
      <c r="M39" s="75"/>
      <c r="N39" s="75"/>
      <c r="O39" s="75"/>
      <c r="P39" s="75"/>
      <c r="Q39" s="75"/>
      <c r="R39" s="75"/>
      <c r="S39" s="75"/>
      <c r="T39" s="75"/>
      <c r="U39" s="75"/>
      <c r="V39" s="75"/>
      <c r="W39" s="75"/>
    </row>
    <row r="40" spans="1:23" ht="24" thickBot="1">
      <c r="A40" s="78"/>
      <c r="B40" s="78"/>
      <c r="C40" s="78"/>
      <c r="D40" s="78"/>
      <c r="E40" s="78"/>
      <c r="F40" s="78"/>
      <c r="G40" s="78"/>
      <c r="H40" s="78"/>
      <c r="I40" s="78"/>
      <c r="J40" s="78"/>
      <c r="K40" s="78"/>
      <c r="L40" s="75"/>
      <c r="M40" s="75"/>
      <c r="N40" s="576"/>
      <c r="O40" s="576"/>
      <c r="P40" s="576"/>
      <c r="Q40" s="576"/>
      <c r="R40" s="576"/>
      <c r="S40" s="576"/>
      <c r="T40" s="75"/>
      <c r="U40" s="75"/>
      <c r="V40" s="75"/>
      <c r="W40" s="75"/>
    </row>
    <row r="41" spans="1:23">
      <c r="A41" s="75" t="s">
        <v>160</v>
      </c>
      <c r="B41" s="75"/>
      <c r="C41" s="75"/>
      <c r="D41" s="75"/>
      <c r="E41" s="75"/>
      <c r="F41" s="75"/>
      <c r="G41" s="75"/>
      <c r="H41" s="75"/>
      <c r="I41" s="75"/>
      <c r="J41" s="75"/>
      <c r="K41" s="75"/>
      <c r="L41" s="75"/>
      <c r="M41" s="75"/>
      <c r="N41" s="75" t="s">
        <v>205</v>
      </c>
      <c r="O41" s="75"/>
      <c r="P41" s="75"/>
      <c r="Q41" s="75"/>
      <c r="R41" s="75"/>
      <c r="S41" s="75"/>
      <c r="T41" s="75"/>
      <c r="U41" s="75"/>
      <c r="V41" s="75"/>
      <c r="W41" s="75"/>
    </row>
    <row r="42" spans="1:23">
      <c r="A42" s="75"/>
      <c r="B42" s="75"/>
      <c r="C42" s="75"/>
      <c r="D42" s="75"/>
      <c r="E42" s="75"/>
      <c r="F42" s="75"/>
      <c r="G42" s="75"/>
      <c r="H42" s="75"/>
      <c r="I42" s="75"/>
      <c r="J42" s="75"/>
      <c r="K42" s="75"/>
      <c r="L42" s="75"/>
      <c r="M42" s="75"/>
      <c r="N42" s="75"/>
      <c r="O42" s="75"/>
      <c r="P42" s="75"/>
      <c r="Q42" s="75"/>
      <c r="R42" s="75"/>
      <c r="S42" s="75"/>
      <c r="T42" s="75"/>
      <c r="U42" s="75"/>
      <c r="V42" s="75"/>
      <c r="W42" s="75"/>
    </row>
    <row r="43" spans="1:23" ht="24" thickBot="1">
      <c r="A43" s="576"/>
      <c r="B43" s="576"/>
      <c r="C43" s="576"/>
      <c r="D43" s="576"/>
      <c r="E43" s="576"/>
      <c r="F43" s="576"/>
      <c r="G43" s="576"/>
      <c r="H43" s="576"/>
      <c r="I43" s="576"/>
      <c r="J43" s="576"/>
      <c r="K43" s="576"/>
      <c r="L43" s="75"/>
      <c r="M43" s="75"/>
      <c r="N43" s="75"/>
      <c r="O43" s="75"/>
      <c r="P43" s="75"/>
      <c r="Q43" s="75"/>
      <c r="R43" s="75"/>
      <c r="S43" s="75"/>
      <c r="T43" s="75"/>
      <c r="U43" s="75"/>
      <c r="V43" s="75"/>
      <c r="W43" s="75"/>
    </row>
    <row r="44" spans="1:23">
      <c r="A44" s="75" t="s">
        <v>206</v>
      </c>
      <c r="B44" s="75"/>
      <c r="C44" s="75"/>
      <c r="D44" s="75"/>
      <c r="E44" s="75"/>
      <c r="F44" s="75"/>
      <c r="G44" s="75"/>
      <c r="H44" s="75"/>
      <c r="I44" s="75"/>
      <c r="J44" s="75"/>
      <c r="K44" s="75"/>
      <c r="L44" s="75"/>
      <c r="M44" s="75"/>
      <c r="N44" s="75"/>
      <c r="O44" s="75"/>
      <c r="P44" s="75"/>
      <c r="Q44" s="75"/>
      <c r="R44" s="75"/>
      <c r="S44" s="75"/>
      <c r="T44" s="75"/>
      <c r="U44" s="75"/>
      <c r="V44" s="75"/>
      <c r="W44" s="75"/>
    </row>
    <row r="45" spans="1:23">
      <c r="A45" s="75"/>
      <c r="B45" s="75"/>
      <c r="C45" s="75"/>
      <c r="D45" s="75"/>
      <c r="E45" s="75"/>
      <c r="F45" s="75"/>
      <c r="G45" s="75"/>
      <c r="H45" s="75"/>
      <c r="I45" s="75"/>
      <c r="J45" s="75"/>
      <c r="K45" s="75"/>
      <c r="L45" s="75"/>
      <c r="M45" s="75"/>
      <c r="N45" s="75"/>
      <c r="O45" s="75"/>
      <c r="P45" s="75"/>
      <c r="Q45" s="75"/>
      <c r="R45" s="75"/>
      <c r="S45" s="75"/>
      <c r="T45" s="75"/>
      <c r="U45" s="75"/>
      <c r="V45" s="75"/>
      <c r="W45" s="75"/>
    </row>
    <row r="46" spans="1:23" ht="24" thickBot="1">
      <c r="A46" s="75" t="s">
        <v>79</v>
      </c>
      <c r="B46" s="75"/>
      <c r="C46" s="75"/>
      <c r="D46" s="75"/>
      <c r="E46" s="75"/>
      <c r="F46" s="572" t="str">
        <f ca="1">IF(CELL("type",'DEV.  DATA'!C99)="b","",'DEV.  DATA'!C99)</f>
        <v/>
      </c>
      <c r="G46" s="573"/>
      <c r="H46" s="573"/>
      <c r="I46" s="573"/>
      <c r="J46" s="573"/>
      <c r="K46" s="573"/>
      <c r="L46" s="573"/>
      <c r="M46" s="573"/>
      <c r="N46" s="573"/>
      <c r="O46" s="573"/>
      <c r="P46" s="573"/>
      <c r="Q46" s="573"/>
      <c r="R46" s="573"/>
      <c r="S46" s="573"/>
      <c r="T46" s="75"/>
      <c r="U46" s="75"/>
      <c r="V46" s="75"/>
      <c r="W46" s="75"/>
    </row>
    <row r="47" spans="1:23">
      <c r="A47" s="75"/>
      <c r="B47" s="75"/>
      <c r="C47" s="75"/>
      <c r="D47" s="75"/>
      <c r="E47" s="75"/>
      <c r="F47" s="75" t="s">
        <v>207</v>
      </c>
      <c r="G47" s="75"/>
      <c r="H47" s="75"/>
      <c r="I47" s="75"/>
      <c r="J47" s="75"/>
      <c r="K47" s="75"/>
      <c r="L47" s="75"/>
      <c r="M47" s="75"/>
      <c r="N47" s="75"/>
      <c r="O47" s="75"/>
      <c r="P47" s="75"/>
      <c r="Q47" s="75"/>
      <c r="R47" s="75"/>
      <c r="S47" s="75"/>
      <c r="T47" s="75"/>
      <c r="U47" s="75"/>
      <c r="V47" s="75"/>
      <c r="W47" s="75"/>
    </row>
    <row r="48" spans="1:23">
      <c r="A48" s="71"/>
      <c r="B48" s="71"/>
      <c r="C48" s="71"/>
      <c r="D48" s="71"/>
      <c r="E48" s="71"/>
      <c r="F48" s="71"/>
      <c r="G48" s="71"/>
      <c r="H48" s="71"/>
      <c r="I48" s="71"/>
      <c r="J48" s="71"/>
      <c r="K48" s="71"/>
      <c r="L48" s="71"/>
      <c r="M48" s="71"/>
      <c r="N48" s="71"/>
      <c r="O48" s="71"/>
      <c r="P48" s="71"/>
      <c r="Q48" s="71"/>
      <c r="R48" s="71"/>
      <c r="S48" s="71"/>
      <c r="T48" s="71"/>
      <c r="U48" s="71"/>
      <c r="V48" s="71"/>
      <c r="W48" s="71"/>
    </row>
    <row r="49" spans="1:23" ht="24" thickBot="1">
      <c r="A49" s="71" t="s">
        <v>85</v>
      </c>
      <c r="B49" s="71"/>
      <c r="C49" s="71"/>
      <c r="D49" s="71"/>
      <c r="E49" s="71"/>
      <c r="F49" s="71"/>
      <c r="G49" s="71"/>
      <c r="H49" s="79"/>
      <c r="I49" s="79"/>
      <c r="J49" s="79"/>
      <c r="K49" s="79"/>
      <c r="L49" s="79"/>
      <c r="M49" s="79"/>
      <c r="N49" s="79"/>
      <c r="O49" s="79"/>
      <c r="P49" s="79"/>
      <c r="Q49" s="79"/>
      <c r="R49" s="79"/>
      <c r="S49" s="79"/>
      <c r="T49" s="71"/>
      <c r="U49" s="71"/>
      <c r="V49" s="71"/>
      <c r="W49" s="71"/>
    </row>
    <row r="50" spans="1:23">
      <c r="A50" s="71"/>
      <c r="B50" s="71"/>
      <c r="C50" s="71"/>
      <c r="D50" s="71"/>
      <c r="E50" s="71"/>
      <c r="F50" s="71"/>
      <c r="G50" s="71"/>
      <c r="H50" s="71"/>
      <c r="I50" s="71"/>
      <c r="J50" s="71"/>
      <c r="K50" s="71"/>
      <c r="L50" s="71"/>
      <c r="M50" s="71"/>
      <c r="N50" s="71"/>
      <c r="O50" s="71"/>
      <c r="P50" s="71"/>
      <c r="Q50" s="71"/>
      <c r="R50" s="71"/>
      <c r="S50" s="71"/>
      <c r="T50" s="71"/>
      <c r="U50" s="71"/>
      <c r="V50" s="71"/>
      <c r="W50" s="71"/>
    </row>
    <row r="51" spans="1:23" ht="24" thickBot="1">
      <c r="A51" s="71" t="s">
        <v>161</v>
      </c>
      <c r="B51" s="71"/>
      <c r="C51" s="71"/>
      <c r="D51" s="71"/>
      <c r="E51" s="71"/>
      <c r="F51" s="71"/>
      <c r="G51" s="71"/>
      <c r="H51" s="574"/>
      <c r="I51" s="575"/>
      <c r="J51" s="575"/>
      <c r="K51" s="575"/>
      <c r="L51" s="575"/>
      <c r="M51" s="575"/>
      <c r="N51" s="575"/>
      <c r="O51" s="575"/>
      <c r="P51" s="575"/>
      <c r="Q51" s="575"/>
      <c r="R51" s="575"/>
      <c r="S51" s="575"/>
      <c r="T51" s="71"/>
      <c r="U51" s="71"/>
      <c r="V51" s="71"/>
      <c r="W51" s="71"/>
    </row>
    <row r="52" spans="1:23">
      <c r="A52" s="68"/>
      <c r="B52" s="68"/>
      <c r="C52" s="68"/>
      <c r="D52" s="68"/>
      <c r="E52" s="68"/>
      <c r="F52" s="68"/>
      <c r="G52" s="68"/>
      <c r="H52" s="66"/>
      <c r="I52" s="66"/>
      <c r="J52" s="68"/>
      <c r="K52" s="66"/>
      <c r="L52" s="66"/>
      <c r="M52" s="66"/>
      <c r="N52" s="66"/>
      <c r="O52" s="66"/>
      <c r="P52" s="66"/>
      <c r="Q52" s="66"/>
      <c r="R52" s="66"/>
      <c r="S52" s="66"/>
      <c r="T52" s="66"/>
      <c r="U52" s="66"/>
      <c r="V52" s="66"/>
      <c r="W52" s="66"/>
    </row>
    <row r="53" spans="1:23">
      <c r="A53" s="66"/>
      <c r="B53" s="66"/>
      <c r="C53" s="66"/>
      <c r="D53" s="66"/>
      <c r="E53" s="66"/>
      <c r="F53" s="66"/>
      <c r="G53" s="66"/>
      <c r="H53" s="66"/>
      <c r="I53" s="66"/>
      <c r="J53" s="66"/>
      <c r="K53" s="66"/>
      <c r="L53" s="66"/>
      <c r="M53" s="66"/>
      <c r="N53" s="66"/>
      <c r="O53" s="66"/>
      <c r="P53" s="66"/>
      <c r="Q53" s="66"/>
      <c r="R53" s="66"/>
      <c r="S53" s="66"/>
      <c r="T53" s="66"/>
      <c r="U53" s="66"/>
      <c r="V53" s="66"/>
      <c r="W53" s="66"/>
    </row>
    <row r="54" spans="1:23">
      <c r="A54" s="66"/>
      <c r="B54" s="66"/>
      <c r="C54" s="66"/>
      <c r="D54" s="66"/>
      <c r="E54" s="66"/>
      <c r="F54" s="66"/>
      <c r="G54" s="66"/>
      <c r="H54" s="66"/>
      <c r="I54" s="66"/>
      <c r="J54" s="66"/>
      <c r="K54" s="66"/>
      <c r="L54" s="66"/>
      <c r="M54" s="66"/>
      <c r="N54" s="66"/>
      <c r="O54" s="66"/>
      <c r="P54" s="66"/>
      <c r="Q54" s="66"/>
      <c r="R54" s="66"/>
      <c r="S54" s="66"/>
      <c r="T54" s="66"/>
      <c r="U54" s="66"/>
      <c r="V54" s="66"/>
      <c r="W54" s="66"/>
    </row>
  </sheetData>
  <sheetProtection algorithmName="SHA-512" hashValue="fzcPOTKt4PurdvvjHczXEOW/NjdqEWgsATOUQgSoZqFM5WW9Ypde2Rh+uJr38brfb0Gb6auYc0TjwT95PMfBVQ==" saltValue="BeXUWsYbOEguqOMrucehYw==" spinCount="100000" sheet="1" objects="1" scenarios="1" selectLockedCells="1"/>
  <mergeCells count="10">
    <mergeCell ref="A4:W4"/>
    <mergeCell ref="F7:J7"/>
    <mergeCell ref="A10:D10"/>
    <mergeCell ref="F46:S46"/>
    <mergeCell ref="H51:S51"/>
    <mergeCell ref="K13:P13"/>
    <mergeCell ref="S14:V14"/>
    <mergeCell ref="M33:P33"/>
    <mergeCell ref="N40:S40"/>
    <mergeCell ref="A43:K43"/>
  </mergeCells>
  <phoneticPr fontId="0" type="noConversion"/>
  <conditionalFormatting sqref="M33:P33">
    <cfRule type="cellIs" dxfId="0" priority="1" operator="lessThan">
      <formula>1</formula>
    </cfRule>
  </conditionalFormatting>
  <printOptions horizontalCentered="1"/>
  <pageMargins left="0.5" right="0.5" top="0.5" bottom="0.75" header="0.5" footer="0.5"/>
  <pageSetup scale="62" orientation="portrait" r:id="rId1"/>
  <headerFooter alignWithMargins="0">
    <oddFooter>&amp;LHC Development Final Cost Certification (DFCC)
&amp;10Rev. 06-2023&amp;RPage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43"/>
  </sheetPr>
  <dimension ref="A1:N119"/>
  <sheetViews>
    <sheetView defaultGridColor="0" colorId="22" zoomScale="70" zoomScaleNormal="70" workbookViewId="0">
      <selection activeCell="A21" sqref="A21:I24"/>
    </sheetView>
  </sheetViews>
  <sheetFormatPr defaultColWidth="9.69140625" defaultRowHeight="23.25"/>
  <cols>
    <col min="1" max="1" width="6.61328125" customWidth="1"/>
    <col min="2" max="2" width="20.765625" customWidth="1"/>
    <col min="8" max="8" width="9.69140625" customWidth="1"/>
    <col min="9" max="9" width="6.69140625" customWidth="1"/>
    <col min="11" max="11" width="14.23046875" bestFit="1" customWidth="1"/>
  </cols>
  <sheetData>
    <row r="1" spans="1:14">
      <c r="A1" s="67"/>
      <c r="B1" s="67"/>
      <c r="C1" s="67"/>
      <c r="D1" s="67"/>
      <c r="E1" s="67"/>
      <c r="F1" s="202"/>
      <c r="G1" s="61"/>
      <c r="H1" s="204" t="str">
        <f>"Application #: "&amp;IF(COSTS!$K$6="","",COSTS!$K$6)</f>
        <v xml:space="preserve">Application #: </v>
      </c>
      <c r="I1" s="67"/>
    </row>
    <row r="2" spans="1:14">
      <c r="A2" s="149" t="s">
        <v>65</v>
      </c>
      <c r="B2" s="68"/>
      <c r="C2" s="68"/>
      <c r="D2" s="68"/>
      <c r="E2" s="68"/>
      <c r="F2" s="68"/>
      <c r="G2" s="68"/>
      <c r="H2" s="68"/>
      <c r="I2" s="68"/>
      <c r="J2" s="44"/>
      <c r="K2" s="3"/>
      <c r="L2" s="3"/>
      <c r="M2" s="3"/>
    </row>
    <row r="3" spans="1:14" ht="23.25" customHeight="1">
      <c r="A3" s="150"/>
      <c r="B3" s="150"/>
      <c r="C3" s="150"/>
      <c r="D3" s="150"/>
      <c r="E3" s="150"/>
      <c r="F3" s="150"/>
      <c r="G3" s="150"/>
      <c r="H3" s="150"/>
      <c r="I3" s="150"/>
      <c r="J3" s="496" t="str">
        <f>IF(OR(N(F9)=0,N(C15)=0),"Please complete this Final Cost Certification template to automate the housing credit pricing evaluation.","The syndication rate provided in cell C15 is calculated by using the housing credit allocation indicated in cell F9 ("&amp;TEXT(N(F9),"$#,##0")&amp;"), the Equity from the Sale of Credits listed on the COSTS tab ("&amp;TEXT(N(COSTS!L21),"$#,##0")&amp;") and the percentage of housing credits being sold to the syndicator indicated in cell D28 [ "&amp;TEXT(N(COSTS!L21),"$#,##0")&amp;" / ( "&amp;TEXT(N(F9),"$#,##0")&amp;" x 10 years x "&amp;TEXT(N('DEV.  DATA'!D28)/100,"0.000%")&amp;" ) ].")</f>
        <v>Please complete this Final Cost Certification template to automate the housing credit pricing evaluation.</v>
      </c>
      <c r="K3" s="497"/>
      <c r="L3" s="497"/>
      <c r="M3" s="497"/>
      <c r="N3" s="498"/>
    </row>
    <row r="4" spans="1:14">
      <c r="A4" s="149" t="s">
        <v>66</v>
      </c>
      <c r="B4" s="68"/>
      <c r="C4" s="68"/>
      <c r="D4" s="68"/>
      <c r="E4" s="68"/>
      <c r="F4" s="68"/>
      <c r="G4" s="68"/>
      <c r="H4" s="68"/>
      <c r="I4" s="68"/>
      <c r="J4" s="499"/>
      <c r="K4" s="500"/>
      <c r="L4" s="500"/>
      <c r="M4" s="500"/>
      <c r="N4" s="501"/>
    </row>
    <row r="5" spans="1:14" ht="23.25" customHeight="1">
      <c r="A5" s="151"/>
      <c r="B5" s="68"/>
      <c r="C5" s="68"/>
      <c r="D5" s="68"/>
      <c r="E5" s="68"/>
      <c r="F5" s="68"/>
      <c r="G5" s="68"/>
      <c r="H5" s="68"/>
      <c r="I5" s="68"/>
      <c r="J5" s="499"/>
      <c r="K5" s="500"/>
      <c r="L5" s="500"/>
      <c r="M5" s="500"/>
      <c r="N5" s="501"/>
    </row>
    <row r="6" spans="1:14" ht="24" thickBot="1">
      <c r="A6" s="68" t="s">
        <v>67</v>
      </c>
      <c r="B6" s="152"/>
      <c r="C6" s="511"/>
      <c r="D6" s="511"/>
      <c r="E6" s="511"/>
      <c r="F6" s="511"/>
      <c r="G6" s="511"/>
      <c r="H6" s="511"/>
      <c r="I6" s="150"/>
      <c r="J6" s="499"/>
      <c r="K6" s="500"/>
      <c r="L6" s="500"/>
      <c r="M6" s="500"/>
      <c r="N6" s="501"/>
    </row>
    <row r="7" spans="1:14" ht="23.25" customHeight="1">
      <c r="A7" s="68"/>
      <c r="B7" s="68"/>
      <c r="C7" s="68"/>
      <c r="D7" s="68"/>
      <c r="E7" s="68"/>
      <c r="F7" s="68"/>
      <c r="G7" s="68"/>
      <c r="H7" s="68"/>
      <c r="I7" s="68"/>
      <c r="J7" s="499"/>
      <c r="K7" s="500"/>
      <c r="L7" s="500"/>
      <c r="M7" s="500"/>
      <c r="N7" s="501"/>
    </row>
    <row r="8" spans="1:14" ht="23.25" customHeight="1">
      <c r="A8" s="68" t="s">
        <v>454</v>
      </c>
      <c r="B8" s="68"/>
      <c r="C8" s="68"/>
      <c r="D8" s="68"/>
      <c r="E8" s="68"/>
      <c r="F8" s="68"/>
      <c r="G8" s="68"/>
      <c r="H8" s="68"/>
      <c r="I8" s="68"/>
      <c r="J8" s="499"/>
      <c r="K8" s="500"/>
      <c r="L8" s="500"/>
      <c r="M8" s="500"/>
      <c r="N8" s="501"/>
    </row>
    <row r="9" spans="1:14" ht="23.25" customHeight="1" thickBot="1">
      <c r="A9" s="68" t="s">
        <v>455</v>
      </c>
      <c r="B9" s="68"/>
      <c r="C9" s="68"/>
      <c r="D9" s="68"/>
      <c r="E9" s="68"/>
      <c r="F9" s="529"/>
      <c r="G9" s="529"/>
      <c r="H9" s="529"/>
      <c r="I9" s="68"/>
      <c r="J9" s="502" t="str">
        <f>IF(N(CERTIFY!F7)=0,"Please complete this Final Cost Certification template to automate the housing credit allocation evaluation.","The housing credit allocation entered in cell F9 of "&amp;TEXT(F9,"$#,##0.00")&amp;IF(F9&lt;&gt;CERTIFY!F7," does NOT match"," matches")&amp;" the total housing credit alloction indicated in Exhibit C for NEW CONSTRUCTION OR SUBSTANTIAL REHABILITATION "&amp;IF(COSTS!$L$158="","","together with Exhibit C ACQUISITION ")&amp;"as well as in the Final Cost Certification form of "&amp;TEXT(CERTIFY!F7,"$#,##0.00")&amp;".")</f>
        <v>Please complete this Final Cost Certification template to automate the housing credit allocation evaluation.</v>
      </c>
      <c r="K9" s="503"/>
      <c r="L9" s="503"/>
      <c r="M9" s="503"/>
      <c r="N9" s="504"/>
    </row>
    <row r="10" spans="1:14" ht="23.25" customHeight="1">
      <c r="A10" s="68"/>
      <c r="B10" s="68"/>
      <c r="C10" s="68"/>
      <c r="D10" s="68"/>
      <c r="E10" s="68"/>
      <c r="F10" s="68"/>
      <c r="G10" s="68"/>
      <c r="H10" s="68"/>
      <c r="I10" s="68"/>
      <c r="J10" s="502"/>
      <c r="K10" s="503"/>
      <c r="L10" s="503"/>
      <c r="M10" s="503"/>
      <c r="N10" s="504"/>
    </row>
    <row r="11" spans="1:14" ht="23.25" customHeight="1">
      <c r="A11" s="68" t="s">
        <v>322</v>
      </c>
      <c r="B11" s="68"/>
      <c r="C11" s="68"/>
      <c r="D11" s="68"/>
      <c r="E11" s="68"/>
      <c r="F11" s="68"/>
      <c r="G11" s="68"/>
      <c r="H11" s="68"/>
      <c r="I11" s="68"/>
      <c r="J11" s="502"/>
      <c r="K11" s="503"/>
      <c r="L11" s="503"/>
      <c r="M11" s="503"/>
      <c r="N11" s="504"/>
    </row>
    <row r="12" spans="1:14">
      <c r="A12" s="68" t="s">
        <v>323</v>
      </c>
      <c r="B12" s="68"/>
      <c r="C12" s="68"/>
      <c r="D12" s="68"/>
      <c r="E12" s="68"/>
      <c r="F12" s="68"/>
      <c r="G12" s="68"/>
      <c r="H12" s="68"/>
      <c r="I12" s="68"/>
      <c r="J12" s="502"/>
      <c r="K12" s="503"/>
      <c r="L12" s="503"/>
      <c r="M12" s="503"/>
      <c r="N12" s="504"/>
    </row>
    <row r="13" spans="1:14">
      <c r="A13" s="68" t="s">
        <v>324</v>
      </c>
      <c r="B13" s="68"/>
      <c r="C13" s="68"/>
      <c r="D13" s="68"/>
      <c r="E13" s="68"/>
      <c r="F13" s="68"/>
      <c r="G13" s="68"/>
      <c r="H13" s="68"/>
      <c r="I13" s="68"/>
      <c r="J13" s="502"/>
      <c r="K13" s="503"/>
      <c r="L13" s="503"/>
      <c r="M13" s="503"/>
      <c r="N13" s="504"/>
    </row>
    <row r="14" spans="1:14" ht="17.100000000000001" customHeight="1">
      <c r="A14" s="150"/>
      <c r="B14" s="150"/>
      <c r="C14" s="150"/>
      <c r="D14" s="150"/>
      <c r="E14" s="150"/>
      <c r="F14" s="150"/>
      <c r="G14" s="150"/>
      <c r="H14" s="150"/>
      <c r="I14" s="150"/>
      <c r="J14" s="505"/>
      <c r="K14" s="506"/>
      <c r="L14" s="506"/>
      <c r="M14" s="506"/>
      <c r="N14" s="507"/>
    </row>
    <row r="15" spans="1:14" ht="24" thickBot="1">
      <c r="A15" s="68" t="s">
        <v>68</v>
      </c>
      <c r="B15" s="68"/>
      <c r="C15" s="469">
        <f>IFERROR(COSTS!L21*100*100/(10*'DEV.  DATA'!D28*F9),0)</f>
        <v>0</v>
      </c>
      <c r="D15" s="68" t="s">
        <v>421</v>
      </c>
      <c r="E15" s="68"/>
      <c r="F15" s="68"/>
      <c r="G15" s="68"/>
      <c r="H15" s="68"/>
      <c r="I15" s="68"/>
      <c r="L15" s="3"/>
      <c r="M15" s="3"/>
    </row>
    <row r="16" spans="1:14" ht="17.100000000000001" customHeight="1">
      <c r="A16" s="68"/>
      <c r="B16" s="68"/>
      <c r="C16" s="153"/>
      <c r="E16" s="68"/>
      <c r="F16" s="68"/>
      <c r="G16" s="68"/>
      <c r="H16" s="68"/>
      <c r="I16" s="68"/>
      <c r="L16" s="3"/>
      <c r="M16" s="3"/>
    </row>
    <row r="17" spans="1:13" ht="24" thickBot="1">
      <c r="A17" s="68" t="s">
        <v>420</v>
      </c>
      <c r="B17" s="68"/>
      <c r="C17" s="387"/>
      <c r="D17" s="68" t="s">
        <v>421</v>
      </c>
      <c r="E17" s="68"/>
      <c r="F17" s="68"/>
      <c r="G17" s="68"/>
      <c r="H17" s="68"/>
      <c r="I17" s="68"/>
    </row>
    <row r="18" spans="1:13">
      <c r="A18" s="134"/>
      <c r="B18" s="134"/>
      <c r="C18" s="134"/>
      <c r="D18" s="519" t="s">
        <v>422</v>
      </c>
      <c r="E18" s="519"/>
      <c r="F18" s="519"/>
      <c r="G18" s="519"/>
      <c r="H18" s="519"/>
      <c r="I18" s="134"/>
    </row>
    <row r="19" spans="1:13">
      <c r="A19" s="134"/>
      <c r="B19" s="134"/>
      <c r="C19" s="134"/>
      <c r="D19" s="519"/>
      <c r="E19" s="519"/>
      <c r="F19" s="519"/>
      <c r="G19" s="519"/>
      <c r="H19" s="519"/>
      <c r="I19" s="134"/>
    </row>
    <row r="20" spans="1:13" ht="23.25" customHeight="1">
      <c r="A20" s="388" t="str">
        <f>"("&amp;IF(C15&lt;&gt;C17,"The","If the")&amp;" two syndication rates above do not match, please enter an explanation below.)"</f>
        <v>(If the two syndication rates above do not match, please enter an explanation below.)</v>
      </c>
      <c r="B20" s="388"/>
      <c r="C20" s="388"/>
      <c r="D20" s="388"/>
      <c r="E20" s="388"/>
      <c r="F20" s="388"/>
      <c r="G20" s="388"/>
      <c r="H20" s="388"/>
      <c r="I20" s="388"/>
    </row>
    <row r="21" spans="1:13">
      <c r="A21" s="520"/>
      <c r="B21" s="521"/>
      <c r="C21" s="521"/>
      <c r="D21" s="521"/>
      <c r="E21" s="521"/>
      <c r="F21" s="521"/>
      <c r="G21" s="521"/>
      <c r="H21" s="521"/>
      <c r="I21" s="522"/>
    </row>
    <row r="22" spans="1:13">
      <c r="A22" s="523"/>
      <c r="B22" s="524"/>
      <c r="C22" s="524"/>
      <c r="D22" s="524"/>
      <c r="E22" s="524"/>
      <c r="F22" s="524"/>
      <c r="G22" s="524"/>
      <c r="H22" s="524"/>
      <c r="I22" s="525"/>
    </row>
    <row r="23" spans="1:13">
      <c r="A23" s="523"/>
      <c r="B23" s="524"/>
      <c r="C23" s="524"/>
      <c r="D23" s="524"/>
      <c r="E23" s="524"/>
      <c r="F23" s="524"/>
      <c r="G23" s="524"/>
      <c r="H23" s="524"/>
      <c r="I23" s="525"/>
      <c r="L23" s="3"/>
      <c r="M23" s="3"/>
    </row>
    <row r="24" spans="1:13">
      <c r="A24" s="526"/>
      <c r="B24" s="527"/>
      <c r="C24" s="527"/>
      <c r="D24" s="527"/>
      <c r="E24" s="527"/>
      <c r="F24" s="527"/>
      <c r="G24" s="527"/>
      <c r="H24" s="527"/>
      <c r="I24" s="528"/>
      <c r="L24" s="3"/>
      <c r="M24" s="3"/>
    </row>
    <row r="25" spans="1:13" ht="17.100000000000001" customHeight="1">
      <c r="A25" s="68"/>
      <c r="B25" s="68"/>
      <c r="C25" s="68"/>
      <c r="D25" s="273"/>
      <c r="E25" s="68"/>
      <c r="F25" s="68"/>
      <c r="G25" s="68"/>
      <c r="H25" s="68"/>
      <c r="I25" s="68"/>
      <c r="L25" s="3"/>
      <c r="M25" s="3"/>
    </row>
    <row r="26" spans="1:13">
      <c r="A26" s="190" t="s">
        <v>69</v>
      </c>
      <c r="B26" s="150"/>
      <c r="C26" s="150"/>
      <c r="D26" s="150"/>
      <c r="E26" s="150"/>
      <c r="F26" s="150"/>
      <c r="G26" s="150"/>
      <c r="H26" s="150"/>
      <c r="I26" s="150"/>
    </row>
    <row r="27" spans="1:13" ht="17.100000000000001" customHeight="1">
      <c r="A27" s="150"/>
      <c r="B27" s="150"/>
      <c r="C27" s="150"/>
      <c r="D27" s="150"/>
      <c r="E27" s="150"/>
      <c r="F27" s="150"/>
      <c r="G27" s="150"/>
      <c r="H27" s="150"/>
      <c r="I27" s="150"/>
    </row>
    <row r="28" spans="1:13" ht="24" thickBot="1">
      <c r="A28" s="150"/>
      <c r="B28" s="150"/>
      <c r="C28" s="150"/>
      <c r="D28" s="88"/>
      <c r="E28" s="67" t="s">
        <v>263</v>
      </c>
      <c r="F28" s="150"/>
      <c r="G28" s="150"/>
      <c r="H28" s="150"/>
      <c r="I28" s="150"/>
    </row>
    <row r="29" spans="1:13">
      <c r="A29" s="68"/>
      <c r="B29" s="68"/>
      <c r="C29" s="68"/>
      <c r="D29" s="68"/>
      <c r="E29" s="68"/>
      <c r="F29" s="68"/>
      <c r="G29" s="68"/>
      <c r="H29" s="68"/>
      <c r="I29" s="68"/>
      <c r="L29" s="3"/>
      <c r="M29" s="3"/>
    </row>
    <row r="30" spans="1:13">
      <c r="A30" s="68" t="s">
        <v>72</v>
      </c>
      <c r="B30" s="68"/>
      <c r="C30" s="68"/>
      <c r="D30" s="68"/>
      <c r="E30" s="68"/>
      <c r="F30" s="68"/>
      <c r="G30" s="68"/>
      <c r="H30" s="68"/>
      <c r="I30" s="68"/>
      <c r="L30" s="3"/>
      <c r="M30" s="3"/>
    </row>
    <row r="31" spans="1:13">
      <c r="A31" s="68" t="s">
        <v>325</v>
      </c>
      <c r="B31" s="68"/>
      <c r="C31" s="68"/>
      <c r="D31" s="68"/>
      <c r="E31" s="68"/>
      <c r="F31" s="68"/>
      <c r="G31" s="68"/>
      <c r="H31" s="68"/>
      <c r="I31" s="68"/>
      <c r="L31" s="3"/>
      <c r="M31" s="3"/>
    </row>
    <row r="32" spans="1:13">
      <c r="A32" s="68"/>
      <c r="B32" s="68"/>
      <c r="C32" s="68"/>
      <c r="D32" s="68"/>
      <c r="E32" s="68"/>
      <c r="F32" s="68"/>
      <c r="G32" s="68"/>
      <c r="H32" s="68"/>
      <c r="I32" s="68"/>
      <c r="L32" s="3"/>
      <c r="M32" s="3"/>
    </row>
    <row r="33" spans="1:13">
      <c r="A33" s="155" t="s">
        <v>456</v>
      </c>
      <c r="B33" s="68" t="s">
        <v>226</v>
      </c>
      <c r="C33" s="68"/>
      <c r="D33" s="68"/>
      <c r="E33" s="68"/>
      <c r="F33" s="68"/>
      <c r="G33" s="68"/>
      <c r="H33" s="68"/>
      <c r="I33" s="68"/>
      <c r="L33" s="3"/>
      <c r="M33" s="3"/>
    </row>
    <row r="34" spans="1:13" ht="17.100000000000001" customHeight="1">
      <c r="A34" s="150"/>
      <c r="B34" s="150"/>
      <c r="C34" s="68"/>
      <c r="D34" s="68"/>
      <c r="E34" s="68"/>
      <c r="F34" s="68"/>
      <c r="G34" s="68"/>
      <c r="H34" s="68"/>
      <c r="I34" s="68"/>
    </row>
    <row r="35" spans="1:13" ht="24" thickBot="1">
      <c r="A35" s="68"/>
      <c r="B35" s="68"/>
      <c r="C35" s="68"/>
      <c r="D35" s="68"/>
      <c r="E35" s="89"/>
      <c r="F35" s="68" t="s">
        <v>70</v>
      </c>
      <c r="G35" s="89"/>
      <c r="H35" s="68" t="s">
        <v>71</v>
      </c>
      <c r="I35" s="150"/>
      <c r="L35" s="3"/>
      <c r="M35" s="3"/>
    </row>
    <row r="36" spans="1:13">
      <c r="A36" s="68"/>
      <c r="B36" s="68"/>
      <c r="C36" s="68"/>
      <c r="D36" s="68"/>
      <c r="E36" s="68"/>
      <c r="F36" s="68"/>
      <c r="G36" s="154"/>
      <c r="H36" s="68"/>
      <c r="I36" s="154"/>
      <c r="J36" s="44"/>
      <c r="K36" s="378"/>
      <c r="L36" s="3"/>
      <c r="M36" s="3"/>
    </row>
    <row r="37" spans="1:13" ht="24" thickBot="1">
      <c r="A37" s="155" t="s">
        <v>289</v>
      </c>
      <c r="B37" s="68" t="s">
        <v>73</v>
      </c>
      <c r="C37" s="68"/>
      <c r="D37" s="68"/>
      <c r="E37" s="90"/>
      <c r="F37" s="68" t="s">
        <v>74</v>
      </c>
      <c r="G37" s="68"/>
      <c r="H37" s="68"/>
      <c r="I37" s="68"/>
      <c r="J37" s="44"/>
      <c r="K37" s="378"/>
      <c r="L37" s="3"/>
      <c r="M37" s="3"/>
    </row>
    <row r="38" spans="1:13" ht="24" thickBot="1">
      <c r="A38" s="68"/>
      <c r="B38" s="68"/>
      <c r="C38" s="68"/>
      <c r="D38" s="68"/>
      <c r="E38" s="91"/>
      <c r="F38" s="68" t="s">
        <v>75</v>
      </c>
      <c r="G38" s="68"/>
      <c r="H38" s="68"/>
      <c r="I38" s="68"/>
      <c r="J38" s="44"/>
      <c r="K38" s="378"/>
      <c r="L38" s="3"/>
      <c r="M38" s="3"/>
    </row>
    <row r="39" spans="1:13">
      <c r="A39" s="68"/>
      <c r="B39" s="68"/>
      <c r="C39" s="68"/>
      <c r="D39" s="68"/>
      <c r="E39" s="68"/>
      <c r="F39" s="68"/>
      <c r="G39" s="68"/>
      <c r="H39" s="68"/>
      <c r="I39" s="68"/>
      <c r="J39" s="44"/>
      <c r="K39" s="378"/>
      <c r="L39" s="3"/>
      <c r="M39" s="3"/>
    </row>
    <row r="40" spans="1:13">
      <c r="A40" s="155" t="s">
        <v>290</v>
      </c>
      <c r="B40" s="68" t="s">
        <v>215</v>
      </c>
      <c r="C40" s="68"/>
      <c r="D40" s="68"/>
      <c r="E40" s="68"/>
      <c r="F40" s="68"/>
      <c r="G40" s="68"/>
      <c r="H40" s="68"/>
      <c r="I40" s="68"/>
      <c r="J40" s="44"/>
      <c r="K40" s="378"/>
      <c r="L40" s="3"/>
      <c r="M40" s="3"/>
    </row>
    <row r="41" spans="1:13" ht="17.100000000000001" customHeight="1">
      <c r="A41" s="68"/>
      <c r="B41" s="68"/>
      <c r="C41" s="68"/>
      <c r="D41" s="68"/>
      <c r="E41" s="68"/>
      <c r="F41" s="68"/>
      <c r="G41" s="68"/>
      <c r="H41" s="68"/>
      <c r="I41" s="68"/>
      <c r="J41" s="44"/>
      <c r="K41" s="3"/>
      <c r="L41" s="3"/>
      <c r="M41" s="3"/>
    </row>
    <row r="42" spans="1:13" ht="24" thickBot="1">
      <c r="A42" s="68"/>
      <c r="B42" s="68"/>
      <c r="C42" s="68"/>
      <c r="D42" s="68"/>
      <c r="E42" s="89"/>
      <c r="F42" s="68" t="s">
        <v>70</v>
      </c>
      <c r="G42" s="89"/>
      <c r="H42" s="68" t="s">
        <v>71</v>
      </c>
      <c r="I42" s="68"/>
      <c r="J42" s="44"/>
      <c r="K42" s="3"/>
      <c r="L42" s="3"/>
      <c r="M42" s="3"/>
    </row>
    <row r="43" spans="1:13">
      <c r="A43" s="68"/>
      <c r="B43" s="68"/>
      <c r="C43" s="68"/>
      <c r="D43" s="68"/>
      <c r="E43" s="154"/>
      <c r="F43" s="68"/>
      <c r="G43" s="154"/>
      <c r="H43" s="68"/>
      <c r="I43" s="68"/>
      <c r="J43" s="44"/>
      <c r="K43" s="3"/>
      <c r="L43" s="3"/>
      <c r="M43" s="3"/>
    </row>
    <row r="44" spans="1:13">
      <c r="A44" s="155" t="s">
        <v>76</v>
      </c>
      <c r="B44" s="150" t="s">
        <v>227</v>
      </c>
      <c r="C44" s="150"/>
      <c r="D44" s="150"/>
      <c r="E44" s="150"/>
      <c r="F44" s="150"/>
      <c r="G44" s="150"/>
      <c r="H44" s="150"/>
      <c r="I44" s="150"/>
      <c r="J44" s="45"/>
      <c r="K44" s="3"/>
      <c r="L44" s="3"/>
      <c r="M44" s="3"/>
    </row>
    <row r="45" spans="1:13">
      <c r="A45" s="150"/>
      <c r="B45" s="150" t="s">
        <v>167</v>
      </c>
      <c r="C45" s="150"/>
      <c r="D45" s="150"/>
      <c r="E45" s="150"/>
      <c r="F45" s="150"/>
      <c r="G45" s="150"/>
      <c r="H45" s="150"/>
      <c r="I45" s="150"/>
      <c r="J45" s="45"/>
      <c r="K45" s="3"/>
      <c r="L45" s="3"/>
      <c r="M45" s="3"/>
    </row>
    <row r="46" spans="1:13" ht="24" thickBot="1">
      <c r="A46" s="68"/>
      <c r="B46" s="68"/>
      <c r="C46" s="68"/>
      <c r="D46" s="68"/>
      <c r="E46" s="89"/>
      <c r="F46" s="68" t="s">
        <v>70</v>
      </c>
      <c r="G46" s="89"/>
      <c r="H46" s="68" t="s">
        <v>71</v>
      </c>
      <c r="I46" s="68"/>
      <c r="J46" s="44"/>
      <c r="K46" s="3"/>
      <c r="L46" s="3"/>
      <c r="M46" s="3"/>
    </row>
    <row r="47" spans="1:13">
      <c r="A47" s="68"/>
      <c r="B47" s="68"/>
      <c r="C47" s="68"/>
      <c r="D47" s="68"/>
      <c r="E47" s="68"/>
      <c r="F47" s="68"/>
      <c r="G47" s="68"/>
      <c r="H47" s="68"/>
      <c r="I47" s="68"/>
      <c r="J47" s="44"/>
      <c r="K47" s="3"/>
      <c r="L47" s="3"/>
      <c r="M47" s="3"/>
    </row>
    <row r="48" spans="1:13">
      <c r="A48" s="155" t="s">
        <v>286</v>
      </c>
      <c r="B48" s="68" t="s">
        <v>225</v>
      </c>
      <c r="C48" s="68"/>
      <c r="D48" s="68"/>
      <c r="E48" s="68"/>
      <c r="F48" s="68"/>
      <c r="G48" s="68"/>
      <c r="H48" s="68"/>
      <c r="I48" s="68"/>
      <c r="J48" s="44"/>
      <c r="K48" s="3"/>
      <c r="L48" s="3"/>
      <c r="M48" s="3"/>
    </row>
    <row r="49" spans="1:13" ht="17.100000000000001" customHeight="1">
      <c r="A49" s="148"/>
      <c r="B49" s="68"/>
      <c r="C49" s="68"/>
      <c r="D49" s="68"/>
      <c r="E49" s="68"/>
      <c r="F49" s="68"/>
      <c r="G49" s="68"/>
      <c r="H49" s="68"/>
      <c r="I49" s="68"/>
      <c r="J49" s="44"/>
      <c r="K49" s="3"/>
      <c r="L49" s="3"/>
      <c r="M49" s="3"/>
    </row>
    <row r="50" spans="1:13" ht="24" thickBot="1">
      <c r="A50" s="148"/>
      <c r="B50" s="68"/>
      <c r="C50" s="68"/>
      <c r="D50" s="67"/>
      <c r="E50" s="89"/>
      <c r="F50" s="68" t="s">
        <v>70</v>
      </c>
      <c r="G50" s="89"/>
      <c r="H50" s="68" t="s">
        <v>71</v>
      </c>
      <c r="I50" s="68"/>
      <c r="J50" s="44"/>
      <c r="K50" s="3"/>
      <c r="L50" s="3"/>
      <c r="M50" s="3"/>
    </row>
    <row r="51" spans="1:13">
      <c r="A51" s="148"/>
      <c r="B51" s="68"/>
      <c r="C51" s="68"/>
      <c r="D51" s="68"/>
      <c r="E51" s="68"/>
      <c r="F51" s="68"/>
      <c r="G51" s="68"/>
      <c r="H51" s="68"/>
      <c r="I51" s="68"/>
      <c r="J51" s="44"/>
      <c r="K51" s="3"/>
      <c r="L51" s="3"/>
      <c r="M51" s="3"/>
    </row>
    <row r="52" spans="1:13">
      <c r="A52" s="155" t="s">
        <v>289</v>
      </c>
      <c r="B52" s="68" t="s">
        <v>287</v>
      </c>
      <c r="C52" s="68"/>
      <c r="D52" s="68"/>
      <c r="E52" s="68"/>
      <c r="F52" s="68"/>
      <c r="G52" s="68"/>
      <c r="H52" s="68"/>
      <c r="I52" s="68"/>
      <c r="J52" s="44"/>
      <c r="K52" s="3"/>
      <c r="L52" s="3"/>
      <c r="M52" s="3"/>
    </row>
    <row r="53" spans="1:13">
      <c r="A53" s="155"/>
      <c r="B53" s="68" t="s">
        <v>288</v>
      </c>
      <c r="C53" s="68"/>
      <c r="D53" s="68"/>
      <c r="E53" s="68"/>
      <c r="F53" s="68"/>
      <c r="G53" s="68"/>
      <c r="H53" s="68"/>
      <c r="I53" s="68"/>
      <c r="J53" s="44"/>
      <c r="K53" s="3"/>
      <c r="L53" s="3"/>
      <c r="M53" s="3"/>
    </row>
    <row r="54" spans="1:13" ht="17.100000000000001" customHeight="1">
      <c r="A54" s="68"/>
      <c r="B54" s="68"/>
      <c r="C54" s="68"/>
      <c r="D54" s="68"/>
      <c r="E54" s="68"/>
      <c r="F54" s="68"/>
      <c r="G54" s="68"/>
      <c r="H54" s="68"/>
      <c r="I54" s="68"/>
      <c r="J54" s="44"/>
      <c r="K54" s="3"/>
      <c r="L54" s="3"/>
      <c r="M54" s="3"/>
    </row>
    <row r="55" spans="1:13" ht="24" thickBot="1">
      <c r="A55" s="68"/>
      <c r="B55" s="68"/>
      <c r="D55" s="68"/>
      <c r="E55" s="68"/>
      <c r="F55" s="198" t="s">
        <v>291</v>
      </c>
      <c r="G55" s="191"/>
      <c r="H55" s="68" t="s">
        <v>77</v>
      </c>
      <c r="I55" s="68"/>
      <c r="J55" s="44"/>
      <c r="K55" s="3"/>
      <c r="L55" s="3"/>
      <c r="M55" s="3"/>
    </row>
    <row r="56" spans="1:13">
      <c r="A56" s="134"/>
      <c r="B56" s="134"/>
      <c r="C56" s="193"/>
      <c r="D56" s="68"/>
      <c r="E56" s="68"/>
      <c r="F56" s="68"/>
      <c r="G56" s="192"/>
      <c r="H56" s="68"/>
      <c r="I56" s="68"/>
      <c r="J56" s="44"/>
      <c r="K56" s="3"/>
      <c r="L56" s="3"/>
      <c r="M56" s="3"/>
    </row>
    <row r="57" spans="1:13">
      <c r="A57" s="194" t="s">
        <v>290</v>
      </c>
      <c r="B57" s="195" t="s">
        <v>385</v>
      </c>
      <c r="C57" s="134"/>
      <c r="D57" s="68"/>
      <c r="E57" s="68"/>
      <c r="F57" s="68"/>
      <c r="G57" s="68"/>
      <c r="H57" s="68"/>
      <c r="I57" s="68"/>
      <c r="J57" s="44"/>
      <c r="K57" s="3"/>
      <c r="L57" s="3"/>
      <c r="M57" s="3"/>
    </row>
    <row r="58" spans="1:13">
      <c r="A58" s="134"/>
      <c r="B58" s="195" t="s">
        <v>384</v>
      </c>
      <c r="C58" s="196"/>
      <c r="D58" s="68"/>
      <c r="E58" s="68"/>
      <c r="F58" s="150"/>
      <c r="G58" s="150"/>
      <c r="H58" s="68"/>
      <c r="I58" s="150"/>
      <c r="J58" s="45"/>
      <c r="K58" s="3"/>
      <c r="L58" s="3"/>
      <c r="M58" s="7"/>
    </row>
    <row r="59" spans="1:13" ht="17.100000000000001" customHeight="1">
      <c r="A59" s="134"/>
      <c r="B59" s="130"/>
      <c r="C59" s="196"/>
      <c r="D59" s="68"/>
      <c r="E59" s="68"/>
      <c r="F59" s="156"/>
      <c r="G59" s="68"/>
      <c r="H59" s="68"/>
      <c r="I59" s="150"/>
      <c r="J59" s="45"/>
      <c r="K59" s="3"/>
      <c r="L59" s="3"/>
      <c r="M59" s="7"/>
    </row>
    <row r="60" spans="1:13" ht="24" thickBot="1">
      <c r="A60" s="134"/>
      <c r="B60" s="197"/>
      <c r="D60" s="68"/>
      <c r="E60" s="68"/>
      <c r="F60" s="199" t="s">
        <v>292</v>
      </c>
      <c r="G60" s="157" t="str">
        <f>IF(AND(G50="",E50=""),"",IF(G50="",100,'APPLIC. FRACT.'!D208*100))</f>
        <v/>
      </c>
      <c r="H60" s="68" t="s">
        <v>77</v>
      </c>
      <c r="I60" s="150"/>
      <c r="J60" s="45"/>
      <c r="K60" s="3"/>
      <c r="L60" s="3"/>
      <c r="M60" s="7"/>
    </row>
    <row r="61" spans="1:13">
      <c r="A61" s="134"/>
      <c r="B61" s="518" t="str">
        <f>IF(AND(G50="",E50=""),"",IF(G50="",IF('APPLIC. FRACT.'!D212*100&lt;&gt;G60,"The 'Total Residental Units' column must match the 'Total Set-Aside Units' column in the 'APPLIC. FRACT.' worksheet tab and they currently do not. Please adjust.",""),IF(G55&lt;=G60,"","The total for the 'Unit Fraction' column in the 'APPLIC. FRACT.' worksheet is not equal to or greater than the Minimum percentage unit set-aside commitment above.  Please adjust the 'APPLIC. FRACT.' worksheet tab.")))</f>
        <v/>
      </c>
      <c r="C61" s="518"/>
      <c r="D61" s="518"/>
      <c r="E61" s="518"/>
      <c r="F61" s="518"/>
      <c r="G61" s="518"/>
      <c r="H61" s="518"/>
      <c r="I61" s="518"/>
      <c r="J61" s="44"/>
      <c r="K61" s="3"/>
      <c r="L61" s="3"/>
      <c r="M61" s="7"/>
    </row>
    <row r="62" spans="1:13">
      <c r="A62" s="134"/>
      <c r="B62" s="518"/>
      <c r="C62" s="518"/>
      <c r="D62" s="518"/>
      <c r="E62" s="518"/>
      <c r="F62" s="518"/>
      <c r="G62" s="518"/>
      <c r="H62" s="518"/>
      <c r="I62" s="518"/>
      <c r="J62" s="44"/>
      <c r="K62" s="3"/>
      <c r="L62" s="3"/>
      <c r="M62" s="7"/>
    </row>
    <row r="63" spans="1:13">
      <c r="A63" s="134"/>
      <c r="B63" s="518"/>
      <c r="C63" s="518"/>
      <c r="D63" s="518"/>
      <c r="E63" s="518"/>
      <c r="F63" s="518"/>
      <c r="G63" s="518"/>
      <c r="H63" s="518"/>
      <c r="I63" s="518"/>
      <c r="J63" s="44"/>
      <c r="K63" s="3"/>
      <c r="L63" s="3"/>
      <c r="M63" s="7"/>
    </row>
    <row r="64" spans="1:13" ht="6.75" customHeight="1">
      <c r="A64" s="134"/>
      <c r="B64" s="470"/>
      <c r="C64" s="470"/>
      <c r="D64" s="470"/>
      <c r="E64" s="470"/>
      <c r="F64" s="470"/>
      <c r="G64" s="470"/>
      <c r="H64" s="470"/>
      <c r="I64" s="470"/>
      <c r="J64" s="44"/>
      <c r="K64" s="3"/>
      <c r="L64" s="3"/>
      <c r="M64" s="7"/>
    </row>
    <row r="65" spans="1:13">
      <c r="A65" s="134"/>
      <c r="B65" s="470"/>
      <c r="C65" s="470"/>
      <c r="D65" s="470"/>
      <c r="E65" s="470"/>
      <c r="F65" s="470"/>
      <c r="G65" s="470"/>
      <c r="H65" s="204" t="str">
        <f>"Application #: "&amp;IF(COSTS!$K$6="","",COSTS!$K$6)</f>
        <v xml:space="preserve">Application #: </v>
      </c>
      <c r="I65" s="470"/>
      <c r="J65" s="44"/>
      <c r="K65" s="3"/>
      <c r="L65" s="3"/>
      <c r="M65" s="7"/>
    </row>
    <row r="66" spans="1:13">
      <c r="A66" s="134"/>
      <c r="B66" s="470"/>
      <c r="C66" s="470"/>
      <c r="D66" s="470"/>
      <c r="E66" s="470"/>
      <c r="F66" s="470"/>
      <c r="G66" s="470"/>
      <c r="H66" s="470"/>
      <c r="I66" s="470"/>
      <c r="J66" s="44"/>
      <c r="K66" s="3"/>
      <c r="L66" s="3"/>
      <c r="M66" s="7"/>
    </row>
    <row r="67" spans="1:13">
      <c r="A67" s="155" t="s">
        <v>78</v>
      </c>
      <c r="B67" s="68" t="s">
        <v>376</v>
      </c>
      <c r="C67" s="68"/>
      <c r="D67" s="68"/>
      <c r="E67" s="68"/>
      <c r="F67" s="68"/>
      <c r="G67" s="68"/>
      <c r="H67" s="68"/>
      <c r="I67" s="68"/>
      <c r="J67" s="44"/>
      <c r="K67" s="3"/>
      <c r="L67" s="3"/>
      <c r="M67" s="7"/>
    </row>
    <row r="68" spans="1:13">
      <c r="A68" s="68"/>
      <c r="B68" s="68" t="s">
        <v>379</v>
      </c>
      <c r="C68" s="68"/>
      <c r="D68" s="68"/>
      <c r="E68" s="68"/>
      <c r="F68" s="68"/>
      <c r="G68" s="68"/>
      <c r="H68" s="68"/>
      <c r="I68" s="68"/>
      <c r="J68" s="44"/>
      <c r="K68" s="3"/>
      <c r="L68" s="3"/>
      <c r="M68" s="7"/>
    </row>
    <row r="69" spans="1:13">
      <c r="A69" s="68"/>
      <c r="B69" s="68" t="s">
        <v>378</v>
      </c>
      <c r="C69" s="68"/>
      <c r="D69" s="68"/>
      <c r="E69" s="68"/>
      <c r="F69" s="68"/>
      <c r="G69" s="68"/>
      <c r="H69" s="68"/>
      <c r="I69" s="68"/>
      <c r="J69" s="44"/>
      <c r="K69" s="3"/>
      <c r="L69" s="3"/>
      <c r="M69" s="7"/>
    </row>
    <row r="70" spans="1:13">
      <c r="A70" s="68"/>
      <c r="B70" s="68" t="s">
        <v>377</v>
      </c>
      <c r="C70" s="68"/>
      <c r="D70" s="68"/>
      <c r="E70" s="68"/>
      <c r="F70" s="68"/>
      <c r="G70" s="68"/>
      <c r="H70" s="68"/>
      <c r="I70" s="68"/>
      <c r="J70" s="44"/>
      <c r="K70" s="3"/>
      <c r="L70" s="3"/>
      <c r="M70" s="7"/>
    </row>
    <row r="71" spans="1:13" ht="17.100000000000001" customHeight="1">
      <c r="A71" s="68"/>
      <c r="B71" s="68"/>
      <c r="C71" s="68"/>
      <c r="D71" s="68"/>
      <c r="E71" s="68"/>
      <c r="F71" s="68"/>
      <c r="G71" s="68"/>
      <c r="H71" s="68"/>
      <c r="I71" s="68"/>
      <c r="J71" s="44"/>
      <c r="K71" s="3"/>
      <c r="L71" s="3"/>
      <c r="M71" s="7"/>
    </row>
    <row r="72" spans="1:13" ht="24" thickBot="1">
      <c r="A72" s="68"/>
      <c r="B72" s="68"/>
      <c r="C72" s="68"/>
      <c r="D72" s="89"/>
      <c r="E72" s="68" t="s">
        <v>208</v>
      </c>
      <c r="F72" s="89"/>
      <c r="G72" s="68" t="s">
        <v>71</v>
      </c>
      <c r="H72" s="68"/>
      <c r="I72" s="68"/>
      <c r="J72" s="44"/>
      <c r="K72" s="3"/>
      <c r="L72" s="3"/>
      <c r="M72" s="7"/>
    </row>
    <row r="73" spans="1:13">
      <c r="A73" s="68"/>
      <c r="B73" s="68"/>
      <c r="C73" s="68"/>
      <c r="D73" s="154"/>
      <c r="E73" s="68"/>
      <c r="F73" s="154"/>
      <c r="G73" s="68"/>
      <c r="H73" s="68"/>
      <c r="I73" s="68"/>
      <c r="J73" s="45"/>
      <c r="K73" s="8"/>
      <c r="L73" s="8"/>
      <c r="M73" s="9"/>
    </row>
    <row r="74" spans="1:13">
      <c r="A74" s="80"/>
      <c r="B74" s="68" t="s">
        <v>274</v>
      </c>
      <c r="C74" s="80"/>
      <c r="D74" s="80"/>
      <c r="E74" s="80"/>
      <c r="F74" s="80"/>
      <c r="G74" s="80"/>
      <c r="H74" s="80"/>
      <c r="I74" s="158"/>
      <c r="K74" s="8"/>
      <c r="L74" s="8"/>
      <c r="M74" s="9"/>
    </row>
    <row r="75" spans="1:13">
      <c r="A75" s="80"/>
      <c r="B75" s="68" t="s">
        <v>277</v>
      </c>
      <c r="C75" s="80"/>
      <c r="D75" s="80"/>
      <c r="E75" s="80"/>
      <c r="F75" s="80"/>
      <c r="G75" s="80"/>
      <c r="H75" s="80"/>
      <c r="I75" s="158"/>
      <c r="K75" s="8"/>
      <c r="L75" s="8"/>
      <c r="M75" s="9"/>
    </row>
    <row r="76" spans="1:13" ht="17.100000000000001" customHeight="1">
      <c r="A76" s="80"/>
      <c r="B76" s="68"/>
      <c r="C76" s="80"/>
      <c r="D76" s="80"/>
      <c r="E76" s="80"/>
      <c r="F76" s="80"/>
      <c r="G76" s="80"/>
      <c r="H76" s="80"/>
      <c r="I76" s="158"/>
      <c r="K76" s="8"/>
      <c r="L76" s="8"/>
      <c r="M76" s="9"/>
    </row>
    <row r="77" spans="1:13" ht="24" thickBot="1">
      <c r="A77" s="68"/>
      <c r="B77" s="68"/>
      <c r="C77" s="68"/>
      <c r="D77" s="89"/>
      <c r="E77" s="68" t="s">
        <v>208</v>
      </c>
      <c r="F77" s="89"/>
      <c r="G77" s="68" t="s">
        <v>71</v>
      </c>
      <c r="H77" s="68"/>
      <c r="I77" s="68"/>
      <c r="J77" s="44"/>
      <c r="K77" s="3"/>
      <c r="L77" s="3"/>
      <c r="M77" s="7"/>
    </row>
    <row r="78" spans="1:13" ht="6.75" customHeight="1">
      <c r="A78" s="80"/>
      <c r="B78" s="68"/>
      <c r="C78" s="80"/>
      <c r="D78" s="80"/>
      <c r="E78" s="80"/>
      <c r="F78" s="80"/>
      <c r="G78" s="80"/>
      <c r="H78" s="80"/>
      <c r="I78" s="158"/>
      <c r="K78" s="8"/>
      <c r="L78" s="8"/>
      <c r="M78" s="9"/>
    </row>
    <row r="79" spans="1:13">
      <c r="A79" s="80"/>
      <c r="B79" s="68"/>
      <c r="C79" s="80"/>
      <c r="D79" s="80"/>
      <c r="E79" s="80"/>
      <c r="F79" s="80"/>
      <c r="G79" s="80"/>
      <c r="I79" s="158"/>
      <c r="K79" s="8"/>
      <c r="L79" s="8"/>
      <c r="M79" s="9"/>
    </row>
    <row r="80" spans="1:13" ht="46.5" customHeight="1">
      <c r="A80" s="159" t="s">
        <v>212</v>
      </c>
      <c r="B80" s="513" t="s">
        <v>221</v>
      </c>
      <c r="C80" s="514"/>
      <c r="D80" s="514"/>
      <c r="E80" s="514"/>
      <c r="F80" s="514"/>
      <c r="G80" s="514"/>
      <c r="H80" s="514"/>
      <c r="I80" s="160"/>
      <c r="J80" s="46"/>
      <c r="K80" s="8"/>
      <c r="L80" s="8"/>
      <c r="M80" s="9"/>
    </row>
    <row r="81" spans="1:13" ht="17.100000000000001" customHeight="1">
      <c r="A81" s="155"/>
      <c r="B81" s="161"/>
      <c r="C81" s="162"/>
      <c r="D81" s="162"/>
      <c r="E81" s="162"/>
      <c r="F81" s="162"/>
      <c r="G81" s="158"/>
      <c r="H81" s="162"/>
      <c r="I81" s="160"/>
      <c r="J81" s="46"/>
      <c r="K81" s="8"/>
      <c r="L81" s="8"/>
      <c r="M81" s="9"/>
    </row>
    <row r="82" spans="1:13">
      <c r="A82" s="150"/>
      <c r="B82" s="68" t="s">
        <v>220</v>
      </c>
      <c r="C82" s="68"/>
      <c r="D82" s="68"/>
      <c r="E82" s="68"/>
      <c r="F82" s="68"/>
      <c r="G82" s="68"/>
      <c r="H82" s="68"/>
      <c r="I82" s="156"/>
      <c r="J82" s="45"/>
      <c r="M82" s="7"/>
    </row>
    <row r="83" spans="1:13" ht="17.100000000000001" customHeight="1">
      <c r="A83" s="150"/>
      <c r="B83" s="68"/>
      <c r="C83" s="68"/>
      <c r="D83" s="68"/>
      <c r="E83" s="68"/>
      <c r="F83" s="68"/>
      <c r="G83" s="67"/>
      <c r="H83" s="68"/>
      <c r="I83" s="156"/>
      <c r="J83" s="45"/>
      <c r="M83" s="7"/>
    </row>
    <row r="84" spans="1:13" ht="24" thickBot="1">
      <c r="A84" s="150"/>
      <c r="B84" s="67"/>
      <c r="C84" s="67"/>
      <c r="D84" s="67"/>
      <c r="E84" s="67"/>
      <c r="F84" s="67"/>
      <c r="G84" s="163" t="s">
        <v>213</v>
      </c>
      <c r="H84" s="516"/>
      <c r="I84" s="517"/>
      <c r="J84" s="45"/>
      <c r="M84" s="9"/>
    </row>
    <row r="85" spans="1:13">
      <c r="A85" s="150"/>
      <c r="B85" s="163"/>
      <c r="C85" s="164"/>
      <c r="D85" s="165"/>
      <c r="E85" s="67"/>
      <c r="F85" s="67"/>
      <c r="G85" s="67"/>
      <c r="H85" s="67"/>
      <c r="I85" s="67"/>
      <c r="J85" s="45"/>
      <c r="M85" s="9"/>
    </row>
    <row r="86" spans="1:13">
      <c r="A86" s="166"/>
      <c r="B86" s="167" t="s">
        <v>222</v>
      </c>
      <c r="C86" s="163"/>
      <c r="D86" s="163"/>
      <c r="E86" s="163"/>
      <c r="F86" s="163"/>
      <c r="G86" s="163"/>
      <c r="H86" s="67"/>
      <c r="I86" s="67"/>
      <c r="J86" s="45"/>
      <c r="M86" s="9"/>
    </row>
    <row r="87" spans="1:13">
      <c r="A87" s="163"/>
      <c r="B87" s="167" t="s">
        <v>223</v>
      </c>
      <c r="C87" s="164"/>
      <c r="D87" s="165"/>
      <c r="E87" s="67"/>
      <c r="F87" s="67"/>
      <c r="G87" s="67"/>
      <c r="H87" s="67"/>
      <c r="I87" s="67"/>
      <c r="J87" s="45"/>
      <c r="M87" s="9"/>
    </row>
    <row r="88" spans="1:13" ht="24" thickBot="1">
      <c r="A88" s="163"/>
      <c r="B88" s="163"/>
      <c r="C88" s="164"/>
      <c r="D88" s="165"/>
      <c r="E88" s="67"/>
      <c r="F88" s="67"/>
      <c r="G88" s="67"/>
      <c r="H88" s="181"/>
      <c r="I88" s="168" t="s">
        <v>86</v>
      </c>
      <c r="J88" s="45"/>
      <c r="M88" s="9"/>
    </row>
    <row r="89" spans="1:13">
      <c r="A89" s="163"/>
      <c r="B89" s="163"/>
      <c r="C89" s="164"/>
      <c r="D89" s="165"/>
      <c r="E89" s="67"/>
      <c r="F89" s="67"/>
      <c r="G89" s="67"/>
      <c r="H89" s="169"/>
      <c r="I89" s="168"/>
      <c r="J89" s="45"/>
      <c r="M89" s="9"/>
    </row>
    <row r="90" spans="1:13" ht="65.25" customHeight="1">
      <c r="A90" s="189" t="s">
        <v>224</v>
      </c>
      <c r="B90" s="515" t="s">
        <v>279</v>
      </c>
      <c r="C90" s="515"/>
      <c r="D90" s="515"/>
      <c r="E90" s="515"/>
      <c r="F90" s="515"/>
      <c r="G90" s="515"/>
      <c r="H90" s="515"/>
      <c r="I90" s="170"/>
      <c r="J90" s="45"/>
      <c r="M90" s="9"/>
    </row>
    <row r="91" spans="1:13" ht="43.5" customHeight="1" thickBot="1">
      <c r="A91" s="163"/>
      <c r="B91" s="163"/>
      <c r="C91" s="97"/>
      <c r="D91" s="171" t="s">
        <v>208</v>
      </c>
      <c r="E91" s="98"/>
      <c r="F91" s="172" t="s">
        <v>71</v>
      </c>
      <c r="G91" s="67"/>
      <c r="H91" s="169"/>
      <c r="I91" s="168"/>
      <c r="J91" s="45"/>
      <c r="M91" s="9"/>
    </row>
    <row r="92" spans="1:13" ht="23.25" customHeight="1">
      <c r="A92" s="163"/>
      <c r="B92" s="163"/>
      <c r="C92" s="164"/>
      <c r="D92" s="171"/>
      <c r="E92" s="173"/>
      <c r="F92" s="172"/>
      <c r="G92" s="67"/>
      <c r="H92" s="169"/>
      <c r="I92" s="168"/>
      <c r="J92" s="45"/>
      <c r="M92" s="9"/>
    </row>
    <row r="93" spans="1:13" ht="47.25" customHeight="1">
      <c r="A93" s="174" t="s">
        <v>217</v>
      </c>
      <c r="B93" s="512" t="s">
        <v>219</v>
      </c>
      <c r="C93" s="512"/>
      <c r="D93" s="512"/>
      <c r="E93" s="512"/>
      <c r="F93" s="512"/>
      <c r="G93" s="512"/>
      <c r="H93" s="512"/>
      <c r="I93" s="512"/>
      <c r="J93" s="45"/>
    </row>
    <row r="94" spans="1:13" ht="38.25" customHeight="1" thickBot="1">
      <c r="A94" s="174"/>
      <c r="B94" s="175" t="s">
        <v>213</v>
      </c>
      <c r="C94" s="93"/>
      <c r="D94" s="176" t="s">
        <v>218</v>
      </c>
      <c r="E94" s="508"/>
      <c r="F94" s="508"/>
      <c r="G94" s="508"/>
      <c r="H94" s="508"/>
      <c r="I94" s="177"/>
      <c r="J94" s="45"/>
    </row>
    <row r="95" spans="1:13" ht="36.75" customHeight="1" thickBot="1">
      <c r="A95" s="174"/>
      <c r="B95" s="175" t="s">
        <v>213</v>
      </c>
      <c r="C95" s="94"/>
      <c r="D95" s="176" t="s">
        <v>218</v>
      </c>
      <c r="E95" s="509"/>
      <c r="F95" s="509"/>
      <c r="G95" s="509"/>
      <c r="H95" s="509"/>
      <c r="I95" s="177"/>
      <c r="J95" s="45"/>
    </row>
    <row r="96" spans="1:13" ht="37.5" customHeight="1" thickBot="1">
      <c r="A96" s="174"/>
      <c r="B96" s="175" t="s">
        <v>213</v>
      </c>
      <c r="C96" s="95"/>
      <c r="D96" s="176" t="s">
        <v>218</v>
      </c>
      <c r="E96" s="509"/>
      <c r="F96" s="509"/>
      <c r="G96" s="509"/>
      <c r="H96" s="509"/>
      <c r="I96" s="177"/>
      <c r="J96" s="45"/>
    </row>
    <row r="97" spans="1:13" ht="37.5" customHeight="1" thickBot="1">
      <c r="A97" s="174"/>
      <c r="B97" s="175" t="s">
        <v>228</v>
      </c>
      <c r="C97" s="96" t="str">
        <f>IF(SUM(C94:C96)=0,"",SUM(C94:C96))</f>
        <v/>
      </c>
      <c r="D97" s="176"/>
      <c r="E97" s="173"/>
      <c r="F97" s="173"/>
      <c r="G97" s="178"/>
      <c r="H97" s="178"/>
      <c r="I97" s="177"/>
      <c r="J97" s="45"/>
    </row>
    <row r="98" spans="1:13" ht="47.25" customHeight="1" thickTop="1">
      <c r="A98" s="174"/>
      <c r="B98" s="177"/>
      <c r="C98" s="175"/>
      <c r="D98" s="178"/>
      <c r="E98" s="176"/>
      <c r="F98" s="178"/>
      <c r="G98" s="177"/>
      <c r="H98" s="177"/>
      <c r="I98" s="177"/>
      <c r="J98" s="45"/>
    </row>
    <row r="99" spans="1:13" ht="24" thickBot="1">
      <c r="A99" s="68" t="s">
        <v>79</v>
      </c>
      <c r="B99" s="68"/>
      <c r="C99" s="510"/>
      <c r="D99" s="510"/>
      <c r="E99" s="510"/>
      <c r="F99" s="510"/>
      <c r="G99" s="510"/>
      <c r="H99" s="510"/>
      <c r="I99" s="510"/>
      <c r="J99" s="45"/>
    </row>
    <row r="100" spans="1:13">
      <c r="A100" s="150"/>
      <c r="B100" s="68"/>
      <c r="C100" s="179"/>
      <c r="D100" s="179"/>
      <c r="E100" s="179"/>
      <c r="F100" s="179"/>
      <c r="G100" s="179"/>
      <c r="H100" s="179"/>
      <c r="I100" s="179"/>
    </row>
    <row r="101" spans="1:13" ht="24" thickBot="1">
      <c r="A101" s="68" t="s">
        <v>80</v>
      </c>
      <c r="B101" s="68"/>
      <c r="C101" s="510"/>
      <c r="D101" s="510"/>
      <c r="E101" s="510"/>
      <c r="F101" s="510"/>
      <c r="G101" s="510"/>
      <c r="H101" s="510"/>
      <c r="I101" s="510"/>
    </row>
    <row r="102" spans="1:13">
      <c r="A102" s="150"/>
      <c r="B102" s="68"/>
      <c r="C102" s="68"/>
      <c r="D102" s="68"/>
      <c r="E102" s="68"/>
      <c r="F102" s="68"/>
      <c r="G102" s="68"/>
      <c r="H102" s="68"/>
      <c r="I102" s="68"/>
      <c r="J102" s="45"/>
    </row>
    <row r="103" spans="1:13" ht="24" thickBot="1">
      <c r="A103" s="68" t="s">
        <v>81</v>
      </c>
      <c r="B103" s="68"/>
      <c r="C103" s="510"/>
      <c r="D103" s="510"/>
      <c r="E103" s="510"/>
      <c r="F103" s="68"/>
      <c r="G103" s="68" t="s">
        <v>82</v>
      </c>
      <c r="H103" s="510"/>
      <c r="I103" s="510"/>
      <c r="J103" s="45"/>
    </row>
    <row r="104" spans="1:13">
      <c r="A104" s="68"/>
      <c r="B104" s="68"/>
      <c r="C104" s="68"/>
      <c r="D104" s="68"/>
      <c r="E104" s="68"/>
      <c r="F104" s="68"/>
      <c r="G104" s="68"/>
      <c r="H104" s="179"/>
      <c r="I104" s="179"/>
      <c r="K104" s="3"/>
      <c r="L104" s="3"/>
      <c r="M104" s="7"/>
    </row>
    <row r="105" spans="1:13" ht="24" thickBot="1">
      <c r="A105" s="68" t="s">
        <v>83</v>
      </c>
      <c r="B105" s="68"/>
      <c r="C105" s="180"/>
      <c r="D105" s="180"/>
      <c r="E105" s="180"/>
      <c r="F105" s="180"/>
      <c r="G105" s="68" t="s">
        <v>84</v>
      </c>
      <c r="H105" s="530"/>
      <c r="I105" s="530"/>
      <c r="J105" s="44"/>
      <c r="K105" s="3"/>
      <c r="L105" s="3"/>
      <c r="M105" s="7"/>
    </row>
    <row r="106" spans="1:13">
      <c r="A106" s="68"/>
      <c r="B106" s="68"/>
      <c r="C106" s="68"/>
      <c r="D106" s="68"/>
      <c r="E106" s="68"/>
      <c r="F106" s="68"/>
      <c r="G106" s="68"/>
      <c r="H106" s="179"/>
      <c r="I106" s="179"/>
      <c r="K106" s="3"/>
      <c r="L106" s="3"/>
      <c r="M106" s="7"/>
    </row>
    <row r="107" spans="1:13" ht="24" thickBot="1">
      <c r="A107" s="68" t="s">
        <v>85</v>
      </c>
      <c r="B107" s="68"/>
      <c r="C107" s="180"/>
      <c r="D107" s="180"/>
      <c r="E107" s="180"/>
      <c r="F107" s="180"/>
      <c r="G107" s="68" t="s">
        <v>84</v>
      </c>
      <c r="H107" s="530"/>
      <c r="I107" s="530"/>
      <c r="J107" s="44"/>
      <c r="K107" s="3"/>
      <c r="L107" s="3"/>
      <c r="M107" s="7"/>
    </row>
    <row r="108" spans="1:13">
      <c r="A108" s="67"/>
      <c r="B108" s="67"/>
      <c r="C108" s="67"/>
      <c r="D108" s="173"/>
      <c r="E108" s="67"/>
      <c r="F108" s="173"/>
      <c r="G108" s="67"/>
      <c r="H108" s="67"/>
      <c r="I108" s="67"/>
      <c r="J108" s="44"/>
      <c r="K108" s="3"/>
      <c r="L108" s="3"/>
      <c r="M108" s="7"/>
    </row>
    <row r="109" spans="1:13">
      <c r="A109" s="300"/>
      <c r="B109" s="300"/>
      <c r="C109" s="300"/>
      <c r="D109" s="300"/>
      <c r="E109" s="300"/>
      <c r="F109" s="300"/>
      <c r="G109" s="300"/>
      <c r="H109" s="300"/>
      <c r="I109" s="300"/>
      <c r="J109" s="45"/>
    </row>
    <row r="110" spans="1:13">
      <c r="A110" s="300"/>
      <c r="B110" s="300"/>
      <c r="C110" s="300"/>
      <c r="D110" s="300"/>
      <c r="E110" s="300"/>
      <c r="F110" s="300"/>
      <c r="G110" s="300"/>
      <c r="H110" s="300"/>
      <c r="I110" s="300"/>
      <c r="J110" s="45"/>
    </row>
    <row r="111" spans="1:13">
      <c r="A111" s="300"/>
      <c r="B111" s="300"/>
      <c r="C111" s="300"/>
      <c r="D111" s="300"/>
      <c r="E111" s="300"/>
      <c r="F111" s="300"/>
      <c r="G111" s="300"/>
      <c r="H111" s="300"/>
      <c r="I111" s="300"/>
      <c r="J111" s="45"/>
    </row>
    <row r="112" spans="1:13">
      <c r="A112" s="300"/>
      <c r="B112" s="300"/>
      <c r="C112" s="300"/>
      <c r="D112" s="300"/>
      <c r="E112" s="300"/>
      <c r="F112" s="300"/>
      <c r="G112" s="300"/>
      <c r="H112" s="300"/>
      <c r="I112" s="300"/>
      <c r="J112" s="45"/>
    </row>
    <row r="113" spans="1:13">
      <c r="A113" s="300"/>
      <c r="B113" s="300"/>
      <c r="C113" s="300"/>
      <c r="D113" s="300"/>
      <c r="E113" s="300"/>
      <c r="F113" s="300"/>
      <c r="G113" s="300"/>
      <c r="H113" s="300"/>
      <c r="I113" s="300"/>
      <c r="J113" s="45"/>
    </row>
    <row r="114" spans="1:13">
      <c r="A114" s="300"/>
      <c r="B114" s="300"/>
      <c r="C114" s="300"/>
      <c r="D114" s="300"/>
      <c r="E114" s="300"/>
      <c r="F114" s="300"/>
      <c r="G114" s="300"/>
      <c r="H114" s="300"/>
      <c r="I114" s="300"/>
      <c r="J114" s="45"/>
    </row>
    <row r="115" spans="1:13">
      <c r="A115" s="301"/>
      <c r="B115" s="301"/>
      <c r="C115" s="301"/>
      <c r="D115" s="301"/>
      <c r="E115" s="301"/>
      <c r="F115" s="301"/>
      <c r="G115" s="301"/>
      <c r="H115" s="301"/>
      <c r="I115" s="301"/>
      <c r="J115" s="46"/>
      <c r="K115" s="8"/>
      <c r="L115" s="8"/>
      <c r="M115" s="8"/>
    </row>
    <row r="116" spans="1:13">
      <c r="A116" s="300"/>
      <c r="B116" s="300"/>
      <c r="C116" s="300"/>
      <c r="D116" s="300"/>
      <c r="E116" s="300"/>
      <c r="F116" s="300"/>
      <c r="G116" s="300"/>
      <c r="H116" s="300"/>
      <c r="I116" s="300"/>
      <c r="J116" s="45"/>
    </row>
    <row r="117" spans="1:13">
      <c r="A117" s="300"/>
      <c r="B117" s="300"/>
      <c r="C117" s="300"/>
      <c r="D117" s="300"/>
      <c r="E117" s="300"/>
      <c r="F117" s="300"/>
      <c r="G117" s="300"/>
      <c r="H117" s="300"/>
      <c r="I117" s="300"/>
    </row>
    <row r="118" spans="1:13">
      <c r="A118" s="301"/>
      <c r="B118" s="301"/>
      <c r="C118" s="301"/>
      <c r="D118" s="301"/>
      <c r="E118" s="301"/>
      <c r="F118" s="301"/>
      <c r="G118" s="301"/>
      <c r="H118" s="301"/>
      <c r="I118" s="301"/>
    </row>
    <row r="119" spans="1:13">
      <c r="A119" s="302"/>
      <c r="B119" s="302"/>
      <c r="C119" s="302"/>
      <c r="D119" s="302"/>
      <c r="E119" s="302"/>
      <c r="F119" s="302"/>
      <c r="G119" s="302"/>
      <c r="H119" s="302"/>
      <c r="I119" s="302"/>
    </row>
  </sheetData>
  <sheetProtection algorithmName="SHA-512" hashValue="DDYYYOvr/nCEqIi+WwtIw+IvR/Wo4l9NuicxzfPXw0GVNuOKWpbiVxNkQHSOcgJbGxSl+bPyDdmAT2AguLxVEQ==" saltValue="4kfAhyXOWAN+vl6EVRz9Ag==" spinCount="100000" sheet="1" objects="1" scenarios="1" selectLockedCells="1"/>
  <mergeCells count="20">
    <mergeCell ref="C101:I101"/>
    <mergeCell ref="C103:E103"/>
    <mergeCell ref="H103:I103"/>
    <mergeCell ref="H105:I105"/>
    <mergeCell ref="H107:I107"/>
    <mergeCell ref="C99:I99"/>
    <mergeCell ref="C6:H6"/>
    <mergeCell ref="B93:I93"/>
    <mergeCell ref="B80:H80"/>
    <mergeCell ref="B90:H90"/>
    <mergeCell ref="H84:I84"/>
    <mergeCell ref="B61:I63"/>
    <mergeCell ref="D18:H19"/>
    <mergeCell ref="A21:I24"/>
    <mergeCell ref="F9:H9"/>
    <mergeCell ref="J3:N8"/>
    <mergeCell ref="J9:N14"/>
    <mergeCell ref="E94:H94"/>
    <mergeCell ref="E95:H95"/>
    <mergeCell ref="E96:H96"/>
  </mergeCells>
  <phoneticPr fontId="0" type="noConversion"/>
  <conditionalFormatting sqref="A21:I24">
    <cfRule type="expression" dxfId="1581" priority="2">
      <formula>ROUND($C$15,3)&lt;&gt;ROUND($C$17,3)</formula>
    </cfRule>
  </conditionalFormatting>
  <conditionalFormatting sqref="J3">
    <cfRule type="expression" dxfId="1580" priority="392">
      <formula>LEFT($J$3,6)="Please"</formula>
    </cfRule>
  </conditionalFormatting>
  <printOptions horizontalCentered="1"/>
  <pageMargins left="0.5" right="0.5" top="0.5" bottom="0.75" header="0.5" footer="0.5"/>
  <pageSetup scale="52" firstPageNumber="5" orientation="portrait" useFirstPageNumber="1" r:id="rId1"/>
  <headerFooter alignWithMargins="0">
    <oddFooter>&amp;LHC Development Final Cost Certification (DFCC)
&amp;10Rev. 06-2023&amp;RPage &amp;P</oddFooter>
  </headerFooter>
  <rowBreaks count="1" manualBreakCount="1">
    <brk id="63" max="8" man="1"/>
  </rowBreaks>
  <extLst>
    <ext xmlns:x14="http://schemas.microsoft.com/office/spreadsheetml/2009/9/main" uri="{78C0D931-6437-407d-A8EE-F0AAD7539E65}">
      <x14:conditionalFormattings>
        <x14:conditionalFormatting xmlns:xm="http://schemas.microsoft.com/office/excel/2006/main">
          <x14:cfRule type="expression" priority="1" id="{E0805A4A-1182-4E88-81B9-F517B0E3ACF1}">
            <xm:f>OR(LEFT($J$9,6)="Please",ROUND(F9,2)&lt;&gt;ROUND(CERTIFY!F7,2))</xm:f>
            <x14:dxf>
              <font>
                <color rgb="FFC00000"/>
              </font>
              <fill>
                <patternFill patternType="none">
                  <bgColor auto="1"/>
                </patternFill>
              </fill>
            </x14:dxf>
          </x14:cfRule>
          <xm:sqref>J9:N14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42"/>
    <pageSetUpPr fitToPage="1"/>
  </sheetPr>
  <dimension ref="A1:I218"/>
  <sheetViews>
    <sheetView defaultGridColor="0" colorId="22" zoomScale="60" zoomScaleNormal="60" workbookViewId="0">
      <pane xSplit="1" ySplit="7" topLeftCell="B8" activePane="bottomRight" state="frozen"/>
      <selection pane="topRight" activeCell="B1" sqref="B1"/>
      <selection pane="bottomLeft" activeCell="A8" sqref="A8"/>
      <selection pane="bottomRight" activeCell="B27" sqref="B27"/>
    </sheetView>
  </sheetViews>
  <sheetFormatPr defaultColWidth="9.69140625" defaultRowHeight="23.25"/>
  <cols>
    <col min="1" max="1" width="42.69140625" customWidth="1"/>
    <col min="2" max="3" width="13.61328125" customWidth="1"/>
    <col min="4" max="4" width="8.69140625" customWidth="1"/>
    <col min="5" max="6" width="14.61328125" customWidth="1"/>
    <col min="7" max="8" width="10.61328125" customWidth="1"/>
    <col min="9" max="9" width="1.765625" customWidth="1"/>
  </cols>
  <sheetData>
    <row r="1" spans="1:9" ht="24" customHeight="1">
      <c r="A1" s="228" t="s">
        <v>326</v>
      </c>
      <c r="B1" s="72"/>
      <c r="C1" s="72"/>
      <c r="D1" s="72"/>
      <c r="E1" s="72"/>
      <c r="F1" s="72"/>
      <c r="G1" s="72"/>
      <c r="H1" s="72"/>
      <c r="I1" s="130"/>
    </row>
    <row r="2" spans="1:9" ht="24" customHeight="1">
      <c r="A2" s="87" t="str">
        <f>IF(OR(D212=1,N(D212)=0),"IF THE DEVELOPMENT HAS 100% OF ITS UNITS SET ASIDE AS AFFORDABLE, ONLY COMPLETE THE FIRST 3 COLUMNS OF THE TABLE.","IF THE DEVELOPMENT HAS A TOTAL SET-ASIDE PERCENTAGE OF LESS THAN 100%, COMPLETE THE 'FLOOR SPACE' WORKSHEET TAB.")</f>
        <v>IF THE DEVELOPMENT HAS 100% OF ITS UNITS SET ASIDE AS AFFORDABLE, ONLY COMPLETE THE FIRST 3 COLUMNS OF THE TABLE.</v>
      </c>
      <c r="B2" s="66"/>
      <c r="C2" s="66"/>
      <c r="D2" s="66"/>
      <c r="E2" s="66"/>
      <c r="F2" s="66"/>
      <c r="G2" s="66"/>
      <c r="H2" s="66"/>
      <c r="I2" s="130"/>
    </row>
    <row r="3" spans="1:9" ht="24" customHeight="1">
      <c r="A3" s="66"/>
      <c r="B3" s="66"/>
      <c r="C3" s="66"/>
      <c r="D3" s="66"/>
      <c r="E3" s="66"/>
      <c r="F3" s="66"/>
      <c r="G3" s="84"/>
      <c r="H3" s="204" t="str">
        <f>"Application #: "&amp;IF(COSTS!$K$6="","",COSTS!$K$6)</f>
        <v xml:space="preserve">Application #: </v>
      </c>
      <c r="I3" s="130"/>
    </row>
    <row r="4" spans="1:9" ht="24" customHeight="1" thickBot="1">
      <c r="A4" s="69" t="s">
        <v>352</v>
      </c>
      <c r="B4" s="66"/>
      <c r="C4" s="66"/>
      <c r="D4" s="66"/>
      <c r="E4" s="66"/>
      <c r="F4" s="66"/>
      <c r="G4" s="66"/>
      <c r="H4" s="66"/>
      <c r="I4" s="130"/>
    </row>
    <row r="5" spans="1:9" ht="24" customHeight="1">
      <c r="A5" s="182"/>
      <c r="B5" s="183" t="s">
        <v>280</v>
      </c>
      <c r="C5" s="183" t="s">
        <v>280</v>
      </c>
      <c r="D5" s="183"/>
      <c r="E5" s="183" t="s">
        <v>280</v>
      </c>
      <c r="F5" s="183" t="s">
        <v>280</v>
      </c>
      <c r="G5" s="183" t="s">
        <v>283</v>
      </c>
      <c r="H5" s="183"/>
      <c r="I5" s="130"/>
    </row>
    <row r="6" spans="1:9">
      <c r="A6" s="184" t="s">
        <v>102</v>
      </c>
      <c r="B6" s="185" t="s">
        <v>281</v>
      </c>
      <c r="C6" s="185" t="s">
        <v>282</v>
      </c>
      <c r="D6" s="185" t="s">
        <v>103</v>
      </c>
      <c r="E6" s="185" t="s">
        <v>281</v>
      </c>
      <c r="F6" s="185" t="s">
        <v>282</v>
      </c>
      <c r="G6" s="185" t="s">
        <v>284</v>
      </c>
      <c r="H6" s="185" t="s">
        <v>104</v>
      </c>
      <c r="I6" s="130"/>
    </row>
    <row r="7" spans="1:9" ht="24" thickBot="1">
      <c r="A7" s="186"/>
      <c r="B7" s="186" t="s">
        <v>105</v>
      </c>
      <c r="C7" s="186" t="s">
        <v>105</v>
      </c>
      <c r="D7" s="186" t="s">
        <v>106</v>
      </c>
      <c r="E7" s="186" t="s">
        <v>107</v>
      </c>
      <c r="F7" s="186" t="s">
        <v>107</v>
      </c>
      <c r="G7" s="186" t="s">
        <v>106</v>
      </c>
      <c r="H7" s="186" t="s">
        <v>106</v>
      </c>
      <c r="I7" s="130"/>
    </row>
    <row r="8" spans="1:9">
      <c r="A8" s="422"/>
      <c r="B8" s="397"/>
      <c r="C8" s="398"/>
      <c r="D8" s="395" t="str">
        <f>IF(C8="","",ROUND(C8/B8,4))</f>
        <v/>
      </c>
      <c r="E8" s="411"/>
      <c r="F8" s="412"/>
      <c r="G8" s="429" t="str">
        <f>IF(N(E8)=0," ",ROUND(F8/E8,4))</f>
        <v xml:space="preserve"> </v>
      </c>
      <c r="H8" s="396" t="str">
        <f t="shared" ref="H8" si="0">IF(G8&lt;D8,G8,D8)</f>
        <v/>
      </c>
      <c r="I8" s="130"/>
    </row>
    <row r="9" spans="1:9">
      <c r="A9" s="422"/>
      <c r="B9" s="397"/>
      <c r="C9" s="398"/>
      <c r="D9" s="395" t="str">
        <f t="shared" ref="D9:D72" si="1">IF(C9="","",ROUND(C9/B9,4))</f>
        <v/>
      </c>
      <c r="E9" s="411"/>
      <c r="F9" s="412"/>
      <c r="G9" s="429" t="str">
        <f t="shared" ref="G9:G72" si="2">IF(N(E9)=0," ",ROUND(F9/E9,4))</f>
        <v xml:space="preserve"> </v>
      </c>
      <c r="H9" s="396" t="str">
        <f t="shared" ref="H9:H72" si="3">IF(G9&lt;D9,G9,D9)</f>
        <v/>
      </c>
      <c r="I9" s="130"/>
    </row>
    <row r="10" spans="1:9">
      <c r="A10" s="422"/>
      <c r="B10" s="397"/>
      <c r="C10" s="398"/>
      <c r="D10" s="395" t="str">
        <f t="shared" si="1"/>
        <v/>
      </c>
      <c r="E10" s="411"/>
      <c r="F10" s="412"/>
      <c r="G10" s="429" t="str">
        <f t="shared" si="2"/>
        <v xml:space="preserve"> </v>
      </c>
      <c r="H10" s="396" t="str">
        <f t="shared" si="3"/>
        <v/>
      </c>
      <c r="I10" s="130"/>
    </row>
    <row r="11" spans="1:9">
      <c r="A11" s="422"/>
      <c r="B11" s="397"/>
      <c r="C11" s="398"/>
      <c r="D11" s="395" t="str">
        <f t="shared" si="1"/>
        <v/>
      </c>
      <c r="E11" s="411"/>
      <c r="F11" s="412"/>
      <c r="G11" s="429" t="str">
        <f t="shared" si="2"/>
        <v xml:space="preserve"> </v>
      </c>
      <c r="H11" s="396" t="str">
        <f t="shared" si="3"/>
        <v/>
      </c>
      <c r="I11" s="130"/>
    </row>
    <row r="12" spans="1:9">
      <c r="A12" s="422"/>
      <c r="B12" s="397"/>
      <c r="C12" s="398"/>
      <c r="D12" s="395" t="str">
        <f t="shared" si="1"/>
        <v/>
      </c>
      <c r="E12" s="411"/>
      <c r="F12" s="412"/>
      <c r="G12" s="429" t="str">
        <f t="shared" si="2"/>
        <v xml:space="preserve"> </v>
      </c>
      <c r="H12" s="396" t="str">
        <f t="shared" si="3"/>
        <v/>
      </c>
      <c r="I12" s="130"/>
    </row>
    <row r="13" spans="1:9">
      <c r="A13" s="422"/>
      <c r="B13" s="397"/>
      <c r="C13" s="398"/>
      <c r="D13" s="395" t="str">
        <f t="shared" si="1"/>
        <v/>
      </c>
      <c r="E13" s="411"/>
      <c r="F13" s="412"/>
      <c r="G13" s="429" t="str">
        <f t="shared" si="2"/>
        <v xml:space="preserve"> </v>
      </c>
      <c r="H13" s="396" t="str">
        <f t="shared" si="3"/>
        <v/>
      </c>
      <c r="I13" s="130"/>
    </row>
    <row r="14" spans="1:9">
      <c r="A14" s="422"/>
      <c r="B14" s="397"/>
      <c r="C14" s="398"/>
      <c r="D14" s="395" t="str">
        <f t="shared" si="1"/>
        <v/>
      </c>
      <c r="E14" s="411"/>
      <c r="F14" s="412"/>
      <c r="G14" s="429" t="str">
        <f t="shared" si="2"/>
        <v xml:space="preserve"> </v>
      </c>
      <c r="H14" s="396" t="str">
        <f t="shared" si="3"/>
        <v/>
      </c>
      <c r="I14" s="130"/>
    </row>
    <row r="15" spans="1:9">
      <c r="A15" s="422"/>
      <c r="B15" s="397"/>
      <c r="C15" s="398"/>
      <c r="D15" s="395" t="str">
        <f t="shared" si="1"/>
        <v/>
      </c>
      <c r="E15" s="411"/>
      <c r="F15" s="412"/>
      <c r="G15" s="429" t="str">
        <f t="shared" si="2"/>
        <v xml:space="preserve"> </v>
      </c>
      <c r="H15" s="396" t="str">
        <f t="shared" si="3"/>
        <v/>
      </c>
      <c r="I15" s="130"/>
    </row>
    <row r="16" spans="1:9">
      <c r="A16" s="422"/>
      <c r="B16" s="397"/>
      <c r="C16" s="398"/>
      <c r="D16" s="395" t="str">
        <f t="shared" si="1"/>
        <v/>
      </c>
      <c r="E16" s="411"/>
      <c r="F16" s="412"/>
      <c r="G16" s="429" t="str">
        <f t="shared" si="2"/>
        <v xml:space="preserve"> </v>
      </c>
      <c r="H16" s="396" t="str">
        <f t="shared" si="3"/>
        <v/>
      </c>
      <c r="I16" s="130"/>
    </row>
    <row r="17" spans="1:9">
      <c r="A17" s="422"/>
      <c r="B17" s="397"/>
      <c r="C17" s="398"/>
      <c r="D17" s="395" t="str">
        <f t="shared" si="1"/>
        <v/>
      </c>
      <c r="E17" s="411"/>
      <c r="F17" s="412"/>
      <c r="G17" s="429" t="str">
        <f t="shared" si="2"/>
        <v xml:space="preserve"> </v>
      </c>
      <c r="H17" s="396" t="str">
        <f t="shared" si="3"/>
        <v/>
      </c>
      <c r="I17" s="130"/>
    </row>
    <row r="18" spans="1:9">
      <c r="A18" s="422"/>
      <c r="B18" s="397"/>
      <c r="C18" s="398"/>
      <c r="D18" s="395" t="str">
        <f t="shared" si="1"/>
        <v/>
      </c>
      <c r="E18" s="411"/>
      <c r="F18" s="412"/>
      <c r="G18" s="429" t="str">
        <f t="shared" si="2"/>
        <v xml:space="preserve"> </v>
      </c>
      <c r="H18" s="396" t="str">
        <f t="shared" si="3"/>
        <v/>
      </c>
      <c r="I18" s="130"/>
    </row>
    <row r="19" spans="1:9">
      <c r="A19" s="422"/>
      <c r="B19" s="397"/>
      <c r="C19" s="398"/>
      <c r="D19" s="395" t="str">
        <f t="shared" si="1"/>
        <v/>
      </c>
      <c r="E19" s="411"/>
      <c r="F19" s="412"/>
      <c r="G19" s="429" t="str">
        <f t="shared" si="2"/>
        <v xml:space="preserve"> </v>
      </c>
      <c r="H19" s="396" t="str">
        <f t="shared" si="3"/>
        <v/>
      </c>
      <c r="I19" s="130"/>
    </row>
    <row r="20" spans="1:9">
      <c r="A20" s="422"/>
      <c r="B20" s="397"/>
      <c r="C20" s="398"/>
      <c r="D20" s="395" t="str">
        <f t="shared" si="1"/>
        <v/>
      </c>
      <c r="E20" s="411"/>
      <c r="F20" s="412"/>
      <c r="G20" s="429" t="str">
        <f t="shared" si="2"/>
        <v xml:space="preserve"> </v>
      </c>
      <c r="H20" s="396" t="str">
        <f t="shared" si="3"/>
        <v/>
      </c>
      <c r="I20" s="130"/>
    </row>
    <row r="21" spans="1:9">
      <c r="A21" s="422"/>
      <c r="B21" s="397"/>
      <c r="C21" s="398"/>
      <c r="D21" s="395" t="str">
        <f t="shared" si="1"/>
        <v/>
      </c>
      <c r="E21" s="411"/>
      <c r="F21" s="412"/>
      <c r="G21" s="429" t="str">
        <f t="shared" si="2"/>
        <v xml:space="preserve"> </v>
      </c>
      <c r="H21" s="396" t="str">
        <f t="shared" si="3"/>
        <v/>
      </c>
      <c r="I21" s="130"/>
    </row>
    <row r="22" spans="1:9">
      <c r="A22" s="422"/>
      <c r="B22" s="397"/>
      <c r="C22" s="398"/>
      <c r="D22" s="395" t="str">
        <f t="shared" si="1"/>
        <v/>
      </c>
      <c r="E22" s="411"/>
      <c r="F22" s="412"/>
      <c r="G22" s="429" t="str">
        <f t="shared" si="2"/>
        <v xml:space="preserve"> </v>
      </c>
      <c r="H22" s="396" t="str">
        <f t="shared" si="3"/>
        <v/>
      </c>
      <c r="I22" s="130"/>
    </row>
    <row r="23" spans="1:9">
      <c r="A23" s="422"/>
      <c r="B23" s="397"/>
      <c r="C23" s="398"/>
      <c r="D23" s="395" t="str">
        <f t="shared" si="1"/>
        <v/>
      </c>
      <c r="E23" s="411"/>
      <c r="F23" s="412"/>
      <c r="G23" s="429" t="str">
        <f t="shared" si="2"/>
        <v xml:space="preserve"> </v>
      </c>
      <c r="H23" s="396" t="str">
        <f t="shared" si="3"/>
        <v/>
      </c>
      <c r="I23" s="130"/>
    </row>
    <row r="24" spans="1:9">
      <c r="A24" s="422"/>
      <c r="B24" s="397"/>
      <c r="C24" s="398"/>
      <c r="D24" s="395" t="str">
        <f t="shared" si="1"/>
        <v/>
      </c>
      <c r="E24" s="411"/>
      <c r="F24" s="412"/>
      <c r="G24" s="429" t="str">
        <f t="shared" si="2"/>
        <v xml:space="preserve"> </v>
      </c>
      <c r="H24" s="396" t="str">
        <f t="shared" si="3"/>
        <v/>
      </c>
      <c r="I24" s="130"/>
    </row>
    <row r="25" spans="1:9">
      <c r="A25" s="422"/>
      <c r="B25" s="397"/>
      <c r="C25" s="398"/>
      <c r="D25" s="395" t="str">
        <f t="shared" si="1"/>
        <v/>
      </c>
      <c r="E25" s="411"/>
      <c r="F25" s="412"/>
      <c r="G25" s="429" t="str">
        <f t="shared" si="2"/>
        <v xml:space="preserve"> </v>
      </c>
      <c r="H25" s="396" t="str">
        <f t="shared" si="3"/>
        <v/>
      </c>
      <c r="I25" s="130"/>
    </row>
    <row r="26" spans="1:9">
      <c r="A26" s="422"/>
      <c r="B26" s="397"/>
      <c r="C26" s="398"/>
      <c r="D26" s="395" t="str">
        <f t="shared" si="1"/>
        <v/>
      </c>
      <c r="E26" s="411"/>
      <c r="F26" s="412"/>
      <c r="G26" s="429" t="str">
        <f t="shared" si="2"/>
        <v xml:space="preserve"> </v>
      </c>
      <c r="H26" s="396" t="str">
        <f t="shared" si="3"/>
        <v/>
      </c>
      <c r="I26" s="130"/>
    </row>
    <row r="27" spans="1:9">
      <c r="A27" s="422"/>
      <c r="B27" s="397"/>
      <c r="C27" s="398"/>
      <c r="D27" s="395" t="str">
        <f t="shared" si="1"/>
        <v/>
      </c>
      <c r="E27" s="411"/>
      <c r="F27" s="412"/>
      <c r="G27" s="429" t="str">
        <f t="shared" si="2"/>
        <v xml:space="preserve"> </v>
      </c>
      <c r="H27" s="396" t="str">
        <f t="shared" si="3"/>
        <v/>
      </c>
      <c r="I27" s="130"/>
    </row>
    <row r="28" spans="1:9">
      <c r="A28" s="422"/>
      <c r="B28" s="397"/>
      <c r="C28" s="398"/>
      <c r="D28" s="395" t="str">
        <f t="shared" si="1"/>
        <v/>
      </c>
      <c r="E28" s="411"/>
      <c r="F28" s="412"/>
      <c r="G28" s="429" t="str">
        <f t="shared" si="2"/>
        <v xml:space="preserve"> </v>
      </c>
      <c r="H28" s="396" t="str">
        <f t="shared" si="3"/>
        <v/>
      </c>
      <c r="I28" s="130"/>
    </row>
    <row r="29" spans="1:9">
      <c r="A29" s="422"/>
      <c r="B29" s="397"/>
      <c r="C29" s="398"/>
      <c r="D29" s="395" t="str">
        <f t="shared" si="1"/>
        <v/>
      </c>
      <c r="E29" s="411"/>
      <c r="F29" s="412"/>
      <c r="G29" s="429" t="str">
        <f t="shared" si="2"/>
        <v xml:space="preserve"> </v>
      </c>
      <c r="H29" s="396" t="str">
        <f t="shared" si="3"/>
        <v/>
      </c>
      <c r="I29" s="130"/>
    </row>
    <row r="30" spans="1:9">
      <c r="A30" s="422"/>
      <c r="B30" s="397"/>
      <c r="C30" s="398"/>
      <c r="D30" s="395" t="str">
        <f t="shared" si="1"/>
        <v/>
      </c>
      <c r="E30" s="411"/>
      <c r="F30" s="412"/>
      <c r="G30" s="429" t="str">
        <f t="shared" si="2"/>
        <v xml:space="preserve"> </v>
      </c>
      <c r="H30" s="396" t="str">
        <f t="shared" si="3"/>
        <v/>
      </c>
      <c r="I30" s="130"/>
    </row>
    <row r="31" spans="1:9">
      <c r="A31" s="422"/>
      <c r="B31" s="397"/>
      <c r="C31" s="398"/>
      <c r="D31" s="395" t="str">
        <f t="shared" si="1"/>
        <v/>
      </c>
      <c r="E31" s="411"/>
      <c r="F31" s="412"/>
      <c r="G31" s="429" t="str">
        <f t="shared" si="2"/>
        <v xml:space="preserve"> </v>
      </c>
      <c r="H31" s="396" t="str">
        <f t="shared" si="3"/>
        <v/>
      </c>
      <c r="I31" s="130"/>
    </row>
    <row r="32" spans="1:9">
      <c r="A32" s="422"/>
      <c r="B32" s="397"/>
      <c r="C32" s="398"/>
      <c r="D32" s="395" t="str">
        <f t="shared" si="1"/>
        <v/>
      </c>
      <c r="E32" s="411"/>
      <c r="F32" s="412"/>
      <c r="G32" s="429" t="str">
        <f t="shared" si="2"/>
        <v xml:space="preserve"> </v>
      </c>
      <c r="H32" s="396" t="str">
        <f t="shared" si="3"/>
        <v/>
      </c>
      <c r="I32" s="130"/>
    </row>
    <row r="33" spans="1:9">
      <c r="A33" s="422"/>
      <c r="B33" s="397"/>
      <c r="C33" s="398"/>
      <c r="D33" s="395" t="str">
        <f t="shared" si="1"/>
        <v/>
      </c>
      <c r="E33" s="411"/>
      <c r="F33" s="412"/>
      <c r="G33" s="429" t="str">
        <f t="shared" si="2"/>
        <v xml:space="preserve"> </v>
      </c>
      <c r="H33" s="396" t="str">
        <f t="shared" si="3"/>
        <v/>
      </c>
      <c r="I33" s="130"/>
    </row>
    <row r="34" spans="1:9">
      <c r="A34" s="422"/>
      <c r="B34" s="397"/>
      <c r="C34" s="398"/>
      <c r="D34" s="395" t="str">
        <f t="shared" si="1"/>
        <v/>
      </c>
      <c r="E34" s="411"/>
      <c r="F34" s="412"/>
      <c r="G34" s="429" t="str">
        <f t="shared" si="2"/>
        <v xml:space="preserve"> </v>
      </c>
      <c r="H34" s="396" t="str">
        <f t="shared" si="3"/>
        <v/>
      </c>
      <c r="I34" s="130"/>
    </row>
    <row r="35" spans="1:9">
      <c r="A35" s="422"/>
      <c r="B35" s="397"/>
      <c r="C35" s="398"/>
      <c r="D35" s="395" t="str">
        <f t="shared" si="1"/>
        <v/>
      </c>
      <c r="E35" s="411"/>
      <c r="F35" s="412"/>
      <c r="G35" s="429" t="str">
        <f t="shared" si="2"/>
        <v xml:space="preserve"> </v>
      </c>
      <c r="H35" s="396" t="str">
        <f t="shared" si="3"/>
        <v/>
      </c>
      <c r="I35" s="130"/>
    </row>
    <row r="36" spans="1:9">
      <c r="A36" s="422"/>
      <c r="B36" s="397"/>
      <c r="C36" s="398"/>
      <c r="D36" s="395" t="str">
        <f t="shared" si="1"/>
        <v/>
      </c>
      <c r="E36" s="411"/>
      <c r="F36" s="412"/>
      <c r="G36" s="429" t="str">
        <f t="shared" si="2"/>
        <v xml:space="preserve"> </v>
      </c>
      <c r="H36" s="396" t="str">
        <f t="shared" si="3"/>
        <v/>
      </c>
      <c r="I36" s="130"/>
    </row>
    <row r="37" spans="1:9">
      <c r="A37" s="422"/>
      <c r="B37" s="397"/>
      <c r="C37" s="398"/>
      <c r="D37" s="395" t="str">
        <f t="shared" si="1"/>
        <v/>
      </c>
      <c r="E37" s="411"/>
      <c r="F37" s="412"/>
      <c r="G37" s="429" t="str">
        <f t="shared" si="2"/>
        <v xml:space="preserve"> </v>
      </c>
      <c r="H37" s="396" t="str">
        <f t="shared" si="3"/>
        <v/>
      </c>
      <c r="I37" s="130"/>
    </row>
    <row r="38" spans="1:9">
      <c r="A38" s="422"/>
      <c r="B38" s="397"/>
      <c r="C38" s="398"/>
      <c r="D38" s="395" t="str">
        <f t="shared" si="1"/>
        <v/>
      </c>
      <c r="E38" s="411"/>
      <c r="F38" s="412"/>
      <c r="G38" s="429" t="str">
        <f t="shared" si="2"/>
        <v xml:space="preserve"> </v>
      </c>
      <c r="H38" s="396" t="str">
        <f t="shared" si="3"/>
        <v/>
      </c>
      <c r="I38" s="130"/>
    </row>
    <row r="39" spans="1:9">
      <c r="A39" s="422"/>
      <c r="B39" s="397"/>
      <c r="C39" s="398"/>
      <c r="D39" s="395" t="str">
        <f t="shared" si="1"/>
        <v/>
      </c>
      <c r="E39" s="411"/>
      <c r="F39" s="412"/>
      <c r="G39" s="429" t="str">
        <f t="shared" si="2"/>
        <v xml:space="preserve"> </v>
      </c>
      <c r="H39" s="396" t="str">
        <f t="shared" si="3"/>
        <v/>
      </c>
      <c r="I39" s="130"/>
    </row>
    <row r="40" spans="1:9">
      <c r="A40" s="422"/>
      <c r="B40" s="397"/>
      <c r="C40" s="398"/>
      <c r="D40" s="395" t="str">
        <f t="shared" si="1"/>
        <v/>
      </c>
      <c r="E40" s="411"/>
      <c r="F40" s="412"/>
      <c r="G40" s="429" t="str">
        <f t="shared" si="2"/>
        <v xml:space="preserve"> </v>
      </c>
      <c r="H40" s="396" t="str">
        <f t="shared" si="3"/>
        <v/>
      </c>
      <c r="I40" s="130"/>
    </row>
    <row r="41" spans="1:9">
      <c r="A41" s="422"/>
      <c r="B41" s="397"/>
      <c r="C41" s="398"/>
      <c r="D41" s="395" t="str">
        <f t="shared" si="1"/>
        <v/>
      </c>
      <c r="E41" s="411"/>
      <c r="F41" s="412"/>
      <c r="G41" s="429" t="str">
        <f t="shared" si="2"/>
        <v xml:space="preserve"> </v>
      </c>
      <c r="H41" s="396" t="str">
        <f t="shared" si="3"/>
        <v/>
      </c>
      <c r="I41" s="130"/>
    </row>
    <row r="42" spans="1:9">
      <c r="A42" s="422"/>
      <c r="B42" s="397"/>
      <c r="C42" s="398"/>
      <c r="D42" s="395" t="str">
        <f t="shared" si="1"/>
        <v/>
      </c>
      <c r="E42" s="411"/>
      <c r="F42" s="412"/>
      <c r="G42" s="429" t="str">
        <f t="shared" si="2"/>
        <v xml:space="preserve"> </v>
      </c>
      <c r="H42" s="396" t="str">
        <f t="shared" si="3"/>
        <v/>
      </c>
      <c r="I42" s="130"/>
    </row>
    <row r="43" spans="1:9">
      <c r="A43" s="422"/>
      <c r="B43" s="397"/>
      <c r="C43" s="398"/>
      <c r="D43" s="395" t="str">
        <f t="shared" si="1"/>
        <v/>
      </c>
      <c r="E43" s="411"/>
      <c r="F43" s="412"/>
      <c r="G43" s="429" t="str">
        <f t="shared" si="2"/>
        <v xml:space="preserve"> </v>
      </c>
      <c r="H43" s="396" t="str">
        <f t="shared" si="3"/>
        <v/>
      </c>
      <c r="I43" s="130"/>
    </row>
    <row r="44" spans="1:9">
      <c r="A44" s="422"/>
      <c r="B44" s="397"/>
      <c r="C44" s="398"/>
      <c r="D44" s="395" t="str">
        <f t="shared" si="1"/>
        <v/>
      </c>
      <c r="E44" s="411"/>
      <c r="F44" s="412"/>
      <c r="G44" s="429" t="str">
        <f t="shared" si="2"/>
        <v xml:space="preserve"> </v>
      </c>
      <c r="H44" s="396" t="str">
        <f t="shared" si="3"/>
        <v/>
      </c>
      <c r="I44" s="130"/>
    </row>
    <row r="45" spans="1:9">
      <c r="A45" s="422"/>
      <c r="B45" s="397"/>
      <c r="C45" s="398"/>
      <c r="D45" s="395" t="str">
        <f t="shared" si="1"/>
        <v/>
      </c>
      <c r="E45" s="411"/>
      <c r="F45" s="412"/>
      <c r="G45" s="429" t="str">
        <f t="shared" si="2"/>
        <v xml:space="preserve"> </v>
      </c>
      <c r="H45" s="396" t="str">
        <f t="shared" si="3"/>
        <v/>
      </c>
      <c r="I45" s="130"/>
    </row>
    <row r="46" spans="1:9">
      <c r="A46" s="422"/>
      <c r="B46" s="397"/>
      <c r="C46" s="398"/>
      <c r="D46" s="395" t="str">
        <f t="shared" si="1"/>
        <v/>
      </c>
      <c r="E46" s="411"/>
      <c r="F46" s="412"/>
      <c r="G46" s="429" t="str">
        <f t="shared" si="2"/>
        <v xml:space="preserve"> </v>
      </c>
      <c r="H46" s="396" t="str">
        <f t="shared" si="3"/>
        <v/>
      </c>
      <c r="I46" s="130"/>
    </row>
    <row r="47" spans="1:9">
      <c r="A47" s="422"/>
      <c r="B47" s="397"/>
      <c r="C47" s="398"/>
      <c r="D47" s="395" t="str">
        <f t="shared" si="1"/>
        <v/>
      </c>
      <c r="E47" s="411"/>
      <c r="F47" s="412"/>
      <c r="G47" s="429" t="str">
        <f t="shared" si="2"/>
        <v xml:space="preserve"> </v>
      </c>
      <c r="H47" s="396" t="str">
        <f t="shared" si="3"/>
        <v/>
      </c>
      <c r="I47" s="130"/>
    </row>
    <row r="48" spans="1:9">
      <c r="A48" s="422"/>
      <c r="B48" s="397"/>
      <c r="C48" s="398"/>
      <c r="D48" s="395" t="str">
        <f t="shared" si="1"/>
        <v/>
      </c>
      <c r="E48" s="411"/>
      <c r="F48" s="412"/>
      <c r="G48" s="429" t="str">
        <f t="shared" si="2"/>
        <v xml:space="preserve"> </v>
      </c>
      <c r="H48" s="396" t="str">
        <f t="shared" si="3"/>
        <v/>
      </c>
      <c r="I48" s="130"/>
    </row>
    <row r="49" spans="1:9">
      <c r="A49" s="422"/>
      <c r="B49" s="397"/>
      <c r="C49" s="398"/>
      <c r="D49" s="395" t="str">
        <f t="shared" si="1"/>
        <v/>
      </c>
      <c r="E49" s="411"/>
      <c r="F49" s="412"/>
      <c r="G49" s="429" t="str">
        <f t="shared" si="2"/>
        <v xml:space="preserve"> </v>
      </c>
      <c r="H49" s="396" t="str">
        <f t="shared" si="3"/>
        <v/>
      </c>
      <c r="I49" s="130"/>
    </row>
    <row r="50" spans="1:9">
      <c r="A50" s="422"/>
      <c r="B50" s="397"/>
      <c r="C50" s="398"/>
      <c r="D50" s="395" t="str">
        <f t="shared" si="1"/>
        <v/>
      </c>
      <c r="E50" s="411"/>
      <c r="F50" s="412"/>
      <c r="G50" s="429" t="str">
        <f t="shared" si="2"/>
        <v xml:space="preserve"> </v>
      </c>
      <c r="H50" s="396" t="str">
        <f t="shared" si="3"/>
        <v/>
      </c>
      <c r="I50" s="130"/>
    </row>
    <row r="51" spans="1:9">
      <c r="A51" s="422"/>
      <c r="B51" s="397"/>
      <c r="C51" s="398"/>
      <c r="D51" s="395" t="str">
        <f t="shared" si="1"/>
        <v/>
      </c>
      <c r="E51" s="411"/>
      <c r="F51" s="412"/>
      <c r="G51" s="429" t="str">
        <f t="shared" si="2"/>
        <v xml:space="preserve"> </v>
      </c>
      <c r="H51" s="396" t="str">
        <f t="shared" si="3"/>
        <v/>
      </c>
      <c r="I51" s="130"/>
    </row>
    <row r="52" spans="1:9">
      <c r="A52" s="422"/>
      <c r="B52" s="397"/>
      <c r="C52" s="398"/>
      <c r="D52" s="395" t="str">
        <f t="shared" si="1"/>
        <v/>
      </c>
      <c r="E52" s="411"/>
      <c r="F52" s="412"/>
      <c r="G52" s="429" t="str">
        <f t="shared" si="2"/>
        <v xml:space="preserve"> </v>
      </c>
      <c r="H52" s="396" t="str">
        <f t="shared" si="3"/>
        <v/>
      </c>
      <c r="I52" s="130"/>
    </row>
    <row r="53" spans="1:9">
      <c r="A53" s="422"/>
      <c r="B53" s="397"/>
      <c r="C53" s="398"/>
      <c r="D53" s="395" t="str">
        <f t="shared" si="1"/>
        <v/>
      </c>
      <c r="E53" s="411"/>
      <c r="F53" s="412"/>
      <c r="G53" s="429" t="str">
        <f t="shared" si="2"/>
        <v xml:space="preserve"> </v>
      </c>
      <c r="H53" s="396" t="str">
        <f t="shared" si="3"/>
        <v/>
      </c>
      <c r="I53" s="130"/>
    </row>
    <row r="54" spans="1:9">
      <c r="A54" s="422"/>
      <c r="B54" s="397"/>
      <c r="C54" s="398"/>
      <c r="D54" s="395" t="str">
        <f t="shared" si="1"/>
        <v/>
      </c>
      <c r="E54" s="411"/>
      <c r="F54" s="412"/>
      <c r="G54" s="429" t="str">
        <f t="shared" si="2"/>
        <v xml:space="preserve"> </v>
      </c>
      <c r="H54" s="396" t="str">
        <f t="shared" si="3"/>
        <v/>
      </c>
      <c r="I54" s="130"/>
    </row>
    <row r="55" spans="1:9">
      <c r="A55" s="422"/>
      <c r="B55" s="397"/>
      <c r="C55" s="398"/>
      <c r="D55" s="395" t="str">
        <f t="shared" si="1"/>
        <v/>
      </c>
      <c r="E55" s="411"/>
      <c r="F55" s="412"/>
      <c r="G55" s="429" t="str">
        <f t="shared" si="2"/>
        <v xml:space="preserve"> </v>
      </c>
      <c r="H55" s="396" t="str">
        <f t="shared" si="3"/>
        <v/>
      </c>
      <c r="I55" s="130"/>
    </row>
    <row r="56" spans="1:9">
      <c r="A56" s="422"/>
      <c r="B56" s="397"/>
      <c r="C56" s="398"/>
      <c r="D56" s="395" t="str">
        <f t="shared" si="1"/>
        <v/>
      </c>
      <c r="E56" s="411"/>
      <c r="F56" s="412"/>
      <c r="G56" s="429" t="str">
        <f t="shared" si="2"/>
        <v xml:space="preserve"> </v>
      </c>
      <c r="H56" s="396" t="str">
        <f t="shared" si="3"/>
        <v/>
      </c>
      <c r="I56" s="130"/>
    </row>
    <row r="57" spans="1:9">
      <c r="A57" s="422"/>
      <c r="B57" s="397"/>
      <c r="C57" s="398"/>
      <c r="D57" s="395" t="str">
        <f t="shared" si="1"/>
        <v/>
      </c>
      <c r="E57" s="411"/>
      <c r="F57" s="412"/>
      <c r="G57" s="429" t="str">
        <f t="shared" si="2"/>
        <v xml:space="preserve"> </v>
      </c>
      <c r="H57" s="396" t="str">
        <f t="shared" si="3"/>
        <v/>
      </c>
      <c r="I57" s="130"/>
    </row>
    <row r="58" spans="1:9">
      <c r="A58" s="422"/>
      <c r="B58" s="397"/>
      <c r="C58" s="398"/>
      <c r="D58" s="395" t="str">
        <f t="shared" si="1"/>
        <v/>
      </c>
      <c r="E58" s="411"/>
      <c r="F58" s="412"/>
      <c r="G58" s="429" t="str">
        <f t="shared" si="2"/>
        <v xml:space="preserve"> </v>
      </c>
      <c r="H58" s="396" t="str">
        <f t="shared" si="3"/>
        <v/>
      </c>
      <c r="I58" s="130"/>
    </row>
    <row r="59" spans="1:9">
      <c r="A59" s="422"/>
      <c r="B59" s="397"/>
      <c r="C59" s="398"/>
      <c r="D59" s="395" t="str">
        <f t="shared" si="1"/>
        <v/>
      </c>
      <c r="E59" s="411"/>
      <c r="F59" s="412"/>
      <c r="G59" s="429" t="str">
        <f t="shared" si="2"/>
        <v xml:space="preserve"> </v>
      </c>
      <c r="H59" s="396" t="str">
        <f t="shared" si="3"/>
        <v/>
      </c>
      <c r="I59" s="130"/>
    </row>
    <row r="60" spans="1:9">
      <c r="A60" s="422"/>
      <c r="B60" s="397"/>
      <c r="C60" s="398"/>
      <c r="D60" s="395" t="str">
        <f t="shared" si="1"/>
        <v/>
      </c>
      <c r="E60" s="411"/>
      <c r="F60" s="412"/>
      <c r="G60" s="429" t="str">
        <f t="shared" si="2"/>
        <v xml:space="preserve"> </v>
      </c>
      <c r="H60" s="396" t="str">
        <f t="shared" si="3"/>
        <v/>
      </c>
      <c r="I60" s="130"/>
    </row>
    <row r="61" spans="1:9">
      <c r="A61" s="422"/>
      <c r="B61" s="397"/>
      <c r="C61" s="398"/>
      <c r="D61" s="395" t="str">
        <f t="shared" si="1"/>
        <v/>
      </c>
      <c r="E61" s="411"/>
      <c r="F61" s="412"/>
      <c r="G61" s="429" t="str">
        <f t="shared" si="2"/>
        <v xml:space="preserve"> </v>
      </c>
      <c r="H61" s="396" t="str">
        <f t="shared" si="3"/>
        <v/>
      </c>
      <c r="I61" s="130"/>
    </row>
    <row r="62" spans="1:9">
      <c r="A62" s="422"/>
      <c r="B62" s="397"/>
      <c r="C62" s="398"/>
      <c r="D62" s="395" t="str">
        <f t="shared" si="1"/>
        <v/>
      </c>
      <c r="E62" s="411"/>
      <c r="F62" s="412"/>
      <c r="G62" s="429" t="str">
        <f t="shared" si="2"/>
        <v xml:space="preserve"> </v>
      </c>
      <c r="H62" s="396" t="str">
        <f t="shared" si="3"/>
        <v/>
      </c>
      <c r="I62" s="130"/>
    </row>
    <row r="63" spans="1:9">
      <c r="A63" s="422"/>
      <c r="B63" s="397"/>
      <c r="C63" s="398"/>
      <c r="D63" s="395" t="str">
        <f t="shared" si="1"/>
        <v/>
      </c>
      <c r="E63" s="411"/>
      <c r="F63" s="412"/>
      <c r="G63" s="429" t="str">
        <f t="shared" si="2"/>
        <v xml:space="preserve"> </v>
      </c>
      <c r="H63" s="396" t="str">
        <f t="shared" si="3"/>
        <v/>
      </c>
      <c r="I63" s="130"/>
    </row>
    <row r="64" spans="1:9">
      <c r="A64" s="422"/>
      <c r="B64" s="397"/>
      <c r="C64" s="398"/>
      <c r="D64" s="395" t="str">
        <f t="shared" si="1"/>
        <v/>
      </c>
      <c r="E64" s="411"/>
      <c r="F64" s="412"/>
      <c r="G64" s="429" t="str">
        <f t="shared" si="2"/>
        <v xml:space="preserve"> </v>
      </c>
      <c r="H64" s="396" t="str">
        <f t="shared" si="3"/>
        <v/>
      </c>
      <c r="I64" s="130"/>
    </row>
    <row r="65" spans="1:9">
      <c r="A65" s="422"/>
      <c r="B65" s="397"/>
      <c r="C65" s="398"/>
      <c r="D65" s="395" t="str">
        <f t="shared" si="1"/>
        <v/>
      </c>
      <c r="E65" s="411"/>
      <c r="F65" s="412"/>
      <c r="G65" s="429" t="str">
        <f t="shared" si="2"/>
        <v xml:space="preserve"> </v>
      </c>
      <c r="H65" s="396" t="str">
        <f t="shared" si="3"/>
        <v/>
      </c>
      <c r="I65" s="130"/>
    </row>
    <row r="66" spans="1:9">
      <c r="A66" s="422"/>
      <c r="B66" s="397"/>
      <c r="C66" s="398"/>
      <c r="D66" s="395" t="str">
        <f t="shared" si="1"/>
        <v/>
      </c>
      <c r="E66" s="411"/>
      <c r="F66" s="412"/>
      <c r="G66" s="429" t="str">
        <f t="shared" si="2"/>
        <v xml:space="preserve"> </v>
      </c>
      <c r="H66" s="396" t="str">
        <f t="shared" si="3"/>
        <v/>
      </c>
      <c r="I66" s="130"/>
    </row>
    <row r="67" spans="1:9">
      <c r="A67" s="422"/>
      <c r="B67" s="397"/>
      <c r="C67" s="398"/>
      <c r="D67" s="395" t="str">
        <f t="shared" si="1"/>
        <v/>
      </c>
      <c r="E67" s="411"/>
      <c r="F67" s="412"/>
      <c r="G67" s="429" t="str">
        <f t="shared" si="2"/>
        <v xml:space="preserve"> </v>
      </c>
      <c r="H67" s="396" t="str">
        <f t="shared" si="3"/>
        <v/>
      </c>
      <c r="I67" s="130"/>
    </row>
    <row r="68" spans="1:9">
      <c r="A68" s="422"/>
      <c r="B68" s="397"/>
      <c r="C68" s="398"/>
      <c r="D68" s="395" t="str">
        <f t="shared" si="1"/>
        <v/>
      </c>
      <c r="E68" s="411"/>
      <c r="F68" s="412"/>
      <c r="G68" s="429" t="str">
        <f t="shared" si="2"/>
        <v xml:space="preserve"> </v>
      </c>
      <c r="H68" s="396" t="str">
        <f t="shared" si="3"/>
        <v/>
      </c>
      <c r="I68" s="130"/>
    </row>
    <row r="69" spans="1:9">
      <c r="A69" s="422"/>
      <c r="B69" s="397"/>
      <c r="C69" s="398"/>
      <c r="D69" s="395" t="str">
        <f t="shared" si="1"/>
        <v/>
      </c>
      <c r="E69" s="411"/>
      <c r="F69" s="412"/>
      <c r="G69" s="429" t="str">
        <f t="shared" si="2"/>
        <v xml:space="preserve"> </v>
      </c>
      <c r="H69" s="396" t="str">
        <f t="shared" si="3"/>
        <v/>
      </c>
      <c r="I69" s="130"/>
    </row>
    <row r="70" spans="1:9">
      <c r="A70" s="422"/>
      <c r="B70" s="397"/>
      <c r="C70" s="398"/>
      <c r="D70" s="395" t="str">
        <f t="shared" si="1"/>
        <v/>
      </c>
      <c r="E70" s="411"/>
      <c r="F70" s="412"/>
      <c r="G70" s="429" t="str">
        <f t="shared" si="2"/>
        <v xml:space="preserve"> </v>
      </c>
      <c r="H70" s="396" t="str">
        <f t="shared" si="3"/>
        <v/>
      </c>
      <c r="I70" s="130"/>
    </row>
    <row r="71" spans="1:9">
      <c r="A71" s="422"/>
      <c r="B71" s="397"/>
      <c r="C71" s="398"/>
      <c r="D71" s="395" t="str">
        <f t="shared" si="1"/>
        <v/>
      </c>
      <c r="E71" s="411"/>
      <c r="F71" s="412"/>
      <c r="G71" s="429" t="str">
        <f t="shared" si="2"/>
        <v xml:space="preserve"> </v>
      </c>
      <c r="H71" s="396" t="str">
        <f t="shared" si="3"/>
        <v/>
      </c>
      <c r="I71" s="130"/>
    </row>
    <row r="72" spans="1:9">
      <c r="A72" s="422"/>
      <c r="B72" s="397"/>
      <c r="C72" s="398"/>
      <c r="D72" s="395" t="str">
        <f t="shared" si="1"/>
        <v/>
      </c>
      <c r="E72" s="411"/>
      <c r="F72" s="412"/>
      <c r="G72" s="429" t="str">
        <f t="shared" si="2"/>
        <v xml:space="preserve"> </v>
      </c>
      <c r="H72" s="396" t="str">
        <f t="shared" si="3"/>
        <v/>
      </c>
      <c r="I72" s="130"/>
    </row>
    <row r="73" spans="1:9">
      <c r="A73" s="422"/>
      <c r="B73" s="397"/>
      <c r="C73" s="398"/>
      <c r="D73" s="395" t="str">
        <f t="shared" ref="D73:D136" si="4">IF(C73="","",ROUND(C73/B73,4))</f>
        <v/>
      </c>
      <c r="E73" s="411"/>
      <c r="F73" s="412"/>
      <c r="G73" s="429" t="str">
        <f t="shared" ref="G73:G136" si="5">IF(N(E73)=0," ",ROUND(F73/E73,4))</f>
        <v xml:space="preserve"> </v>
      </c>
      <c r="H73" s="396" t="str">
        <f t="shared" ref="H73:H136" si="6">IF(G73&lt;D73,G73,D73)</f>
        <v/>
      </c>
      <c r="I73" s="130"/>
    </row>
    <row r="74" spans="1:9">
      <c r="A74" s="422"/>
      <c r="B74" s="397"/>
      <c r="C74" s="398"/>
      <c r="D74" s="395" t="str">
        <f t="shared" si="4"/>
        <v/>
      </c>
      <c r="E74" s="411"/>
      <c r="F74" s="412"/>
      <c r="G74" s="429" t="str">
        <f t="shared" si="5"/>
        <v xml:space="preserve"> </v>
      </c>
      <c r="H74" s="396" t="str">
        <f t="shared" si="6"/>
        <v/>
      </c>
      <c r="I74" s="130"/>
    </row>
    <row r="75" spans="1:9">
      <c r="A75" s="422"/>
      <c r="B75" s="397"/>
      <c r="C75" s="398"/>
      <c r="D75" s="395" t="str">
        <f t="shared" si="4"/>
        <v/>
      </c>
      <c r="E75" s="411"/>
      <c r="F75" s="412"/>
      <c r="G75" s="429" t="str">
        <f t="shared" si="5"/>
        <v xml:space="preserve"> </v>
      </c>
      <c r="H75" s="396" t="str">
        <f t="shared" si="6"/>
        <v/>
      </c>
      <c r="I75" s="130"/>
    </row>
    <row r="76" spans="1:9">
      <c r="A76" s="422"/>
      <c r="B76" s="397"/>
      <c r="C76" s="398"/>
      <c r="D76" s="395" t="str">
        <f t="shared" si="4"/>
        <v/>
      </c>
      <c r="E76" s="411"/>
      <c r="F76" s="412"/>
      <c r="G76" s="429" t="str">
        <f t="shared" si="5"/>
        <v xml:space="preserve"> </v>
      </c>
      <c r="H76" s="396" t="str">
        <f t="shared" si="6"/>
        <v/>
      </c>
      <c r="I76" s="130"/>
    </row>
    <row r="77" spans="1:9">
      <c r="A77" s="422"/>
      <c r="B77" s="397"/>
      <c r="C77" s="398"/>
      <c r="D77" s="395" t="str">
        <f t="shared" si="4"/>
        <v/>
      </c>
      <c r="E77" s="411"/>
      <c r="F77" s="412"/>
      <c r="G77" s="429" t="str">
        <f t="shared" si="5"/>
        <v xml:space="preserve"> </v>
      </c>
      <c r="H77" s="396" t="str">
        <f t="shared" si="6"/>
        <v/>
      </c>
      <c r="I77" s="130"/>
    </row>
    <row r="78" spans="1:9">
      <c r="A78" s="422"/>
      <c r="B78" s="397"/>
      <c r="C78" s="398"/>
      <c r="D78" s="395" t="str">
        <f t="shared" si="4"/>
        <v/>
      </c>
      <c r="E78" s="411"/>
      <c r="F78" s="412"/>
      <c r="G78" s="429" t="str">
        <f t="shared" si="5"/>
        <v xml:space="preserve"> </v>
      </c>
      <c r="H78" s="396" t="str">
        <f t="shared" si="6"/>
        <v/>
      </c>
      <c r="I78" s="130"/>
    </row>
    <row r="79" spans="1:9">
      <c r="A79" s="422"/>
      <c r="B79" s="397"/>
      <c r="C79" s="398"/>
      <c r="D79" s="395" t="str">
        <f t="shared" si="4"/>
        <v/>
      </c>
      <c r="E79" s="411"/>
      <c r="F79" s="412"/>
      <c r="G79" s="429" t="str">
        <f t="shared" si="5"/>
        <v xml:space="preserve"> </v>
      </c>
      <c r="H79" s="396" t="str">
        <f t="shared" si="6"/>
        <v/>
      </c>
      <c r="I79" s="130"/>
    </row>
    <row r="80" spans="1:9">
      <c r="A80" s="422"/>
      <c r="B80" s="397"/>
      <c r="C80" s="398"/>
      <c r="D80" s="395" t="str">
        <f t="shared" si="4"/>
        <v/>
      </c>
      <c r="E80" s="411"/>
      <c r="F80" s="412"/>
      <c r="G80" s="429" t="str">
        <f t="shared" si="5"/>
        <v xml:space="preserve"> </v>
      </c>
      <c r="H80" s="396" t="str">
        <f t="shared" si="6"/>
        <v/>
      </c>
      <c r="I80" s="130"/>
    </row>
    <row r="81" spans="1:9">
      <c r="A81" s="422"/>
      <c r="B81" s="397"/>
      <c r="C81" s="398"/>
      <c r="D81" s="395" t="str">
        <f t="shared" si="4"/>
        <v/>
      </c>
      <c r="E81" s="411"/>
      <c r="F81" s="412"/>
      <c r="G81" s="429" t="str">
        <f t="shared" si="5"/>
        <v xml:space="preserve"> </v>
      </c>
      <c r="H81" s="396" t="str">
        <f t="shared" si="6"/>
        <v/>
      </c>
      <c r="I81" s="130"/>
    </row>
    <row r="82" spans="1:9">
      <c r="A82" s="422"/>
      <c r="B82" s="397"/>
      <c r="C82" s="398"/>
      <c r="D82" s="395" t="str">
        <f t="shared" si="4"/>
        <v/>
      </c>
      <c r="E82" s="411"/>
      <c r="F82" s="412"/>
      <c r="G82" s="429" t="str">
        <f t="shared" si="5"/>
        <v xml:space="preserve"> </v>
      </c>
      <c r="H82" s="396" t="str">
        <f t="shared" si="6"/>
        <v/>
      </c>
      <c r="I82" s="130"/>
    </row>
    <row r="83" spans="1:9">
      <c r="A83" s="422"/>
      <c r="B83" s="397"/>
      <c r="C83" s="398"/>
      <c r="D83" s="395" t="str">
        <f t="shared" si="4"/>
        <v/>
      </c>
      <c r="E83" s="411"/>
      <c r="F83" s="412"/>
      <c r="G83" s="429" t="str">
        <f t="shared" si="5"/>
        <v xml:space="preserve"> </v>
      </c>
      <c r="H83" s="396" t="str">
        <f t="shared" si="6"/>
        <v/>
      </c>
      <c r="I83" s="130"/>
    </row>
    <row r="84" spans="1:9">
      <c r="A84" s="422"/>
      <c r="B84" s="397"/>
      <c r="C84" s="398"/>
      <c r="D84" s="395" t="str">
        <f t="shared" si="4"/>
        <v/>
      </c>
      <c r="E84" s="411"/>
      <c r="F84" s="412"/>
      <c r="G84" s="429" t="str">
        <f t="shared" si="5"/>
        <v xml:space="preserve"> </v>
      </c>
      <c r="H84" s="396" t="str">
        <f t="shared" si="6"/>
        <v/>
      </c>
      <c r="I84" s="130"/>
    </row>
    <row r="85" spans="1:9">
      <c r="A85" s="422"/>
      <c r="B85" s="397"/>
      <c r="C85" s="398"/>
      <c r="D85" s="395" t="str">
        <f t="shared" si="4"/>
        <v/>
      </c>
      <c r="E85" s="411"/>
      <c r="F85" s="412"/>
      <c r="G85" s="429" t="str">
        <f t="shared" si="5"/>
        <v xml:space="preserve"> </v>
      </c>
      <c r="H85" s="396" t="str">
        <f t="shared" si="6"/>
        <v/>
      </c>
      <c r="I85" s="130"/>
    </row>
    <row r="86" spans="1:9">
      <c r="A86" s="422"/>
      <c r="B86" s="397"/>
      <c r="C86" s="398"/>
      <c r="D86" s="395" t="str">
        <f t="shared" si="4"/>
        <v/>
      </c>
      <c r="E86" s="411"/>
      <c r="F86" s="412"/>
      <c r="G86" s="429" t="str">
        <f t="shared" si="5"/>
        <v xml:space="preserve"> </v>
      </c>
      <c r="H86" s="396" t="str">
        <f t="shared" si="6"/>
        <v/>
      </c>
      <c r="I86" s="130"/>
    </row>
    <row r="87" spans="1:9">
      <c r="A87" s="422"/>
      <c r="B87" s="397"/>
      <c r="C87" s="398"/>
      <c r="D87" s="395" t="str">
        <f t="shared" si="4"/>
        <v/>
      </c>
      <c r="E87" s="411"/>
      <c r="F87" s="412"/>
      <c r="G87" s="429" t="str">
        <f t="shared" si="5"/>
        <v xml:space="preserve"> </v>
      </c>
      <c r="H87" s="396" t="str">
        <f t="shared" si="6"/>
        <v/>
      </c>
      <c r="I87" s="130"/>
    </row>
    <row r="88" spans="1:9">
      <c r="A88" s="422"/>
      <c r="B88" s="397"/>
      <c r="C88" s="398"/>
      <c r="D88" s="395" t="str">
        <f t="shared" si="4"/>
        <v/>
      </c>
      <c r="E88" s="411"/>
      <c r="F88" s="412"/>
      <c r="G88" s="429" t="str">
        <f t="shared" si="5"/>
        <v xml:space="preserve"> </v>
      </c>
      <c r="H88" s="396" t="str">
        <f t="shared" si="6"/>
        <v/>
      </c>
      <c r="I88" s="130"/>
    </row>
    <row r="89" spans="1:9">
      <c r="A89" s="422"/>
      <c r="B89" s="397"/>
      <c r="C89" s="398"/>
      <c r="D89" s="395" t="str">
        <f t="shared" si="4"/>
        <v/>
      </c>
      <c r="E89" s="411"/>
      <c r="F89" s="412"/>
      <c r="G89" s="429" t="str">
        <f t="shared" si="5"/>
        <v xml:space="preserve"> </v>
      </c>
      <c r="H89" s="396" t="str">
        <f t="shared" si="6"/>
        <v/>
      </c>
      <c r="I89" s="130"/>
    </row>
    <row r="90" spans="1:9">
      <c r="A90" s="422"/>
      <c r="B90" s="397"/>
      <c r="C90" s="398"/>
      <c r="D90" s="395" t="str">
        <f t="shared" si="4"/>
        <v/>
      </c>
      <c r="E90" s="411"/>
      <c r="F90" s="412"/>
      <c r="G90" s="429" t="str">
        <f t="shared" si="5"/>
        <v xml:space="preserve"> </v>
      </c>
      <c r="H90" s="396" t="str">
        <f t="shared" si="6"/>
        <v/>
      </c>
      <c r="I90" s="130"/>
    </row>
    <row r="91" spans="1:9">
      <c r="A91" s="422"/>
      <c r="B91" s="397"/>
      <c r="C91" s="398"/>
      <c r="D91" s="395" t="str">
        <f t="shared" si="4"/>
        <v/>
      </c>
      <c r="E91" s="411"/>
      <c r="F91" s="412"/>
      <c r="G91" s="429" t="str">
        <f t="shared" si="5"/>
        <v xml:space="preserve"> </v>
      </c>
      <c r="H91" s="396" t="str">
        <f t="shared" si="6"/>
        <v/>
      </c>
      <c r="I91" s="130"/>
    </row>
    <row r="92" spans="1:9">
      <c r="A92" s="422"/>
      <c r="B92" s="397"/>
      <c r="C92" s="398"/>
      <c r="D92" s="395" t="str">
        <f t="shared" si="4"/>
        <v/>
      </c>
      <c r="E92" s="411"/>
      <c r="F92" s="412"/>
      <c r="G92" s="429" t="str">
        <f t="shared" si="5"/>
        <v xml:space="preserve"> </v>
      </c>
      <c r="H92" s="396" t="str">
        <f t="shared" si="6"/>
        <v/>
      </c>
      <c r="I92" s="130"/>
    </row>
    <row r="93" spans="1:9">
      <c r="A93" s="422"/>
      <c r="B93" s="397"/>
      <c r="C93" s="398"/>
      <c r="D93" s="395" t="str">
        <f t="shared" si="4"/>
        <v/>
      </c>
      <c r="E93" s="411"/>
      <c r="F93" s="412"/>
      <c r="G93" s="429" t="str">
        <f t="shared" si="5"/>
        <v xml:space="preserve"> </v>
      </c>
      <c r="H93" s="396" t="str">
        <f t="shared" si="6"/>
        <v/>
      </c>
      <c r="I93" s="130"/>
    </row>
    <row r="94" spans="1:9">
      <c r="A94" s="422"/>
      <c r="B94" s="397"/>
      <c r="C94" s="398"/>
      <c r="D94" s="395" t="str">
        <f t="shared" si="4"/>
        <v/>
      </c>
      <c r="E94" s="411"/>
      <c r="F94" s="412"/>
      <c r="G94" s="429" t="str">
        <f t="shared" si="5"/>
        <v xml:space="preserve"> </v>
      </c>
      <c r="H94" s="396" t="str">
        <f t="shared" si="6"/>
        <v/>
      </c>
      <c r="I94" s="130"/>
    </row>
    <row r="95" spans="1:9">
      <c r="A95" s="422"/>
      <c r="B95" s="397"/>
      <c r="C95" s="398"/>
      <c r="D95" s="395" t="str">
        <f t="shared" si="4"/>
        <v/>
      </c>
      <c r="E95" s="411"/>
      <c r="F95" s="412"/>
      <c r="G95" s="429" t="str">
        <f t="shared" si="5"/>
        <v xml:space="preserve"> </v>
      </c>
      <c r="H95" s="396" t="str">
        <f t="shared" si="6"/>
        <v/>
      </c>
      <c r="I95" s="130"/>
    </row>
    <row r="96" spans="1:9">
      <c r="A96" s="422"/>
      <c r="B96" s="397"/>
      <c r="C96" s="398"/>
      <c r="D96" s="395" t="str">
        <f t="shared" si="4"/>
        <v/>
      </c>
      <c r="E96" s="411"/>
      <c r="F96" s="412"/>
      <c r="G96" s="429" t="str">
        <f t="shared" si="5"/>
        <v xml:space="preserve"> </v>
      </c>
      <c r="H96" s="396" t="str">
        <f t="shared" si="6"/>
        <v/>
      </c>
      <c r="I96" s="130"/>
    </row>
    <row r="97" spans="1:9">
      <c r="A97" s="422"/>
      <c r="B97" s="397"/>
      <c r="C97" s="398"/>
      <c r="D97" s="395" t="str">
        <f t="shared" si="4"/>
        <v/>
      </c>
      <c r="E97" s="411"/>
      <c r="F97" s="412"/>
      <c r="G97" s="429" t="str">
        <f t="shared" si="5"/>
        <v xml:space="preserve"> </v>
      </c>
      <c r="H97" s="396" t="str">
        <f t="shared" si="6"/>
        <v/>
      </c>
      <c r="I97" s="130"/>
    </row>
    <row r="98" spans="1:9">
      <c r="A98" s="422"/>
      <c r="B98" s="397"/>
      <c r="C98" s="398"/>
      <c r="D98" s="395" t="str">
        <f t="shared" si="4"/>
        <v/>
      </c>
      <c r="E98" s="411"/>
      <c r="F98" s="412"/>
      <c r="G98" s="429" t="str">
        <f t="shared" si="5"/>
        <v xml:space="preserve"> </v>
      </c>
      <c r="H98" s="396" t="str">
        <f t="shared" si="6"/>
        <v/>
      </c>
      <c r="I98" s="130"/>
    </row>
    <row r="99" spans="1:9">
      <c r="A99" s="422"/>
      <c r="B99" s="397"/>
      <c r="C99" s="398"/>
      <c r="D99" s="395" t="str">
        <f t="shared" si="4"/>
        <v/>
      </c>
      <c r="E99" s="411"/>
      <c r="F99" s="412"/>
      <c r="G99" s="429" t="str">
        <f t="shared" si="5"/>
        <v xml:space="preserve"> </v>
      </c>
      <c r="H99" s="396" t="str">
        <f t="shared" si="6"/>
        <v/>
      </c>
      <c r="I99" s="130"/>
    </row>
    <row r="100" spans="1:9">
      <c r="A100" s="422"/>
      <c r="B100" s="397"/>
      <c r="C100" s="398"/>
      <c r="D100" s="395" t="str">
        <f t="shared" si="4"/>
        <v/>
      </c>
      <c r="E100" s="411"/>
      <c r="F100" s="412"/>
      <c r="G100" s="429" t="str">
        <f t="shared" si="5"/>
        <v xml:space="preserve"> </v>
      </c>
      <c r="H100" s="396" t="str">
        <f t="shared" si="6"/>
        <v/>
      </c>
      <c r="I100" s="130"/>
    </row>
    <row r="101" spans="1:9">
      <c r="A101" s="422"/>
      <c r="B101" s="397"/>
      <c r="C101" s="398"/>
      <c r="D101" s="395" t="str">
        <f t="shared" si="4"/>
        <v/>
      </c>
      <c r="E101" s="411"/>
      <c r="F101" s="412"/>
      <c r="G101" s="429" t="str">
        <f t="shared" si="5"/>
        <v xml:space="preserve"> </v>
      </c>
      <c r="H101" s="396" t="str">
        <f t="shared" si="6"/>
        <v/>
      </c>
      <c r="I101" s="130"/>
    </row>
    <row r="102" spans="1:9">
      <c r="A102" s="422"/>
      <c r="B102" s="397"/>
      <c r="C102" s="398"/>
      <c r="D102" s="395" t="str">
        <f t="shared" si="4"/>
        <v/>
      </c>
      <c r="E102" s="411"/>
      <c r="F102" s="412"/>
      <c r="G102" s="429" t="str">
        <f t="shared" si="5"/>
        <v xml:space="preserve"> </v>
      </c>
      <c r="H102" s="396" t="str">
        <f t="shared" si="6"/>
        <v/>
      </c>
      <c r="I102" s="130"/>
    </row>
    <row r="103" spans="1:9">
      <c r="A103" s="422"/>
      <c r="B103" s="397"/>
      <c r="C103" s="398"/>
      <c r="D103" s="395" t="str">
        <f t="shared" si="4"/>
        <v/>
      </c>
      <c r="E103" s="411"/>
      <c r="F103" s="412"/>
      <c r="G103" s="429" t="str">
        <f t="shared" si="5"/>
        <v xml:space="preserve"> </v>
      </c>
      <c r="H103" s="396" t="str">
        <f t="shared" si="6"/>
        <v/>
      </c>
      <c r="I103" s="130"/>
    </row>
    <row r="104" spans="1:9">
      <c r="A104" s="422"/>
      <c r="B104" s="397"/>
      <c r="C104" s="398"/>
      <c r="D104" s="395" t="str">
        <f t="shared" si="4"/>
        <v/>
      </c>
      <c r="E104" s="411"/>
      <c r="F104" s="412"/>
      <c r="G104" s="429" t="str">
        <f t="shared" si="5"/>
        <v xml:space="preserve"> </v>
      </c>
      <c r="H104" s="396" t="str">
        <f t="shared" si="6"/>
        <v/>
      </c>
      <c r="I104" s="130"/>
    </row>
    <row r="105" spans="1:9">
      <c r="A105" s="422"/>
      <c r="B105" s="397"/>
      <c r="C105" s="398"/>
      <c r="D105" s="395" t="str">
        <f t="shared" si="4"/>
        <v/>
      </c>
      <c r="E105" s="411"/>
      <c r="F105" s="412"/>
      <c r="G105" s="429" t="str">
        <f t="shared" si="5"/>
        <v xml:space="preserve"> </v>
      </c>
      <c r="H105" s="396" t="str">
        <f t="shared" si="6"/>
        <v/>
      </c>
      <c r="I105" s="130"/>
    </row>
    <row r="106" spans="1:9">
      <c r="A106" s="422"/>
      <c r="B106" s="397"/>
      <c r="C106" s="398"/>
      <c r="D106" s="395" t="str">
        <f t="shared" si="4"/>
        <v/>
      </c>
      <c r="E106" s="411"/>
      <c r="F106" s="412"/>
      <c r="G106" s="429" t="str">
        <f t="shared" si="5"/>
        <v xml:space="preserve"> </v>
      </c>
      <c r="H106" s="396" t="str">
        <f t="shared" si="6"/>
        <v/>
      </c>
      <c r="I106" s="130"/>
    </row>
    <row r="107" spans="1:9">
      <c r="A107" s="422"/>
      <c r="B107" s="397"/>
      <c r="C107" s="398"/>
      <c r="D107" s="395" t="str">
        <f t="shared" si="4"/>
        <v/>
      </c>
      <c r="E107" s="411"/>
      <c r="F107" s="412"/>
      <c r="G107" s="429" t="str">
        <f t="shared" si="5"/>
        <v xml:space="preserve"> </v>
      </c>
      <c r="H107" s="396" t="str">
        <f t="shared" si="6"/>
        <v/>
      </c>
      <c r="I107" s="130"/>
    </row>
    <row r="108" spans="1:9">
      <c r="A108" s="422"/>
      <c r="B108" s="397"/>
      <c r="C108" s="398"/>
      <c r="D108" s="395" t="str">
        <f t="shared" si="4"/>
        <v/>
      </c>
      <c r="E108" s="411"/>
      <c r="F108" s="412"/>
      <c r="G108" s="429" t="str">
        <f t="shared" si="5"/>
        <v xml:space="preserve"> </v>
      </c>
      <c r="H108" s="396" t="str">
        <f t="shared" si="6"/>
        <v/>
      </c>
      <c r="I108" s="130"/>
    </row>
    <row r="109" spans="1:9">
      <c r="A109" s="422"/>
      <c r="B109" s="397"/>
      <c r="C109" s="398"/>
      <c r="D109" s="395" t="str">
        <f t="shared" si="4"/>
        <v/>
      </c>
      <c r="E109" s="411"/>
      <c r="F109" s="412"/>
      <c r="G109" s="429" t="str">
        <f t="shared" si="5"/>
        <v xml:space="preserve"> </v>
      </c>
      <c r="H109" s="396" t="str">
        <f t="shared" si="6"/>
        <v/>
      </c>
      <c r="I109" s="130"/>
    </row>
    <row r="110" spans="1:9">
      <c r="A110" s="422"/>
      <c r="B110" s="397"/>
      <c r="C110" s="398"/>
      <c r="D110" s="395" t="str">
        <f t="shared" si="4"/>
        <v/>
      </c>
      <c r="E110" s="411"/>
      <c r="F110" s="412"/>
      <c r="G110" s="429" t="str">
        <f t="shared" si="5"/>
        <v xml:space="preserve"> </v>
      </c>
      <c r="H110" s="396" t="str">
        <f t="shared" si="6"/>
        <v/>
      </c>
      <c r="I110" s="130"/>
    </row>
    <row r="111" spans="1:9">
      <c r="A111" s="422"/>
      <c r="B111" s="397"/>
      <c r="C111" s="398"/>
      <c r="D111" s="395" t="str">
        <f t="shared" si="4"/>
        <v/>
      </c>
      <c r="E111" s="411"/>
      <c r="F111" s="412"/>
      <c r="G111" s="429" t="str">
        <f t="shared" si="5"/>
        <v xml:space="preserve"> </v>
      </c>
      <c r="H111" s="396" t="str">
        <f t="shared" si="6"/>
        <v/>
      </c>
      <c r="I111" s="130"/>
    </row>
    <row r="112" spans="1:9">
      <c r="A112" s="422"/>
      <c r="B112" s="397"/>
      <c r="C112" s="398"/>
      <c r="D112" s="395" t="str">
        <f t="shared" si="4"/>
        <v/>
      </c>
      <c r="E112" s="411"/>
      <c r="F112" s="412"/>
      <c r="G112" s="429" t="str">
        <f t="shared" si="5"/>
        <v xml:space="preserve"> </v>
      </c>
      <c r="H112" s="396" t="str">
        <f t="shared" si="6"/>
        <v/>
      </c>
      <c r="I112" s="130"/>
    </row>
    <row r="113" spans="1:9">
      <c r="A113" s="422"/>
      <c r="B113" s="397"/>
      <c r="C113" s="398"/>
      <c r="D113" s="395" t="str">
        <f t="shared" si="4"/>
        <v/>
      </c>
      <c r="E113" s="411"/>
      <c r="F113" s="412"/>
      <c r="G113" s="429" t="str">
        <f t="shared" si="5"/>
        <v xml:space="preserve"> </v>
      </c>
      <c r="H113" s="396" t="str">
        <f t="shared" si="6"/>
        <v/>
      </c>
      <c r="I113" s="130"/>
    </row>
    <row r="114" spans="1:9">
      <c r="A114" s="422"/>
      <c r="B114" s="397"/>
      <c r="C114" s="398"/>
      <c r="D114" s="395" t="str">
        <f t="shared" si="4"/>
        <v/>
      </c>
      <c r="E114" s="411"/>
      <c r="F114" s="412"/>
      <c r="G114" s="429" t="str">
        <f t="shared" si="5"/>
        <v xml:space="preserve"> </v>
      </c>
      <c r="H114" s="396" t="str">
        <f t="shared" si="6"/>
        <v/>
      </c>
      <c r="I114" s="130"/>
    </row>
    <row r="115" spans="1:9">
      <c r="A115" s="422"/>
      <c r="B115" s="397"/>
      <c r="C115" s="398"/>
      <c r="D115" s="395" t="str">
        <f t="shared" si="4"/>
        <v/>
      </c>
      <c r="E115" s="411"/>
      <c r="F115" s="412"/>
      <c r="G115" s="429" t="str">
        <f t="shared" si="5"/>
        <v xml:space="preserve"> </v>
      </c>
      <c r="H115" s="396" t="str">
        <f t="shared" si="6"/>
        <v/>
      </c>
      <c r="I115" s="130"/>
    </row>
    <row r="116" spans="1:9">
      <c r="A116" s="422"/>
      <c r="B116" s="397"/>
      <c r="C116" s="398"/>
      <c r="D116" s="395" t="str">
        <f t="shared" si="4"/>
        <v/>
      </c>
      <c r="E116" s="411"/>
      <c r="F116" s="412"/>
      <c r="G116" s="429" t="str">
        <f t="shared" si="5"/>
        <v xml:space="preserve"> </v>
      </c>
      <c r="H116" s="396" t="str">
        <f t="shared" si="6"/>
        <v/>
      </c>
      <c r="I116" s="130"/>
    </row>
    <row r="117" spans="1:9">
      <c r="A117" s="422"/>
      <c r="B117" s="397"/>
      <c r="C117" s="398"/>
      <c r="D117" s="395" t="str">
        <f t="shared" si="4"/>
        <v/>
      </c>
      <c r="E117" s="411"/>
      <c r="F117" s="412"/>
      <c r="G117" s="429" t="str">
        <f t="shared" si="5"/>
        <v xml:space="preserve"> </v>
      </c>
      <c r="H117" s="396" t="str">
        <f t="shared" si="6"/>
        <v/>
      </c>
      <c r="I117" s="130"/>
    </row>
    <row r="118" spans="1:9">
      <c r="A118" s="422"/>
      <c r="B118" s="397"/>
      <c r="C118" s="398"/>
      <c r="D118" s="395" t="str">
        <f t="shared" si="4"/>
        <v/>
      </c>
      <c r="E118" s="411"/>
      <c r="F118" s="412"/>
      <c r="G118" s="429" t="str">
        <f t="shared" si="5"/>
        <v xml:space="preserve"> </v>
      </c>
      <c r="H118" s="396" t="str">
        <f t="shared" si="6"/>
        <v/>
      </c>
      <c r="I118" s="130"/>
    </row>
    <row r="119" spans="1:9">
      <c r="A119" s="422"/>
      <c r="B119" s="397"/>
      <c r="C119" s="398"/>
      <c r="D119" s="395" t="str">
        <f t="shared" si="4"/>
        <v/>
      </c>
      <c r="E119" s="411"/>
      <c r="F119" s="412"/>
      <c r="G119" s="429" t="str">
        <f t="shared" si="5"/>
        <v xml:space="preserve"> </v>
      </c>
      <c r="H119" s="396" t="str">
        <f t="shared" si="6"/>
        <v/>
      </c>
      <c r="I119" s="130"/>
    </row>
    <row r="120" spans="1:9">
      <c r="A120" s="422"/>
      <c r="B120" s="397"/>
      <c r="C120" s="398"/>
      <c r="D120" s="395" t="str">
        <f t="shared" si="4"/>
        <v/>
      </c>
      <c r="E120" s="411"/>
      <c r="F120" s="412"/>
      <c r="G120" s="429" t="str">
        <f t="shared" si="5"/>
        <v xml:space="preserve"> </v>
      </c>
      <c r="H120" s="396" t="str">
        <f t="shared" si="6"/>
        <v/>
      </c>
      <c r="I120" s="130"/>
    </row>
    <row r="121" spans="1:9">
      <c r="A121" s="422"/>
      <c r="B121" s="397"/>
      <c r="C121" s="398"/>
      <c r="D121" s="395" t="str">
        <f t="shared" si="4"/>
        <v/>
      </c>
      <c r="E121" s="411"/>
      <c r="F121" s="412"/>
      <c r="G121" s="429" t="str">
        <f t="shared" si="5"/>
        <v xml:space="preserve"> </v>
      </c>
      <c r="H121" s="396" t="str">
        <f t="shared" si="6"/>
        <v/>
      </c>
      <c r="I121" s="130"/>
    </row>
    <row r="122" spans="1:9">
      <c r="A122" s="422"/>
      <c r="B122" s="397"/>
      <c r="C122" s="398"/>
      <c r="D122" s="395" t="str">
        <f t="shared" si="4"/>
        <v/>
      </c>
      <c r="E122" s="411"/>
      <c r="F122" s="412"/>
      <c r="G122" s="429" t="str">
        <f t="shared" si="5"/>
        <v xml:space="preserve"> </v>
      </c>
      <c r="H122" s="396" t="str">
        <f t="shared" si="6"/>
        <v/>
      </c>
      <c r="I122" s="130"/>
    </row>
    <row r="123" spans="1:9">
      <c r="A123" s="422"/>
      <c r="B123" s="397"/>
      <c r="C123" s="398"/>
      <c r="D123" s="395" t="str">
        <f t="shared" si="4"/>
        <v/>
      </c>
      <c r="E123" s="411"/>
      <c r="F123" s="412"/>
      <c r="G123" s="429" t="str">
        <f t="shared" si="5"/>
        <v xml:space="preserve"> </v>
      </c>
      <c r="H123" s="396" t="str">
        <f t="shared" si="6"/>
        <v/>
      </c>
      <c r="I123" s="130"/>
    </row>
    <row r="124" spans="1:9">
      <c r="A124" s="422"/>
      <c r="B124" s="397"/>
      <c r="C124" s="398"/>
      <c r="D124" s="395" t="str">
        <f t="shared" si="4"/>
        <v/>
      </c>
      <c r="E124" s="411"/>
      <c r="F124" s="412"/>
      <c r="G124" s="429" t="str">
        <f t="shared" si="5"/>
        <v xml:space="preserve"> </v>
      </c>
      <c r="H124" s="396" t="str">
        <f t="shared" si="6"/>
        <v/>
      </c>
      <c r="I124" s="130"/>
    </row>
    <row r="125" spans="1:9">
      <c r="A125" s="422"/>
      <c r="B125" s="397"/>
      <c r="C125" s="398"/>
      <c r="D125" s="395" t="str">
        <f t="shared" si="4"/>
        <v/>
      </c>
      <c r="E125" s="411"/>
      <c r="F125" s="412"/>
      <c r="G125" s="429" t="str">
        <f t="shared" si="5"/>
        <v xml:space="preserve"> </v>
      </c>
      <c r="H125" s="396" t="str">
        <f t="shared" si="6"/>
        <v/>
      </c>
      <c r="I125" s="130"/>
    </row>
    <row r="126" spans="1:9">
      <c r="A126" s="422"/>
      <c r="B126" s="397"/>
      <c r="C126" s="398"/>
      <c r="D126" s="395" t="str">
        <f t="shared" si="4"/>
        <v/>
      </c>
      <c r="E126" s="411"/>
      <c r="F126" s="412"/>
      <c r="G126" s="429" t="str">
        <f t="shared" si="5"/>
        <v xml:space="preserve"> </v>
      </c>
      <c r="H126" s="396" t="str">
        <f t="shared" si="6"/>
        <v/>
      </c>
      <c r="I126" s="130"/>
    </row>
    <row r="127" spans="1:9">
      <c r="A127" s="422"/>
      <c r="B127" s="397"/>
      <c r="C127" s="398"/>
      <c r="D127" s="395" t="str">
        <f t="shared" si="4"/>
        <v/>
      </c>
      <c r="E127" s="411"/>
      <c r="F127" s="412"/>
      <c r="G127" s="429" t="str">
        <f t="shared" si="5"/>
        <v xml:space="preserve"> </v>
      </c>
      <c r="H127" s="396" t="str">
        <f t="shared" si="6"/>
        <v/>
      </c>
      <c r="I127" s="130"/>
    </row>
    <row r="128" spans="1:9">
      <c r="A128" s="422"/>
      <c r="B128" s="397"/>
      <c r="C128" s="398"/>
      <c r="D128" s="395" t="str">
        <f t="shared" si="4"/>
        <v/>
      </c>
      <c r="E128" s="411"/>
      <c r="F128" s="412"/>
      <c r="G128" s="429" t="str">
        <f t="shared" si="5"/>
        <v xml:space="preserve"> </v>
      </c>
      <c r="H128" s="396" t="str">
        <f t="shared" si="6"/>
        <v/>
      </c>
      <c r="I128" s="130"/>
    </row>
    <row r="129" spans="1:9">
      <c r="A129" s="422"/>
      <c r="B129" s="397"/>
      <c r="C129" s="398"/>
      <c r="D129" s="395" t="str">
        <f t="shared" si="4"/>
        <v/>
      </c>
      <c r="E129" s="411"/>
      <c r="F129" s="412"/>
      <c r="G129" s="429" t="str">
        <f t="shared" si="5"/>
        <v xml:space="preserve"> </v>
      </c>
      <c r="H129" s="396" t="str">
        <f t="shared" si="6"/>
        <v/>
      </c>
      <c r="I129" s="130"/>
    </row>
    <row r="130" spans="1:9">
      <c r="A130" s="422"/>
      <c r="B130" s="397"/>
      <c r="C130" s="398"/>
      <c r="D130" s="395" t="str">
        <f t="shared" si="4"/>
        <v/>
      </c>
      <c r="E130" s="411"/>
      <c r="F130" s="412"/>
      <c r="G130" s="429" t="str">
        <f t="shared" si="5"/>
        <v xml:space="preserve"> </v>
      </c>
      <c r="H130" s="396" t="str">
        <f t="shared" si="6"/>
        <v/>
      </c>
      <c r="I130" s="130"/>
    </row>
    <row r="131" spans="1:9">
      <c r="A131" s="422"/>
      <c r="B131" s="397"/>
      <c r="C131" s="398"/>
      <c r="D131" s="395" t="str">
        <f t="shared" si="4"/>
        <v/>
      </c>
      <c r="E131" s="411"/>
      <c r="F131" s="412"/>
      <c r="G131" s="429" t="str">
        <f t="shared" si="5"/>
        <v xml:space="preserve"> </v>
      </c>
      <c r="H131" s="396" t="str">
        <f t="shared" si="6"/>
        <v/>
      </c>
      <c r="I131" s="130"/>
    </row>
    <row r="132" spans="1:9">
      <c r="A132" s="422"/>
      <c r="B132" s="397"/>
      <c r="C132" s="398"/>
      <c r="D132" s="395" t="str">
        <f t="shared" si="4"/>
        <v/>
      </c>
      <c r="E132" s="411"/>
      <c r="F132" s="412"/>
      <c r="G132" s="429" t="str">
        <f t="shared" si="5"/>
        <v xml:space="preserve"> </v>
      </c>
      <c r="H132" s="396" t="str">
        <f t="shared" si="6"/>
        <v/>
      </c>
      <c r="I132" s="130"/>
    </row>
    <row r="133" spans="1:9">
      <c r="A133" s="422"/>
      <c r="B133" s="397"/>
      <c r="C133" s="398"/>
      <c r="D133" s="395" t="str">
        <f t="shared" si="4"/>
        <v/>
      </c>
      <c r="E133" s="411"/>
      <c r="F133" s="412"/>
      <c r="G133" s="429" t="str">
        <f t="shared" si="5"/>
        <v xml:space="preserve"> </v>
      </c>
      <c r="H133" s="396" t="str">
        <f t="shared" si="6"/>
        <v/>
      </c>
      <c r="I133" s="130"/>
    </row>
    <row r="134" spans="1:9">
      <c r="A134" s="422"/>
      <c r="B134" s="397"/>
      <c r="C134" s="398"/>
      <c r="D134" s="395" t="str">
        <f t="shared" si="4"/>
        <v/>
      </c>
      <c r="E134" s="411"/>
      <c r="F134" s="412"/>
      <c r="G134" s="429" t="str">
        <f t="shared" si="5"/>
        <v xml:space="preserve"> </v>
      </c>
      <c r="H134" s="396" t="str">
        <f t="shared" si="6"/>
        <v/>
      </c>
      <c r="I134" s="130"/>
    </row>
    <row r="135" spans="1:9">
      <c r="A135" s="422"/>
      <c r="B135" s="397"/>
      <c r="C135" s="398"/>
      <c r="D135" s="395" t="str">
        <f t="shared" si="4"/>
        <v/>
      </c>
      <c r="E135" s="411"/>
      <c r="F135" s="412"/>
      <c r="G135" s="429" t="str">
        <f t="shared" si="5"/>
        <v xml:space="preserve"> </v>
      </c>
      <c r="H135" s="396" t="str">
        <f t="shared" si="6"/>
        <v/>
      </c>
      <c r="I135" s="130"/>
    </row>
    <row r="136" spans="1:9">
      <c r="A136" s="422"/>
      <c r="B136" s="397"/>
      <c r="C136" s="398"/>
      <c r="D136" s="395" t="str">
        <f t="shared" si="4"/>
        <v/>
      </c>
      <c r="E136" s="411"/>
      <c r="F136" s="412"/>
      <c r="G136" s="429" t="str">
        <f t="shared" si="5"/>
        <v xml:space="preserve"> </v>
      </c>
      <c r="H136" s="396" t="str">
        <f t="shared" si="6"/>
        <v/>
      </c>
      <c r="I136" s="130"/>
    </row>
    <row r="137" spans="1:9">
      <c r="A137" s="422"/>
      <c r="B137" s="397"/>
      <c r="C137" s="398"/>
      <c r="D137" s="395" t="str">
        <f t="shared" ref="D137:D200" si="7">IF(C137="","",ROUND(C137/B137,4))</f>
        <v/>
      </c>
      <c r="E137" s="411"/>
      <c r="F137" s="412"/>
      <c r="G137" s="429" t="str">
        <f t="shared" ref="G137:G200" si="8">IF(N(E137)=0," ",ROUND(F137/E137,4))</f>
        <v xml:space="preserve"> </v>
      </c>
      <c r="H137" s="396" t="str">
        <f t="shared" ref="H137:H200" si="9">IF(G137&lt;D137,G137,D137)</f>
        <v/>
      </c>
      <c r="I137" s="130"/>
    </row>
    <row r="138" spans="1:9">
      <c r="A138" s="422"/>
      <c r="B138" s="397"/>
      <c r="C138" s="398"/>
      <c r="D138" s="395" t="str">
        <f t="shared" si="7"/>
        <v/>
      </c>
      <c r="E138" s="411"/>
      <c r="F138" s="412"/>
      <c r="G138" s="429" t="str">
        <f t="shared" si="8"/>
        <v xml:space="preserve"> </v>
      </c>
      <c r="H138" s="396" t="str">
        <f t="shared" si="9"/>
        <v/>
      </c>
      <c r="I138" s="130"/>
    </row>
    <row r="139" spans="1:9">
      <c r="A139" s="422"/>
      <c r="B139" s="397"/>
      <c r="C139" s="398"/>
      <c r="D139" s="395" t="str">
        <f t="shared" si="7"/>
        <v/>
      </c>
      <c r="E139" s="411"/>
      <c r="F139" s="412"/>
      <c r="G139" s="429" t="str">
        <f t="shared" si="8"/>
        <v xml:space="preserve"> </v>
      </c>
      <c r="H139" s="396" t="str">
        <f t="shared" si="9"/>
        <v/>
      </c>
      <c r="I139" s="130"/>
    </row>
    <row r="140" spans="1:9">
      <c r="A140" s="422"/>
      <c r="B140" s="397"/>
      <c r="C140" s="398"/>
      <c r="D140" s="395" t="str">
        <f t="shared" si="7"/>
        <v/>
      </c>
      <c r="E140" s="411"/>
      <c r="F140" s="412"/>
      <c r="G140" s="429" t="str">
        <f t="shared" si="8"/>
        <v xml:space="preserve"> </v>
      </c>
      <c r="H140" s="396" t="str">
        <f t="shared" si="9"/>
        <v/>
      </c>
      <c r="I140" s="130"/>
    </row>
    <row r="141" spans="1:9">
      <c r="A141" s="422"/>
      <c r="B141" s="397"/>
      <c r="C141" s="398"/>
      <c r="D141" s="395" t="str">
        <f t="shared" si="7"/>
        <v/>
      </c>
      <c r="E141" s="411"/>
      <c r="F141" s="412"/>
      <c r="G141" s="429" t="str">
        <f t="shared" si="8"/>
        <v xml:space="preserve"> </v>
      </c>
      <c r="H141" s="396" t="str">
        <f t="shared" si="9"/>
        <v/>
      </c>
      <c r="I141" s="130"/>
    </row>
    <row r="142" spans="1:9">
      <c r="A142" s="422"/>
      <c r="B142" s="397"/>
      <c r="C142" s="398"/>
      <c r="D142" s="395" t="str">
        <f t="shared" si="7"/>
        <v/>
      </c>
      <c r="E142" s="411"/>
      <c r="F142" s="412"/>
      <c r="G142" s="429" t="str">
        <f t="shared" si="8"/>
        <v xml:space="preserve"> </v>
      </c>
      <c r="H142" s="396" t="str">
        <f t="shared" si="9"/>
        <v/>
      </c>
      <c r="I142" s="130"/>
    </row>
    <row r="143" spans="1:9">
      <c r="A143" s="422"/>
      <c r="B143" s="397"/>
      <c r="C143" s="398"/>
      <c r="D143" s="395" t="str">
        <f t="shared" si="7"/>
        <v/>
      </c>
      <c r="E143" s="411"/>
      <c r="F143" s="412"/>
      <c r="G143" s="429" t="str">
        <f t="shared" si="8"/>
        <v xml:space="preserve"> </v>
      </c>
      <c r="H143" s="396" t="str">
        <f t="shared" si="9"/>
        <v/>
      </c>
      <c r="I143" s="130"/>
    </row>
    <row r="144" spans="1:9">
      <c r="A144" s="422"/>
      <c r="B144" s="397"/>
      <c r="C144" s="398"/>
      <c r="D144" s="395" t="str">
        <f t="shared" si="7"/>
        <v/>
      </c>
      <c r="E144" s="411"/>
      <c r="F144" s="412"/>
      <c r="G144" s="429" t="str">
        <f t="shared" si="8"/>
        <v xml:space="preserve"> </v>
      </c>
      <c r="H144" s="396" t="str">
        <f t="shared" si="9"/>
        <v/>
      </c>
      <c r="I144" s="130"/>
    </row>
    <row r="145" spans="1:9">
      <c r="A145" s="422"/>
      <c r="B145" s="397"/>
      <c r="C145" s="398"/>
      <c r="D145" s="395" t="str">
        <f t="shared" si="7"/>
        <v/>
      </c>
      <c r="E145" s="411"/>
      <c r="F145" s="412"/>
      <c r="G145" s="429" t="str">
        <f t="shared" si="8"/>
        <v xml:space="preserve"> </v>
      </c>
      <c r="H145" s="396" t="str">
        <f t="shared" si="9"/>
        <v/>
      </c>
      <c r="I145" s="130"/>
    </row>
    <row r="146" spans="1:9">
      <c r="A146" s="422"/>
      <c r="B146" s="397"/>
      <c r="C146" s="398"/>
      <c r="D146" s="395" t="str">
        <f t="shared" si="7"/>
        <v/>
      </c>
      <c r="E146" s="411"/>
      <c r="F146" s="412"/>
      <c r="G146" s="429" t="str">
        <f t="shared" si="8"/>
        <v xml:space="preserve"> </v>
      </c>
      <c r="H146" s="396" t="str">
        <f t="shared" si="9"/>
        <v/>
      </c>
      <c r="I146" s="130"/>
    </row>
    <row r="147" spans="1:9">
      <c r="A147" s="422"/>
      <c r="B147" s="397"/>
      <c r="C147" s="398"/>
      <c r="D147" s="395" t="str">
        <f t="shared" si="7"/>
        <v/>
      </c>
      <c r="E147" s="411"/>
      <c r="F147" s="412"/>
      <c r="G147" s="429" t="str">
        <f t="shared" si="8"/>
        <v xml:space="preserve"> </v>
      </c>
      <c r="H147" s="396" t="str">
        <f t="shared" si="9"/>
        <v/>
      </c>
      <c r="I147" s="130"/>
    </row>
    <row r="148" spans="1:9">
      <c r="A148" s="422"/>
      <c r="B148" s="397"/>
      <c r="C148" s="398"/>
      <c r="D148" s="395" t="str">
        <f t="shared" si="7"/>
        <v/>
      </c>
      <c r="E148" s="411"/>
      <c r="F148" s="412"/>
      <c r="G148" s="429" t="str">
        <f t="shared" si="8"/>
        <v xml:space="preserve"> </v>
      </c>
      <c r="H148" s="396" t="str">
        <f t="shared" si="9"/>
        <v/>
      </c>
      <c r="I148" s="130"/>
    </row>
    <row r="149" spans="1:9">
      <c r="A149" s="422"/>
      <c r="B149" s="397"/>
      <c r="C149" s="398"/>
      <c r="D149" s="395" t="str">
        <f t="shared" si="7"/>
        <v/>
      </c>
      <c r="E149" s="411"/>
      <c r="F149" s="412"/>
      <c r="G149" s="429" t="str">
        <f t="shared" si="8"/>
        <v xml:space="preserve"> </v>
      </c>
      <c r="H149" s="396" t="str">
        <f t="shared" si="9"/>
        <v/>
      </c>
      <c r="I149" s="130"/>
    </row>
    <row r="150" spans="1:9">
      <c r="A150" s="422"/>
      <c r="B150" s="397"/>
      <c r="C150" s="398"/>
      <c r="D150" s="395" t="str">
        <f t="shared" si="7"/>
        <v/>
      </c>
      <c r="E150" s="411"/>
      <c r="F150" s="412"/>
      <c r="G150" s="429" t="str">
        <f t="shared" si="8"/>
        <v xml:space="preserve"> </v>
      </c>
      <c r="H150" s="396" t="str">
        <f t="shared" si="9"/>
        <v/>
      </c>
      <c r="I150" s="130"/>
    </row>
    <row r="151" spans="1:9">
      <c r="A151" s="422"/>
      <c r="B151" s="397"/>
      <c r="C151" s="398"/>
      <c r="D151" s="395" t="str">
        <f t="shared" si="7"/>
        <v/>
      </c>
      <c r="E151" s="411"/>
      <c r="F151" s="412"/>
      <c r="G151" s="429" t="str">
        <f t="shared" si="8"/>
        <v xml:space="preserve"> </v>
      </c>
      <c r="H151" s="396" t="str">
        <f t="shared" si="9"/>
        <v/>
      </c>
      <c r="I151" s="130"/>
    </row>
    <row r="152" spans="1:9">
      <c r="A152" s="422"/>
      <c r="B152" s="397"/>
      <c r="C152" s="398"/>
      <c r="D152" s="395" t="str">
        <f t="shared" si="7"/>
        <v/>
      </c>
      <c r="E152" s="411"/>
      <c r="F152" s="412"/>
      <c r="G152" s="429" t="str">
        <f t="shared" si="8"/>
        <v xml:space="preserve"> </v>
      </c>
      <c r="H152" s="396" t="str">
        <f t="shared" si="9"/>
        <v/>
      </c>
      <c r="I152" s="130"/>
    </row>
    <row r="153" spans="1:9">
      <c r="A153" s="422"/>
      <c r="B153" s="397"/>
      <c r="C153" s="398"/>
      <c r="D153" s="395" t="str">
        <f t="shared" si="7"/>
        <v/>
      </c>
      <c r="E153" s="411"/>
      <c r="F153" s="412"/>
      <c r="G153" s="429" t="str">
        <f t="shared" si="8"/>
        <v xml:space="preserve"> </v>
      </c>
      <c r="H153" s="396" t="str">
        <f t="shared" si="9"/>
        <v/>
      </c>
      <c r="I153" s="130"/>
    </row>
    <row r="154" spans="1:9">
      <c r="A154" s="422"/>
      <c r="B154" s="397"/>
      <c r="C154" s="398"/>
      <c r="D154" s="395" t="str">
        <f t="shared" si="7"/>
        <v/>
      </c>
      <c r="E154" s="411"/>
      <c r="F154" s="412"/>
      <c r="G154" s="429" t="str">
        <f t="shared" si="8"/>
        <v xml:space="preserve"> </v>
      </c>
      <c r="H154" s="396" t="str">
        <f t="shared" si="9"/>
        <v/>
      </c>
      <c r="I154" s="130"/>
    </row>
    <row r="155" spans="1:9">
      <c r="A155" s="422"/>
      <c r="B155" s="397"/>
      <c r="C155" s="398"/>
      <c r="D155" s="395" t="str">
        <f t="shared" si="7"/>
        <v/>
      </c>
      <c r="E155" s="411"/>
      <c r="F155" s="412"/>
      <c r="G155" s="429" t="str">
        <f t="shared" si="8"/>
        <v xml:space="preserve"> </v>
      </c>
      <c r="H155" s="396" t="str">
        <f t="shared" si="9"/>
        <v/>
      </c>
      <c r="I155" s="130"/>
    </row>
    <row r="156" spans="1:9">
      <c r="A156" s="422"/>
      <c r="B156" s="397"/>
      <c r="C156" s="398"/>
      <c r="D156" s="395" t="str">
        <f t="shared" si="7"/>
        <v/>
      </c>
      <c r="E156" s="411"/>
      <c r="F156" s="412"/>
      <c r="G156" s="429" t="str">
        <f t="shared" si="8"/>
        <v xml:space="preserve"> </v>
      </c>
      <c r="H156" s="396" t="str">
        <f t="shared" si="9"/>
        <v/>
      </c>
      <c r="I156" s="130"/>
    </row>
    <row r="157" spans="1:9">
      <c r="A157" s="422"/>
      <c r="B157" s="397"/>
      <c r="C157" s="398"/>
      <c r="D157" s="395" t="str">
        <f t="shared" si="7"/>
        <v/>
      </c>
      <c r="E157" s="411"/>
      <c r="F157" s="412"/>
      <c r="G157" s="429" t="str">
        <f t="shared" si="8"/>
        <v xml:space="preserve"> </v>
      </c>
      <c r="H157" s="396" t="str">
        <f t="shared" si="9"/>
        <v/>
      </c>
      <c r="I157" s="130"/>
    </row>
    <row r="158" spans="1:9">
      <c r="A158" s="422"/>
      <c r="B158" s="397"/>
      <c r="C158" s="398"/>
      <c r="D158" s="395" t="str">
        <f t="shared" si="7"/>
        <v/>
      </c>
      <c r="E158" s="411"/>
      <c r="F158" s="412"/>
      <c r="G158" s="429" t="str">
        <f t="shared" si="8"/>
        <v xml:space="preserve"> </v>
      </c>
      <c r="H158" s="396" t="str">
        <f t="shared" si="9"/>
        <v/>
      </c>
      <c r="I158" s="130"/>
    </row>
    <row r="159" spans="1:9">
      <c r="A159" s="422"/>
      <c r="B159" s="397"/>
      <c r="C159" s="398"/>
      <c r="D159" s="395" t="str">
        <f t="shared" si="7"/>
        <v/>
      </c>
      <c r="E159" s="411"/>
      <c r="F159" s="412"/>
      <c r="G159" s="429" t="str">
        <f t="shared" si="8"/>
        <v xml:space="preserve"> </v>
      </c>
      <c r="H159" s="396" t="str">
        <f t="shared" si="9"/>
        <v/>
      </c>
      <c r="I159" s="130"/>
    </row>
    <row r="160" spans="1:9">
      <c r="A160" s="422"/>
      <c r="B160" s="397"/>
      <c r="C160" s="398"/>
      <c r="D160" s="395" t="str">
        <f t="shared" si="7"/>
        <v/>
      </c>
      <c r="E160" s="411"/>
      <c r="F160" s="412"/>
      <c r="G160" s="429" t="str">
        <f t="shared" si="8"/>
        <v xml:space="preserve"> </v>
      </c>
      <c r="H160" s="396" t="str">
        <f t="shared" si="9"/>
        <v/>
      </c>
      <c r="I160" s="130"/>
    </row>
    <row r="161" spans="1:9">
      <c r="A161" s="422"/>
      <c r="B161" s="397"/>
      <c r="C161" s="398"/>
      <c r="D161" s="395" t="str">
        <f t="shared" si="7"/>
        <v/>
      </c>
      <c r="E161" s="411"/>
      <c r="F161" s="412"/>
      <c r="G161" s="429" t="str">
        <f t="shared" si="8"/>
        <v xml:space="preserve"> </v>
      </c>
      <c r="H161" s="396" t="str">
        <f t="shared" si="9"/>
        <v/>
      </c>
      <c r="I161" s="130"/>
    </row>
    <row r="162" spans="1:9">
      <c r="A162" s="422"/>
      <c r="B162" s="397"/>
      <c r="C162" s="398"/>
      <c r="D162" s="395" t="str">
        <f t="shared" si="7"/>
        <v/>
      </c>
      <c r="E162" s="411"/>
      <c r="F162" s="412"/>
      <c r="G162" s="429" t="str">
        <f t="shared" si="8"/>
        <v xml:space="preserve"> </v>
      </c>
      <c r="H162" s="396" t="str">
        <f t="shared" si="9"/>
        <v/>
      </c>
      <c r="I162" s="130"/>
    </row>
    <row r="163" spans="1:9">
      <c r="A163" s="422"/>
      <c r="B163" s="397"/>
      <c r="C163" s="398"/>
      <c r="D163" s="395" t="str">
        <f t="shared" si="7"/>
        <v/>
      </c>
      <c r="E163" s="411"/>
      <c r="F163" s="412"/>
      <c r="G163" s="429" t="str">
        <f t="shared" si="8"/>
        <v xml:space="preserve"> </v>
      </c>
      <c r="H163" s="396" t="str">
        <f t="shared" si="9"/>
        <v/>
      </c>
      <c r="I163" s="130"/>
    </row>
    <row r="164" spans="1:9">
      <c r="A164" s="422"/>
      <c r="B164" s="397"/>
      <c r="C164" s="398"/>
      <c r="D164" s="395" t="str">
        <f t="shared" si="7"/>
        <v/>
      </c>
      <c r="E164" s="411"/>
      <c r="F164" s="412"/>
      <c r="G164" s="429" t="str">
        <f t="shared" si="8"/>
        <v xml:space="preserve"> </v>
      </c>
      <c r="H164" s="396" t="str">
        <f t="shared" si="9"/>
        <v/>
      </c>
      <c r="I164" s="130"/>
    </row>
    <row r="165" spans="1:9">
      <c r="A165" s="422"/>
      <c r="B165" s="397"/>
      <c r="C165" s="398"/>
      <c r="D165" s="395" t="str">
        <f t="shared" si="7"/>
        <v/>
      </c>
      <c r="E165" s="411"/>
      <c r="F165" s="412"/>
      <c r="G165" s="429" t="str">
        <f t="shared" si="8"/>
        <v xml:space="preserve"> </v>
      </c>
      <c r="H165" s="396" t="str">
        <f t="shared" si="9"/>
        <v/>
      </c>
      <c r="I165" s="130"/>
    </row>
    <row r="166" spans="1:9">
      <c r="A166" s="422"/>
      <c r="B166" s="397"/>
      <c r="C166" s="398"/>
      <c r="D166" s="395" t="str">
        <f t="shared" si="7"/>
        <v/>
      </c>
      <c r="E166" s="411"/>
      <c r="F166" s="412"/>
      <c r="G166" s="429" t="str">
        <f t="shared" si="8"/>
        <v xml:space="preserve"> </v>
      </c>
      <c r="H166" s="396" t="str">
        <f t="shared" si="9"/>
        <v/>
      </c>
      <c r="I166" s="130"/>
    </row>
    <row r="167" spans="1:9">
      <c r="A167" s="422"/>
      <c r="B167" s="397"/>
      <c r="C167" s="398"/>
      <c r="D167" s="395" t="str">
        <f t="shared" si="7"/>
        <v/>
      </c>
      <c r="E167" s="411"/>
      <c r="F167" s="412"/>
      <c r="G167" s="429" t="str">
        <f t="shared" si="8"/>
        <v xml:space="preserve"> </v>
      </c>
      <c r="H167" s="396" t="str">
        <f t="shared" si="9"/>
        <v/>
      </c>
      <c r="I167" s="130"/>
    </row>
    <row r="168" spans="1:9">
      <c r="A168" s="422"/>
      <c r="B168" s="397"/>
      <c r="C168" s="398"/>
      <c r="D168" s="395" t="str">
        <f t="shared" si="7"/>
        <v/>
      </c>
      <c r="E168" s="411"/>
      <c r="F168" s="412"/>
      <c r="G168" s="429" t="str">
        <f t="shared" si="8"/>
        <v xml:space="preserve"> </v>
      </c>
      <c r="H168" s="396" t="str">
        <f t="shared" si="9"/>
        <v/>
      </c>
      <c r="I168" s="130"/>
    </row>
    <row r="169" spans="1:9">
      <c r="A169" s="422"/>
      <c r="B169" s="397"/>
      <c r="C169" s="398"/>
      <c r="D169" s="395" t="str">
        <f t="shared" si="7"/>
        <v/>
      </c>
      <c r="E169" s="411"/>
      <c r="F169" s="412"/>
      <c r="G169" s="429" t="str">
        <f t="shared" si="8"/>
        <v xml:space="preserve"> </v>
      </c>
      <c r="H169" s="396" t="str">
        <f t="shared" si="9"/>
        <v/>
      </c>
      <c r="I169" s="130"/>
    </row>
    <row r="170" spans="1:9">
      <c r="A170" s="422"/>
      <c r="B170" s="397"/>
      <c r="C170" s="398"/>
      <c r="D170" s="395" t="str">
        <f t="shared" si="7"/>
        <v/>
      </c>
      <c r="E170" s="411"/>
      <c r="F170" s="412"/>
      <c r="G170" s="429" t="str">
        <f t="shared" si="8"/>
        <v xml:space="preserve"> </v>
      </c>
      <c r="H170" s="396" t="str">
        <f t="shared" si="9"/>
        <v/>
      </c>
      <c r="I170" s="130"/>
    </row>
    <row r="171" spans="1:9">
      <c r="A171" s="422"/>
      <c r="B171" s="397"/>
      <c r="C171" s="398"/>
      <c r="D171" s="395" t="str">
        <f t="shared" si="7"/>
        <v/>
      </c>
      <c r="E171" s="411"/>
      <c r="F171" s="412"/>
      <c r="G171" s="429" t="str">
        <f t="shared" si="8"/>
        <v xml:space="preserve"> </v>
      </c>
      <c r="H171" s="396" t="str">
        <f t="shared" si="9"/>
        <v/>
      </c>
      <c r="I171" s="130"/>
    </row>
    <row r="172" spans="1:9">
      <c r="A172" s="422"/>
      <c r="B172" s="397"/>
      <c r="C172" s="398"/>
      <c r="D172" s="395" t="str">
        <f t="shared" si="7"/>
        <v/>
      </c>
      <c r="E172" s="411"/>
      <c r="F172" s="412"/>
      <c r="G172" s="429" t="str">
        <f t="shared" si="8"/>
        <v xml:space="preserve"> </v>
      </c>
      <c r="H172" s="396" t="str">
        <f t="shared" si="9"/>
        <v/>
      </c>
      <c r="I172" s="130"/>
    </row>
    <row r="173" spans="1:9">
      <c r="A173" s="422"/>
      <c r="B173" s="397"/>
      <c r="C173" s="398"/>
      <c r="D173" s="395" t="str">
        <f t="shared" si="7"/>
        <v/>
      </c>
      <c r="E173" s="411"/>
      <c r="F173" s="412"/>
      <c r="G173" s="429" t="str">
        <f t="shared" si="8"/>
        <v xml:space="preserve"> </v>
      </c>
      <c r="H173" s="396" t="str">
        <f t="shared" si="9"/>
        <v/>
      </c>
      <c r="I173" s="130"/>
    </row>
    <row r="174" spans="1:9">
      <c r="A174" s="422"/>
      <c r="B174" s="397"/>
      <c r="C174" s="398"/>
      <c r="D174" s="395" t="str">
        <f t="shared" si="7"/>
        <v/>
      </c>
      <c r="E174" s="411"/>
      <c r="F174" s="412"/>
      <c r="G174" s="429" t="str">
        <f t="shared" si="8"/>
        <v xml:space="preserve"> </v>
      </c>
      <c r="H174" s="396" t="str">
        <f t="shared" si="9"/>
        <v/>
      </c>
      <c r="I174" s="130"/>
    </row>
    <row r="175" spans="1:9">
      <c r="A175" s="422"/>
      <c r="B175" s="397"/>
      <c r="C175" s="398"/>
      <c r="D175" s="395" t="str">
        <f t="shared" si="7"/>
        <v/>
      </c>
      <c r="E175" s="411"/>
      <c r="F175" s="412"/>
      <c r="G175" s="429" t="str">
        <f t="shared" si="8"/>
        <v xml:space="preserve"> </v>
      </c>
      <c r="H175" s="396" t="str">
        <f t="shared" si="9"/>
        <v/>
      </c>
      <c r="I175" s="130"/>
    </row>
    <row r="176" spans="1:9">
      <c r="A176" s="422"/>
      <c r="B176" s="397"/>
      <c r="C176" s="398"/>
      <c r="D176" s="395" t="str">
        <f t="shared" si="7"/>
        <v/>
      </c>
      <c r="E176" s="411"/>
      <c r="F176" s="412"/>
      <c r="G176" s="429" t="str">
        <f t="shared" si="8"/>
        <v xml:space="preserve"> </v>
      </c>
      <c r="H176" s="396" t="str">
        <f t="shared" si="9"/>
        <v/>
      </c>
      <c r="I176" s="130"/>
    </row>
    <row r="177" spans="1:9">
      <c r="A177" s="422"/>
      <c r="B177" s="397"/>
      <c r="C177" s="398"/>
      <c r="D177" s="395" t="str">
        <f t="shared" si="7"/>
        <v/>
      </c>
      <c r="E177" s="411"/>
      <c r="F177" s="412"/>
      <c r="G177" s="429" t="str">
        <f t="shared" si="8"/>
        <v xml:space="preserve"> </v>
      </c>
      <c r="H177" s="396" t="str">
        <f t="shared" si="9"/>
        <v/>
      </c>
      <c r="I177" s="130"/>
    </row>
    <row r="178" spans="1:9">
      <c r="A178" s="422"/>
      <c r="B178" s="397"/>
      <c r="C178" s="398"/>
      <c r="D178" s="395" t="str">
        <f t="shared" si="7"/>
        <v/>
      </c>
      <c r="E178" s="411"/>
      <c r="F178" s="412"/>
      <c r="G178" s="429" t="str">
        <f t="shared" si="8"/>
        <v xml:space="preserve"> </v>
      </c>
      <c r="H178" s="396" t="str">
        <f t="shared" si="9"/>
        <v/>
      </c>
      <c r="I178" s="130"/>
    </row>
    <row r="179" spans="1:9">
      <c r="A179" s="422"/>
      <c r="B179" s="397"/>
      <c r="C179" s="398"/>
      <c r="D179" s="395" t="str">
        <f t="shared" si="7"/>
        <v/>
      </c>
      <c r="E179" s="411"/>
      <c r="F179" s="412"/>
      <c r="G179" s="429" t="str">
        <f t="shared" si="8"/>
        <v xml:space="preserve"> </v>
      </c>
      <c r="H179" s="396" t="str">
        <f t="shared" si="9"/>
        <v/>
      </c>
      <c r="I179" s="130"/>
    </row>
    <row r="180" spans="1:9">
      <c r="A180" s="422"/>
      <c r="B180" s="397"/>
      <c r="C180" s="398"/>
      <c r="D180" s="395" t="str">
        <f t="shared" si="7"/>
        <v/>
      </c>
      <c r="E180" s="411"/>
      <c r="F180" s="412"/>
      <c r="G180" s="429" t="str">
        <f t="shared" si="8"/>
        <v xml:space="preserve"> </v>
      </c>
      <c r="H180" s="396" t="str">
        <f t="shared" si="9"/>
        <v/>
      </c>
      <c r="I180" s="130"/>
    </row>
    <row r="181" spans="1:9">
      <c r="A181" s="422"/>
      <c r="B181" s="397"/>
      <c r="C181" s="398"/>
      <c r="D181" s="395" t="str">
        <f t="shared" si="7"/>
        <v/>
      </c>
      <c r="E181" s="411"/>
      <c r="F181" s="412"/>
      <c r="G181" s="429" t="str">
        <f t="shared" si="8"/>
        <v xml:space="preserve"> </v>
      </c>
      <c r="H181" s="396" t="str">
        <f t="shared" si="9"/>
        <v/>
      </c>
      <c r="I181" s="130"/>
    </row>
    <row r="182" spans="1:9">
      <c r="A182" s="422"/>
      <c r="B182" s="397"/>
      <c r="C182" s="398"/>
      <c r="D182" s="395" t="str">
        <f t="shared" si="7"/>
        <v/>
      </c>
      <c r="E182" s="411"/>
      <c r="F182" s="412"/>
      <c r="G182" s="429" t="str">
        <f t="shared" si="8"/>
        <v xml:space="preserve"> </v>
      </c>
      <c r="H182" s="396" t="str">
        <f t="shared" si="9"/>
        <v/>
      </c>
      <c r="I182" s="130"/>
    </row>
    <row r="183" spans="1:9">
      <c r="A183" s="422"/>
      <c r="B183" s="397"/>
      <c r="C183" s="398"/>
      <c r="D183" s="395" t="str">
        <f t="shared" si="7"/>
        <v/>
      </c>
      <c r="E183" s="411"/>
      <c r="F183" s="412"/>
      <c r="G183" s="429" t="str">
        <f t="shared" si="8"/>
        <v xml:space="preserve"> </v>
      </c>
      <c r="H183" s="396" t="str">
        <f t="shared" si="9"/>
        <v/>
      </c>
      <c r="I183" s="130"/>
    </row>
    <row r="184" spans="1:9">
      <c r="A184" s="422"/>
      <c r="B184" s="397"/>
      <c r="C184" s="398"/>
      <c r="D184" s="395" t="str">
        <f t="shared" si="7"/>
        <v/>
      </c>
      <c r="E184" s="411"/>
      <c r="F184" s="412"/>
      <c r="G184" s="429" t="str">
        <f t="shared" si="8"/>
        <v xml:space="preserve"> </v>
      </c>
      <c r="H184" s="396" t="str">
        <f t="shared" si="9"/>
        <v/>
      </c>
      <c r="I184" s="130"/>
    </row>
    <row r="185" spans="1:9">
      <c r="A185" s="422"/>
      <c r="B185" s="397"/>
      <c r="C185" s="398"/>
      <c r="D185" s="395" t="str">
        <f t="shared" si="7"/>
        <v/>
      </c>
      <c r="E185" s="411"/>
      <c r="F185" s="412"/>
      <c r="G185" s="429" t="str">
        <f t="shared" si="8"/>
        <v xml:space="preserve"> </v>
      </c>
      <c r="H185" s="396" t="str">
        <f t="shared" si="9"/>
        <v/>
      </c>
      <c r="I185" s="130"/>
    </row>
    <row r="186" spans="1:9">
      <c r="A186" s="422"/>
      <c r="B186" s="397"/>
      <c r="C186" s="398"/>
      <c r="D186" s="395" t="str">
        <f t="shared" si="7"/>
        <v/>
      </c>
      <c r="E186" s="411"/>
      <c r="F186" s="412"/>
      <c r="G186" s="429" t="str">
        <f t="shared" si="8"/>
        <v xml:space="preserve"> </v>
      </c>
      <c r="H186" s="396" t="str">
        <f t="shared" si="9"/>
        <v/>
      </c>
      <c r="I186" s="130"/>
    </row>
    <row r="187" spans="1:9">
      <c r="A187" s="422"/>
      <c r="B187" s="397"/>
      <c r="C187" s="398"/>
      <c r="D187" s="395" t="str">
        <f t="shared" si="7"/>
        <v/>
      </c>
      <c r="E187" s="411"/>
      <c r="F187" s="412"/>
      <c r="G187" s="429" t="str">
        <f t="shared" si="8"/>
        <v xml:space="preserve"> </v>
      </c>
      <c r="H187" s="396" t="str">
        <f t="shared" si="9"/>
        <v/>
      </c>
      <c r="I187" s="130"/>
    </row>
    <row r="188" spans="1:9">
      <c r="A188" s="422"/>
      <c r="B188" s="397"/>
      <c r="C188" s="398"/>
      <c r="D188" s="395" t="str">
        <f t="shared" si="7"/>
        <v/>
      </c>
      <c r="E188" s="411"/>
      <c r="F188" s="412"/>
      <c r="G188" s="429" t="str">
        <f t="shared" si="8"/>
        <v xml:space="preserve"> </v>
      </c>
      <c r="H188" s="396" t="str">
        <f t="shared" si="9"/>
        <v/>
      </c>
      <c r="I188" s="130"/>
    </row>
    <row r="189" spans="1:9">
      <c r="A189" s="422"/>
      <c r="B189" s="397"/>
      <c r="C189" s="398"/>
      <c r="D189" s="395" t="str">
        <f t="shared" si="7"/>
        <v/>
      </c>
      <c r="E189" s="411"/>
      <c r="F189" s="412"/>
      <c r="G189" s="429" t="str">
        <f t="shared" si="8"/>
        <v xml:space="preserve"> </v>
      </c>
      <c r="H189" s="396" t="str">
        <f t="shared" si="9"/>
        <v/>
      </c>
      <c r="I189" s="130"/>
    </row>
    <row r="190" spans="1:9">
      <c r="A190" s="422"/>
      <c r="B190" s="397"/>
      <c r="C190" s="398"/>
      <c r="D190" s="395" t="str">
        <f t="shared" si="7"/>
        <v/>
      </c>
      <c r="E190" s="411"/>
      <c r="F190" s="412"/>
      <c r="G190" s="429" t="str">
        <f t="shared" si="8"/>
        <v xml:space="preserve"> </v>
      </c>
      <c r="H190" s="396" t="str">
        <f t="shared" si="9"/>
        <v/>
      </c>
      <c r="I190" s="130"/>
    </row>
    <row r="191" spans="1:9">
      <c r="A191" s="422"/>
      <c r="B191" s="397"/>
      <c r="C191" s="398"/>
      <c r="D191" s="395" t="str">
        <f t="shared" si="7"/>
        <v/>
      </c>
      <c r="E191" s="411"/>
      <c r="F191" s="412"/>
      <c r="G191" s="429" t="str">
        <f t="shared" si="8"/>
        <v xml:space="preserve"> </v>
      </c>
      <c r="H191" s="396" t="str">
        <f t="shared" si="9"/>
        <v/>
      </c>
      <c r="I191" s="130"/>
    </row>
    <row r="192" spans="1:9">
      <c r="A192" s="422"/>
      <c r="B192" s="397"/>
      <c r="C192" s="398"/>
      <c r="D192" s="395" t="str">
        <f t="shared" si="7"/>
        <v/>
      </c>
      <c r="E192" s="411"/>
      <c r="F192" s="412"/>
      <c r="G192" s="429" t="str">
        <f t="shared" si="8"/>
        <v xml:space="preserve"> </v>
      </c>
      <c r="H192" s="396" t="str">
        <f t="shared" si="9"/>
        <v/>
      </c>
      <c r="I192" s="130"/>
    </row>
    <row r="193" spans="1:9">
      <c r="A193" s="422"/>
      <c r="B193" s="397"/>
      <c r="C193" s="398"/>
      <c r="D193" s="395" t="str">
        <f t="shared" si="7"/>
        <v/>
      </c>
      <c r="E193" s="411"/>
      <c r="F193" s="412"/>
      <c r="G193" s="429" t="str">
        <f t="shared" si="8"/>
        <v xml:space="preserve"> </v>
      </c>
      <c r="H193" s="396" t="str">
        <f t="shared" si="9"/>
        <v/>
      </c>
      <c r="I193" s="130"/>
    </row>
    <row r="194" spans="1:9">
      <c r="A194" s="422"/>
      <c r="B194" s="397"/>
      <c r="C194" s="398"/>
      <c r="D194" s="395" t="str">
        <f t="shared" si="7"/>
        <v/>
      </c>
      <c r="E194" s="411"/>
      <c r="F194" s="412"/>
      <c r="G194" s="429" t="str">
        <f t="shared" si="8"/>
        <v xml:space="preserve"> </v>
      </c>
      <c r="H194" s="396" t="str">
        <f t="shared" si="9"/>
        <v/>
      </c>
      <c r="I194" s="130"/>
    </row>
    <row r="195" spans="1:9">
      <c r="A195" s="422"/>
      <c r="B195" s="397"/>
      <c r="C195" s="398"/>
      <c r="D195" s="395" t="str">
        <f t="shared" si="7"/>
        <v/>
      </c>
      <c r="E195" s="411"/>
      <c r="F195" s="412"/>
      <c r="G195" s="429" t="str">
        <f t="shared" si="8"/>
        <v xml:space="preserve"> </v>
      </c>
      <c r="H195" s="396" t="str">
        <f t="shared" si="9"/>
        <v/>
      </c>
      <c r="I195" s="130"/>
    </row>
    <row r="196" spans="1:9">
      <c r="A196" s="422"/>
      <c r="B196" s="397"/>
      <c r="C196" s="398"/>
      <c r="D196" s="395" t="str">
        <f t="shared" si="7"/>
        <v/>
      </c>
      <c r="E196" s="411"/>
      <c r="F196" s="412"/>
      <c r="G196" s="429" t="str">
        <f t="shared" si="8"/>
        <v xml:space="preserve"> </v>
      </c>
      <c r="H196" s="396" t="str">
        <f t="shared" si="9"/>
        <v/>
      </c>
      <c r="I196" s="130"/>
    </row>
    <row r="197" spans="1:9">
      <c r="A197" s="422"/>
      <c r="B197" s="397"/>
      <c r="C197" s="398"/>
      <c r="D197" s="395" t="str">
        <f t="shared" si="7"/>
        <v/>
      </c>
      <c r="E197" s="411"/>
      <c r="F197" s="412"/>
      <c r="G197" s="429" t="str">
        <f t="shared" si="8"/>
        <v xml:space="preserve"> </v>
      </c>
      <c r="H197" s="396" t="str">
        <f t="shared" si="9"/>
        <v/>
      </c>
      <c r="I197" s="130"/>
    </row>
    <row r="198" spans="1:9">
      <c r="A198" s="422"/>
      <c r="B198" s="397"/>
      <c r="C198" s="398"/>
      <c r="D198" s="395" t="str">
        <f t="shared" si="7"/>
        <v/>
      </c>
      <c r="E198" s="411"/>
      <c r="F198" s="412"/>
      <c r="G198" s="429" t="str">
        <f t="shared" si="8"/>
        <v xml:space="preserve"> </v>
      </c>
      <c r="H198" s="396" t="str">
        <f t="shared" si="9"/>
        <v/>
      </c>
      <c r="I198" s="130"/>
    </row>
    <row r="199" spans="1:9">
      <c r="A199" s="422"/>
      <c r="B199" s="397"/>
      <c r="C199" s="398"/>
      <c r="D199" s="395" t="str">
        <f t="shared" si="7"/>
        <v/>
      </c>
      <c r="E199" s="411"/>
      <c r="F199" s="412"/>
      <c r="G199" s="429" t="str">
        <f t="shared" si="8"/>
        <v xml:space="preserve"> </v>
      </c>
      <c r="H199" s="396" t="str">
        <f t="shared" si="9"/>
        <v/>
      </c>
      <c r="I199" s="130"/>
    </row>
    <row r="200" spans="1:9">
      <c r="A200" s="422"/>
      <c r="B200" s="397"/>
      <c r="C200" s="398"/>
      <c r="D200" s="395" t="str">
        <f t="shared" si="7"/>
        <v/>
      </c>
      <c r="E200" s="411"/>
      <c r="F200" s="412"/>
      <c r="G200" s="429" t="str">
        <f t="shared" si="8"/>
        <v xml:space="preserve"> </v>
      </c>
      <c r="H200" s="396" t="str">
        <f t="shared" si="9"/>
        <v/>
      </c>
      <c r="I200" s="130"/>
    </row>
    <row r="201" spans="1:9">
      <c r="A201" s="422"/>
      <c r="B201" s="397"/>
      <c r="C201" s="398"/>
      <c r="D201" s="395" t="str">
        <f t="shared" ref="D201:D207" si="10">IF(C201="","",ROUND(C201/B201,4))</f>
        <v/>
      </c>
      <c r="E201" s="411"/>
      <c r="F201" s="412"/>
      <c r="G201" s="429" t="str">
        <f t="shared" ref="G201:G207" si="11">IF(N(E201)=0," ",ROUND(F201/E201,4))</f>
        <v xml:space="preserve"> </v>
      </c>
      <c r="H201" s="396" t="str">
        <f t="shared" ref="H201:H207" si="12">IF(G201&lt;D201,G201,D201)</f>
        <v/>
      </c>
      <c r="I201" s="130"/>
    </row>
    <row r="202" spans="1:9">
      <c r="A202" s="422"/>
      <c r="B202" s="397"/>
      <c r="C202" s="398"/>
      <c r="D202" s="395" t="str">
        <f t="shared" si="10"/>
        <v/>
      </c>
      <c r="E202" s="411"/>
      <c r="F202" s="412"/>
      <c r="G202" s="429" t="str">
        <f t="shared" si="11"/>
        <v xml:space="preserve"> </v>
      </c>
      <c r="H202" s="396" t="str">
        <f t="shared" si="12"/>
        <v/>
      </c>
      <c r="I202" s="130"/>
    </row>
    <row r="203" spans="1:9">
      <c r="A203" s="422"/>
      <c r="B203" s="397"/>
      <c r="C203" s="398"/>
      <c r="D203" s="395" t="str">
        <f t="shared" si="10"/>
        <v/>
      </c>
      <c r="E203" s="411"/>
      <c r="F203" s="412"/>
      <c r="G203" s="429" t="str">
        <f t="shared" si="11"/>
        <v xml:space="preserve"> </v>
      </c>
      <c r="H203" s="396" t="str">
        <f t="shared" si="12"/>
        <v/>
      </c>
      <c r="I203" s="130"/>
    </row>
    <row r="204" spans="1:9">
      <c r="A204" s="422"/>
      <c r="B204" s="397"/>
      <c r="C204" s="398"/>
      <c r="D204" s="395" t="str">
        <f t="shared" si="10"/>
        <v/>
      </c>
      <c r="E204" s="411"/>
      <c r="F204" s="412"/>
      <c r="G204" s="429" t="str">
        <f t="shared" si="11"/>
        <v xml:space="preserve"> </v>
      </c>
      <c r="H204" s="396" t="str">
        <f t="shared" si="12"/>
        <v/>
      </c>
      <c r="I204" s="130"/>
    </row>
    <row r="205" spans="1:9">
      <c r="A205" s="422"/>
      <c r="B205" s="397"/>
      <c r="C205" s="398"/>
      <c r="D205" s="395" t="str">
        <f t="shared" si="10"/>
        <v/>
      </c>
      <c r="E205" s="411"/>
      <c r="F205" s="412"/>
      <c r="G205" s="429" t="str">
        <f t="shared" si="11"/>
        <v xml:space="preserve"> </v>
      </c>
      <c r="H205" s="396" t="str">
        <f t="shared" si="12"/>
        <v/>
      </c>
      <c r="I205" s="130"/>
    </row>
    <row r="206" spans="1:9">
      <c r="A206" s="422"/>
      <c r="B206" s="397"/>
      <c r="C206" s="398"/>
      <c r="D206" s="395" t="str">
        <f t="shared" si="10"/>
        <v/>
      </c>
      <c r="E206" s="411"/>
      <c r="F206" s="412"/>
      <c r="G206" s="429" t="str">
        <f t="shared" si="11"/>
        <v xml:space="preserve"> </v>
      </c>
      <c r="H206" s="396" t="str">
        <f t="shared" si="12"/>
        <v/>
      </c>
      <c r="I206" s="130"/>
    </row>
    <row r="207" spans="1:9" ht="24" thickBot="1">
      <c r="A207" s="422"/>
      <c r="B207" s="399"/>
      <c r="C207" s="400"/>
      <c r="D207" s="395" t="str">
        <f t="shared" si="10"/>
        <v/>
      </c>
      <c r="E207" s="413"/>
      <c r="F207" s="414"/>
      <c r="G207" s="430" t="str">
        <f t="shared" si="11"/>
        <v xml:space="preserve"> </v>
      </c>
      <c r="H207" s="396" t="str">
        <f t="shared" si="12"/>
        <v/>
      </c>
      <c r="I207" s="130"/>
    </row>
    <row r="208" spans="1:9" ht="24.75" thickTop="1" thickBot="1">
      <c r="A208" s="420" t="s">
        <v>209</v>
      </c>
      <c r="B208" s="415" t="str">
        <f>IF(N(B8)=0,"",SUM(B8:B207))</f>
        <v/>
      </c>
      <c r="C208" s="416" t="str">
        <f>IF(N(C8)=0,"",SUM(C8:C207))</f>
        <v/>
      </c>
      <c r="D208" s="417" t="str">
        <f>IF(N(B208)=0,"",ROUND(C208/B208,4))</f>
        <v/>
      </c>
      <c r="E208" s="418" t="str">
        <f>IF(N(E8)=0,"",SUM(E8:E207))</f>
        <v/>
      </c>
      <c r="F208" s="418" t="str">
        <f>IF(N(F8)=0,"",SUM(F8:F207))</f>
        <v/>
      </c>
      <c r="G208" s="419"/>
      <c r="H208" s="419"/>
      <c r="I208" s="130"/>
    </row>
    <row r="209" spans="1:9" ht="24" thickBot="1">
      <c r="A209" s="302"/>
      <c r="B209" s="302"/>
      <c r="C209" s="302"/>
      <c r="D209" s="302"/>
      <c r="E209" s="302"/>
      <c r="F209" s="302"/>
      <c r="G209" s="302"/>
      <c r="H209" s="302"/>
      <c r="I209" s="130"/>
    </row>
    <row r="210" spans="1:9">
      <c r="A210" s="401"/>
      <c r="B210" s="402" t="s">
        <v>280</v>
      </c>
      <c r="I210" s="130"/>
    </row>
    <row r="211" spans="1:9">
      <c r="A211" s="403" t="s">
        <v>353</v>
      </c>
      <c r="B211" s="404" t="s">
        <v>354</v>
      </c>
      <c r="I211" s="130"/>
    </row>
    <row r="212" spans="1:9" ht="24" thickBot="1">
      <c r="A212" s="405" t="s">
        <v>357</v>
      </c>
      <c r="B212" s="406" t="s">
        <v>105</v>
      </c>
      <c r="I212" s="130"/>
    </row>
    <row r="213" spans="1:9">
      <c r="A213" s="431"/>
      <c r="B213" s="432"/>
      <c r="I213" s="130"/>
    </row>
    <row r="214" spans="1:9">
      <c r="A214" s="433"/>
      <c r="B214" s="434"/>
      <c r="I214" s="130"/>
    </row>
    <row r="215" spans="1:9">
      <c r="A215" s="433"/>
      <c r="B215" s="434"/>
      <c r="I215" s="130"/>
    </row>
    <row r="216" spans="1:9" ht="24" thickBot="1">
      <c r="A216" s="435"/>
      <c r="B216" s="436"/>
      <c r="H216" s="130"/>
      <c r="I216" s="130"/>
    </row>
    <row r="217" spans="1:9" ht="24" thickBot="1">
      <c r="A217" s="407" t="s">
        <v>355</v>
      </c>
      <c r="B217" s="408" t="str">
        <f>IF(B213="","",SUM(B213:B216))</f>
        <v/>
      </c>
      <c r="F217" s="409" t="s">
        <v>356</v>
      </c>
      <c r="G217" s="410" t="str">
        <f>IF(N(B208)+N(B217)=0,"",N(B208)+N(B217))</f>
        <v/>
      </c>
      <c r="H217" s="130"/>
      <c r="I217" s="130"/>
    </row>
    <row r="218" spans="1:9" ht="6.75" customHeight="1">
      <c r="A218" s="130"/>
      <c r="B218" s="130"/>
      <c r="C218" s="130"/>
      <c r="D218" s="130"/>
      <c r="E218" s="130"/>
      <c r="F218" s="130"/>
      <c r="G218" s="130"/>
      <c r="H218" s="130"/>
      <c r="I218" s="130"/>
    </row>
  </sheetData>
  <sheetProtection algorithmName="SHA-512" hashValue="9GPSyGVdUAaDYNzT5bAHpJbRUA++0O596tX5y9EZcyyT4xh62wX9GHSH15Pdp+30kBUYl/uka6iTMbPJ9+dasQ==" saltValue="qnclaxxX1Rm1hbUXQvyMbA==" spinCount="100000" sheet="1" objects="1" scenarios="1" selectLockedCells="1"/>
  <phoneticPr fontId="0" type="noConversion"/>
  <conditionalFormatting sqref="B20:C207">
    <cfRule type="cellIs" dxfId="1578" priority="3" operator="equal">
      <formula>0</formula>
    </cfRule>
  </conditionalFormatting>
  <conditionalFormatting sqref="B8:C19">
    <cfRule type="cellIs" dxfId="1577" priority="2" operator="equal">
      <formula>0</formula>
    </cfRule>
  </conditionalFormatting>
  <printOptions horizontalCentered="1"/>
  <pageMargins left="0.25" right="0.25" top="0.5" bottom="0.75" header="0.5" footer="0.5"/>
  <pageSetup scale="44" firstPageNumber="7" fitToHeight="0" orientation="portrait" useFirstPageNumber="1" r:id="rId1"/>
  <headerFooter alignWithMargins="0">
    <oddFooter>&amp;LHC Development Final Cost Certification (DFCC)
&amp;10Rev. 06-2023&amp;RPage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99"/>
  </sheetPr>
  <dimension ref="A1:M1208"/>
  <sheetViews>
    <sheetView topLeftCell="A73" zoomScale="70" zoomScaleNormal="70" workbookViewId="0">
      <selection activeCell="C9" sqref="C9"/>
    </sheetView>
  </sheetViews>
  <sheetFormatPr defaultRowHeight="14.25"/>
  <cols>
    <col min="1" max="1" width="34" style="283" customWidth="1"/>
    <col min="2" max="2" width="12.921875" style="283" customWidth="1"/>
    <col min="3" max="3" width="8.4609375" style="283" customWidth="1"/>
    <col min="4" max="4" width="8.3046875" style="285" customWidth="1"/>
    <col min="5" max="5" width="9.765625" style="283" customWidth="1"/>
    <col min="6" max="6" width="9.4609375" style="285" customWidth="1"/>
    <col min="7" max="7" width="9.53515625" style="283" customWidth="1"/>
    <col min="8" max="9" width="9.07421875" style="283" customWidth="1"/>
    <col min="10" max="256" width="9.23046875" style="283"/>
    <col min="257" max="257" width="24.07421875" style="283" customWidth="1"/>
    <col min="258" max="258" width="12.921875" style="283" customWidth="1"/>
    <col min="259" max="260" width="5.765625" style="283" customWidth="1"/>
    <col min="261" max="261" width="6.765625" style="283" customWidth="1"/>
    <col min="262" max="262" width="5.765625" style="283" customWidth="1"/>
    <col min="263" max="263" width="6.765625" style="283" customWidth="1"/>
    <col min="264" max="264" width="5.765625" style="283" customWidth="1"/>
    <col min="265" max="265" width="9.07421875" style="283" customWidth="1"/>
    <col min="266" max="512" width="9.23046875" style="283"/>
    <col min="513" max="513" width="24.07421875" style="283" customWidth="1"/>
    <col min="514" max="514" width="12.921875" style="283" customWidth="1"/>
    <col min="515" max="516" width="5.765625" style="283" customWidth="1"/>
    <col min="517" max="517" width="6.765625" style="283" customWidth="1"/>
    <col min="518" max="518" width="5.765625" style="283" customWidth="1"/>
    <col min="519" max="519" width="6.765625" style="283" customWidth="1"/>
    <col min="520" max="520" width="5.765625" style="283" customWidth="1"/>
    <col min="521" max="521" width="9.07421875" style="283" customWidth="1"/>
    <col min="522" max="768" width="9.23046875" style="283"/>
    <col min="769" max="769" width="24.07421875" style="283" customWidth="1"/>
    <col min="770" max="770" width="12.921875" style="283" customWidth="1"/>
    <col min="771" max="772" width="5.765625" style="283" customWidth="1"/>
    <col min="773" max="773" width="6.765625" style="283" customWidth="1"/>
    <col min="774" max="774" width="5.765625" style="283" customWidth="1"/>
    <col min="775" max="775" width="6.765625" style="283" customWidth="1"/>
    <col min="776" max="776" width="5.765625" style="283" customWidth="1"/>
    <col min="777" max="777" width="9.07421875" style="283" customWidth="1"/>
    <col min="778" max="1024" width="9.23046875" style="283"/>
    <col min="1025" max="1025" width="24.07421875" style="283" customWidth="1"/>
    <col min="1026" max="1026" width="12.921875" style="283" customWidth="1"/>
    <col min="1027" max="1028" width="5.765625" style="283" customWidth="1"/>
    <col min="1029" max="1029" width="6.765625" style="283" customWidth="1"/>
    <col min="1030" max="1030" width="5.765625" style="283" customWidth="1"/>
    <col min="1031" max="1031" width="6.765625" style="283" customWidth="1"/>
    <col min="1032" max="1032" width="5.765625" style="283" customWidth="1"/>
    <col min="1033" max="1033" width="9.07421875" style="283" customWidth="1"/>
    <col min="1034" max="1280" width="9.23046875" style="283"/>
    <col min="1281" max="1281" width="24.07421875" style="283" customWidth="1"/>
    <col min="1282" max="1282" width="12.921875" style="283" customWidth="1"/>
    <col min="1283" max="1284" width="5.765625" style="283" customWidth="1"/>
    <col min="1285" max="1285" width="6.765625" style="283" customWidth="1"/>
    <col min="1286" max="1286" width="5.765625" style="283" customWidth="1"/>
    <col min="1287" max="1287" width="6.765625" style="283" customWidth="1"/>
    <col min="1288" max="1288" width="5.765625" style="283" customWidth="1"/>
    <col min="1289" max="1289" width="9.07421875" style="283" customWidth="1"/>
    <col min="1290" max="1536" width="9.23046875" style="283"/>
    <col min="1537" max="1537" width="24.07421875" style="283" customWidth="1"/>
    <col min="1538" max="1538" width="12.921875" style="283" customWidth="1"/>
    <col min="1539" max="1540" width="5.765625" style="283" customWidth="1"/>
    <col min="1541" max="1541" width="6.765625" style="283" customWidth="1"/>
    <col min="1542" max="1542" width="5.765625" style="283" customWidth="1"/>
    <col min="1543" max="1543" width="6.765625" style="283" customWidth="1"/>
    <col min="1544" max="1544" width="5.765625" style="283" customWidth="1"/>
    <col min="1545" max="1545" width="9.07421875" style="283" customWidth="1"/>
    <col min="1546" max="1792" width="9.23046875" style="283"/>
    <col min="1793" max="1793" width="24.07421875" style="283" customWidth="1"/>
    <col min="1794" max="1794" width="12.921875" style="283" customWidth="1"/>
    <col min="1795" max="1796" width="5.765625" style="283" customWidth="1"/>
    <col min="1797" max="1797" width="6.765625" style="283" customWidth="1"/>
    <col min="1798" max="1798" width="5.765625" style="283" customWidth="1"/>
    <col min="1799" max="1799" width="6.765625" style="283" customWidth="1"/>
    <col min="1800" max="1800" width="5.765625" style="283" customWidth="1"/>
    <col min="1801" max="1801" width="9.07421875" style="283" customWidth="1"/>
    <col min="1802" max="2048" width="9.23046875" style="283"/>
    <col min="2049" max="2049" width="24.07421875" style="283" customWidth="1"/>
    <col min="2050" max="2050" width="12.921875" style="283" customWidth="1"/>
    <col min="2051" max="2052" width="5.765625" style="283" customWidth="1"/>
    <col min="2053" max="2053" width="6.765625" style="283" customWidth="1"/>
    <col min="2054" max="2054" width="5.765625" style="283" customWidth="1"/>
    <col min="2055" max="2055" width="6.765625" style="283" customWidth="1"/>
    <col min="2056" max="2056" width="5.765625" style="283" customWidth="1"/>
    <col min="2057" max="2057" width="9.07421875" style="283" customWidth="1"/>
    <col min="2058" max="2304" width="9.23046875" style="283"/>
    <col min="2305" max="2305" width="24.07421875" style="283" customWidth="1"/>
    <col min="2306" max="2306" width="12.921875" style="283" customWidth="1"/>
    <col min="2307" max="2308" width="5.765625" style="283" customWidth="1"/>
    <col min="2309" max="2309" width="6.765625" style="283" customWidth="1"/>
    <col min="2310" max="2310" width="5.765625" style="283" customWidth="1"/>
    <col min="2311" max="2311" width="6.765625" style="283" customWidth="1"/>
    <col min="2312" max="2312" width="5.765625" style="283" customWidth="1"/>
    <col min="2313" max="2313" width="9.07421875" style="283" customWidth="1"/>
    <col min="2314" max="2560" width="9.23046875" style="283"/>
    <col min="2561" max="2561" width="24.07421875" style="283" customWidth="1"/>
    <col min="2562" max="2562" width="12.921875" style="283" customWidth="1"/>
    <col min="2563" max="2564" width="5.765625" style="283" customWidth="1"/>
    <col min="2565" max="2565" width="6.765625" style="283" customWidth="1"/>
    <col min="2566" max="2566" width="5.765625" style="283" customWidth="1"/>
    <col min="2567" max="2567" width="6.765625" style="283" customWidth="1"/>
    <col min="2568" max="2568" width="5.765625" style="283" customWidth="1"/>
    <col min="2569" max="2569" width="9.07421875" style="283" customWidth="1"/>
    <col min="2570" max="2816" width="9.23046875" style="283"/>
    <col min="2817" max="2817" width="24.07421875" style="283" customWidth="1"/>
    <col min="2818" max="2818" width="12.921875" style="283" customWidth="1"/>
    <col min="2819" max="2820" width="5.765625" style="283" customWidth="1"/>
    <col min="2821" max="2821" width="6.765625" style="283" customWidth="1"/>
    <col min="2822" max="2822" width="5.765625" style="283" customWidth="1"/>
    <col min="2823" max="2823" width="6.765625" style="283" customWidth="1"/>
    <col min="2824" max="2824" width="5.765625" style="283" customWidth="1"/>
    <col min="2825" max="2825" width="9.07421875" style="283" customWidth="1"/>
    <col min="2826" max="3072" width="9.23046875" style="283"/>
    <col min="3073" max="3073" width="24.07421875" style="283" customWidth="1"/>
    <col min="3074" max="3074" width="12.921875" style="283" customWidth="1"/>
    <col min="3075" max="3076" width="5.765625" style="283" customWidth="1"/>
    <col min="3077" max="3077" width="6.765625" style="283" customWidth="1"/>
    <col min="3078" max="3078" width="5.765625" style="283" customWidth="1"/>
    <col min="3079" max="3079" width="6.765625" style="283" customWidth="1"/>
    <col min="3080" max="3080" width="5.765625" style="283" customWidth="1"/>
    <col min="3081" max="3081" width="9.07421875" style="283" customWidth="1"/>
    <col min="3082" max="3328" width="9.23046875" style="283"/>
    <col min="3329" max="3329" width="24.07421875" style="283" customWidth="1"/>
    <col min="3330" max="3330" width="12.921875" style="283" customWidth="1"/>
    <col min="3331" max="3332" width="5.765625" style="283" customWidth="1"/>
    <col min="3333" max="3333" width="6.765625" style="283" customWidth="1"/>
    <col min="3334" max="3334" width="5.765625" style="283" customWidth="1"/>
    <col min="3335" max="3335" width="6.765625" style="283" customWidth="1"/>
    <col min="3336" max="3336" width="5.765625" style="283" customWidth="1"/>
    <col min="3337" max="3337" width="9.07421875" style="283" customWidth="1"/>
    <col min="3338" max="3584" width="9.23046875" style="283"/>
    <col min="3585" max="3585" width="24.07421875" style="283" customWidth="1"/>
    <col min="3586" max="3586" width="12.921875" style="283" customWidth="1"/>
    <col min="3587" max="3588" width="5.765625" style="283" customWidth="1"/>
    <col min="3589" max="3589" width="6.765625" style="283" customWidth="1"/>
    <col min="3590" max="3590" width="5.765625" style="283" customWidth="1"/>
    <col min="3591" max="3591" width="6.765625" style="283" customWidth="1"/>
    <col min="3592" max="3592" width="5.765625" style="283" customWidth="1"/>
    <col min="3593" max="3593" width="9.07421875" style="283" customWidth="1"/>
    <col min="3594" max="3840" width="9.23046875" style="283"/>
    <col min="3841" max="3841" width="24.07421875" style="283" customWidth="1"/>
    <col min="3842" max="3842" width="12.921875" style="283" customWidth="1"/>
    <col min="3843" max="3844" width="5.765625" style="283" customWidth="1"/>
    <col min="3845" max="3845" width="6.765625" style="283" customWidth="1"/>
    <col min="3846" max="3846" width="5.765625" style="283" customWidth="1"/>
    <col min="3847" max="3847" width="6.765625" style="283" customWidth="1"/>
    <col min="3848" max="3848" width="5.765625" style="283" customWidth="1"/>
    <col min="3849" max="3849" width="9.07421875" style="283" customWidth="1"/>
    <col min="3850" max="4096" width="9.23046875" style="283"/>
    <col min="4097" max="4097" width="24.07421875" style="283" customWidth="1"/>
    <col min="4098" max="4098" width="12.921875" style="283" customWidth="1"/>
    <col min="4099" max="4100" width="5.765625" style="283" customWidth="1"/>
    <col min="4101" max="4101" width="6.765625" style="283" customWidth="1"/>
    <col min="4102" max="4102" width="5.765625" style="283" customWidth="1"/>
    <col min="4103" max="4103" width="6.765625" style="283" customWidth="1"/>
    <col min="4104" max="4104" width="5.765625" style="283" customWidth="1"/>
    <col min="4105" max="4105" width="9.07421875" style="283" customWidth="1"/>
    <col min="4106" max="4352" width="9.23046875" style="283"/>
    <col min="4353" max="4353" width="24.07421875" style="283" customWidth="1"/>
    <col min="4354" max="4354" width="12.921875" style="283" customWidth="1"/>
    <col min="4355" max="4356" width="5.765625" style="283" customWidth="1"/>
    <col min="4357" max="4357" width="6.765625" style="283" customWidth="1"/>
    <col min="4358" max="4358" width="5.765625" style="283" customWidth="1"/>
    <col min="4359" max="4359" width="6.765625" style="283" customWidth="1"/>
    <col min="4360" max="4360" width="5.765625" style="283" customWidth="1"/>
    <col min="4361" max="4361" width="9.07421875" style="283" customWidth="1"/>
    <col min="4362" max="4608" width="9.23046875" style="283"/>
    <col min="4609" max="4609" width="24.07421875" style="283" customWidth="1"/>
    <col min="4610" max="4610" width="12.921875" style="283" customWidth="1"/>
    <col min="4611" max="4612" width="5.765625" style="283" customWidth="1"/>
    <col min="4613" max="4613" width="6.765625" style="283" customWidth="1"/>
    <col min="4614" max="4614" width="5.765625" style="283" customWidth="1"/>
    <col min="4615" max="4615" width="6.765625" style="283" customWidth="1"/>
    <col min="4616" max="4616" width="5.765625" style="283" customWidth="1"/>
    <col min="4617" max="4617" width="9.07421875" style="283" customWidth="1"/>
    <col min="4618" max="4864" width="9.23046875" style="283"/>
    <col min="4865" max="4865" width="24.07421875" style="283" customWidth="1"/>
    <col min="4866" max="4866" width="12.921875" style="283" customWidth="1"/>
    <col min="4867" max="4868" width="5.765625" style="283" customWidth="1"/>
    <col min="4869" max="4869" width="6.765625" style="283" customWidth="1"/>
    <col min="4870" max="4870" width="5.765625" style="283" customWidth="1"/>
    <col min="4871" max="4871" width="6.765625" style="283" customWidth="1"/>
    <col min="4872" max="4872" width="5.765625" style="283" customWidth="1"/>
    <col min="4873" max="4873" width="9.07421875" style="283" customWidth="1"/>
    <col min="4874" max="5120" width="9.23046875" style="283"/>
    <col min="5121" max="5121" width="24.07421875" style="283" customWidth="1"/>
    <col min="5122" max="5122" width="12.921875" style="283" customWidth="1"/>
    <col min="5123" max="5124" width="5.765625" style="283" customWidth="1"/>
    <col min="5125" max="5125" width="6.765625" style="283" customWidth="1"/>
    <col min="5126" max="5126" width="5.765625" style="283" customWidth="1"/>
    <col min="5127" max="5127" width="6.765625" style="283" customWidth="1"/>
    <col min="5128" max="5128" width="5.765625" style="283" customWidth="1"/>
    <col min="5129" max="5129" width="9.07421875" style="283" customWidth="1"/>
    <col min="5130" max="5376" width="9.23046875" style="283"/>
    <col min="5377" max="5377" width="24.07421875" style="283" customWidth="1"/>
    <col min="5378" max="5378" width="12.921875" style="283" customWidth="1"/>
    <col min="5379" max="5380" width="5.765625" style="283" customWidth="1"/>
    <col min="5381" max="5381" width="6.765625" style="283" customWidth="1"/>
    <col min="5382" max="5382" width="5.765625" style="283" customWidth="1"/>
    <col min="5383" max="5383" width="6.765625" style="283" customWidth="1"/>
    <col min="5384" max="5384" width="5.765625" style="283" customWidth="1"/>
    <col min="5385" max="5385" width="9.07421875" style="283" customWidth="1"/>
    <col min="5386" max="5632" width="9.23046875" style="283"/>
    <col min="5633" max="5633" width="24.07421875" style="283" customWidth="1"/>
    <col min="5634" max="5634" width="12.921875" style="283" customWidth="1"/>
    <col min="5635" max="5636" width="5.765625" style="283" customWidth="1"/>
    <col min="5637" max="5637" width="6.765625" style="283" customWidth="1"/>
    <col min="5638" max="5638" width="5.765625" style="283" customWidth="1"/>
    <col min="5639" max="5639" width="6.765625" style="283" customWidth="1"/>
    <col min="5640" max="5640" width="5.765625" style="283" customWidth="1"/>
    <col min="5641" max="5641" width="9.07421875" style="283" customWidth="1"/>
    <col min="5642" max="5888" width="9.23046875" style="283"/>
    <col min="5889" max="5889" width="24.07421875" style="283" customWidth="1"/>
    <col min="5890" max="5890" width="12.921875" style="283" customWidth="1"/>
    <col min="5891" max="5892" width="5.765625" style="283" customWidth="1"/>
    <col min="5893" max="5893" width="6.765625" style="283" customWidth="1"/>
    <col min="5894" max="5894" width="5.765625" style="283" customWidth="1"/>
    <col min="5895" max="5895" width="6.765625" style="283" customWidth="1"/>
    <col min="5896" max="5896" width="5.765625" style="283" customWidth="1"/>
    <col min="5897" max="5897" width="9.07421875" style="283" customWidth="1"/>
    <col min="5898" max="6144" width="9.23046875" style="283"/>
    <col min="6145" max="6145" width="24.07421875" style="283" customWidth="1"/>
    <col min="6146" max="6146" width="12.921875" style="283" customWidth="1"/>
    <col min="6147" max="6148" width="5.765625" style="283" customWidth="1"/>
    <col min="6149" max="6149" width="6.765625" style="283" customWidth="1"/>
    <col min="6150" max="6150" width="5.765625" style="283" customWidth="1"/>
    <col min="6151" max="6151" width="6.765625" style="283" customWidth="1"/>
    <col min="6152" max="6152" width="5.765625" style="283" customWidth="1"/>
    <col min="6153" max="6153" width="9.07421875" style="283" customWidth="1"/>
    <col min="6154" max="6400" width="9.23046875" style="283"/>
    <col min="6401" max="6401" width="24.07421875" style="283" customWidth="1"/>
    <col min="6402" max="6402" width="12.921875" style="283" customWidth="1"/>
    <col min="6403" max="6404" width="5.765625" style="283" customWidth="1"/>
    <col min="6405" max="6405" width="6.765625" style="283" customWidth="1"/>
    <col min="6406" max="6406" width="5.765625" style="283" customWidth="1"/>
    <col min="6407" max="6407" width="6.765625" style="283" customWidth="1"/>
    <col min="6408" max="6408" width="5.765625" style="283" customWidth="1"/>
    <col min="6409" max="6409" width="9.07421875" style="283" customWidth="1"/>
    <col min="6410" max="6656" width="9.23046875" style="283"/>
    <col min="6657" max="6657" width="24.07421875" style="283" customWidth="1"/>
    <col min="6658" max="6658" width="12.921875" style="283" customWidth="1"/>
    <col min="6659" max="6660" width="5.765625" style="283" customWidth="1"/>
    <col min="6661" max="6661" width="6.765625" style="283" customWidth="1"/>
    <col min="6662" max="6662" width="5.765625" style="283" customWidth="1"/>
    <col min="6663" max="6663" width="6.765625" style="283" customWidth="1"/>
    <col min="6664" max="6664" width="5.765625" style="283" customWidth="1"/>
    <col min="6665" max="6665" width="9.07421875" style="283" customWidth="1"/>
    <col min="6666" max="6912" width="9.23046875" style="283"/>
    <col min="6913" max="6913" width="24.07421875" style="283" customWidth="1"/>
    <col min="6914" max="6914" width="12.921875" style="283" customWidth="1"/>
    <col min="6915" max="6916" width="5.765625" style="283" customWidth="1"/>
    <col min="6917" max="6917" width="6.765625" style="283" customWidth="1"/>
    <col min="6918" max="6918" width="5.765625" style="283" customWidth="1"/>
    <col min="6919" max="6919" width="6.765625" style="283" customWidth="1"/>
    <col min="6920" max="6920" width="5.765625" style="283" customWidth="1"/>
    <col min="6921" max="6921" width="9.07421875" style="283" customWidth="1"/>
    <col min="6922" max="7168" width="9.23046875" style="283"/>
    <col min="7169" max="7169" width="24.07421875" style="283" customWidth="1"/>
    <col min="7170" max="7170" width="12.921875" style="283" customWidth="1"/>
    <col min="7171" max="7172" width="5.765625" style="283" customWidth="1"/>
    <col min="7173" max="7173" width="6.765625" style="283" customWidth="1"/>
    <col min="7174" max="7174" width="5.765625" style="283" customWidth="1"/>
    <col min="7175" max="7175" width="6.765625" style="283" customWidth="1"/>
    <col min="7176" max="7176" width="5.765625" style="283" customWidth="1"/>
    <col min="7177" max="7177" width="9.07421875" style="283" customWidth="1"/>
    <col min="7178" max="7424" width="9.23046875" style="283"/>
    <col min="7425" max="7425" width="24.07421875" style="283" customWidth="1"/>
    <col min="7426" max="7426" width="12.921875" style="283" customWidth="1"/>
    <col min="7427" max="7428" width="5.765625" style="283" customWidth="1"/>
    <col min="7429" max="7429" width="6.765625" style="283" customWidth="1"/>
    <col min="7430" max="7430" width="5.765625" style="283" customWidth="1"/>
    <col min="7431" max="7431" width="6.765625" style="283" customWidth="1"/>
    <col min="7432" max="7432" width="5.765625" style="283" customWidth="1"/>
    <col min="7433" max="7433" width="9.07421875" style="283" customWidth="1"/>
    <col min="7434" max="7680" width="9.23046875" style="283"/>
    <col min="7681" max="7681" width="24.07421875" style="283" customWidth="1"/>
    <col min="7682" max="7682" width="12.921875" style="283" customWidth="1"/>
    <col min="7683" max="7684" width="5.765625" style="283" customWidth="1"/>
    <col min="7685" max="7685" width="6.765625" style="283" customWidth="1"/>
    <col min="7686" max="7686" width="5.765625" style="283" customWidth="1"/>
    <col min="7687" max="7687" width="6.765625" style="283" customWidth="1"/>
    <col min="7688" max="7688" width="5.765625" style="283" customWidth="1"/>
    <col min="7689" max="7689" width="9.07421875" style="283" customWidth="1"/>
    <col min="7690" max="7936" width="9.23046875" style="283"/>
    <col min="7937" max="7937" width="24.07421875" style="283" customWidth="1"/>
    <col min="7938" max="7938" width="12.921875" style="283" customWidth="1"/>
    <col min="7939" max="7940" width="5.765625" style="283" customWidth="1"/>
    <col min="7941" max="7941" width="6.765625" style="283" customWidth="1"/>
    <col min="7942" max="7942" width="5.765625" style="283" customWidth="1"/>
    <col min="7943" max="7943" width="6.765625" style="283" customWidth="1"/>
    <col min="7944" max="7944" width="5.765625" style="283" customWidth="1"/>
    <col min="7945" max="7945" width="9.07421875" style="283" customWidth="1"/>
    <col min="7946" max="8192" width="9.23046875" style="283"/>
    <col min="8193" max="8193" width="24.07421875" style="283" customWidth="1"/>
    <col min="8194" max="8194" width="12.921875" style="283" customWidth="1"/>
    <col min="8195" max="8196" width="5.765625" style="283" customWidth="1"/>
    <col min="8197" max="8197" width="6.765625" style="283" customWidth="1"/>
    <col min="8198" max="8198" width="5.765625" style="283" customWidth="1"/>
    <col min="8199" max="8199" width="6.765625" style="283" customWidth="1"/>
    <col min="8200" max="8200" width="5.765625" style="283" customWidth="1"/>
    <col min="8201" max="8201" width="9.07421875" style="283" customWidth="1"/>
    <col min="8202" max="8448" width="9.23046875" style="283"/>
    <col min="8449" max="8449" width="24.07421875" style="283" customWidth="1"/>
    <col min="8450" max="8450" width="12.921875" style="283" customWidth="1"/>
    <col min="8451" max="8452" width="5.765625" style="283" customWidth="1"/>
    <col min="8453" max="8453" width="6.765625" style="283" customWidth="1"/>
    <col min="8454" max="8454" width="5.765625" style="283" customWidth="1"/>
    <col min="8455" max="8455" width="6.765625" style="283" customWidth="1"/>
    <col min="8456" max="8456" width="5.765625" style="283" customWidth="1"/>
    <col min="8457" max="8457" width="9.07421875" style="283" customWidth="1"/>
    <col min="8458" max="8704" width="9.23046875" style="283"/>
    <col min="8705" max="8705" width="24.07421875" style="283" customWidth="1"/>
    <col min="8706" max="8706" width="12.921875" style="283" customWidth="1"/>
    <col min="8707" max="8708" width="5.765625" style="283" customWidth="1"/>
    <col min="8709" max="8709" width="6.765625" style="283" customWidth="1"/>
    <col min="8710" max="8710" width="5.765625" style="283" customWidth="1"/>
    <col min="8711" max="8711" width="6.765625" style="283" customWidth="1"/>
    <col min="8712" max="8712" width="5.765625" style="283" customWidth="1"/>
    <col min="8713" max="8713" width="9.07421875" style="283" customWidth="1"/>
    <col min="8714" max="8960" width="9.23046875" style="283"/>
    <col min="8961" max="8961" width="24.07421875" style="283" customWidth="1"/>
    <col min="8962" max="8962" width="12.921875" style="283" customWidth="1"/>
    <col min="8963" max="8964" width="5.765625" style="283" customWidth="1"/>
    <col min="8965" max="8965" width="6.765625" style="283" customWidth="1"/>
    <col min="8966" max="8966" width="5.765625" style="283" customWidth="1"/>
    <col min="8967" max="8967" width="6.765625" style="283" customWidth="1"/>
    <col min="8968" max="8968" width="5.765625" style="283" customWidth="1"/>
    <col min="8969" max="8969" width="9.07421875" style="283" customWidth="1"/>
    <col min="8970" max="9216" width="9.23046875" style="283"/>
    <col min="9217" max="9217" width="24.07421875" style="283" customWidth="1"/>
    <col min="9218" max="9218" width="12.921875" style="283" customWidth="1"/>
    <col min="9219" max="9220" width="5.765625" style="283" customWidth="1"/>
    <col min="9221" max="9221" width="6.765625" style="283" customWidth="1"/>
    <col min="9222" max="9222" width="5.765625" style="283" customWidth="1"/>
    <col min="9223" max="9223" width="6.765625" style="283" customWidth="1"/>
    <col min="9224" max="9224" width="5.765625" style="283" customWidth="1"/>
    <col min="9225" max="9225" width="9.07421875" style="283" customWidth="1"/>
    <col min="9226" max="9472" width="9.23046875" style="283"/>
    <col min="9473" max="9473" width="24.07421875" style="283" customWidth="1"/>
    <col min="9474" max="9474" width="12.921875" style="283" customWidth="1"/>
    <col min="9475" max="9476" width="5.765625" style="283" customWidth="1"/>
    <col min="9477" max="9477" width="6.765625" style="283" customWidth="1"/>
    <col min="9478" max="9478" width="5.765625" style="283" customWidth="1"/>
    <col min="9479" max="9479" width="6.765625" style="283" customWidth="1"/>
    <col min="9480" max="9480" width="5.765625" style="283" customWidth="1"/>
    <col min="9481" max="9481" width="9.07421875" style="283" customWidth="1"/>
    <col min="9482" max="9728" width="9.23046875" style="283"/>
    <col min="9729" max="9729" width="24.07421875" style="283" customWidth="1"/>
    <col min="9730" max="9730" width="12.921875" style="283" customWidth="1"/>
    <col min="9731" max="9732" width="5.765625" style="283" customWidth="1"/>
    <col min="9733" max="9733" width="6.765625" style="283" customWidth="1"/>
    <col min="9734" max="9734" width="5.765625" style="283" customWidth="1"/>
    <col min="9735" max="9735" width="6.765625" style="283" customWidth="1"/>
    <col min="9736" max="9736" width="5.765625" style="283" customWidth="1"/>
    <col min="9737" max="9737" width="9.07421875" style="283" customWidth="1"/>
    <col min="9738" max="9984" width="9.23046875" style="283"/>
    <col min="9985" max="9985" width="24.07421875" style="283" customWidth="1"/>
    <col min="9986" max="9986" width="12.921875" style="283" customWidth="1"/>
    <col min="9987" max="9988" width="5.765625" style="283" customWidth="1"/>
    <col min="9989" max="9989" width="6.765625" style="283" customWidth="1"/>
    <col min="9990" max="9990" width="5.765625" style="283" customWidth="1"/>
    <col min="9991" max="9991" width="6.765625" style="283" customWidth="1"/>
    <col min="9992" max="9992" width="5.765625" style="283" customWidth="1"/>
    <col min="9993" max="9993" width="9.07421875" style="283" customWidth="1"/>
    <col min="9994" max="10240" width="9.23046875" style="283"/>
    <col min="10241" max="10241" width="24.07421875" style="283" customWidth="1"/>
    <col min="10242" max="10242" width="12.921875" style="283" customWidth="1"/>
    <col min="10243" max="10244" width="5.765625" style="283" customWidth="1"/>
    <col min="10245" max="10245" width="6.765625" style="283" customWidth="1"/>
    <col min="10246" max="10246" width="5.765625" style="283" customWidth="1"/>
    <col min="10247" max="10247" width="6.765625" style="283" customWidth="1"/>
    <col min="10248" max="10248" width="5.765625" style="283" customWidth="1"/>
    <col min="10249" max="10249" width="9.07421875" style="283" customWidth="1"/>
    <col min="10250" max="10496" width="9.23046875" style="283"/>
    <col min="10497" max="10497" width="24.07421875" style="283" customWidth="1"/>
    <col min="10498" max="10498" width="12.921875" style="283" customWidth="1"/>
    <col min="10499" max="10500" width="5.765625" style="283" customWidth="1"/>
    <col min="10501" max="10501" width="6.765625" style="283" customWidth="1"/>
    <col min="10502" max="10502" width="5.765625" style="283" customWidth="1"/>
    <col min="10503" max="10503" width="6.765625" style="283" customWidth="1"/>
    <col min="10504" max="10504" width="5.765625" style="283" customWidth="1"/>
    <col min="10505" max="10505" width="9.07421875" style="283" customWidth="1"/>
    <col min="10506" max="10752" width="9.23046875" style="283"/>
    <col min="10753" max="10753" width="24.07421875" style="283" customWidth="1"/>
    <col min="10754" max="10754" width="12.921875" style="283" customWidth="1"/>
    <col min="10755" max="10756" width="5.765625" style="283" customWidth="1"/>
    <col min="10757" max="10757" width="6.765625" style="283" customWidth="1"/>
    <col min="10758" max="10758" width="5.765625" style="283" customWidth="1"/>
    <col min="10759" max="10759" width="6.765625" style="283" customWidth="1"/>
    <col min="10760" max="10760" width="5.765625" style="283" customWidth="1"/>
    <col min="10761" max="10761" width="9.07421875" style="283" customWidth="1"/>
    <col min="10762" max="11008" width="9.23046875" style="283"/>
    <col min="11009" max="11009" width="24.07421875" style="283" customWidth="1"/>
    <col min="11010" max="11010" width="12.921875" style="283" customWidth="1"/>
    <col min="11011" max="11012" width="5.765625" style="283" customWidth="1"/>
    <col min="11013" max="11013" width="6.765625" style="283" customWidth="1"/>
    <col min="11014" max="11014" width="5.765625" style="283" customWidth="1"/>
    <col min="11015" max="11015" width="6.765625" style="283" customWidth="1"/>
    <col min="11016" max="11016" width="5.765625" style="283" customWidth="1"/>
    <col min="11017" max="11017" width="9.07421875" style="283" customWidth="1"/>
    <col min="11018" max="11264" width="9.23046875" style="283"/>
    <col min="11265" max="11265" width="24.07421875" style="283" customWidth="1"/>
    <col min="11266" max="11266" width="12.921875" style="283" customWidth="1"/>
    <col min="11267" max="11268" width="5.765625" style="283" customWidth="1"/>
    <col min="11269" max="11269" width="6.765625" style="283" customWidth="1"/>
    <col min="11270" max="11270" width="5.765625" style="283" customWidth="1"/>
    <col min="11271" max="11271" width="6.765625" style="283" customWidth="1"/>
    <col min="11272" max="11272" width="5.765625" style="283" customWidth="1"/>
    <col min="11273" max="11273" width="9.07421875" style="283" customWidth="1"/>
    <col min="11274" max="11520" width="9.23046875" style="283"/>
    <col min="11521" max="11521" width="24.07421875" style="283" customWidth="1"/>
    <col min="11522" max="11522" width="12.921875" style="283" customWidth="1"/>
    <col min="11523" max="11524" width="5.765625" style="283" customWidth="1"/>
    <col min="11525" max="11525" width="6.765625" style="283" customWidth="1"/>
    <col min="11526" max="11526" width="5.765625" style="283" customWidth="1"/>
    <col min="11527" max="11527" width="6.765625" style="283" customWidth="1"/>
    <col min="11528" max="11528" width="5.765625" style="283" customWidth="1"/>
    <col min="11529" max="11529" width="9.07421875" style="283" customWidth="1"/>
    <col min="11530" max="11776" width="9.23046875" style="283"/>
    <col min="11777" max="11777" width="24.07421875" style="283" customWidth="1"/>
    <col min="11778" max="11778" width="12.921875" style="283" customWidth="1"/>
    <col min="11779" max="11780" width="5.765625" style="283" customWidth="1"/>
    <col min="11781" max="11781" width="6.765625" style="283" customWidth="1"/>
    <col min="11782" max="11782" width="5.765625" style="283" customWidth="1"/>
    <col min="11783" max="11783" width="6.765625" style="283" customWidth="1"/>
    <col min="11784" max="11784" width="5.765625" style="283" customWidth="1"/>
    <col min="11785" max="11785" width="9.07421875" style="283" customWidth="1"/>
    <col min="11786" max="12032" width="9.23046875" style="283"/>
    <col min="12033" max="12033" width="24.07421875" style="283" customWidth="1"/>
    <col min="12034" max="12034" width="12.921875" style="283" customWidth="1"/>
    <col min="12035" max="12036" width="5.765625" style="283" customWidth="1"/>
    <col min="12037" max="12037" width="6.765625" style="283" customWidth="1"/>
    <col min="12038" max="12038" width="5.765625" style="283" customWidth="1"/>
    <col min="12039" max="12039" width="6.765625" style="283" customWidth="1"/>
    <col min="12040" max="12040" width="5.765625" style="283" customWidth="1"/>
    <col min="12041" max="12041" width="9.07421875" style="283" customWidth="1"/>
    <col min="12042" max="12288" width="9.23046875" style="283"/>
    <col min="12289" max="12289" width="24.07421875" style="283" customWidth="1"/>
    <col min="12290" max="12290" width="12.921875" style="283" customWidth="1"/>
    <col min="12291" max="12292" width="5.765625" style="283" customWidth="1"/>
    <col min="12293" max="12293" width="6.765625" style="283" customWidth="1"/>
    <col min="12294" max="12294" width="5.765625" style="283" customWidth="1"/>
    <col min="12295" max="12295" width="6.765625" style="283" customWidth="1"/>
    <col min="12296" max="12296" width="5.765625" style="283" customWidth="1"/>
    <col min="12297" max="12297" width="9.07421875" style="283" customWidth="1"/>
    <col min="12298" max="12544" width="9.23046875" style="283"/>
    <col min="12545" max="12545" width="24.07421875" style="283" customWidth="1"/>
    <col min="12546" max="12546" width="12.921875" style="283" customWidth="1"/>
    <col min="12547" max="12548" width="5.765625" style="283" customWidth="1"/>
    <col min="12549" max="12549" width="6.765625" style="283" customWidth="1"/>
    <col min="12550" max="12550" width="5.765625" style="283" customWidth="1"/>
    <col min="12551" max="12551" width="6.765625" style="283" customWidth="1"/>
    <col min="12552" max="12552" width="5.765625" style="283" customWidth="1"/>
    <col min="12553" max="12553" width="9.07421875" style="283" customWidth="1"/>
    <col min="12554" max="12800" width="9.23046875" style="283"/>
    <col min="12801" max="12801" width="24.07421875" style="283" customWidth="1"/>
    <col min="12802" max="12802" width="12.921875" style="283" customWidth="1"/>
    <col min="12803" max="12804" width="5.765625" style="283" customWidth="1"/>
    <col min="12805" max="12805" width="6.765625" style="283" customWidth="1"/>
    <col min="12806" max="12806" width="5.765625" style="283" customWidth="1"/>
    <col min="12807" max="12807" width="6.765625" style="283" customWidth="1"/>
    <col min="12808" max="12808" width="5.765625" style="283" customWidth="1"/>
    <col min="12809" max="12809" width="9.07421875" style="283" customWidth="1"/>
    <col min="12810" max="13056" width="9.23046875" style="283"/>
    <col min="13057" max="13057" width="24.07421875" style="283" customWidth="1"/>
    <col min="13058" max="13058" width="12.921875" style="283" customWidth="1"/>
    <col min="13059" max="13060" width="5.765625" style="283" customWidth="1"/>
    <col min="13061" max="13061" width="6.765625" style="283" customWidth="1"/>
    <col min="13062" max="13062" width="5.765625" style="283" customWidth="1"/>
    <col min="13063" max="13063" width="6.765625" style="283" customWidth="1"/>
    <col min="13064" max="13064" width="5.765625" style="283" customWidth="1"/>
    <col min="13065" max="13065" width="9.07421875" style="283" customWidth="1"/>
    <col min="13066" max="13312" width="9.23046875" style="283"/>
    <col min="13313" max="13313" width="24.07421875" style="283" customWidth="1"/>
    <col min="13314" max="13314" width="12.921875" style="283" customWidth="1"/>
    <col min="13315" max="13316" width="5.765625" style="283" customWidth="1"/>
    <col min="13317" max="13317" width="6.765625" style="283" customWidth="1"/>
    <col min="13318" max="13318" width="5.765625" style="283" customWidth="1"/>
    <col min="13319" max="13319" width="6.765625" style="283" customWidth="1"/>
    <col min="13320" max="13320" width="5.765625" style="283" customWidth="1"/>
    <col min="13321" max="13321" width="9.07421875" style="283" customWidth="1"/>
    <col min="13322" max="13568" width="9.23046875" style="283"/>
    <col min="13569" max="13569" width="24.07421875" style="283" customWidth="1"/>
    <col min="13570" max="13570" width="12.921875" style="283" customWidth="1"/>
    <col min="13571" max="13572" width="5.765625" style="283" customWidth="1"/>
    <col min="13573" max="13573" width="6.765625" style="283" customWidth="1"/>
    <col min="13574" max="13574" width="5.765625" style="283" customWidth="1"/>
    <col min="13575" max="13575" width="6.765625" style="283" customWidth="1"/>
    <col min="13576" max="13576" width="5.765625" style="283" customWidth="1"/>
    <col min="13577" max="13577" width="9.07421875" style="283" customWidth="1"/>
    <col min="13578" max="13824" width="9.23046875" style="283"/>
    <col min="13825" max="13825" width="24.07421875" style="283" customWidth="1"/>
    <col min="13826" max="13826" width="12.921875" style="283" customWidth="1"/>
    <col min="13827" max="13828" width="5.765625" style="283" customWidth="1"/>
    <col min="13829" max="13829" width="6.765625" style="283" customWidth="1"/>
    <col min="13830" max="13830" width="5.765625" style="283" customWidth="1"/>
    <col min="13831" max="13831" width="6.765625" style="283" customWidth="1"/>
    <col min="13832" max="13832" width="5.765625" style="283" customWidth="1"/>
    <col min="13833" max="13833" width="9.07421875" style="283" customWidth="1"/>
    <col min="13834" max="14080" width="9.23046875" style="283"/>
    <col min="14081" max="14081" width="24.07421875" style="283" customWidth="1"/>
    <col min="14082" max="14082" width="12.921875" style="283" customWidth="1"/>
    <col min="14083" max="14084" width="5.765625" style="283" customWidth="1"/>
    <col min="14085" max="14085" width="6.765625" style="283" customWidth="1"/>
    <col min="14086" max="14086" width="5.765625" style="283" customWidth="1"/>
    <col min="14087" max="14087" width="6.765625" style="283" customWidth="1"/>
    <col min="14088" max="14088" width="5.765625" style="283" customWidth="1"/>
    <col min="14089" max="14089" width="9.07421875" style="283" customWidth="1"/>
    <col min="14090" max="14336" width="9.23046875" style="283"/>
    <col min="14337" max="14337" width="24.07421875" style="283" customWidth="1"/>
    <col min="14338" max="14338" width="12.921875" style="283" customWidth="1"/>
    <col min="14339" max="14340" width="5.765625" style="283" customWidth="1"/>
    <col min="14341" max="14341" width="6.765625" style="283" customWidth="1"/>
    <col min="14342" max="14342" width="5.765625" style="283" customWidth="1"/>
    <col min="14343" max="14343" width="6.765625" style="283" customWidth="1"/>
    <col min="14344" max="14344" width="5.765625" style="283" customWidth="1"/>
    <col min="14345" max="14345" width="9.07421875" style="283" customWidth="1"/>
    <col min="14346" max="14592" width="9.23046875" style="283"/>
    <col min="14593" max="14593" width="24.07421875" style="283" customWidth="1"/>
    <col min="14594" max="14594" width="12.921875" style="283" customWidth="1"/>
    <col min="14595" max="14596" width="5.765625" style="283" customWidth="1"/>
    <col min="14597" max="14597" width="6.765625" style="283" customWidth="1"/>
    <col min="14598" max="14598" width="5.765625" style="283" customWidth="1"/>
    <col min="14599" max="14599" width="6.765625" style="283" customWidth="1"/>
    <col min="14600" max="14600" width="5.765625" style="283" customWidth="1"/>
    <col min="14601" max="14601" width="9.07421875" style="283" customWidth="1"/>
    <col min="14602" max="14848" width="9.23046875" style="283"/>
    <col min="14849" max="14849" width="24.07421875" style="283" customWidth="1"/>
    <col min="14850" max="14850" width="12.921875" style="283" customWidth="1"/>
    <col min="14851" max="14852" width="5.765625" style="283" customWidth="1"/>
    <col min="14853" max="14853" width="6.765625" style="283" customWidth="1"/>
    <col min="14854" max="14854" width="5.765625" style="283" customWidth="1"/>
    <col min="14855" max="14855" width="6.765625" style="283" customWidth="1"/>
    <col min="14856" max="14856" width="5.765625" style="283" customWidth="1"/>
    <col min="14857" max="14857" width="9.07421875" style="283" customWidth="1"/>
    <col min="14858" max="15104" width="9.23046875" style="283"/>
    <col min="15105" max="15105" width="24.07421875" style="283" customWidth="1"/>
    <col min="15106" max="15106" width="12.921875" style="283" customWidth="1"/>
    <col min="15107" max="15108" width="5.765625" style="283" customWidth="1"/>
    <col min="15109" max="15109" width="6.765625" style="283" customWidth="1"/>
    <col min="15110" max="15110" width="5.765625" style="283" customWidth="1"/>
    <col min="15111" max="15111" width="6.765625" style="283" customWidth="1"/>
    <col min="15112" max="15112" width="5.765625" style="283" customWidth="1"/>
    <col min="15113" max="15113" width="9.07421875" style="283" customWidth="1"/>
    <col min="15114" max="15360" width="9.23046875" style="283"/>
    <col min="15361" max="15361" width="24.07421875" style="283" customWidth="1"/>
    <col min="15362" max="15362" width="12.921875" style="283" customWidth="1"/>
    <col min="15363" max="15364" width="5.765625" style="283" customWidth="1"/>
    <col min="15365" max="15365" width="6.765625" style="283" customWidth="1"/>
    <col min="15366" max="15366" width="5.765625" style="283" customWidth="1"/>
    <col min="15367" max="15367" width="6.765625" style="283" customWidth="1"/>
    <col min="15368" max="15368" width="5.765625" style="283" customWidth="1"/>
    <col min="15369" max="15369" width="9.07421875" style="283" customWidth="1"/>
    <col min="15370" max="15616" width="9.23046875" style="283"/>
    <col min="15617" max="15617" width="24.07421875" style="283" customWidth="1"/>
    <col min="15618" max="15618" width="12.921875" style="283" customWidth="1"/>
    <col min="15619" max="15620" width="5.765625" style="283" customWidth="1"/>
    <col min="15621" max="15621" width="6.765625" style="283" customWidth="1"/>
    <col min="15622" max="15622" width="5.765625" style="283" customWidth="1"/>
    <col min="15623" max="15623" width="6.765625" style="283" customWidth="1"/>
    <col min="15624" max="15624" width="5.765625" style="283" customWidth="1"/>
    <col min="15625" max="15625" width="9.07421875" style="283" customWidth="1"/>
    <col min="15626" max="15872" width="9.23046875" style="283"/>
    <col min="15873" max="15873" width="24.07421875" style="283" customWidth="1"/>
    <col min="15874" max="15874" width="12.921875" style="283" customWidth="1"/>
    <col min="15875" max="15876" width="5.765625" style="283" customWidth="1"/>
    <col min="15877" max="15877" width="6.765625" style="283" customWidth="1"/>
    <col min="15878" max="15878" width="5.765625" style="283" customWidth="1"/>
    <col min="15879" max="15879" width="6.765625" style="283" customWidth="1"/>
    <col min="15880" max="15880" width="5.765625" style="283" customWidth="1"/>
    <col min="15881" max="15881" width="9.07421875" style="283" customWidth="1"/>
    <col min="15882" max="16128" width="9.23046875" style="283"/>
    <col min="16129" max="16129" width="24.07421875" style="283" customWidth="1"/>
    <col min="16130" max="16130" width="12.921875" style="283" customWidth="1"/>
    <col min="16131" max="16132" width="5.765625" style="283" customWidth="1"/>
    <col min="16133" max="16133" width="6.765625" style="283" customWidth="1"/>
    <col min="16134" max="16134" width="5.765625" style="283" customWidth="1"/>
    <col min="16135" max="16135" width="6.765625" style="283" customWidth="1"/>
    <col min="16136" max="16136" width="5.765625" style="283" customWidth="1"/>
    <col min="16137" max="16137" width="9.07421875" style="283" customWidth="1"/>
    <col min="16138" max="16384" width="9.23046875" style="283"/>
  </cols>
  <sheetData>
    <row r="1" spans="1:13" ht="23.25">
      <c r="A1" s="539" t="s">
        <v>373</v>
      </c>
      <c r="B1" s="539"/>
      <c r="C1" s="539"/>
      <c r="D1" s="539"/>
      <c r="E1" s="539"/>
      <c r="F1" s="539"/>
      <c r="G1" s="539"/>
      <c r="H1" s="539"/>
    </row>
    <row r="2" spans="1:13" ht="23.25">
      <c r="A2" s="540" t="s">
        <v>374</v>
      </c>
      <c r="B2" s="540"/>
      <c r="C2" s="540"/>
      <c r="D2" s="540"/>
      <c r="E2" s="540"/>
      <c r="F2" s="540"/>
      <c r="G2" s="540"/>
      <c r="H2" s="540"/>
    </row>
    <row r="3" spans="1:13" ht="23.25">
      <c r="A3" s="87" t="s">
        <v>375</v>
      </c>
      <c r="B3" s="286"/>
      <c r="C3" s="286"/>
      <c r="D3" s="286"/>
      <c r="E3" s="286"/>
      <c r="F3" s="286"/>
      <c r="G3" s="286"/>
      <c r="H3" s="286"/>
    </row>
    <row r="4" spans="1:13" ht="23.25">
      <c r="A4" s="370" t="str">
        <f>"Development Name: "&amp;IF(COSTS!$C$6="","",COSTS!$C$6)</f>
        <v xml:space="preserve">Development Name: </v>
      </c>
      <c r="B4" s="286"/>
      <c r="C4" s="286"/>
      <c r="D4" s="286"/>
      <c r="E4" s="286"/>
      <c r="F4" s="286"/>
      <c r="G4" s="286"/>
      <c r="H4" s="204" t="str">
        <f>"Application #: "&amp;IF(COSTS!$K$6="","",COSTS!$K$6)</f>
        <v xml:space="preserve">Application #: </v>
      </c>
    </row>
    <row r="5" spans="1:13" ht="24" thickBot="1">
      <c r="A5" s="371"/>
      <c r="B5" s="321"/>
      <c r="C5" s="322"/>
      <c r="D5" s="320"/>
      <c r="E5" s="319"/>
      <c r="F5" s="320"/>
      <c r="G5" s="319"/>
      <c r="H5" s="319"/>
    </row>
    <row r="6" spans="1:13" ht="93.75" customHeight="1" thickBot="1">
      <c r="A6" s="287" t="s">
        <v>365</v>
      </c>
      <c r="B6" s="288" t="s">
        <v>366</v>
      </c>
      <c r="C6" s="288" t="s">
        <v>367</v>
      </c>
      <c r="D6" s="288" t="s">
        <v>368</v>
      </c>
      <c r="E6" s="288" t="s">
        <v>369</v>
      </c>
      <c r="F6" s="288" t="s">
        <v>370</v>
      </c>
      <c r="G6" s="287" t="s">
        <v>371</v>
      </c>
      <c r="H6" s="288" t="s">
        <v>372</v>
      </c>
      <c r="J6" s="541" t="s">
        <v>444</v>
      </c>
      <c r="K6" s="541"/>
      <c r="L6" s="541"/>
      <c r="M6" s="541"/>
    </row>
    <row r="7" spans="1:13" ht="24" customHeight="1">
      <c r="A7" s="323" t="str">
        <f>IF('APPLIC. FRACT.'!A8="","",'APPLIC. FRACT.'!A8)</f>
        <v/>
      </c>
      <c r="B7" s="421"/>
      <c r="C7" s="334"/>
      <c r="D7" s="335"/>
      <c r="E7" s="324">
        <f>C7*D7</f>
        <v>0</v>
      </c>
      <c r="F7" s="335"/>
      <c r="G7" s="330">
        <f>F7*C7</f>
        <v>0</v>
      </c>
      <c r="H7" s="533"/>
      <c r="I7" s="284"/>
    </row>
    <row r="8" spans="1:13" ht="24" customHeight="1">
      <c r="A8" s="536"/>
      <c r="B8" s="336"/>
      <c r="C8" s="337"/>
      <c r="D8" s="338"/>
      <c r="E8" s="325">
        <f>C8*D8</f>
        <v>0</v>
      </c>
      <c r="F8" s="335"/>
      <c r="G8" s="331">
        <f>F8*C8</f>
        <v>0</v>
      </c>
      <c r="H8" s="534"/>
      <c r="I8" s="284"/>
    </row>
    <row r="9" spans="1:13" ht="24" customHeight="1">
      <c r="A9" s="537"/>
      <c r="B9" s="336"/>
      <c r="C9" s="337"/>
      <c r="D9" s="338"/>
      <c r="E9" s="325">
        <f>C9*D9</f>
        <v>0</v>
      </c>
      <c r="F9" s="335"/>
      <c r="G9" s="331">
        <f>F9*C9</f>
        <v>0</v>
      </c>
      <c r="H9" s="534"/>
      <c r="I9" s="284"/>
    </row>
    <row r="10" spans="1:13" ht="24" customHeight="1">
      <c r="A10" s="537"/>
      <c r="B10" s="336"/>
      <c r="C10" s="337"/>
      <c r="D10" s="338"/>
      <c r="E10" s="325">
        <f>C10*D10</f>
        <v>0</v>
      </c>
      <c r="F10" s="335"/>
      <c r="G10" s="331">
        <f>F10*C10</f>
        <v>0</v>
      </c>
      <c r="H10" s="534"/>
      <c r="I10" s="284"/>
    </row>
    <row r="11" spans="1:13" ht="24" customHeight="1" thickBot="1">
      <c r="A11" s="537"/>
      <c r="B11" s="339"/>
      <c r="C11" s="340"/>
      <c r="D11" s="341"/>
      <c r="E11" s="326">
        <f>C11*D11</f>
        <v>0</v>
      </c>
      <c r="F11" s="335"/>
      <c r="G11" s="332">
        <f>F11*C11</f>
        <v>0</v>
      </c>
      <c r="H11" s="535"/>
      <c r="I11" s="284"/>
    </row>
    <row r="12" spans="1:13" ht="24" customHeight="1" thickTop="1" thickBot="1">
      <c r="A12" s="538"/>
      <c r="B12" s="531" t="s">
        <v>389</v>
      </c>
      <c r="C12" s="532"/>
      <c r="D12" s="328">
        <f>SUM(D7:D11)</f>
        <v>0</v>
      </c>
      <c r="E12" s="327">
        <f>SUM(E7:E11)</f>
        <v>0</v>
      </c>
      <c r="F12" s="328">
        <f>SUM(F7:F11)</f>
        <v>0</v>
      </c>
      <c r="G12" s="327">
        <f>SUM(G7:G11)</f>
        <v>0</v>
      </c>
      <c r="H12" s="329">
        <f>IF(E12=0,0,ROUND(G12/E12,4))</f>
        <v>0</v>
      </c>
    </row>
    <row r="13" spans="1:13" ht="24" customHeight="1" thickTop="1">
      <c r="A13" s="323" t="str">
        <f>IF('APPLIC. FRACT.'!A9="","",'APPLIC. FRACT.'!A9)</f>
        <v/>
      </c>
      <c r="B13" s="333"/>
      <c r="C13" s="334"/>
      <c r="D13" s="335"/>
      <c r="E13" s="324">
        <f>C13*D13</f>
        <v>0</v>
      </c>
      <c r="F13" s="335"/>
      <c r="G13" s="330">
        <f>F13*C13</f>
        <v>0</v>
      </c>
      <c r="H13" s="533"/>
      <c r="I13" s="284"/>
    </row>
    <row r="14" spans="1:13" ht="24" customHeight="1">
      <c r="A14" s="536"/>
      <c r="B14" s="336"/>
      <c r="C14" s="337"/>
      <c r="D14" s="338"/>
      <c r="E14" s="325">
        <f>C14*D14</f>
        <v>0</v>
      </c>
      <c r="F14" s="335"/>
      <c r="G14" s="331">
        <f>F14*C14</f>
        <v>0</v>
      </c>
      <c r="H14" s="534"/>
      <c r="I14" s="284"/>
    </row>
    <row r="15" spans="1:13" ht="24" customHeight="1">
      <c r="A15" s="537"/>
      <c r="B15" s="336"/>
      <c r="C15" s="337"/>
      <c r="D15" s="338"/>
      <c r="E15" s="325">
        <f>C15*D15</f>
        <v>0</v>
      </c>
      <c r="F15" s="335"/>
      <c r="G15" s="331">
        <f>F15*C15</f>
        <v>0</v>
      </c>
      <c r="H15" s="534"/>
      <c r="I15" s="284"/>
    </row>
    <row r="16" spans="1:13" ht="24" customHeight="1">
      <c r="A16" s="537"/>
      <c r="B16" s="336"/>
      <c r="C16" s="337"/>
      <c r="D16" s="338"/>
      <c r="E16" s="325">
        <f>C16*D16</f>
        <v>0</v>
      </c>
      <c r="F16" s="335"/>
      <c r="G16" s="331">
        <f>F16*C16</f>
        <v>0</v>
      </c>
      <c r="H16" s="534"/>
      <c r="I16" s="284"/>
    </row>
    <row r="17" spans="1:9" ht="24" customHeight="1" thickBot="1">
      <c r="A17" s="537"/>
      <c r="B17" s="339"/>
      <c r="C17" s="340"/>
      <c r="D17" s="341"/>
      <c r="E17" s="326">
        <f>C17*D17</f>
        <v>0</v>
      </c>
      <c r="F17" s="335"/>
      <c r="G17" s="332">
        <f>F17*C17</f>
        <v>0</v>
      </c>
      <c r="H17" s="535"/>
      <c r="I17" s="284"/>
    </row>
    <row r="18" spans="1:9" ht="24" customHeight="1" thickTop="1" thickBot="1">
      <c r="A18" s="538"/>
      <c r="B18" s="531" t="s">
        <v>389</v>
      </c>
      <c r="C18" s="532"/>
      <c r="D18" s="328">
        <f>SUM(D13:D17)</f>
        <v>0</v>
      </c>
      <c r="E18" s="327">
        <f>SUM(E13:E17)</f>
        <v>0</v>
      </c>
      <c r="F18" s="328">
        <f>SUM(F13:F17)</f>
        <v>0</v>
      </c>
      <c r="G18" s="327">
        <f>SUM(G13:G17)</f>
        <v>0</v>
      </c>
      <c r="H18" s="329">
        <f>IF(E18=0,0,ROUND(G18/E18,4))</f>
        <v>0</v>
      </c>
    </row>
    <row r="19" spans="1:9" ht="24" customHeight="1" thickTop="1">
      <c r="A19" s="323" t="str">
        <f>IF('APPLIC. FRACT.'!A10="","",'APPLIC. FRACT.'!A10)</f>
        <v/>
      </c>
      <c r="B19" s="333"/>
      <c r="C19" s="334"/>
      <c r="D19" s="335"/>
      <c r="E19" s="324">
        <f>C19*D19</f>
        <v>0</v>
      </c>
      <c r="F19" s="335"/>
      <c r="G19" s="330">
        <f>F19*C19</f>
        <v>0</v>
      </c>
      <c r="H19" s="533"/>
      <c r="I19" s="284"/>
    </row>
    <row r="20" spans="1:9" ht="24" customHeight="1">
      <c r="A20" s="536"/>
      <c r="B20" s="336"/>
      <c r="C20" s="337"/>
      <c r="D20" s="338"/>
      <c r="E20" s="325">
        <f>C20*D20</f>
        <v>0</v>
      </c>
      <c r="F20" s="335"/>
      <c r="G20" s="331">
        <f>F20*C20</f>
        <v>0</v>
      </c>
      <c r="H20" s="534"/>
      <c r="I20" s="284"/>
    </row>
    <row r="21" spans="1:9" ht="24" customHeight="1">
      <c r="A21" s="537"/>
      <c r="B21" s="336"/>
      <c r="C21" s="337"/>
      <c r="D21" s="338"/>
      <c r="E21" s="325">
        <f>C21*D21</f>
        <v>0</v>
      </c>
      <c r="F21" s="335"/>
      <c r="G21" s="331">
        <f>F21*C21</f>
        <v>0</v>
      </c>
      <c r="H21" s="534"/>
      <c r="I21" s="284"/>
    </row>
    <row r="22" spans="1:9" ht="24" customHeight="1">
      <c r="A22" s="537"/>
      <c r="B22" s="336"/>
      <c r="C22" s="337"/>
      <c r="D22" s="338"/>
      <c r="E22" s="325">
        <f>C22*D22</f>
        <v>0</v>
      </c>
      <c r="F22" s="335"/>
      <c r="G22" s="331">
        <f>F22*C22</f>
        <v>0</v>
      </c>
      <c r="H22" s="534"/>
      <c r="I22" s="284"/>
    </row>
    <row r="23" spans="1:9" ht="24" customHeight="1" thickBot="1">
      <c r="A23" s="537"/>
      <c r="B23" s="339"/>
      <c r="C23" s="340"/>
      <c r="D23" s="341"/>
      <c r="E23" s="326">
        <f>C23*D23</f>
        <v>0</v>
      </c>
      <c r="F23" s="335"/>
      <c r="G23" s="332">
        <f>F23*C23</f>
        <v>0</v>
      </c>
      <c r="H23" s="535"/>
      <c r="I23" s="284"/>
    </row>
    <row r="24" spans="1:9" ht="24" customHeight="1" thickTop="1" thickBot="1">
      <c r="A24" s="538"/>
      <c r="B24" s="531" t="s">
        <v>389</v>
      </c>
      <c r="C24" s="532"/>
      <c r="D24" s="328">
        <f>SUM(D19:D23)</f>
        <v>0</v>
      </c>
      <c r="E24" s="327">
        <f>SUM(E19:E23)</f>
        <v>0</v>
      </c>
      <c r="F24" s="328">
        <f>SUM(F19:F23)</f>
        <v>0</v>
      </c>
      <c r="G24" s="327">
        <f>SUM(G19:G23)</f>
        <v>0</v>
      </c>
      <c r="H24" s="329">
        <f>IF(E24=0,0,ROUND(G24/E24,4))</f>
        <v>0</v>
      </c>
    </row>
    <row r="25" spans="1:9" ht="24" customHeight="1" thickTop="1">
      <c r="A25" s="323" t="str">
        <f>IF('APPLIC. FRACT.'!A11="","",'APPLIC. FRACT.'!A11)</f>
        <v/>
      </c>
      <c r="B25" s="333"/>
      <c r="C25" s="334"/>
      <c r="D25" s="335"/>
      <c r="E25" s="324">
        <f>C25*D25</f>
        <v>0</v>
      </c>
      <c r="F25" s="335"/>
      <c r="G25" s="330">
        <f>F25*C25</f>
        <v>0</v>
      </c>
      <c r="H25" s="533"/>
      <c r="I25" s="284"/>
    </row>
    <row r="26" spans="1:9" ht="24" customHeight="1">
      <c r="A26" s="536"/>
      <c r="B26" s="336"/>
      <c r="C26" s="337"/>
      <c r="D26" s="338"/>
      <c r="E26" s="325">
        <f>C26*D26</f>
        <v>0</v>
      </c>
      <c r="F26" s="335"/>
      <c r="G26" s="331">
        <f>F26*C26</f>
        <v>0</v>
      </c>
      <c r="H26" s="534"/>
      <c r="I26" s="284"/>
    </row>
    <row r="27" spans="1:9" ht="24" customHeight="1">
      <c r="A27" s="537"/>
      <c r="B27" s="336"/>
      <c r="C27" s="337"/>
      <c r="D27" s="338"/>
      <c r="E27" s="325">
        <f>C27*D27</f>
        <v>0</v>
      </c>
      <c r="F27" s="335"/>
      <c r="G27" s="331">
        <f>F27*C27</f>
        <v>0</v>
      </c>
      <c r="H27" s="534"/>
      <c r="I27" s="284"/>
    </row>
    <row r="28" spans="1:9" ht="24" customHeight="1">
      <c r="A28" s="537"/>
      <c r="B28" s="336"/>
      <c r="C28" s="337"/>
      <c r="D28" s="338"/>
      <c r="E28" s="325">
        <f>C28*D28</f>
        <v>0</v>
      </c>
      <c r="F28" s="335"/>
      <c r="G28" s="331">
        <f>F28*C28</f>
        <v>0</v>
      </c>
      <c r="H28" s="534"/>
      <c r="I28" s="284"/>
    </row>
    <row r="29" spans="1:9" ht="24" customHeight="1" thickBot="1">
      <c r="A29" s="537"/>
      <c r="B29" s="339"/>
      <c r="C29" s="340"/>
      <c r="D29" s="341"/>
      <c r="E29" s="326">
        <f>C29*D29</f>
        <v>0</v>
      </c>
      <c r="F29" s="335"/>
      <c r="G29" s="332">
        <f>F29*C29</f>
        <v>0</v>
      </c>
      <c r="H29" s="535"/>
      <c r="I29" s="284"/>
    </row>
    <row r="30" spans="1:9" ht="24" customHeight="1" thickTop="1" thickBot="1">
      <c r="A30" s="538"/>
      <c r="B30" s="531" t="s">
        <v>389</v>
      </c>
      <c r="C30" s="532"/>
      <c r="D30" s="328">
        <f>SUM(D25:D29)</f>
        <v>0</v>
      </c>
      <c r="E30" s="327">
        <f>SUM(E25:E29)</f>
        <v>0</v>
      </c>
      <c r="F30" s="328">
        <f>SUM(F25:F29)</f>
        <v>0</v>
      </c>
      <c r="G30" s="327">
        <f>SUM(G25:G29)</f>
        <v>0</v>
      </c>
      <c r="H30" s="329">
        <f>IF(E30=0,0,ROUND(G30/E30,4))</f>
        <v>0</v>
      </c>
    </row>
    <row r="31" spans="1:9" ht="24" customHeight="1" thickTop="1">
      <c r="A31" s="323" t="str">
        <f>IF('APPLIC. FRACT.'!A12="","",'APPLIC. FRACT.'!A12)</f>
        <v/>
      </c>
      <c r="B31" s="333"/>
      <c r="C31" s="334"/>
      <c r="D31" s="335"/>
      <c r="E31" s="324">
        <f>C31*D31</f>
        <v>0</v>
      </c>
      <c r="F31" s="335"/>
      <c r="G31" s="330">
        <f>F31*C31</f>
        <v>0</v>
      </c>
      <c r="H31" s="533"/>
      <c r="I31" s="284"/>
    </row>
    <row r="32" spans="1:9" ht="24" customHeight="1">
      <c r="A32" s="536"/>
      <c r="B32" s="336"/>
      <c r="C32" s="337"/>
      <c r="D32" s="338"/>
      <c r="E32" s="325">
        <f>C32*D32</f>
        <v>0</v>
      </c>
      <c r="F32" s="335"/>
      <c r="G32" s="331">
        <f>F32*C32</f>
        <v>0</v>
      </c>
      <c r="H32" s="534"/>
      <c r="I32" s="284"/>
    </row>
    <row r="33" spans="1:9" ht="24" customHeight="1">
      <c r="A33" s="537"/>
      <c r="B33" s="336"/>
      <c r="C33" s="337"/>
      <c r="D33" s="338"/>
      <c r="E33" s="325">
        <f>C33*D33</f>
        <v>0</v>
      </c>
      <c r="F33" s="335"/>
      <c r="G33" s="331">
        <f>F33*C33</f>
        <v>0</v>
      </c>
      <c r="H33" s="534"/>
      <c r="I33" s="284"/>
    </row>
    <row r="34" spans="1:9" ht="24" customHeight="1">
      <c r="A34" s="537"/>
      <c r="B34" s="336"/>
      <c r="C34" s="337"/>
      <c r="D34" s="338"/>
      <c r="E34" s="325">
        <f>C34*D34</f>
        <v>0</v>
      </c>
      <c r="F34" s="335"/>
      <c r="G34" s="331">
        <f>F34*C34</f>
        <v>0</v>
      </c>
      <c r="H34" s="534"/>
      <c r="I34" s="284"/>
    </row>
    <row r="35" spans="1:9" ht="24" customHeight="1" thickBot="1">
      <c r="A35" s="537"/>
      <c r="B35" s="339"/>
      <c r="C35" s="340"/>
      <c r="D35" s="341"/>
      <c r="E35" s="326">
        <f>C35*D35</f>
        <v>0</v>
      </c>
      <c r="F35" s="335"/>
      <c r="G35" s="332">
        <f>F35*C35</f>
        <v>0</v>
      </c>
      <c r="H35" s="535"/>
      <c r="I35" s="284"/>
    </row>
    <row r="36" spans="1:9" ht="24" customHeight="1" thickTop="1" thickBot="1">
      <c r="A36" s="538"/>
      <c r="B36" s="531" t="s">
        <v>389</v>
      </c>
      <c r="C36" s="532"/>
      <c r="D36" s="328">
        <f>SUM(D31:D35)</f>
        <v>0</v>
      </c>
      <c r="E36" s="327">
        <f>SUM(E31:E35)</f>
        <v>0</v>
      </c>
      <c r="F36" s="328">
        <f>SUM(F31:F35)</f>
        <v>0</v>
      </c>
      <c r="G36" s="327">
        <f>SUM(G31:G35)</f>
        <v>0</v>
      </c>
      <c r="H36" s="329">
        <f>IF(E36=0,0,ROUND(G36/E36,4))</f>
        <v>0</v>
      </c>
    </row>
    <row r="37" spans="1:9" ht="24" customHeight="1" thickTop="1">
      <c r="A37" s="323" t="str">
        <f>IF('APPLIC. FRACT.'!A13="","",'APPLIC. FRACT.'!A13)</f>
        <v/>
      </c>
      <c r="B37" s="333"/>
      <c r="C37" s="334"/>
      <c r="D37" s="335"/>
      <c r="E37" s="324">
        <f>C37*D37</f>
        <v>0</v>
      </c>
      <c r="F37" s="335"/>
      <c r="G37" s="330">
        <f>F37*C37</f>
        <v>0</v>
      </c>
      <c r="H37" s="533"/>
      <c r="I37" s="284"/>
    </row>
    <row r="38" spans="1:9" ht="24" customHeight="1">
      <c r="A38" s="536"/>
      <c r="B38" s="336"/>
      <c r="C38" s="337"/>
      <c r="D38" s="338"/>
      <c r="E38" s="325">
        <f>C38*D38</f>
        <v>0</v>
      </c>
      <c r="F38" s="335"/>
      <c r="G38" s="331">
        <f>F38*C38</f>
        <v>0</v>
      </c>
      <c r="H38" s="534"/>
      <c r="I38" s="284"/>
    </row>
    <row r="39" spans="1:9" ht="24" customHeight="1">
      <c r="A39" s="537"/>
      <c r="B39" s="336"/>
      <c r="C39" s="337"/>
      <c r="D39" s="338"/>
      <c r="E39" s="325">
        <f>C39*D39</f>
        <v>0</v>
      </c>
      <c r="F39" s="335"/>
      <c r="G39" s="331">
        <f>F39*C39</f>
        <v>0</v>
      </c>
      <c r="H39" s="534"/>
      <c r="I39" s="284"/>
    </row>
    <row r="40" spans="1:9" ht="24" customHeight="1">
      <c r="A40" s="537"/>
      <c r="B40" s="336"/>
      <c r="C40" s="337"/>
      <c r="D40" s="338"/>
      <c r="E40" s="325">
        <f>C40*D40</f>
        <v>0</v>
      </c>
      <c r="F40" s="335"/>
      <c r="G40" s="331">
        <f>F40*C40</f>
        <v>0</v>
      </c>
      <c r="H40" s="534"/>
      <c r="I40" s="284"/>
    </row>
    <row r="41" spans="1:9" ht="24" customHeight="1" thickBot="1">
      <c r="A41" s="537"/>
      <c r="B41" s="339"/>
      <c r="C41" s="340"/>
      <c r="D41" s="341"/>
      <c r="E41" s="326">
        <f>C41*D41</f>
        <v>0</v>
      </c>
      <c r="F41" s="335"/>
      <c r="G41" s="332">
        <f>F41*C41</f>
        <v>0</v>
      </c>
      <c r="H41" s="535"/>
      <c r="I41" s="284"/>
    </row>
    <row r="42" spans="1:9" ht="24" customHeight="1" thickTop="1" thickBot="1">
      <c r="A42" s="538"/>
      <c r="B42" s="531" t="s">
        <v>389</v>
      </c>
      <c r="C42" s="532"/>
      <c r="D42" s="328">
        <f>SUM(D37:D41)</f>
        <v>0</v>
      </c>
      <c r="E42" s="327">
        <f>SUM(E37:E41)</f>
        <v>0</v>
      </c>
      <c r="F42" s="328">
        <f>SUM(F37:F41)</f>
        <v>0</v>
      </c>
      <c r="G42" s="327">
        <f>SUM(G37:G41)</f>
        <v>0</v>
      </c>
      <c r="H42" s="329">
        <f>IF(E42=0,0,ROUND(G42/E42,4))</f>
        <v>0</v>
      </c>
    </row>
    <row r="43" spans="1:9" ht="24" customHeight="1" thickTop="1">
      <c r="A43" s="323" t="str">
        <f>IF('APPLIC. FRACT.'!A14="","",'APPLIC. FRACT.'!A14)</f>
        <v/>
      </c>
      <c r="B43" s="333"/>
      <c r="C43" s="334"/>
      <c r="D43" s="335"/>
      <c r="E43" s="324">
        <f>C43*D43</f>
        <v>0</v>
      </c>
      <c r="F43" s="335"/>
      <c r="G43" s="330">
        <f>F43*C43</f>
        <v>0</v>
      </c>
      <c r="H43" s="533"/>
      <c r="I43" s="284"/>
    </row>
    <row r="44" spans="1:9" ht="24" customHeight="1">
      <c r="A44" s="536"/>
      <c r="B44" s="336"/>
      <c r="C44" s="337"/>
      <c r="D44" s="338"/>
      <c r="E44" s="325">
        <f>C44*D44</f>
        <v>0</v>
      </c>
      <c r="F44" s="335"/>
      <c r="G44" s="331">
        <f>F44*C44</f>
        <v>0</v>
      </c>
      <c r="H44" s="534"/>
      <c r="I44" s="284"/>
    </row>
    <row r="45" spans="1:9" ht="24" customHeight="1">
      <c r="A45" s="537"/>
      <c r="B45" s="336"/>
      <c r="C45" s="337"/>
      <c r="D45" s="338"/>
      <c r="E45" s="325">
        <f>C45*D45</f>
        <v>0</v>
      </c>
      <c r="F45" s="335"/>
      <c r="G45" s="331">
        <f>F45*C45</f>
        <v>0</v>
      </c>
      <c r="H45" s="534"/>
      <c r="I45" s="284"/>
    </row>
    <row r="46" spans="1:9" ht="24" customHeight="1">
      <c r="A46" s="537"/>
      <c r="B46" s="336"/>
      <c r="C46" s="337"/>
      <c r="D46" s="338"/>
      <c r="E46" s="325">
        <f>C46*D46</f>
        <v>0</v>
      </c>
      <c r="F46" s="335"/>
      <c r="G46" s="331">
        <f>F46*C46</f>
        <v>0</v>
      </c>
      <c r="H46" s="534"/>
      <c r="I46" s="284"/>
    </row>
    <row r="47" spans="1:9" ht="24" customHeight="1" thickBot="1">
      <c r="A47" s="537"/>
      <c r="B47" s="339"/>
      <c r="C47" s="340"/>
      <c r="D47" s="341"/>
      <c r="E47" s="326">
        <f>C47*D47</f>
        <v>0</v>
      </c>
      <c r="F47" s="335"/>
      <c r="G47" s="332">
        <f>F47*C47</f>
        <v>0</v>
      </c>
      <c r="H47" s="535"/>
      <c r="I47" s="284"/>
    </row>
    <row r="48" spans="1:9" ht="24" customHeight="1" thickTop="1" thickBot="1">
      <c r="A48" s="538"/>
      <c r="B48" s="531" t="s">
        <v>389</v>
      </c>
      <c r="C48" s="532"/>
      <c r="D48" s="328">
        <f>SUM(D43:D47)</f>
        <v>0</v>
      </c>
      <c r="E48" s="327">
        <f>SUM(E43:E47)</f>
        <v>0</v>
      </c>
      <c r="F48" s="328">
        <f>SUM(F43:F47)</f>
        <v>0</v>
      </c>
      <c r="G48" s="327">
        <f>SUM(G43:G47)</f>
        <v>0</v>
      </c>
      <c r="H48" s="329">
        <f>IF(E48=0,0,ROUND(G48/E48,4))</f>
        <v>0</v>
      </c>
    </row>
    <row r="49" spans="1:9" ht="24" customHeight="1" thickTop="1">
      <c r="A49" s="323" t="str">
        <f>IF('APPLIC. FRACT.'!A15="","",'APPLIC. FRACT.'!A15)</f>
        <v/>
      </c>
      <c r="B49" s="333"/>
      <c r="C49" s="334"/>
      <c r="D49" s="335"/>
      <c r="E49" s="324">
        <f>C49*D49</f>
        <v>0</v>
      </c>
      <c r="F49" s="335"/>
      <c r="G49" s="330">
        <f>F49*C49</f>
        <v>0</v>
      </c>
      <c r="H49" s="533"/>
      <c r="I49" s="284"/>
    </row>
    <row r="50" spans="1:9" ht="24" customHeight="1">
      <c r="A50" s="536"/>
      <c r="B50" s="336"/>
      <c r="C50" s="337"/>
      <c r="D50" s="338"/>
      <c r="E50" s="325">
        <f>C50*D50</f>
        <v>0</v>
      </c>
      <c r="F50" s="335"/>
      <c r="G50" s="331">
        <f>F50*C50</f>
        <v>0</v>
      </c>
      <c r="H50" s="534"/>
      <c r="I50" s="284"/>
    </row>
    <row r="51" spans="1:9" ht="24" customHeight="1">
      <c r="A51" s="537"/>
      <c r="B51" s="336"/>
      <c r="C51" s="337"/>
      <c r="D51" s="338"/>
      <c r="E51" s="325">
        <f>C51*D51</f>
        <v>0</v>
      </c>
      <c r="F51" s="335"/>
      <c r="G51" s="331">
        <f>F51*C51</f>
        <v>0</v>
      </c>
      <c r="H51" s="534"/>
      <c r="I51" s="284"/>
    </row>
    <row r="52" spans="1:9" ht="24" customHeight="1">
      <c r="A52" s="537"/>
      <c r="B52" s="336"/>
      <c r="C52" s="337"/>
      <c r="D52" s="338"/>
      <c r="E52" s="325">
        <f>C52*D52</f>
        <v>0</v>
      </c>
      <c r="F52" s="335"/>
      <c r="G52" s="331">
        <f>F52*C52</f>
        <v>0</v>
      </c>
      <c r="H52" s="534"/>
      <c r="I52" s="284"/>
    </row>
    <row r="53" spans="1:9" ht="24" customHeight="1" thickBot="1">
      <c r="A53" s="537"/>
      <c r="B53" s="339"/>
      <c r="C53" s="340"/>
      <c r="D53" s="341"/>
      <c r="E53" s="326">
        <f>C53*D53</f>
        <v>0</v>
      </c>
      <c r="F53" s="335"/>
      <c r="G53" s="332">
        <f>F53*C53</f>
        <v>0</v>
      </c>
      <c r="H53" s="535"/>
      <c r="I53" s="284"/>
    </row>
    <row r="54" spans="1:9" ht="24" customHeight="1" thickTop="1" thickBot="1">
      <c r="A54" s="538"/>
      <c r="B54" s="531" t="s">
        <v>389</v>
      </c>
      <c r="C54" s="532"/>
      <c r="D54" s="328">
        <f>SUM(D49:D53)</f>
        <v>0</v>
      </c>
      <c r="E54" s="327">
        <f>SUM(E49:E53)</f>
        <v>0</v>
      </c>
      <c r="F54" s="328">
        <f>SUM(F49:F53)</f>
        <v>0</v>
      </c>
      <c r="G54" s="327">
        <f>SUM(G49:G53)</f>
        <v>0</v>
      </c>
      <c r="H54" s="329">
        <f>IF(E54=0,0,ROUND(G54/E54,4))</f>
        <v>0</v>
      </c>
    </row>
    <row r="55" spans="1:9" ht="24" customHeight="1" thickTop="1">
      <c r="A55" s="323" t="str">
        <f>IF('APPLIC. FRACT.'!A16="","",'APPLIC. FRACT.'!A16)</f>
        <v/>
      </c>
      <c r="B55" s="333"/>
      <c r="C55" s="334"/>
      <c r="D55" s="335"/>
      <c r="E55" s="324">
        <f>C55*D55</f>
        <v>0</v>
      </c>
      <c r="F55" s="335"/>
      <c r="G55" s="330">
        <f>F55*C55</f>
        <v>0</v>
      </c>
      <c r="H55" s="533"/>
      <c r="I55" s="284"/>
    </row>
    <row r="56" spans="1:9" ht="24" customHeight="1">
      <c r="A56" s="536"/>
      <c r="B56" s="336"/>
      <c r="C56" s="337"/>
      <c r="D56" s="338"/>
      <c r="E56" s="325">
        <f>C56*D56</f>
        <v>0</v>
      </c>
      <c r="F56" s="335"/>
      <c r="G56" s="331">
        <f>F56*C56</f>
        <v>0</v>
      </c>
      <c r="H56" s="534"/>
      <c r="I56" s="284"/>
    </row>
    <row r="57" spans="1:9" ht="24" customHeight="1">
      <c r="A57" s="537"/>
      <c r="B57" s="336"/>
      <c r="C57" s="337"/>
      <c r="D57" s="338"/>
      <c r="E57" s="325">
        <f>C57*D57</f>
        <v>0</v>
      </c>
      <c r="F57" s="335"/>
      <c r="G57" s="331">
        <f>F57*C57</f>
        <v>0</v>
      </c>
      <c r="H57" s="534"/>
      <c r="I57" s="284"/>
    </row>
    <row r="58" spans="1:9" ht="24" customHeight="1">
      <c r="A58" s="537"/>
      <c r="B58" s="336"/>
      <c r="C58" s="337"/>
      <c r="D58" s="338"/>
      <c r="E58" s="325">
        <f>C58*D58</f>
        <v>0</v>
      </c>
      <c r="F58" s="335"/>
      <c r="G58" s="331">
        <f>F58*C58</f>
        <v>0</v>
      </c>
      <c r="H58" s="534"/>
      <c r="I58" s="284"/>
    </row>
    <row r="59" spans="1:9" ht="24" customHeight="1" thickBot="1">
      <c r="A59" s="537"/>
      <c r="B59" s="339"/>
      <c r="C59" s="340"/>
      <c r="D59" s="341"/>
      <c r="E59" s="326">
        <f>C59*D59</f>
        <v>0</v>
      </c>
      <c r="F59" s="335"/>
      <c r="G59" s="332">
        <f>F59*C59</f>
        <v>0</v>
      </c>
      <c r="H59" s="535"/>
      <c r="I59" s="284"/>
    </row>
    <row r="60" spans="1:9" ht="24" customHeight="1" thickTop="1" thickBot="1">
      <c r="A60" s="538"/>
      <c r="B60" s="531" t="s">
        <v>389</v>
      </c>
      <c r="C60" s="532"/>
      <c r="D60" s="328">
        <f>SUM(D55:D59)</f>
        <v>0</v>
      </c>
      <c r="E60" s="327">
        <f>SUM(E55:E59)</f>
        <v>0</v>
      </c>
      <c r="F60" s="328">
        <f>SUM(F55:F59)</f>
        <v>0</v>
      </c>
      <c r="G60" s="327">
        <f>SUM(G55:G59)</f>
        <v>0</v>
      </c>
      <c r="H60" s="329">
        <f>IF(E60=0,0,ROUND(G60/E60,4))</f>
        <v>0</v>
      </c>
    </row>
    <row r="61" spans="1:9" ht="24" customHeight="1" thickTop="1">
      <c r="A61" s="323" t="str">
        <f>IF('APPLIC. FRACT.'!A17="","",'APPLIC. FRACT.'!A17)</f>
        <v/>
      </c>
      <c r="B61" s="333"/>
      <c r="C61" s="334"/>
      <c r="D61" s="335"/>
      <c r="E61" s="324">
        <f>C61*D61</f>
        <v>0</v>
      </c>
      <c r="F61" s="335"/>
      <c r="G61" s="330">
        <f>F61*C61</f>
        <v>0</v>
      </c>
      <c r="H61" s="533"/>
      <c r="I61" s="284"/>
    </row>
    <row r="62" spans="1:9" ht="24" customHeight="1">
      <c r="A62" s="536"/>
      <c r="B62" s="336"/>
      <c r="C62" s="337"/>
      <c r="D62" s="338"/>
      <c r="E62" s="325">
        <f>C62*D62</f>
        <v>0</v>
      </c>
      <c r="F62" s="335"/>
      <c r="G62" s="331">
        <f>F62*C62</f>
        <v>0</v>
      </c>
      <c r="H62" s="534"/>
      <c r="I62" s="284"/>
    </row>
    <row r="63" spans="1:9" ht="24" customHeight="1">
      <c r="A63" s="537"/>
      <c r="B63" s="336"/>
      <c r="C63" s="337"/>
      <c r="D63" s="338"/>
      <c r="E63" s="325">
        <f>C63*D63</f>
        <v>0</v>
      </c>
      <c r="F63" s="335"/>
      <c r="G63" s="331">
        <f>F63*C63</f>
        <v>0</v>
      </c>
      <c r="H63" s="534"/>
      <c r="I63" s="284"/>
    </row>
    <row r="64" spans="1:9" ht="24" customHeight="1">
      <c r="A64" s="537"/>
      <c r="B64" s="336"/>
      <c r="C64" s="337"/>
      <c r="D64" s="338"/>
      <c r="E64" s="325">
        <f>C64*D64</f>
        <v>0</v>
      </c>
      <c r="F64" s="335"/>
      <c r="G64" s="331">
        <f>F64*C64</f>
        <v>0</v>
      </c>
      <c r="H64" s="534"/>
      <c r="I64" s="284"/>
    </row>
    <row r="65" spans="1:9" ht="24" customHeight="1" thickBot="1">
      <c r="A65" s="537"/>
      <c r="B65" s="339"/>
      <c r="C65" s="340"/>
      <c r="D65" s="341"/>
      <c r="E65" s="326">
        <f>C65*D65</f>
        <v>0</v>
      </c>
      <c r="F65" s="335"/>
      <c r="G65" s="332">
        <f>F65*C65</f>
        <v>0</v>
      </c>
      <c r="H65" s="535"/>
      <c r="I65" s="284"/>
    </row>
    <row r="66" spans="1:9" ht="24" customHeight="1" thickTop="1" thickBot="1">
      <c r="A66" s="538"/>
      <c r="B66" s="531" t="s">
        <v>389</v>
      </c>
      <c r="C66" s="532"/>
      <c r="D66" s="328">
        <f>SUM(D61:D65)</f>
        <v>0</v>
      </c>
      <c r="E66" s="327">
        <f>SUM(E61:E65)</f>
        <v>0</v>
      </c>
      <c r="F66" s="328">
        <f>SUM(F61:F65)</f>
        <v>0</v>
      </c>
      <c r="G66" s="327">
        <f>SUM(G61:G65)</f>
        <v>0</v>
      </c>
      <c r="H66" s="329">
        <f>IF(E66=0,0,ROUND(G66/E66,4))</f>
        <v>0</v>
      </c>
    </row>
    <row r="67" spans="1:9" ht="24" customHeight="1" thickTop="1">
      <c r="A67" s="323" t="str">
        <f>IF('APPLIC. FRACT.'!A18="","",'APPLIC. FRACT.'!A18)</f>
        <v/>
      </c>
      <c r="B67" s="333"/>
      <c r="C67" s="334"/>
      <c r="D67" s="335"/>
      <c r="E67" s="324">
        <f>C67*D67</f>
        <v>0</v>
      </c>
      <c r="F67" s="335"/>
      <c r="G67" s="330">
        <f>F67*C67</f>
        <v>0</v>
      </c>
      <c r="H67" s="533"/>
    </row>
    <row r="68" spans="1:9" ht="24" customHeight="1">
      <c r="A68" s="536"/>
      <c r="B68" s="336"/>
      <c r="C68" s="337"/>
      <c r="D68" s="338"/>
      <c r="E68" s="325">
        <f>C68*D68</f>
        <v>0</v>
      </c>
      <c r="F68" s="335"/>
      <c r="G68" s="331">
        <f>F68*C68</f>
        <v>0</v>
      </c>
      <c r="H68" s="534"/>
    </row>
    <row r="69" spans="1:9" ht="24" customHeight="1">
      <c r="A69" s="537"/>
      <c r="B69" s="336"/>
      <c r="C69" s="337"/>
      <c r="D69" s="338"/>
      <c r="E69" s="325">
        <f>C69*D69</f>
        <v>0</v>
      </c>
      <c r="F69" s="335"/>
      <c r="G69" s="331">
        <f>F69*C69</f>
        <v>0</v>
      </c>
      <c r="H69" s="534"/>
    </row>
    <row r="70" spans="1:9" ht="24" customHeight="1">
      <c r="A70" s="537"/>
      <c r="B70" s="336"/>
      <c r="C70" s="337"/>
      <c r="D70" s="338"/>
      <c r="E70" s="325">
        <f>C70*D70</f>
        <v>0</v>
      </c>
      <c r="F70" s="335"/>
      <c r="G70" s="331">
        <f>F70*C70</f>
        <v>0</v>
      </c>
      <c r="H70" s="534"/>
    </row>
    <row r="71" spans="1:9" ht="24" customHeight="1" thickBot="1">
      <c r="A71" s="537"/>
      <c r="B71" s="339"/>
      <c r="C71" s="340"/>
      <c r="D71" s="341"/>
      <c r="E71" s="326">
        <f>C71*D71</f>
        <v>0</v>
      </c>
      <c r="F71" s="335"/>
      <c r="G71" s="332">
        <f>F71*C71</f>
        <v>0</v>
      </c>
      <c r="H71" s="535"/>
    </row>
    <row r="72" spans="1:9" ht="24" customHeight="1" thickTop="1" thickBot="1">
      <c r="A72" s="538"/>
      <c r="B72" s="531" t="s">
        <v>389</v>
      </c>
      <c r="C72" s="532"/>
      <c r="D72" s="328">
        <f>SUM(D67:D71)</f>
        <v>0</v>
      </c>
      <c r="E72" s="327">
        <f>SUM(E67:E71)</f>
        <v>0</v>
      </c>
      <c r="F72" s="328">
        <f>SUM(F67:F71)</f>
        <v>0</v>
      </c>
      <c r="G72" s="327">
        <f>SUM(G67:G71)</f>
        <v>0</v>
      </c>
      <c r="H72" s="329">
        <f>IF(E72=0,0,ROUND(G72/E72,4))</f>
        <v>0</v>
      </c>
    </row>
    <row r="73" spans="1:9" ht="24" customHeight="1" thickTop="1">
      <c r="A73" s="323" t="str">
        <f>IF('APPLIC. FRACT.'!A19="","",'APPLIC. FRACT.'!A19)</f>
        <v/>
      </c>
      <c r="B73" s="333"/>
      <c r="C73" s="334"/>
      <c r="D73" s="335"/>
      <c r="E73" s="324">
        <f>C73*D73</f>
        <v>0</v>
      </c>
      <c r="F73" s="335"/>
      <c r="G73" s="330">
        <f>F73*C73</f>
        <v>0</v>
      </c>
      <c r="H73" s="533"/>
    </row>
    <row r="74" spans="1:9" ht="24" customHeight="1">
      <c r="A74" s="536"/>
      <c r="B74" s="336"/>
      <c r="C74" s="337"/>
      <c r="D74" s="338"/>
      <c r="E74" s="325">
        <f>C74*D74</f>
        <v>0</v>
      </c>
      <c r="F74" s="335"/>
      <c r="G74" s="331">
        <f>F74*C74</f>
        <v>0</v>
      </c>
      <c r="H74" s="534"/>
    </row>
    <row r="75" spans="1:9" ht="24" customHeight="1">
      <c r="A75" s="537"/>
      <c r="B75" s="336"/>
      <c r="C75" s="337"/>
      <c r="D75" s="338"/>
      <c r="E75" s="325">
        <f>C75*D75</f>
        <v>0</v>
      </c>
      <c r="F75" s="335"/>
      <c r="G75" s="331">
        <f>F75*C75</f>
        <v>0</v>
      </c>
      <c r="H75" s="534"/>
    </row>
    <row r="76" spans="1:9" ht="24" customHeight="1">
      <c r="A76" s="537"/>
      <c r="B76" s="336"/>
      <c r="C76" s="337"/>
      <c r="D76" s="338"/>
      <c r="E76" s="325">
        <f>C76*D76</f>
        <v>0</v>
      </c>
      <c r="F76" s="335"/>
      <c r="G76" s="331">
        <f>F76*C76</f>
        <v>0</v>
      </c>
      <c r="H76" s="534"/>
    </row>
    <row r="77" spans="1:9" ht="24" customHeight="1" thickBot="1">
      <c r="A77" s="537"/>
      <c r="B77" s="339"/>
      <c r="C77" s="340"/>
      <c r="D77" s="341"/>
      <c r="E77" s="326">
        <f>C77*D77</f>
        <v>0</v>
      </c>
      <c r="F77" s="335"/>
      <c r="G77" s="332">
        <f>F77*C77</f>
        <v>0</v>
      </c>
      <c r="H77" s="535"/>
    </row>
    <row r="78" spans="1:9" ht="24" customHeight="1" thickTop="1" thickBot="1">
      <c r="A78" s="538"/>
      <c r="B78" s="531" t="s">
        <v>389</v>
      </c>
      <c r="C78" s="532"/>
      <c r="D78" s="328">
        <f>SUM(D73:D77)</f>
        <v>0</v>
      </c>
      <c r="E78" s="327">
        <f>SUM(E73:E77)</f>
        <v>0</v>
      </c>
      <c r="F78" s="328">
        <f>SUM(F73:F77)</f>
        <v>0</v>
      </c>
      <c r="G78" s="327">
        <f>SUM(G73:G77)</f>
        <v>0</v>
      </c>
      <c r="H78" s="329">
        <f>IF(E78=0,0,ROUND(G78/E78,4))</f>
        <v>0</v>
      </c>
    </row>
    <row r="79" spans="1:9" ht="24" customHeight="1" thickTop="1">
      <c r="A79" s="323" t="str">
        <f>IF('APPLIC. FRACT.'!A20="","",'APPLIC. FRACT.'!A20)</f>
        <v/>
      </c>
      <c r="B79" s="333"/>
      <c r="C79" s="334"/>
      <c r="D79" s="335"/>
      <c r="E79" s="324">
        <f>C79*D79</f>
        <v>0</v>
      </c>
      <c r="F79" s="335"/>
      <c r="G79" s="330">
        <f>F79*C79</f>
        <v>0</v>
      </c>
      <c r="H79" s="533"/>
    </row>
    <row r="80" spans="1:9" ht="24" customHeight="1">
      <c r="A80" s="536"/>
      <c r="B80" s="336"/>
      <c r="C80" s="337"/>
      <c r="D80" s="338"/>
      <c r="E80" s="325">
        <f>C80*D80</f>
        <v>0</v>
      </c>
      <c r="F80" s="335"/>
      <c r="G80" s="331">
        <f>F80*C80</f>
        <v>0</v>
      </c>
      <c r="H80" s="534"/>
    </row>
    <row r="81" spans="1:8" ht="24" customHeight="1">
      <c r="A81" s="537"/>
      <c r="B81" s="336"/>
      <c r="C81" s="337"/>
      <c r="D81" s="338"/>
      <c r="E81" s="325">
        <f>C81*D81</f>
        <v>0</v>
      </c>
      <c r="F81" s="335"/>
      <c r="G81" s="331">
        <f>F81*C81</f>
        <v>0</v>
      </c>
      <c r="H81" s="534"/>
    </row>
    <row r="82" spans="1:8" ht="24" customHeight="1">
      <c r="A82" s="537"/>
      <c r="B82" s="336"/>
      <c r="C82" s="337"/>
      <c r="D82" s="338"/>
      <c r="E82" s="325">
        <f>C82*D82</f>
        <v>0</v>
      </c>
      <c r="F82" s="335"/>
      <c r="G82" s="331">
        <f>F82*C82</f>
        <v>0</v>
      </c>
      <c r="H82" s="534"/>
    </row>
    <row r="83" spans="1:8" ht="24" customHeight="1" thickBot="1">
      <c r="A83" s="537"/>
      <c r="B83" s="339"/>
      <c r="C83" s="340"/>
      <c r="D83" s="341"/>
      <c r="E83" s="326">
        <f>C83*D83</f>
        <v>0</v>
      </c>
      <c r="F83" s="335"/>
      <c r="G83" s="332">
        <f>F83*C83</f>
        <v>0</v>
      </c>
      <c r="H83" s="535"/>
    </row>
    <row r="84" spans="1:8" ht="24" customHeight="1" thickTop="1" thickBot="1">
      <c r="A84" s="538"/>
      <c r="B84" s="531" t="s">
        <v>389</v>
      </c>
      <c r="C84" s="532"/>
      <c r="D84" s="328">
        <f>SUM(D79:D83)</f>
        <v>0</v>
      </c>
      <c r="E84" s="327">
        <f>SUM(E79:E83)</f>
        <v>0</v>
      </c>
      <c r="F84" s="328">
        <f>SUM(F79:F83)</f>
        <v>0</v>
      </c>
      <c r="G84" s="327">
        <f>SUM(G79:G83)</f>
        <v>0</v>
      </c>
      <c r="H84" s="329">
        <f>IF(E84=0,0,ROUND(G84/E84,4))</f>
        <v>0</v>
      </c>
    </row>
    <row r="85" spans="1:8" ht="24" customHeight="1" thickTop="1">
      <c r="A85" s="323" t="str">
        <f>IF('APPLIC. FRACT.'!A21="","",'APPLIC. FRACT.'!A21)</f>
        <v/>
      </c>
      <c r="B85" s="333"/>
      <c r="C85" s="334"/>
      <c r="D85" s="335"/>
      <c r="E85" s="324">
        <f>C85*D85</f>
        <v>0</v>
      </c>
      <c r="F85" s="335"/>
      <c r="G85" s="330">
        <f>F85*C85</f>
        <v>0</v>
      </c>
      <c r="H85" s="533"/>
    </row>
    <row r="86" spans="1:8" ht="24" customHeight="1">
      <c r="A86" s="536"/>
      <c r="B86" s="336"/>
      <c r="C86" s="337"/>
      <c r="D86" s="338"/>
      <c r="E86" s="325">
        <f>C86*D86</f>
        <v>0</v>
      </c>
      <c r="F86" s="335"/>
      <c r="G86" s="331">
        <f>F86*C86</f>
        <v>0</v>
      </c>
      <c r="H86" s="534"/>
    </row>
    <row r="87" spans="1:8" ht="24" customHeight="1">
      <c r="A87" s="537"/>
      <c r="B87" s="336"/>
      <c r="C87" s="337"/>
      <c r="D87" s="338"/>
      <c r="E87" s="325">
        <f>C87*D87</f>
        <v>0</v>
      </c>
      <c r="F87" s="335"/>
      <c r="G87" s="331">
        <f>F87*C87</f>
        <v>0</v>
      </c>
      <c r="H87" s="534"/>
    </row>
    <row r="88" spans="1:8" ht="24" customHeight="1">
      <c r="A88" s="537"/>
      <c r="B88" s="336"/>
      <c r="C88" s="337"/>
      <c r="D88" s="338"/>
      <c r="E88" s="325">
        <f>C88*D88</f>
        <v>0</v>
      </c>
      <c r="F88" s="335"/>
      <c r="G88" s="331">
        <f>F88*C88</f>
        <v>0</v>
      </c>
      <c r="H88" s="534"/>
    </row>
    <row r="89" spans="1:8" ht="24" customHeight="1" thickBot="1">
      <c r="A89" s="537"/>
      <c r="B89" s="339"/>
      <c r="C89" s="340"/>
      <c r="D89" s="341"/>
      <c r="E89" s="326">
        <f>C89*D89</f>
        <v>0</v>
      </c>
      <c r="F89" s="335"/>
      <c r="G89" s="332">
        <f>F89*C89</f>
        <v>0</v>
      </c>
      <c r="H89" s="535"/>
    </row>
    <row r="90" spans="1:8" ht="24" customHeight="1" thickTop="1" thickBot="1">
      <c r="A90" s="538"/>
      <c r="B90" s="531" t="s">
        <v>389</v>
      </c>
      <c r="C90" s="532"/>
      <c r="D90" s="328">
        <f>SUM(D85:D89)</f>
        <v>0</v>
      </c>
      <c r="E90" s="327">
        <f>SUM(E85:E89)</f>
        <v>0</v>
      </c>
      <c r="F90" s="328">
        <f>SUM(F85:F89)</f>
        <v>0</v>
      </c>
      <c r="G90" s="327">
        <f>SUM(G85:G89)</f>
        <v>0</v>
      </c>
      <c r="H90" s="329">
        <f>IF(E90=0,0,ROUND(G90/E90,4))</f>
        <v>0</v>
      </c>
    </row>
    <row r="91" spans="1:8" ht="24" customHeight="1" thickTop="1">
      <c r="A91" s="323" t="str">
        <f>IF('APPLIC. FRACT.'!A22="","",'APPLIC. FRACT.'!A22)</f>
        <v/>
      </c>
      <c r="B91" s="333"/>
      <c r="C91" s="334"/>
      <c r="D91" s="335"/>
      <c r="E91" s="324">
        <f>C91*D91</f>
        <v>0</v>
      </c>
      <c r="F91" s="335"/>
      <c r="G91" s="330">
        <f>F91*C91</f>
        <v>0</v>
      </c>
      <c r="H91" s="533"/>
    </row>
    <row r="92" spans="1:8" ht="24" customHeight="1">
      <c r="A92" s="536"/>
      <c r="B92" s="336"/>
      <c r="C92" s="337"/>
      <c r="D92" s="338"/>
      <c r="E92" s="325">
        <f>C92*D92</f>
        <v>0</v>
      </c>
      <c r="F92" s="335"/>
      <c r="G92" s="331">
        <f>F92*C92</f>
        <v>0</v>
      </c>
      <c r="H92" s="534"/>
    </row>
    <row r="93" spans="1:8" ht="24" customHeight="1">
      <c r="A93" s="537"/>
      <c r="B93" s="336"/>
      <c r="C93" s="337"/>
      <c r="D93" s="338"/>
      <c r="E93" s="325">
        <f>C93*D93</f>
        <v>0</v>
      </c>
      <c r="F93" s="335"/>
      <c r="G93" s="331">
        <f>F93*C93</f>
        <v>0</v>
      </c>
      <c r="H93" s="534"/>
    </row>
    <row r="94" spans="1:8" ht="24" customHeight="1">
      <c r="A94" s="537"/>
      <c r="B94" s="336"/>
      <c r="C94" s="337"/>
      <c r="D94" s="338"/>
      <c r="E94" s="325">
        <f>C94*D94</f>
        <v>0</v>
      </c>
      <c r="F94" s="335"/>
      <c r="G94" s="331">
        <f>F94*C94</f>
        <v>0</v>
      </c>
      <c r="H94" s="534"/>
    </row>
    <row r="95" spans="1:8" ht="24" customHeight="1" thickBot="1">
      <c r="A95" s="537"/>
      <c r="B95" s="339"/>
      <c r="C95" s="340"/>
      <c r="D95" s="341"/>
      <c r="E95" s="326">
        <f>C95*D95</f>
        <v>0</v>
      </c>
      <c r="F95" s="335"/>
      <c r="G95" s="332">
        <f>F95*C95</f>
        <v>0</v>
      </c>
      <c r="H95" s="535"/>
    </row>
    <row r="96" spans="1:8" ht="24" customHeight="1" thickTop="1" thickBot="1">
      <c r="A96" s="538"/>
      <c r="B96" s="531" t="s">
        <v>389</v>
      </c>
      <c r="C96" s="532"/>
      <c r="D96" s="328">
        <f>SUM(D91:D95)</f>
        <v>0</v>
      </c>
      <c r="E96" s="327">
        <f>SUM(E91:E95)</f>
        <v>0</v>
      </c>
      <c r="F96" s="328">
        <f>SUM(F91:F95)</f>
        <v>0</v>
      </c>
      <c r="G96" s="327">
        <f>SUM(G91:G95)</f>
        <v>0</v>
      </c>
      <c r="H96" s="329">
        <f>IF(E96=0,0,ROUND(G96/E96,4))</f>
        <v>0</v>
      </c>
    </row>
    <row r="97" spans="1:8" ht="24" customHeight="1" thickTop="1">
      <c r="A97" s="323" t="str">
        <f>IF('APPLIC. FRACT.'!A23="","",'APPLIC. FRACT.'!A23)</f>
        <v/>
      </c>
      <c r="B97" s="333"/>
      <c r="C97" s="334"/>
      <c r="D97" s="335"/>
      <c r="E97" s="324">
        <f>C97*D97</f>
        <v>0</v>
      </c>
      <c r="F97" s="335"/>
      <c r="G97" s="330">
        <f>F97*C97</f>
        <v>0</v>
      </c>
      <c r="H97" s="533"/>
    </row>
    <row r="98" spans="1:8" ht="24" customHeight="1">
      <c r="A98" s="536"/>
      <c r="B98" s="336"/>
      <c r="C98" s="337"/>
      <c r="D98" s="338"/>
      <c r="E98" s="325">
        <f>C98*D98</f>
        <v>0</v>
      </c>
      <c r="F98" s="335"/>
      <c r="G98" s="331">
        <f>F98*C98</f>
        <v>0</v>
      </c>
      <c r="H98" s="534"/>
    </row>
    <row r="99" spans="1:8" ht="24" customHeight="1">
      <c r="A99" s="537"/>
      <c r="B99" s="336"/>
      <c r="C99" s="337"/>
      <c r="D99" s="338"/>
      <c r="E99" s="325">
        <f>C99*D99</f>
        <v>0</v>
      </c>
      <c r="F99" s="335"/>
      <c r="G99" s="331">
        <f>F99*C99</f>
        <v>0</v>
      </c>
      <c r="H99" s="534"/>
    </row>
    <row r="100" spans="1:8" ht="24" customHeight="1">
      <c r="A100" s="537"/>
      <c r="B100" s="336"/>
      <c r="C100" s="337"/>
      <c r="D100" s="338"/>
      <c r="E100" s="325">
        <f>C100*D100</f>
        <v>0</v>
      </c>
      <c r="F100" s="335"/>
      <c r="G100" s="331">
        <f>F100*C100</f>
        <v>0</v>
      </c>
      <c r="H100" s="534"/>
    </row>
    <row r="101" spans="1:8" ht="24" customHeight="1" thickBot="1">
      <c r="A101" s="537"/>
      <c r="B101" s="339"/>
      <c r="C101" s="340"/>
      <c r="D101" s="341"/>
      <c r="E101" s="326">
        <f>C101*D101</f>
        <v>0</v>
      </c>
      <c r="F101" s="335"/>
      <c r="G101" s="332">
        <f>F101*C101</f>
        <v>0</v>
      </c>
      <c r="H101" s="535"/>
    </row>
    <row r="102" spans="1:8" ht="24" customHeight="1" thickTop="1" thickBot="1">
      <c r="A102" s="538"/>
      <c r="B102" s="531" t="s">
        <v>389</v>
      </c>
      <c r="C102" s="532"/>
      <c r="D102" s="328">
        <f>SUM(D97:D101)</f>
        <v>0</v>
      </c>
      <c r="E102" s="327">
        <f>SUM(E97:E101)</f>
        <v>0</v>
      </c>
      <c r="F102" s="328">
        <f>SUM(F97:F101)</f>
        <v>0</v>
      </c>
      <c r="G102" s="327">
        <f>SUM(G97:G101)</f>
        <v>0</v>
      </c>
      <c r="H102" s="329">
        <f>IF(E102=0,0,ROUND(G102/E102,4))</f>
        <v>0</v>
      </c>
    </row>
    <row r="103" spans="1:8" ht="24" customHeight="1" thickTop="1">
      <c r="A103" s="323" t="str">
        <f>IF('APPLIC. FRACT.'!A24="","",'APPLIC. FRACT.'!A24)</f>
        <v/>
      </c>
      <c r="B103" s="333"/>
      <c r="C103" s="334"/>
      <c r="D103" s="335"/>
      <c r="E103" s="324">
        <f>C103*D103</f>
        <v>0</v>
      </c>
      <c r="F103" s="335"/>
      <c r="G103" s="330">
        <f>F103*C103</f>
        <v>0</v>
      </c>
      <c r="H103" s="533"/>
    </row>
    <row r="104" spans="1:8" ht="24" customHeight="1">
      <c r="A104" s="536"/>
      <c r="B104" s="336"/>
      <c r="C104" s="337"/>
      <c r="D104" s="338"/>
      <c r="E104" s="325">
        <f>C104*D104</f>
        <v>0</v>
      </c>
      <c r="F104" s="335"/>
      <c r="G104" s="331">
        <f>F104*C104</f>
        <v>0</v>
      </c>
      <c r="H104" s="534"/>
    </row>
    <row r="105" spans="1:8" ht="24" customHeight="1">
      <c r="A105" s="537"/>
      <c r="B105" s="336"/>
      <c r="C105" s="337"/>
      <c r="D105" s="338"/>
      <c r="E105" s="325">
        <f>C105*D105</f>
        <v>0</v>
      </c>
      <c r="F105" s="335"/>
      <c r="G105" s="331">
        <f>F105*C105</f>
        <v>0</v>
      </c>
      <c r="H105" s="534"/>
    </row>
    <row r="106" spans="1:8" ht="24" customHeight="1">
      <c r="A106" s="537"/>
      <c r="B106" s="336"/>
      <c r="C106" s="337"/>
      <c r="D106" s="338"/>
      <c r="E106" s="325">
        <f>C106*D106</f>
        <v>0</v>
      </c>
      <c r="F106" s="335"/>
      <c r="G106" s="331">
        <f>F106*C106</f>
        <v>0</v>
      </c>
      <c r="H106" s="534"/>
    </row>
    <row r="107" spans="1:8" ht="24" customHeight="1" thickBot="1">
      <c r="A107" s="537"/>
      <c r="B107" s="339"/>
      <c r="C107" s="340"/>
      <c r="D107" s="341"/>
      <c r="E107" s="326">
        <f>C107*D107</f>
        <v>0</v>
      </c>
      <c r="F107" s="335"/>
      <c r="G107" s="332">
        <f>F107*C107</f>
        <v>0</v>
      </c>
      <c r="H107" s="535"/>
    </row>
    <row r="108" spans="1:8" ht="24" customHeight="1" thickTop="1" thickBot="1">
      <c r="A108" s="538"/>
      <c r="B108" s="531" t="s">
        <v>389</v>
      </c>
      <c r="C108" s="532"/>
      <c r="D108" s="328">
        <f>SUM(D103:D107)</f>
        <v>0</v>
      </c>
      <c r="E108" s="327">
        <f>SUM(E103:E107)</f>
        <v>0</v>
      </c>
      <c r="F108" s="328">
        <f>SUM(F103:F107)</f>
        <v>0</v>
      </c>
      <c r="G108" s="327">
        <f>SUM(G103:G107)</f>
        <v>0</v>
      </c>
      <c r="H108" s="329">
        <f>IF(E108=0,0,ROUND(G108/E108,4))</f>
        <v>0</v>
      </c>
    </row>
    <row r="109" spans="1:8" ht="24" customHeight="1" thickTop="1">
      <c r="A109" s="323" t="str">
        <f>IF('APPLIC. FRACT.'!A25="","",'APPLIC. FRACT.'!A25)</f>
        <v/>
      </c>
      <c r="B109" s="333"/>
      <c r="C109" s="334"/>
      <c r="D109" s="335"/>
      <c r="E109" s="324">
        <f>C109*D109</f>
        <v>0</v>
      </c>
      <c r="F109" s="335"/>
      <c r="G109" s="330">
        <f>F109*C109</f>
        <v>0</v>
      </c>
      <c r="H109" s="533"/>
    </row>
    <row r="110" spans="1:8" ht="24" customHeight="1">
      <c r="A110" s="536"/>
      <c r="B110" s="336"/>
      <c r="C110" s="337"/>
      <c r="D110" s="338"/>
      <c r="E110" s="325">
        <f>C110*D110</f>
        <v>0</v>
      </c>
      <c r="F110" s="335"/>
      <c r="G110" s="331">
        <f>F110*C110</f>
        <v>0</v>
      </c>
      <c r="H110" s="534"/>
    </row>
    <row r="111" spans="1:8" ht="24" customHeight="1">
      <c r="A111" s="537"/>
      <c r="B111" s="336"/>
      <c r="C111" s="337"/>
      <c r="D111" s="338"/>
      <c r="E111" s="325">
        <f>C111*D111</f>
        <v>0</v>
      </c>
      <c r="F111" s="335"/>
      <c r="G111" s="331">
        <f>F111*C111</f>
        <v>0</v>
      </c>
      <c r="H111" s="534"/>
    </row>
    <row r="112" spans="1:8" ht="24" customHeight="1">
      <c r="A112" s="537"/>
      <c r="B112" s="336"/>
      <c r="C112" s="337"/>
      <c r="D112" s="338"/>
      <c r="E112" s="325">
        <f>C112*D112</f>
        <v>0</v>
      </c>
      <c r="F112" s="335"/>
      <c r="G112" s="331">
        <f>F112*C112</f>
        <v>0</v>
      </c>
      <c r="H112" s="534"/>
    </row>
    <row r="113" spans="1:8" ht="24" customHeight="1" thickBot="1">
      <c r="A113" s="537"/>
      <c r="B113" s="339"/>
      <c r="C113" s="340"/>
      <c r="D113" s="341"/>
      <c r="E113" s="326">
        <f>C113*D113</f>
        <v>0</v>
      </c>
      <c r="F113" s="335"/>
      <c r="G113" s="332">
        <f>F113*C113</f>
        <v>0</v>
      </c>
      <c r="H113" s="535"/>
    </row>
    <row r="114" spans="1:8" ht="24" customHeight="1" thickTop="1" thickBot="1">
      <c r="A114" s="538"/>
      <c r="B114" s="531" t="s">
        <v>389</v>
      </c>
      <c r="C114" s="532"/>
      <c r="D114" s="328">
        <f>SUM(D109:D113)</f>
        <v>0</v>
      </c>
      <c r="E114" s="327">
        <f>SUM(E109:E113)</f>
        <v>0</v>
      </c>
      <c r="F114" s="328">
        <f>SUM(F109:F113)</f>
        <v>0</v>
      </c>
      <c r="G114" s="327">
        <f>SUM(G109:G113)</f>
        <v>0</v>
      </c>
      <c r="H114" s="329">
        <f>IF(E114=0,0,ROUND(G114/E114,4))</f>
        <v>0</v>
      </c>
    </row>
    <row r="115" spans="1:8" ht="24" customHeight="1" thickTop="1">
      <c r="A115" s="323" t="str">
        <f>IF('APPLIC. FRACT.'!A26="","",'APPLIC. FRACT.'!A26)</f>
        <v/>
      </c>
      <c r="B115" s="333"/>
      <c r="C115" s="334"/>
      <c r="D115" s="335"/>
      <c r="E115" s="324">
        <f>C115*D115</f>
        <v>0</v>
      </c>
      <c r="F115" s="335"/>
      <c r="G115" s="330">
        <f>F115*C115</f>
        <v>0</v>
      </c>
      <c r="H115" s="533"/>
    </row>
    <row r="116" spans="1:8" ht="24" customHeight="1">
      <c r="A116" s="536"/>
      <c r="B116" s="336"/>
      <c r="C116" s="337"/>
      <c r="D116" s="338"/>
      <c r="E116" s="325">
        <f>C116*D116</f>
        <v>0</v>
      </c>
      <c r="F116" s="335"/>
      <c r="G116" s="331">
        <f>F116*C116</f>
        <v>0</v>
      </c>
      <c r="H116" s="534"/>
    </row>
    <row r="117" spans="1:8" ht="24" customHeight="1">
      <c r="A117" s="537"/>
      <c r="B117" s="336"/>
      <c r="C117" s="337"/>
      <c r="D117" s="338"/>
      <c r="E117" s="325">
        <f>C117*D117</f>
        <v>0</v>
      </c>
      <c r="F117" s="335"/>
      <c r="G117" s="331">
        <f>F117*C117</f>
        <v>0</v>
      </c>
      <c r="H117" s="534"/>
    </row>
    <row r="118" spans="1:8" ht="24" customHeight="1">
      <c r="A118" s="537"/>
      <c r="B118" s="336"/>
      <c r="C118" s="337"/>
      <c r="D118" s="338"/>
      <c r="E118" s="325">
        <f>C118*D118</f>
        <v>0</v>
      </c>
      <c r="F118" s="335"/>
      <c r="G118" s="331">
        <f>F118*C118</f>
        <v>0</v>
      </c>
      <c r="H118" s="534"/>
    </row>
    <row r="119" spans="1:8" ht="24" customHeight="1" thickBot="1">
      <c r="A119" s="537"/>
      <c r="B119" s="339"/>
      <c r="C119" s="340"/>
      <c r="D119" s="341"/>
      <c r="E119" s="326">
        <f>C119*D119</f>
        <v>0</v>
      </c>
      <c r="F119" s="335"/>
      <c r="G119" s="332">
        <f>F119*C119</f>
        <v>0</v>
      </c>
      <c r="H119" s="535"/>
    </row>
    <row r="120" spans="1:8" ht="24" customHeight="1" thickTop="1" thickBot="1">
      <c r="A120" s="538"/>
      <c r="B120" s="531" t="s">
        <v>389</v>
      </c>
      <c r="C120" s="532"/>
      <c r="D120" s="328">
        <f>SUM(D115:D119)</f>
        <v>0</v>
      </c>
      <c r="E120" s="327">
        <f>SUM(E115:E119)</f>
        <v>0</v>
      </c>
      <c r="F120" s="328">
        <f>SUM(F115:F119)</f>
        <v>0</v>
      </c>
      <c r="G120" s="327">
        <f>SUM(G115:G119)</f>
        <v>0</v>
      </c>
      <c r="H120" s="329">
        <f>IF(E120=0,0,ROUND(G120/E120,4))</f>
        <v>0</v>
      </c>
    </row>
    <row r="121" spans="1:8" ht="24" customHeight="1" thickTop="1">
      <c r="A121" s="323" t="str">
        <f>IF('APPLIC. FRACT.'!A27="","",'APPLIC. FRACT.'!A27)</f>
        <v/>
      </c>
      <c r="B121" s="333"/>
      <c r="C121" s="334"/>
      <c r="D121" s="335"/>
      <c r="E121" s="324">
        <f>C121*D121</f>
        <v>0</v>
      </c>
      <c r="F121" s="335"/>
      <c r="G121" s="330">
        <f>F121*C121</f>
        <v>0</v>
      </c>
      <c r="H121" s="533"/>
    </row>
    <row r="122" spans="1:8" ht="24" customHeight="1">
      <c r="A122" s="536"/>
      <c r="B122" s="336"/>
      <c r="C122" s="337"/>
      <c r="D122" s="338"/>
      <c r="E122" s="325">
        <f>C122*D122</f>
        <v>0</v>
      </c>
      <c r="F122" s="335"/>
      <c r="G122" s="331">
        <f>F122*C122</f>
        <v>0</v>
      </c>
      <c r="H122" s="534"/>
    </row>
    <row r="123" spans="1:8" ht="24" customHeight="1">
      <c r="A123" s="537"/>
      <c r="B123" s="336"/>
      <c r="C123" s="337"/>
      <c r="D123" s="338"/>
      <c r="E123" s="325">
        <f>C123*D123</f>
        <v>0</v>
      </c>
      <c r="F123" s="335"/>
      <c r="G123" s="331">
        <f>F123*C123</f>
        <v>0</v>
      </c>
      <c r="H123" s="534"/>
    </row>
    <row r="124" spans="1:8" ht="24" customHeight="1">
      <c r="A124" s="537"/>
      <c r="B124" s="336"/>
      <c r="C124" s="337"/>
      <c r="D124" s="338"/>
      <c r="E124" s="325">
        <f>C124*D124</f>
        <v>0</v>
      </c>
      <c r="F124" s="335"/>
      <c r="G124" s="331">
        <f>F124*C124</f>
        <v>0</v>
      </c>
      <c r="H124" s="534"/>
    </row>
    <row r="125" spans="1:8" ht="24" customHeight="1" thickBot="1">
      <c r="A125" s="537"/>
      <c r="B125" s="339"/>
      <c r="C125" s="340"/>
      <c r="D125" s="341"/>
      <c r="E125" s="326">
        <f>C125*D125</f>
        <v>0</v>
      </c>
      <c r="F125" s="335"/>
      <c r="G125" s="332">
        <f>F125*C125</f>
        <v>0</v>
      </c>
      <c r="H125" s="535"/>
    </row>
    <row r="126" spans="1:8" ht="24" customHeight="1" thickTop="1" thickBot="1">
      <c r="A126" s="538"/>
      <c r="B126" s="531" t="s">
        <v>389</v>
      </c>
      <c r="C126" s="532"/>
      <c r="D126" s="328">
        <f>SUM(D121:D125)</f>
        <v>0</v>
      </c>
      <c r="E126" s="327">
        <f>SUM(E121:E125)</f>
        <v>0</v>
      </c>
      <c r="F126" s="328">
        <f>SUM(F121:F125)</f>
        <v>0</v>
      </c>
      <c r="G126" s="327">
        <f>SUM(G121:G125)</f>
        <v>0</v>
      </c>
      <c r="H126" s="329">
        <f>IF(E126=0,0,ROUND(G126/E126,4))</f>
        <v>0</v>
      </c>
    </row>
    <row r="127" spans="1:8" ht="24" customHeight="1" thickTop="1">
      <c r="A127" s="323" t="str">
        <f>IF('APPLIC. FRACT.'!A28="","",'APPLIC. FRACT.'!A28)</f>
        <v/>
      </c>
      <c r="B127" s="333"/>
      <c r="C127" s="334"/>
      <c r="D127" s="335"/>
      <c r="E127" s="324">
        <f>C127*D127</f>
        <v>0</v>
      </c>
      <c r="F127" s="335"/>
      <c r="G127" s="330">
        <f>F127*C127</f>
        <v>0</v>
      </c>
      <c r="H127" s="533"/>
    </row>
    <row r="128" spans="1:8" ht="24" customHeight="1">
      <c r="A128" s="536"/>
      <c r="B128" s="336"/>
      <c r="C128" s="337"/>
      <c r="D128" s="338"/>
      <c r="E128" s="325">
        <f>C128*D128</f>
        <v>0</v>
      </c>
      <c r="F128" s="335"/>
      <c r="G128" s="331">
        <f>F128*C128</f>
        <v>0</v>
      </c>
      <c r="H128" s="534"/>
    </row>
    <row r="129" spans="1:8" ht="24" customHeight="1">
      <c r="A129" s="537"/>
      <c r="B129" s="336"/>
      <c r="C129" s="337"/>
      <c r="D129" s="338"/>
      <c r="E129" s="325">
        <f>C129*D129</f>
        <v>0</v>
      </c>
      <c r="F129" s="335"/>
      <c r="G129" s="331">
        <f>F129*C129</f>
        <v>0</v>
      </c>
      <c r="H129" s="534"/>
    </row>
    <row r="130" spans="1:8" ht="24" customHeight="1">
      <c r="A130" s="537"/>
      <c r="B130" s="336"/>
      <c r="C130" s="337"/>
      <c r="D130" s="338"/>
      <c r="E130" s="325">
        <f>C130*D130</f>
        <v>0</v>
      </c>
      <c r="F130" s="335"/>
      <c r="G130" s="331">
        <f>F130*C130</f>
        <v>0</v>
      </c>
      <c r="H130" s="534"/>
    </row>
    <row r="131" spans="1:8" ht="24" customHeight="1" thickBot="1">
      <c r="A131" s="537"/>
      <c r="B131" s="339"/>
      <c r="C131" s="340"/>
      <c r="D131" s="341"/>
      <c r="E131" s="326">
        <f>C131*D131</f>
        <v>0</v>
      </c>
      <c r="F131" s="335"/>
      <c r="G131" s="332">
        <f>F131*C131</f>
        <v>0</v>
      </c>
      <c r="H131" s="535"/>
    </row>
    <row r="132" spans="1:8" ht="24" customHeight="1" thickTop="1" thickBot="1">
      <c r="A132" s="538"/>
      <c r="B132" s="531" t="s">
        <v>389</v>
      </c>
      <c r="C132" s="532"/>
      <c r="D132" s="328">
        <f>SUM(D127:D131)</f>
        <v>0</v>
      </c>
      <c r="E132" s="327">
        <f>SUM(E127:E131)</f>
        <v>0</v>
      </c>
      <c r="F132" s="328">
        <f>SUM(F127:F131)</f>
        <v>0</v>
      </c>
      <c r="G132" s="327">
        <f>SUM(G127:G131)</f>
        <v>0</v>
      </c>
      <c r="H132" s="329">
        <f>IF(E132=0,0,ROUND(G132/E132,4))</f>
        <v>0</v>
      </c>
    </row>
    <row r="133" spans="1:8" ht="24" customHeight="1" thickTop="1">
      <c r="A133" s="323" t="str">
        <f>IF('APPLIC. FRACT.'!A29="","",'APPLIC. FRACT.'!A29)</f>
        <v/>
      </c>
      <c r="B133" s="333"/>
      <c r="C133" s="334"/>
      <c r="D133" s="335"/>
      <c r="E133" s="324">
        <f>C133*D133</f>
        <v>0</v>
      </c>
      <c r="F133" s="335"/>
      <c r="G133" s="330">
        <f>F133*C133</f>
        <v>0</v>
      </c>
      <c r="H133" s="533"/>
    </row>
    <row r="134" spans="1:8" ht="24" customHeight="1">
      <c r="A134" s="536"/>
      <c r="B134" s="336"/>
      <c r="C134" s="337"/>
      <c r="D134" s="338"/>
      <c r="E134" s="325">
        <f>C134*D134</f>
        <v>0</v>
      </c>
      <c r="F134" s="335"/>
      <c r="G134" s="331">
        <f>F134*C134</f>
        <v>0</v>
      </c>
      <c r="H134" s="534"/>
    </row>
    <row r="135" spans="1:8" ht="24" customHeight="1">
      <c r="A135" s="537"/>
      <c r="B135" s="336"/>
      <c r="C135" s="337"/>
      <c r="D135" s="338"/>
      <c r="E135" s="325">
        <f>C135*D135</f>
        <v>0</v>
      </c>
      <c r="F135" s="335"/>
      <c r="G135" s="331">
        <f>F135*C135</f>
        <v>0</v>
      </c>
      <c r="H135" s="534"/>
    </row>
    <row r="136" spans="1:8" ht="24" customHeight="1">
      <c r="A136" s="537"/>
      <c r="B136" s="336"/>
      <c r="C136" s="337"/>
      <c r="D136" s="338"/>
      <c r="E136" s="325">
        <f>C136*D136</f>
        <v>0</v>
      </c>
      <c r="F136" s="335"/>
      <c r="G136" s="331">
        <f>F136*C136</f>
        <v>0</v>
      </c>
      <c r="H136" s="534"/>
    </row>
    <row r="137" spans="1:8" ht="24" customHeight="1" thickBot="1">
      <c r="A137" s="537"/>
      <c r="B137" s="339"/>
      <c r="C137" s="340"/>
      <c r="D137" s="341"/>
      <c r="E137" s="326">
        <f>C137*D137</f>
        <v>0</v>
      </c>
      <c r="F137" s="335"/>
      <c r="G137" s="332">
        <f>F137*C137</f>
        <v>0</v>
      </c>
      <c r="H137" s="535"/>
    </row>
    <row r="138" spans="1:8" ht="24" customHeight="1" thickTop="1" thickBot="1">
      <c r="A138" s="538"/>
      <c r="B138" s="531" t="s">
        <v>389</v>
      </c>
      <c r="C138" s="532"/>
      <c r="D138" s="328">
        <f>SUM(D133:D137)</f>
        <v>0</v>
      </c>
      <c r="E138" s="327">
        <f>SUM(E133:E137)</f>
        <v>0</v>
      </c>
      <c r="F138" s="328">
        <f>SUM(F133:F137)</f>
        <v>0</v>
      </c>
      <c r="G138" s="327">
        <f>SUM(G133:G137)</f>
        <v>0</v>
      </c>
      <c r="H138" s="329">
        <f>IF(E138=0,0,ROUND(G138/E138,4))</f>
        <v>0</v>
      </c>
    </row>
    <row r="139" spans="1:8" ht="24" customHeight="1" thickTop="1">
      <c r="A139" s="323" t="str">
        <f>IF('APPLIC. FRACT.'!A30="","",'APPLIC. FRACT.'!A30)</f>
        <v/>
      </c>
      <c r="B139" s="333"/>
      <c r="C139" s="334"/>
      <c r="D139" s="335"/>
      <c r="E139" s="324">
        <f>C139*D139</f>
        <v>0</v>
      </c>
      <c r="F139" s="335"/>
      <c r="G139" s="330">
        <f>F139*C139</f>
        <v>0</v>
      </c>
      <c r="H139" s="533"/>
    </row>
    <row r="140" spans="1:8" ht="24" customHeight="1">
      <c r="A140" s="536"/>
      <c r="B140" s="336"/>
      <c r="C140" s="337"/>
      <c r="D140" s="338"/>
      <c r="E140" s="325">
        <f>C140*D140</f>
        <v>0</v>
      </c>
      <c r="F140" s="335"/>
      <c r="G140" s="331">
        <f>F140*C140</f>
        <v>0</v>
      </c>
      <c r="H140" s="534"/>
    </row>
    <row r="141" spans="1:8" ht="24" customHeight="1">
      <c r="A141" s="537"/>
      <c r="B141" s="336"/>
      <c r="C141" s="337"/>
      <c r="D141" s="338"/>
      <c r="E141" s="325">
        <f>C141*D141</f>
        <v>0</v>
      </c>
      <c r="F141" s="335"/>
      <c r="G141" s="331">
        <f>F141*C141</f>
        <v>0</v>
      </c>
      <c r="H141" s="534"/>
    </row>
    <row r="142" spans="1:8" ht="24" customHeight="1">
      <c r="A142" s="537"/>
      <c r="B142" s="336"/>
      <c r="C142" s="337"/>
      <c r="D142" s="338"/>
      <c r="E142" s="325">
        <f>C142*D142</f>
        <v>0</v>
      </c>
      <c r="F142" s="335"/>
      <c r="G142" s="331">
        <f>F142*C142</f>
        <v>0</v>
      </c>
      <c r="H142" s="534"/>
    </row>
    <row r="143" spans="1:8" ht="24" customHeight="1" thickBot="1">
      <c r="A143" s="537"/>
      <c r="B143" s="339"/>
      <c r="C143" s="340"/>
      <c r="D143" s="341"/>
      <c r="E143" s="326">
        <f>C143*D143</f>
        <v>0</v>
      </c>
      <c r="F143" s="335"/>
      <c r="G143" s="332">
        <f>F143*C143</f>
        <v>0</v>
      </c>
      <c r="H143" s="535"/>
    </row>
    <row r="144" spans="1:8" ht="24" customHeight="1" thickTop="1" thickBot="1">
      <c r="A144" s="538"/>
      <c r="B144" s="531" t="s">
        <v>389</v>
      </c>
      <c r="C144" s="532"/>
      <c r="D144" s="328">
        <f>SUM(D139:D143)</f>
        <v>0</v>
      </c>
      <c r="E144" s="327">
        <f>SUM(E139:E143)</f>
        <v>0</v>
      </c>
      <c r="F144" s="328">
        <f>SUM(F139:F143)</f>
        <v>0</v>
      </c>
      <c r="G144" s="327">
        <f>SUM(G139:G143)</f>
        <v>0</v>
      </c>
      <c r="H144" s="329">
        <f>IF(E144=0,0,ROUND(G144/E144,4))</f>
        <v>0</v>
      </c>
    </row>
    <row r="145" spans="1:8" ht="24" customHeight="1" thickTop="1">
      <c r="A145" s="323" t="str">
        <f>IF('APPLIC. FRACT.'!A31="","",'APPLIC. FRACT.'!A31)</f>
        <v/>
      </c>
      <c r="B145" s="333"/>
      <c r="C145" s="334"/>
      <c r="D145" s="335"/>
      <c r="E145" s="324">
        <f>C145*D145</f>
        <v>0</v>
      </c>
      <c r="F145" s="335"/>
      <c r="G145" s="330">
        <f>F145*C145</f>
        <v>0</v>
      </c>
      <c r="H145" s="533"/>
    </row>
    <row r="146" spans="1:8" ht="24" customHeight="1">
      <c r="A146" s="536"/>
      <c r="B146" s="336"/>
      <c r="C146" s="337"/>
      <c r="D146" s="338"/>
      <c r="E146" s="325">
        <f>C146*D146</f>
        <v>0</v>
      </c>
      <c r="F146" s="335"/>
      <c r="G146" s="331">
        <f>F146*C146</f>
        <v>0</v>
      </c>
      <c r="H146" s="534"/>
    </row>
    <row r="147" spans="1:8" ht="24" customHeight="1">
      <c r="A147" s="537"/>
      <c r="B147" s="336"/>
      <c r="C147" s="337"/>
      <c r="D147" s="338"/>
      <c r="E147" s="325">
        <f>C147*D147</f>
        <v>0</v>
      </c>
      <c r="F147" s="335"/>
      <c r="G147" s="331">
        <f>F147*C147</f>
        <v>0</v>
      </c>
      <c r="H147" s="534"/>
    </row>
    <row r="148" spans="1:8" ht="24" customHeight="1">
      <c r="A148" s="537"/>
      <c r="B148" s="336"/>
      <c r="C148" s="337"/>
      <c r="D148" s="338"/>
      <c r="E148" s="325">
        <f>C148*D148</f>
        <v>0</v>
      </c>
      <c r="F148" s="335"/>
      <c r="G148" s="331">
        <f>F148*C148</f>
        <v>0</v>
      </c>
      <c r="H148" s="534"/>
    </row>
    <row r="149" spans="1:8" ht="24" customHeight="1" thickBot="1">
      <c r="A149" s="537"/>
      <c r="B149" s="339"/>
      <c r="C149" s="340"/>
      <c r="D149" s="341"/>
      <c r="E149" s="326">
        <f>C149*D149</f>
        <v>0</v>
      </c>
      <c r="F149" s="335"/>
      <c r="G149" s="332">
        <f>F149*C149</f>
        <v>0</v>
      </c>
      <c r="H149" s="535"/>
    </row>
    <row r="150" spans="1:8" ht="24" customHeight="1" thickTop="1" thickBot="1">
      <c r="A150" s="538"/>
      <c r="B150" s="531" t="s">
        <v>389</v>
      </c>
      <c r="C150" s="532"/>
      <c r="D150" s="328">
        <f>SUM(D145:D149)</f>
        <v>0</v>
      </c>
      <c r="E150" s="327">
        <f>SUM(E145:E149)</f>
        <v>0</v>
      </c>
      <c r="F150" s="328">
        <f>SUM(F145:F149)</f>
        <v>0</v>
      </c>
      <c r="G150" s="327">
        <f>SUM(G145:G149)</f>
        <v>0</v>
      </c>
      <c r="H150" s="329">
        <f>IF(E150=0,0,ROUND(G150/E150,4))</f>
        <v>0</v>
      </c>
    </row>
    <row r="151" spans="1:8" ht="24" customHeight="1" thickTop="1">
      <c r="A151" s="323" t="str">
        <f>IF('APPLIC. FRACT.'!A32="","",'APPLIC. FRACT.'!A32)</f>
        <v/>
      </c>
      <c r="B151" s="333"/>
      <c r="C151" s="334"/>
      <c r="D151" s="335"/>
      <c r="E151" s="324">
        <f>C151*D151</f>
        <v>0</v>
      </c>
      <c r="F151" s="335"/>
      <c r="G151" s="330">
        <f>F151*C151</f>
        <v>0</v>
      </c>
      <c r="H151" s="533"/>
    </row>
    <row r="152" spans="1:8" ht="24" customHeight="1">
      <c r="A152" s="536"/>
      <c r="B152" s="336"/>
      <c r="C152" s="337"/>
      <c r="D152" s="338"/>
      <c r="E152" s="325">
        <f>C152*D152</f>
        <v>0</v>
      </c>
      <c r="F152" s="335"/>
      <c r="G152" s="331">
        <f>F152*C152</f>
        <v>0</v>
      </c>
      <c r="H152" s="534"/>
    </row>
    <row r="153" spans="1:8" ht="24" customHeight="1">
      <c r="A153" s="537"/>
      <c r="B153" s="336"/>
      <c r="C153" s="337"/>
      <c r="D153" s="338"/>
      <c r="E153" s="325">
        <f>C153*D153</f>
        <v>0</v>
      </c>
      <c r="F153" s="335"/>
      <c r="G153" s="331">
        <f>F153*C153</f>
        <v>0</v>
      </c>
      <c r="H153" s="534"/>
    </row>
    <row r="154" spans="1:8" ht="24" customHeight="1">
      <c r="A154" s="537"/>
      <c r="B154" s="336"/>
      <c r="C154" s="337"/>
      <c r="D154" s="338"/>
      <c r="E154" s="325">
        <f>C154*D154</f>
        <v>0</v>
      </c>
      <c r="F154" s="335"/>
      <c r="G154" s="331">
        <f>F154*C154</f>
        <v>0</v>
      </c>
      <c r="H154" s="534"/>
    </row>
    <row r="155" spans="1:8" ht="24" customHeight="1" thickBot="1">
      <c r="A155" s="537"/>
      <c r="B155" s="339"/>
      <c r="C155" s="340"/>
      <c r="D155" s="341"/>
      <c r="E155" s="326">
        <f>C155*D155</f>
        <v>0</v>
      </c>
      <c r="F155" s="335"/>
      <c r="G155" s="332">
        <f>F155*C155</f>
        <v>0</v>
      </c>
      <c r="H155" s="535"/>
    </row>
    <row r="156" spans="1:8" ht="24" customHeight="1" thickTop="1" thickBot="1">
      <c r="A156" s="538"/>
      <c r="B156" s="531" t="s">
        <v>389</v>
      </c>
      <c r="C156" s="532"/>
      <c r="D156" s="328">
        <f>SUM(D151:D155)</f>
        <v>0</v>
      </c>
      <c r="E156" s="327">
        <f>SUM(E151:E155)</f>
        <v>0</v>
      </c>
      <c r="F156" s="328">
        <f>SUM(F151:F155)</f>
        <v>0</v>
      </c>
      <c r="G156" s="327">
        <f>SUM(G151:G155)</f>
        <v>0</v>
      </c>
      <c r="H156" s="329">
        <f>IF(E156=0,0,ROUND(G156/E156,4))</f>
        <v>0</v>
      </c>
    </row>
    <row r="157" spans="1:8" ht="24" customHeight="1" thickTop="1">
      <c r="A157" s="323" t="str">
        <f>IF('APPLIC. FRACT.'!A33="","",'APPLIC. FRACT.'!A33)</f>
        <v/>
      </c>
      <c r="B157" s="333"/>
      <c r="C157" s="334"/>
      <c r="D157" s="335"/>
      <c r="E157" s="324">
        <f>C157*D157</f>
        <v>0</v>
      </c>
      <c r="F157" s="335"/>
      <c r="G157" s="330">
        <f>F157*C157</f>
        <v>0</v>
      </c>
      <c r="H157" s="533"/>
    </row>
    <row r="158" spans="1:8" ht="24" customHeight="1">
      <c r="A158" s="536"/>
      <c r="B158" s="336"/>
      <c r="C158" s="337"/>
      <c r="D158" s="338"/>
      <c r="E158" s="325">
        <f>C158*D158</f>
        <v>0</v>
      </c>
      <c r="F158" s="335"/>
      <c r="G158" s="331">
        <f>F158*C158</f>
        <v>0</v>
      </c>
      <c r="H158" s="534"/>
    </row>
    <row r="159" spans="1:8" ht="24" customHeight="1">
      <c r="A159" s="537"/>
      <c r="B159" s="336"/>
      <c r="C159" s="337"/>
      <c r="D159" s="338"/>
      <c r="E159" s="325">
        <f>C159*D159</f>
        <v>0</v>
      </c>
      <c r="F159" s="335"/>
      <c r="G159" s="331">
        <f>F159*C159</f>
        <v>0</v>
      </c>
      <c r="H159" s="534"/>
    </row>
    <row r="160" spans="1:8" ht="24" customHeight="1">
      <c r="A160" s="537"/>
      <c r="B160" s="336"/>
      <c r="C160" s="337"/>
      <c r="D160" s="338"/>
      <c r="E160" s="325">
        <f>C160*D160</f>
        <v>0</v>
      </c>
      <c r="F160" s="335"/>
      <c r="G160" s="331">
        <f>F160*C160</f>
        <v>0</v>
      </c>
      <c r="H160" s="534"/>
    </row>
    <row r="161" spans="1:8" ht="24" customHeight="1" thickBot="1">
      <c r="A161" s="537"/>
      <c r="B161" s="339"/>
      <c r="C161" s="340"/>
      <c r="D161" s="341"/>
      <c r="E161" s="326">
        <f>C161*D161</f>
        <v>0</v>
      </c>
      <c r="F161" s="335"/>
      <c r="G161" s="332">
        <f>F161*C161</f>
        <v>0</v>
      </c>
      <c r="H161" s="535"/>
    </row>
    <row r="162" spans="1:8" ht="24" customHeight="1" thickTop="1" thickBot="1">
      <c r="A162" s="538"/>
      <c r="B162" s="531" t="s">
        <v>389</v>
      </c>
      <c r="C162" s="532"/>
      <c r="D162" s="328">
        <f>SUM(D157:D161)</f>
        <v>0</v>
      </c>
      <c r="E162" s="327">
        <f>SUM(E157:E161)</f>
        <v>0</v>
      </c>
      <c r="F162" s="328">
        <f>SUM(F157:F161)</f>
        <v>0</v>
      </c>
      <c r="G162" s="327">
        <f>SUM(G157:G161)</f>
        <v>0</v>
      </c>
      <c r="H162" s="329">
        <f>IF(E162=0,0,ROUND(G162/E162,4))</f>
        <v>0</v>
      </c>
    </row>
    <row r="163" spans="1:8" ht="24" customHeight="1" thickTop="1">
      <c r="A163" s="323" t="str">
        <f>IF('APPLIC. FRACT.'!A34="","",'APPLIC. FRACT.'!A34)</f>
        <v/>
      </c>
      <c r="B163" s="333"/>
      <c r="C163" s="334"/>
      <c r="D163" s="335"/>
      <c r="E163" s="324">
        <f>C163*D163</f>
        <v>0</v>
      </c>
      <c r="F163" s="335"/>
      <c r="G163" s="330">
        <f>F163*C163</f>
        <v>0</v>
      </c>
      <c r="H163" s="533"/>
    </row>
    <row r="164" spans="1:8" ht="24" customHeight="1">
      <c r="A164" s="536"/>
      <c r="B164" s="336"/>
      <c r="C164" s="337"/>
      <c r="D164" s="338"/>
      <c r="E164" s="325">
        <f>C164*D164</f>
        <v>0</v>
      </c>
      <c r="F164" s="335"/>
      <c r="G164" s="331">
        <f>F164*C164</f>
        <v>0</v>
      </c>
      <c r="H164" s="534"/>
    </row>
    <row r="165" spans="1:8" ht="24" customHeight="1">
      <c r="A165" s="537"/>
      <c r="B165" s="336"/>
      <c r="C165" s="337"/>
      <c r="D165" s="338"/>
      <c r="E165" s="325">
        <f>C165*D165</f>
        <v>0</v>
      </c>
      <c r="F165" s="335"/>
      <c r="G165" s="331">
        <f>F165*C165</f>
        <v>0</v>
      </c>
      <c r="H165" s="534"/>
    </row>
    <row r="166" spans="1:8" ht="24" customHeight="1">
      <c r="A166" s="537"/>
      <c r="B166" s="336"/>
      <c r="C166" s="337"/>
      <c r="D166" s="338"/>
      <c r="E166" s="325">
        <f>C166*D166</f>
        <v>0</v>
      </c>
      <c r="F166" s="335"/>
      <c r="G166" s="331">
        <f>F166*C166</f>
        <v>0</v>
      </c>
      <c r="H166" s="534"/>
    </row>
    <row r="167" spans="1:8" ht="24" customHeight="1" thickBot="1">
      <c r="A167" s="537"/>
      <c r="B167" s="339"/>
      <c r="C167" s="340"/>
      <c r="D167" s="341"/>
      <c r="E167" s="326">
        <f>C167*D167</f>
        <v>0</v>
      </c>
      <c r="F167" s="335"/>
      <c r="G167" s="332">
        <f>F167*C167</f>
        <v>0</v>
      </c>
      <c r="H167" s="535"/>
    </row>
    <row r="168" spans="1:8" ht="24" customHeight="1" thickTop="1" thickBot="1">
      <c r="A168" s="538"/>
      <c r="B168" s="531" t="s">
        <v>389</v>
      </c>
      <c r="C168" s="532"/>
      <c r="D168" s="328">
        <f>SUM(D163:D167)</f>
        <v>0</v>
      </c>
      <c r="E168" s="327">
        <f>SUM(E163:E167)</f>
        <v>0</v>
      </c>
      <c r="F168" s="328">
        <f>SUM(F163:F167)</f>
        <v>0</v>
      </c>
      <c r="G168" s="327">
        <f>SUM(G163:G167)</f>
        <v>0</v>
      </c>
      <c r="H168" s="329">
        <f>IF(E168=0,0,ROUND(G168/E168,4))</f>
        <v>0</v>
      </c>
    </row>
    <row r="169" spans="1:8" ht="24" customHeight="1" thickTop="1">
      <c r="A169" s="323" t="str">
        <f>IF('APPLIC. FRACT.'!A35="","",'APPLIC. FRACT.'!A35)</f>
        <v/>
      </c>
      <c r="B169" s="333"/>
      <c r="C169" s="334"/>
      <c r="D169" s="335"/>
      <c r="E169" s="324">
        <f>C169*D169</f>
        <v>0</v>
      </c>
      <c r="F169" s="335"/>
      <c r="G169" s="330">
        <f>F169*C169</f>
        <v>0</v>
      </c>
      <c r="H169" s="533"/>
    </row>
    <row r="170" spans="1:8" ht="24" customHeight="1">
      <c r="A170" s="536"/>
      <c r="B170" s="336"/>
      <c r="C170" s="337"/>
      <c r="D170" s="338"/>
      <c r="E170" s="325">
        <f>C170*D170</f>
        <v>0</v>
      </c>
      <c r="F170" s="335"/>
      <c r="G170" s="331">
        <f>F170*C170</f>
        <v>0</v>
      </c>
      <c r="H170" s="534"/>
    </row>
    <row r="171" spans="1:8" ht="24" customHeight="1">
      <c r="A171" s="537"/>
      <c r="B171" s="336"/>
      <c r="C171" s="337"/>
      <c r="D171" s="338"/>
      <c r="E171" s="325">
        <f>C171*D171</f>
        <v>0</v>
      </c>
      <c r="F171" s="335"/>
      <c r="G171" s="331">
        <f>F171*C171</f>
        <v>0</v>
      </c>
      <c r="H171" s="534"/>
    </row>
    <row r="172" spans="1:8" ht="24" customHeight="1">
      <c r="A172" s="537"/>
      <c r="B172" s="336"/>
      <c r="C172" s="337"/>
      <c r="D172" s="338"/>
      <c r="E172" s="325">
        <f>C172*D172</f>
        <v>0</v>
      </c>
      <c r="F172" s="335"/>
      <c r="G172" s="331">
        <f>F172*C172</f>
        <v>0</v>
      </c>
      <c r="H172" s="534"/>
    </row>
    <row r="173" spans="1:8" ht="24" customHeight="1" thickBot="1">
      <c r="A173" s="537"/>
      <c r="B173" s="339"/>
      <c r="C173" s="340"/>
      <c r="D173" s="341"/>
      <c r="E173" s="326">
        <f>C173*D173</f>
        <v>0</v>
      </c>
      <c r="F173" s="335"/>
      <c r="G173" s="332">
        <f>F173*C173</f>
        <v>0</v>
      </c>
      <c r="H173" s="535"/>
    </row>
    <row r="174" spans="1:8" ht="24" customHeight="1" thickTop="1" thickBot="1">
      <c r="A174" s="538"/>
      <c r="B174" s="531" t="s">
        <v>389</v>
      </c>
      <c r="C174" s="532"/>
      <c r="D174" s="328">
        <f>SUM(D169:D173)</f>
        <v>0</v>
      </c>
      <c r="E174" s="327">
        <f>SUM(E169:E173)</f>
        <v>0</v>
      </c>
      <c r="F174" s="328">
        <f>SUM(F169:F173)</f>
        <v>0</v>
      </c>
      <c r="G174" s="327">
        <f>SUM(G169:G173)</f>
        <v>0</v>
      </c>
      <c r="H174" s="329">
        <f>IF(E174=0,0,ROUND(G174/E174,4))</f>
        <v>0</v>
      </c>
    </row>
    <row r="175" spans="1:8" ht="24" customHeight="1" thickTop="1">
      <c r="A175" s="323" t="str">
        <f>IF('APPLIC. FRACT.'!A36="","",'APPLIC. FRACT.'!A36)</f>
        <v/>
      </c>
      <c r="B175" s="333"/>
      <c r="C175" s="334"/>
      <c r="D175" s="335"/>
      <c r="E175" s="324">
        <f>C175*D175</f>
        <v>0</v>
      </c>
      <c r="F175" s="335"/>
      <c r="G175" s="330">
        <f>F175*C175</f>
        <v>0</v>
      </c>
      <c r="H175" s="533"/>
    </row>
    <row r="176" spans="1:8" ht="24" customHeight="1">
      <c r="A176" s="536"/>
      <c r="B176" s="336"/>
      <c r="C176" s="337"/>
      <c r="D176" s="338"/>
      <c r="E176" s="325">
        <f>C176*D176</f>
        <v>0</v>
      </c>
      <c r="F176" s="335"/>
      <c r="G176" s="331">
        <f>F176*C176</f>
        <v>0</v>
      </c>
      <c r="H176" s="534"/>
    </row>
    <row r="177" spans="1:8" ht="24" customHeight="1">
      <c r="A177" s="537"/>
      <c r="B177" s="336"/>
      <c r="C177" s="337"/>
      <c r="D177" s="338"/>
      <c r="E177" s="325">
        <f>C177*D177</f>
        <v>0</v>
      </c>
      <c r="F177" s="335"/>
      <c r="G177" s="331">
        <f>F177*C177</f>
        <v>0</v>
      </c>
      <c r="H177" s="534"/>
    </row>
    <row r="178" spans="1:8" ht="24" customHeight="1">
      <c r="A178" s="537"/>
      <c r="B178" s="336"/>
      <c r="C178" s="337"/>
      <c r="D178" s="338"/>
      <c r="E178" s="325">
        <f>C178*D178</f>
        <v>0</v>
      </c>
      <c r="F178" s="335"/>
      <c r="G178" s="331">
        <f>F178*C178</f>
        <v>0</v>
      </c>
      <c r="H178" s="534"/>
    </row>
    <row r="179" spans="1:8" ht="24" customHeight="1" thickBot="1">
      <c r="A179" s="537"/>
      <c r="B179" s="339"/>
      <c r="C179" s="340"/>
      <c r="D179" s="341"/>
      <c r="E179" s="326">
        <f>C179*D179</f>
        <v>0</v>
      </c>
      <c r="F179" s="335"/>
      <c r="G179" s="332">
        <f>F179*C179</f>
        <v>0</v>
      </c>
      <c r="H179" s="535"/>
    </row>
    <row r="180" spans="1:8" ht="24" customHeight="1" thickTop="1" thickBot="1">
      <c r="A180" s="538"/>
      <c r="B180" s="531" t="s">
        <v>389</v>
      </c>
      <c r="C180" s="532"/>
      <c r="D180" s="328">
        <f>SUM(D175:D179)</f>
        <v>0</v>
      </c>
      <c r="E180" s="327">
        <f>SUM(E175:E179)</f>
        <v>0</v>
      </c>
      <c r="F180" s="328">
        <f>SUM(F175:F179)</f>
        <v>0</v>
      </c>
      <c r="G180" s="327">
        <f>SUM(G175:G179)</f>
        <v>0</v>
      </c>
      <c r="H180" s="329">
        <f>IF(E180=0,0,ROUND(G180/E180,4))</f>
        <v>0</v>
      </c>
    </row>
    <row r="181" spans="1:8" ht="24" customHeight="1" thickTop="1">
      <c r="A181" s="323" t="str">
        <f>IF('APPLIC. FRACT.'!A37="","",'APPLIC. FRACT.'!A37)</f>
        <v/>
      </c>
      <c r="B181" s="333"/>
      <c r="C181" s="334"/>
      <c r="D181" s="335"/>
      <c r="E181" s="324">
        <f>C181*D181</f>
        <v>0</v>
      </c>
      <c r="F181" s="335"/>
      <c r="G181" s="330">
        <f>F181*C181</f>
        <v>0</v>
      </c>
      <c r="H181" s="533"/>
    </row>
    <row r="182" spans="1:8" ht="24" customHeight="1">
      <c r="A182" s="536"/>
      <c r="B182" s="336"/>
      <c r="C182" s="337"/>
      <c r="D182" s="338"/>
      <c r="E182" s="325">
        <f>C182*D182</f>
        <v>0</v>
      </c>
      <c r="F182" s="335"/>
      <c r="G182" s="331">
        <f>F182*C182</f>
        <v>0</v>
      </c>
      <c r="H182" s="534"/>
    </row>
    <row r="183" spans="1:8" ht="24" customHeight="1">
      <c r="A183" s="537"/>
      <c r="B183" s="336"/>
      <c r="C183" s="337"/>
      <c r="D183" s="338"/>
      <c r="E183" s="325">
        <f>C183*D183</f>
        <v>0</v>
      </c>
      <c r="F183" s="335"/>
      <c r="G183" s="331">
        <f>F183*C183</f>
        <v>0</v>
      </c>
      <c r="H183" s="534"/>
    </row>
    <row r="184" spans="1:8" ht="24" customHeight="1">
      <c r="A184" s="537"/>
      <c r="B184" s="336"/>
      <c r="C184" s="337"/>
      <c r="D184" s="338"/>
      <c r="E184" s="325">
        <f>C184*D184</f>
        <v>0</v>
      </c>
      <c r="F184" s="335"/>
      <c r="G184" s="331">
        <f>F184*C184</f>
        <v>0</v>
      </c>
      <c r="H184" s="534"/>
    </row>
    <row r="185" spans="1:8" ht="24" customHeight="1" thickBot="1">
      <c r="A185" s="537"/>
      <c r="B185" s="339"/>
      <c r="C185" s="340"/>
      <c r="D185" s="341"/>
      <c r="E185" s="326">
        <f>C185*D185</f>
        <v>0</v>
      </c>
      <c r="F185" s="335"/>
      <c r="G185" s="332">
        <f>F185*C185</f>
        <v>0</v>
      </c>
      <c r="H185" s="535"/>
    </row>
    <row r="186" spans="1:8" ht="24" customHeight="1" thickTop="1" thickBot="1">
      <c r="A186" s="538"/>
      <c r="B186" s="531" t="s">
        <v>389</v>
      </c>
      <c r="C186" s="532"/>
      <c r="D186" s="328">
        <f>SUM(D181:D185)</f>
        <v>0</v>
      </c>
      <c r="E186" s="327">
        <f>SUM(E181:E185)</f>
        <v>0</v>
      </c>
      <c r="F186" s="328">
        <f>SUM(F181:F185)</f>
        <v>0</v>
      </c>
      <c r="G186" s="327">
        <f>SUM(G181:G185)</f>
        <v>0</v>
      </c>
      <c r="H186" s="329">
        <f>IF(E186=0,0,ROUND(G186/E186,4))</f>
        <v>0</v>
      </c>
    </row>
    <row r="187" spans="1:8" ht="24" customHeight="1" thickTop="1">
      <c r="A187" s="323" t="str">
        <f>IF('APPLIC. FRACT.'!A38="","",'APPLIC. FRACT.'!A38)</f>
        <v/>
      </c>
      <c r="B187" s="333"/>
      <c r="C187" s="334"/>
      <c r="D187" s="335"/>
      <c r="E187" s="324">
        <f>C187*D187</f>
        <v>0</v>
      </c>
      <c r="F187" s="335"/>
      <c r="G187" s="330">
        <f>F187*C187</f>
        <v>0</v>
      </c>
      <c r="H187" s="533"/>
    </row>
    <row r="188" spans="1:8" ht="24" customHeight="1">
      <c r="A188" s="536"/>
      <c r="B188" s="336"/>
      <c r="C188" s="337"/>
      <c r="D188" s="338"/>
      <c r="E188" s="325">
        <f>C188*D188</f>
        <v>0</v>
      </c>
      <c r="F188" s="335"/>
      <c r="G188" s="331">
        <f>F188*C188</f>
        <v>0</v>
      </c>
      <c r="H188" s="534"/>
    </row>
    <row r="189" spans="1:8" ht="24" customHeight="1">
      <c r="A189" s="537"/>
      <c r="B189" s="336"/>
      <c r="C189" s="337"/>
      <c r="D189" s="338"/>
      <c r="E189" s="325">
        <f>C189*D189</f>
        <v>0</v>
      </c>
      <c r="F189" s="335"/>
      <c r="G189" s="331">
        <f>F189*C189</f>
        <v>0</v>
      </c>
      <c r="H189" s="534"/>
    </row>
    <row r="190" spans="1:8" ht="24" customHeight="1">
      <c r="A190" s="537"/>
      <c r="B190" s="336"/>
      <c r="C190" s="337"/>
      <c r="D190" s="338"/>
      <c r="E190" s="325">
        <f>C190*D190</f>
        <v>0</v>
      </c>
      <c r="F190" s="335"/>
      <c r="G190" s="331">
        <f>F190*C190</f>
        <v>0</v>
      </c>
      <c r="H190" s="534"/>
    </row>
    <row r="191" spans="1:8" ht="24" customHeight="1" thickBot="1">
      <c r="A191" s="537"/>
      <c r="B191" s="339"/>
      <c r="C191" s="340"/>
      <c r="D191" s="341"/>
      <c r="E191" s="326">
        <f>C191*D191</f>
        <v>0</v>
      </c>
      <c r="F191" s="335"/>
      <c r="G191" s="332">
        <f>F191*C191</f>
        <v>0</v>
      </c>
      <c r="H191" s="535"/>
    </row>
    <row r="192" spans="1:8" ht="24" customHeight="1" thickTop="1" thickBot="1">
      <c r="A192" s="538"/>
      <c r="B192" s="531" t="s">
        <v>389</v>
      </c>
      <c r="C192" s="532"/>
      <c r="D192" s="328">
        <f>SUM(D187:D191)</f>
        <v>0</v>
      </c>
      <c r="E192" s="327">
        <f>SUM(E187:E191)</f>
        <v>0</v>
      </c>
      <c r="F192" s="328">
        <f>SUM(F187:F191)</f>
        <v>0</v>
      </c>
      <c r="G192" s="327">
        <f>SUM(G187:G191)</f>
        <v>0</v>
      </c>
      <c r="H192" s="329">
        <f>IF(E192=0,0,ROUND(G192/E192,4))</f>
        <v>0</v>
      </c>
    </row>
    <row r="193" spans="1:8" ht="24" customHeight="1" thickTop="1">
      <c r="A193" s="323" t="str">
        <f>IF('APPLIC. FRACT.'!A39="","",'APPLIC. FRACT.'!A39)</f>
        <v/>
      </c>
      <c r="B193" s="333"/>
      <c r="C193" s="334"/>
      <c r="D193" s="335"/>
      <c r="E193" s="324">
        <f>C193*D193</f>
        <v>0</v>
      </c>
      <c r="F193" s="335"/>
      <c r="G193" s="330">
        <f>F193*C193</f>
        <v>0</v>
      </c>
      <c r="H193" s="533"/>
    </row>
    <row r="194" spans="1:8" ht="24" customHeight="1">
      <c r="A194" s="536"/>
      <c r="B194" s="336"/>
      <c r="C194" s="337"/>
      <c r="D194" s="338"/>
      <c r="E194" s="325">
        <f>C194*D194</f>
        <v>0</v>
      </c>
      <c r="F194" s="335"/>
      <c r="G194" s="331">
        <f>F194*C194</f>
        <v>0</v>
      </c>
      <c r="H194" s="534"/>
    </row>
    <row r="195" spans="1:8" ht="24" customHeight="1">
      <c r="A195" s="537"/>
      <c r="B195" s="336"/>
      <c r="C195" s="337"/>
      <c r="D195" s="338"/>
      <c r="E195" s="325">
        <f>C195*D195</f>
        <v>0</v>
      </c>
      <c r="F195" s="335"/>
      <c r="G195" s="331">
        <f>F195*C195</f>
        <v>0</v>
      </c>
      <c r="H195" s="534"/>
    </row>
    <row r="196" spans="1:8" ht="24" customHeight="1">
      <c r="A196" s="537"/>
      <c r="B196" s="336"/>
      <c r="C196" s="337"/>
      <c r="D196" s="338"/>
      <c r="E196" s="325">
        <f>C196*D196</f>
        <v>0</v>
      </c>
      <c r="F196" s="335"/>
      <c r="G196" s="331">
        <f>F196*C196</f>
        <v>0</v>
      </c>
      <c r="H196" s="534"/>
    </row>
    <row r="197" spans="1:8" ht="24" customHeight="1" thickBot="1">
      <c r="A197" s="537"/>
      <c r="B197" s="339"/>
      <c r="C197" s="340"/>
      <c r="D197" s="341"/>
      <c r="E197" s="326">
        <f>C197*D197</f>
        <v>0</v>
      </c>
      <c r="F197" s="335"/>
      <c r="G197" s="332">
        <f>F197*C197</f>
        <v>0</v>
      </c>
      <c r="H197" s="535"/>
    </row>
    <row r="198" spans="1:8" ht="24" customHeight="1" thickTop="1" thickBot="1">
      <c r="A198" s="538"/>
      <c r="B198" s="531" t="s">
        <v>389</v>
      </c>
      <c r="C198" s="532"/>
      <c r="D198" s="328">
        <f>SUM(D193:D197)</f>
        <v>0</v>
      </c>
      <c r="E198" s="327">
        <f>SUM(E193:E197)</f>
        <v>0</v>
      </c>
      <c r="F198" s="328">
        <f>SUM(F193:F197)</f>
        <v>0</v>
      </c>
      <c r="G198" s="327">
        <f>SUM(G193:G197)</f>
        <v>0</v>
      </c>
      <c r="H198" s="329">
        <f>IF(E198=0,0,ROUND(G198/E198,4))</f>
        <v>0</v>
      </c>
    </row>
    <row r="199" spans="1:8" ht="24" customHeight="1" thickTop="1">
      <c r="A199" s="323" t="str">
        <f>IF('APPLIC. FRACT.'!A40="","",'APPLIC. FRACT.'!A40)</f>
        <v/>
      </c>
      <c r="B199" s="333"/>
      <c r="C199" s="334"/>
      <c r="D199" s="335"/>
      <c r="E199" s="324">
        <f>C199*D199</f>
        <v>0</v>
      </c>
      <c r="F199" s="335"/>
      <c r="G199" s="330">
        <f>F199*C199</f>
        <v>0</v>
      </c>
      <c r="H199" s="533"/>
    </row>
    <row r="200" spans="1:8" ht="24" customHeight="1">
      <c r="A200" s="536"/>
      <c r="B200" s="336"/>
      <c r="C200" s="337"/>
      <c r="D200" s="338"/>
      <c r="E200" s="325">
        <f>C200*D200</f>
        <v>0</v>
      </c>
      <c r="F200" s="335"/>
      <c r="G200" s="331">
        <f>F200*C200</f>
        <v>0</v>
      </c>
      <c r="H200" s="534"/>
    </row>
    <row r="201" spans="1:8" ht="24" customHeight="1">
      <c r="A201" s="537"/>
      <c r="B201" s="336"/>
      <c r="C201" s="337"/>
      <c r="D201" s="338"/>
      <c r="E201" s="325">
        <f>C201*D201</f>
        <v>0</v>
      </c>
      <c r="F201" s="335"/>
      <c r="G201" s="331">
        <f>F201*C201</f>
        <v>0</v>
      </c>
      <c r="H201" s="534"/>
    </row>
    <row r="202" spans="1:8" ht="24" customHeight="1">
      <c r="A202" s="537"/>
      <c r="B202" s="336"/>
      <c r="C202" s="337"/>
      <c r="D202" s="338"/>
      <c r="E202" s="325">
        <f>C202*D202</f>
        <v>0</v>
      </c>
      <c r="F202" s="335"/>
      <c r="G202" s="331">
        <f>F202*C202</f>
        <v>0</v>
      </c>
      <c r="H202" s="534"/>
    </row>
    <row r="203" spans="1:8" ht="24" customHeight="1" thickBot="1">
      <c r="A203" s="537"/>
      <c r="B203" s="339"/>
      <c r="C203" s="340"/>
      <c r="D203" s="341"/>
      <c r="E203" s="326">
        <f>C203*D203</f>
        <v>0</v>
      </c>
      <c r="F203" s="335"/>
      <c r="G203" s="332">
        <f>F203*C203</f>
        <v>0</v>
      </c>
      <c r="H203" s="535"/>
    </row>
    <row r="204" spans="1:8" ht="24" customHeight="1" thickTop="1" thickBot="1">
      <c r="A204" s="538"/>
      <c r="B204" s="531" t="s">
        <v>389</v>
      </c>
      <c r="C204" s="532"/>
      <c r="D204" s="328">
        <f>SUM(D199:D203)</f>
        <v>0</v>
      </c>
      <c r="E204" s="327">
        <f>SUM(E199:E203)</f>
        <v>0</v>
      </c>
      <c r="F204" s="328">
        <f>SUM(F199:F203)</f>
        <v>0</v>
      </c>
      <c r="G204" s="327">
        <f>SUM(G199:G203)</f>
        <v>0</v>
      </c>
      <c r="H204" s="329">
        <f>IF(E204=0,0,ROUND(G204/E204,4))</f>
        <v>0</v>
      </c>
    </row>
    <row r="205" spans="1:8" ht="24" customHeight="1" thickTop="1">
      <c r="A205" s="323" t="str">
        <f>IF('APPLIC. FRACT.'!A41="","",'APPLIC. FRACT.'!A41)</f>
        <v/>
      </c>
      <c r="B205" s="333"/>
      <c r="C205" s="334"/>
      <c r="D205" s="335"/>
      <c r="E205" s="324">
        <f>C205*D205</f>
        <v>0</v>
      </c>
      <c r="F205" s="335"/>
      <c r="G205" s="330">
        <f>F205*C205</f>
        <v>0</v>
      </c>
      <c r="H205" s="533"/>
    </row>
    <row r="206" spans="1:8" ht="24" customHeight="1">
      <c r="A206" s="536"/>
      <c r="B206" s="336"/>
      <c r="C206" s="337"/>
      <c r="D206" s="338"/>
      <c r="E206" s="325">
        <f>C206*D206</f>
        <v>0</v>
      </c>
      <c r="F206" s="335"/>
      <c r="G206" s="331">
        <f>F206*C206</f>
        <v>0</v>
      </c>
      <c r="H206" s="534"/>
    </row>
    <row r="207" spans="1:8" ht="24" customHeight="1">
      <c r="A207" s="537"/>
      <c r="B207" s="336"/>
      <c r="C207" s="337"/>
      <c r="D207" s="338"/>
      <c r="E207" s="325">
        <f>C207*D207</f>
        <v>0</v>
      </c>
      <c r="F207" s="335"/>
      <c r="G207" s="331">
        <f>F207*C207</f>
        <v>0</v>
      </c>
      <c r="H207" s="534"/>
    </row>
    <row r="208" spans="1:8" ht="24" customHeight="1">
      <c r="A208" s="537"/>
      <c r="B208" s="336"/>
      <c r="C208" s="337"/>
      <c r="D208" s="338"/>
      <c r="E208" s="325">
        <f>C208*D208</f>
        <v>0</v>
      </c>
      <c r="F208" s="335"/>
      <c r="G208" s="331">
        <f>F208*C208</f>
        <v>0</v>
      </c>
      <c r="H208" s="534"/>
    </row>
    <row r="209" spans="1:8" ht="24" customHeight="1" thickBot="1">
      <c r="A209" s="537"/>
      <c r="B209" s="339"/>
      <c r="C209" s="340"/>
      <c r="D209" s="341"/>
      <c r="E209" s="326">
        <f>C209*D209</f>
        <v>0</v>
      </c>
      <c r="F209" s="335"/>
      <c r="G209" s="332">
        <f>F209*C209</f>
        <v>0</v>
      </c>
      <c r="H209" s="535"/>
    </row>
    <row r="210" spans="1:8" ht="24" customHeight="1" thickTop="1" thickBot="1">
      <c r="A210" s="538"/>
      <c r="B210" s="531" t="s">
        <v>389</v>
      </c>
      <c r="C210" s="532"/>
      <c r="D210" s="328">
        <f>SUM(D205:D209)</f>
        <v>0</v>
      </c>
      <c r="E210" s="327">
        <f>SUM(E205:E209)</f>
        <v>0</v>
      </c>
      <c r="F210" s="328">
        <f>SUM(F205:F209)</f>
        <v>0</v>
      </c>
      <c r="G210" s="327">
        <f>SUM(G205:G209)</f>
        <v>0</v>
      </c>
      <c r="H210" s="329">
        <f>IF(E210=0,0,ROUND(G210/E210,4))</f>
        <v>0</v>
      </c>
    </row>
    <row r="211" spans="1:8" ht="24" customHeight="1" thickTop="1">
      <c r="A211" s="323" t="str">
        <f>IF('APPLIC. FRACT.'!A42="","",'APPLIC. FRACT.'!A42)</f>
        <v/>
      </c>
      <c r="B211" s="333"/>
      <c r="C211" s="334"/>
      <c r="D211" s="335"/>
      <c r="E211" s="324">
        <f>C211*D211</f>
        <v>0</v>
      </c>
      <c r="F211" s="335"/>
      <c r="G211" s="330">
        <f>F211*C211</f>
        <v>0</v>
      </c>
      <c r="H211" s="533"/>
    </row>
    <row r="212" spans="1:8" ht="24" customHeight="1">
      <c r="A212" s="536"/>
      <c r="B212" s="336"/>
      <c r="C212" s="337"/>
      <c r="D212" s="338"/>
      <c r="E212" s="325">
        <f>C212*D212</f>
        <v>0</v>
      </c>
      <c r="F212" s="335"/>
      <c r="G212" s="331">
        <f>F212*C212</f>
        <v>0</v>
      </c>
      <c r="H212" s="534"/>
    </row>
    <row r="213" spans="1:8" ht="24" customHeight="1">
      <c r="A213" s="537"/>
      <c r="B213" s="336"/>
      <c r="C213" s="337"/>
      <c r="D213" s="338"/>
      <c r="E213" s="325">
        <f>C213*D213</f>
        <v>0</v>
      </c>
      <c r="F213" s="335"/>
      <c r="G213" s="331">
        <f>F213*C213</f>
        <v>0</v>
      </c>
      <c r="H213" s="534"/>
    </row>
    <row r="214" spans="1:8" ht="24" customHeight="1">
      <c r="A214" s="537"/>
      <c r="B214" s="336"/>
      <c r="C214" s="337"/>
      <c r="D214" s="338"/>
      <c r="E214" s="325">
        <f>C214*D214</f>
        <v>0</v>
      </c>
      <c r="F214" s="335"/>
      <c r="G214" s="331">
        <f>F214*C214</f>
        <v>0</v>
      </c>
      <c r="H214" s="534"/>
    </row>
    <row r="215" spans="1:8" ht="24" customHeight="1" thickBot="1">
      <c r="A215" s="537"/>
      <c r="B215" s="339"/>
      <c r="C215" s="340"/>
      <c r="D215" s="341"/>
      <c r="E215" s="326">
        <f>C215*D215</f>
        <v>0</v>
      </c>
      <c r="F215" s="335"/>
      <c r="G215" s="332">
        <f>F215*C215</f>
        <v>0</v>
      </c>
      <c r="H215" s="535"/>
    </row>
    <row r="216" spans="1:8" ht="24" customHeight="1" thickTop="1" thickBot="1">
      <c r="A216" s="538"/>
      <c r="B216" s="531" t="s">
        <v>389</v>
      </c>
      <c r="C216" s="532"/>
      <c r="D216" s="328">
        <f>SUM(D211:D215)</f>
        <v>0</v>
      </c>
      <c r="E216" s="327">
        <f>SUM(E211:E215)</f>
        <v>0</v>
      </c>
      <c r="F216" s="328">
        <f>SUM(F211:F215)</f>
        <v>0</v>
      </c>
      <c r="G216" s="327">
        <f>SUM(G211:G215)</f>
        <v>0</v>
      </c>
      <c r="H216" s="329">
        <f>IF(E216=0,0,ROUND(G216/E216,4))</f>
        <v>0</v>
      </c>
    </row>
    <row r="217" spans="1:8" ht="24" customHeight="1" thickTop="1">
      <c r="A217" s="323" t="str">
        <f>IF('APPLIC. FRACT.'!A43="","",'APPLIC. FRACT.'!A43)</f>
        <v/>
      </c>
      <c r="B217" s="333"/>
      <c r="C217" s="334"/>
      <c r="D217" s="335"/>
      <c r="E217" s="324">
        <f>C217*D217</f>
        <v>0</v>
      </c>
      <c r="F217" s="335"/>
      <c r="G217" s="330">
        <f>F217*C217</f>
        <v>0</v>
      </c>
      <c r="H217" s="533"/>
    </row>
    <row r="218" spans="1:8" ht="24" customHeight="1">
      <c r="A218" s="536"/>
      <c r="B218" s="336"/>
      <c r="C218" s="337"/>
      <c r="D218" s="338"/>
      <c r="E218" s="325">
        <f>C218*D218</f>
        <v>0</v>
      </c>
      <c r="F218" s="335"/>
      <c r="G218" s="331">
        <f>F218*C218</f>
        <v>0</v>
      </c>
      <c r="H218" s="534"/>
    </row>
    <row r="219" spans="1:8" ht="24" customHeight="1">
      <c r="A219" s="537"/>
      <c r="B219" s="336"/>
      <c r="C219" s="337"/>
      <c r="D219" s="338"/>
      <c r="E219" s="325">
        <f>C219*D219</f>
        <v>0</v>
      </c>
      <c r="F219" s="335"/>
      <c r="G219" s="331">
        <f>F219*C219</f>
        <v>0</v>
      </c>
      <c r="H219" s="534"/>
    </row>
    <row r="220" spans="1:8" ht="24" customHeight="1">
      <c r="A220" s="537"/>
      <c r="B220" s="336"/>
      <c r="C220" s="337"/>
      <c r="D220" s="338"/>
      <c r="E220" s="325">
        <f>C220*D220</f>
        <v>0</v>
      </c>
      <c r="F220" s="335"/>
      <c r="G220" s="331">
        <f>F220*C220</f>
        <v>0</v>
      </c>
      <c r="H220" s="534"/>
    </row>
    <row r="221" spans="1:8" ht="24" customHeight="1" thickBot="1">
      <c r="A221" s="537"/>
      <c r="B221" s="339"/>
      <c r="C221" s="340"/>
      <c r="D221" s="341"/>
      <c r="E221" s="326">
        <f>C221*D221</f>
        <v>0</v>
      </c>
      <c r="F221" s="335"/>
      <c r="G221" s="332">
        <f>F221*C221</f>
        <v>0</v>
      </c>
      <c r="H221" s="535"/>
    </row>
    <row r="222" spans="1:8" ht="24" customHeight="1" thickTop="1" thickBot="1">
      <c r="A222" s="538"/>
      <c r="B222" s="531" t="s">
        <v>389</v>
      </c>
      <c r="C222" s="532"/>
      <c r="D222" s="328">
        <f>SUM(D217:D221)</f>
        <v>0</v>
      </c>
      <c r="E222" s="327">
        <f>SUM(E217:E221)</f>
        <v>0</v>
      </c>
      <c r="F222" s="328">
        <f>SUM(F217:F221)</f>
        <v>0</v>
      </c>
      <c r="G222" s="327">
        <f>SUM(G217:G221)</f>
        <v>0</v>
      </c>
      <c r="H222" s="329">
        <f>IF(E222=0,0,ROUND(G222/E222,4))</f>
        <v>0</v>
      </c>
    </row>
    <row r="223" spans="1:8" ht="24" customHeight="1" thickTop="1">
      <c r="A223" s="323" t="str">
        <f>IF('APPLIC. FRACT.'!A44="","",'APPLIC. FRACT.'!A44)</f>
        <v/>
      </c>
      <c r="B223" s="333"/>
      <c r="C223" s="334"/>
      <c r="D223" s="335"/>
      <c r="E223" s="324">
        <f>C223*D223</f>
        <v>0</v>
      </c>
      <c r="F223" s="335"/>
      <c r="G223" s="330">
        <f>F223*C223</f>
        <v>0</v>
      </c>
      <c r="H223" s="533"/>
    </row>
    <row r="224" spans="1:8" ht="24" customHeight="1">
      <c r="A224" s="536"/>
      <c r="B224" s="336"/>
      <c r="C224" s="337"/>
      <c r="D224" s="338"/>
      <c r="E224" s="325">
        <f>C224*D224</f>
        <v>0</v>
      </c>
      <c r="F224" s="335"/>
      <c r="G224" s="331">
        <f>F224*C224</f>
        <v>0</v>
      </c>
      <c r="H224" s="534"/>
    </row>
    <row r="225" spans="1:8" ht="24" customHeight="1">
      <c r="A225" s="537"/>
      <c r="B225" s="336"/>
      <c r="C225" s="337"/>
      <c r="D225" s="338"/>
      <c r="E225" s="325">
        <f>C225*D225</f>
        <v>0</v>
      </c>
      <c r="F225" s="335"/>
      <c r="G225" s="331">
        <f>F225*C225</f>
        <v>0</v>
      </c>
      <c r="H225" s="534"/>
    </row>
    <row r="226" spans="1:8" ht="24" customHeight="1">
      <c r="A226" s="537"/>
      <c r="B226" s="336"/>
      <c r="C226" s="337"/>
      <c r="D226" s="338"/>
      <c r="E226" s="325">
        <f>C226*D226</f>
        <v>0</v>
      </c>
      <c r="F226" s="335"/>
      <c r="G226" s="331">
        <f>F226*C226</f>
        <v>0</v>
      </c>
      <c r="H226" s="534"/>
    </row>
    <row r="227" spans="1:8" ht="24" customHeight="1" thickBot="1">
      <c r="A227" s="537"/>
      <c r="B227" s="339"/>
      <c r="C227" s="340"/>
      <c r="D227" s="341"/>
      <c r="E227" s="326">
        <f>C227*D227</f>
        <v>0</v>
      </c>
      <c r="F227" s="335"/>
      <c r="G227" s="332">
        <f>F227*C227</f>
        <v>0</v>
      </c>
      <c r="H227" s="535"/>
    </row>
    <row r="228" spans="1:8" ht="24" customHeight="1" thickTop="1" thickBot="1">
      <c r="A228" s="538"/>
      <c r="B228" s="531" t="s">
        <v>389</v>
      </c>
      <c r="C228" s="532"/>
      <c r="D228" s="328">
        <f>SUM(D223:D227)</f>
        <v>0</v>
      </c>
      <c r="E228" s="327">
        <f>SUM(E223:E227)</f>
        <v>0</v>
      </c>
      <c r="F228" s="328">
        <f>SUM(F223:F227)</f>
        <v>0</v>
      </c>
      <c r="G228" s="327">
        <f>SUM(G223:G227)</f>
        <v>0</v>
      </c>
      <c r="H228" s="329">
        <f>IF(E228=0,0,ROUND(G228/E228,4))</f>
        <v>0</v>
      </c>
    </row>
    <row r="229" spans="1:8" ht="24" customHeight="1" thickTop="1">
      <c r="A229" s="323" t="str">
        <f>IF('APPLIC. FRACT.'!A45="","",'APPLIC. FRACT.'!A45)</f>
        <v/>
      </c>
      <c r="B229" s="333"/>
      <c r="C229" s="334"/>
      <c r="D229" s="335"/>
      <c r="E229" s="324">
        <f>C229*D229</f>
        <v>0</v>
      </c>
      <c r="F229" s="335"/>
      <c r="G229" s="330">
        <f>F229*C229</f>
        <v>0</v>
      </c>
      <c r="H229" s="533"/>
    </row>
    <row r="230" spans="1:8" ht="24" customHeight="1">
      <c r="A230" s="536"/>
      <c r="B230" s="336"/>
      <c r="C230" s="337"/>
      <c r="D230" s="338"/>
      <c r="E230" s="325">
        <f>C230*D230</f>
        <v>0</v>
      </c>
      <c r="F230" s="335"/>
      <c r="G230" s="331">
        <f>F230*C230</f>
        <v>0</v>
      </c>
      <c r="H230" s="534"/>
    </row>
    <row r="231" spans="1:8" ht="24" customHeight="1">
      <c r="A231" s="537"/>
      <c r="B231" s="336"/>
      <c r="C231" s="337"/>
      <c r="D231" s="338"/>
      <c r="E231" s="325">
        <f>C231*D231</f>
        <v>0</v>
      </c>
      <c r="F231" s="335"/>
      <c r="G231" s="331">
        <f>F231*C231</f>
        <v>0</v>
      </c>
      <c r="H231" s="534"/>
    </row>
    <row r="232" spans="1:8" ht="24" customHeight="1">
      <c r="A232" s="537"/>
      <c r="B232" s="336"/>
      <c r="C232" s="337"/>
      <c r="D232" s="338"/>
      <c r="E232" s="325">
        <f>C232*D232</f>
        <v>0</v>
      </c>
      <c r="F232" s="335"/>
      <c r="G232" s="331">
        <f>F232*C232</f>
        <v>0</v>
      </c>
      <c r="H232" s="534"/>
    </row>
    <row r="233" spans="1:8" ht="24" customHeight="1" thickBot="1">
      <c r="A233" s="537"/>
      <c r="B233" s="339"/>
      <c r="C233" s="340"/>
      <c r="D233" s="341"/>
      <c r="E233" s="326">
        <f>C233*D233</f>
        <v>0</v>
      </c>
      <c r="F233" s="335"/>
      <c r="G233" s="332">
        <f>F233*C233</f>
        <v>0</v>
      </c>
      <c r="H233" s="535"/>
    </row>
    <row r="234" spans="1:8" ht="24" customHeight="1" thickTop="1" thickBot="1">
      <c r="A234" s="538"/>
      <c r="B234" s="531" t="s">
        <v>389</v>
      </c>
      <c r="C234" s="532"/>
      <c r="D234" s="328">
        <f>SUM(D229:D233)</f>
        <v>0</v>
      </c>
      <c r="E234" s="327">
        <f>SUM(E229:E233)</f>
        <v>0</v>
      </c>
      <c r="F234" s="328">
        <f>SUM(F229:F233)</f>
        <v>0</v>
      </c>
      <c r="G234" s="327">
        <f>SUM(G229:G233)</f>
        <v>0</v>
      </c>
      <c r="H234" s="329">
        <f>IF(E234=0,0,ROUND(G234/E234,4))</f>
        <v>0</v>
      </c>
    </row>
    <row r="235" spans="1:8" ht="24" customHeight="1" thickTop="1">
      <c r="A235" s="323" t="str">
        <f>IF('APPLIC. FRACT.'!A46="","",'APPLIC. FRACT.'!A46)</f>
        <v/>
      </c>
      <c r="B235" s="333"/>
      <c r="C235" s="334"/>
      <c r="D235" s="335"/>
      <c r="E235" s="324">
        <f>C235*D235</f>
        <v>0</v>
      </c>
      <c r="F235" s="335"/>
      <c r="G235" s="330">
        <f>F235*C235</f>
        <v>0</v>
      </c>
      <c r="H235" s="533"/>
    </row>
    <row r="236" spans="1:8" ht="24" customHeight="1">
      <c r="A236" s="536"/>
      <c r="B236" s="336"/>
      <c r="C236" s="337"/>
      <c r="D236" s="338"/>
      <c r="E236" s="325">
        <f>C236*D236</f>
        <v>0</v>
      </c>
      <c r="F236" s="335"/>
      <c r="G236" s="331">
        <f>F236*C236</f>
        <v>0</v>
      </c>
      <c r="H236" s="534"/>
    </row>
    <row r="237" spans="1:8" ht="24" customHeight="1">
      <c r="A237" s="537"/>
      <c r="B237" s="336"/>
      <c r="C237" s="337"/>
      <c r="D237" s="338"/>
      <c r="E237" s="325">
        <f>C237*D237</f>
        <v>0</v>
      </c>
      <c r="F237" s="335"/>
      <c r="G237" s="331">
        <f>F237*C237</f>
        <v>0</v>
      </c>
      <c r="H237" s="534"/>
    </row>
    <row r="238" spans="1:8" ht="24" customHeight="1">
      <c r="A238" s="537"/>
      <c r="B238" s="336"/>
      <c r="C238" s="337"/>
      <c r="D238" s="338"/>
      <c r="E238" s="325">
        <f>C238*D238</f>
        <v>0</v>
      </c>
      <c r="F238" s="335"/>
      <c r="G238" s="331">
        <f>F238*C238</f>
        <v>0</v>
      </c>
      <c r="H238" s="534"/>
    </row>
    <row r="239" spans="1:8" ht="24" customHeight="1" thickBot="1">
      <c r="A239" s="537"/>
      <c r="B239" s="339"/>
      <c r="C239" s="340"/>
      <c r="D239" s="341"/>
      <c r="E239" s="326">
        <f>C239*D239</f>
        <v>0</v>
      </c>
      <c r="F239" s="335"/>
      <c r="G239" s="332">
        <f>F239*C239</f>
        <v>0</v>
      </c>
      <c r="H239" s="535"/>
    </row>
    <row r="240" spans="1:8" ht="24" customHeight="1" thickTop="1" thickBot="1">
      <c r="A240" s="538"/>
      <c r="B240" s="531" t="s">
        <v>389</v>
      </c>
      <c r="C240" s="532"/>
      <c r="D240" s="328">
        <f>SUM(D235:D239)</f>
        <v>0</v>
      </c>
      <c r="E240" s="327">
        <f>SUM(E235:E239)</f>
        <v>0</v>
      </c>
      <c r="F240" s="328">
        <f>SUM(F235:F239)</f>
        <v>0</v>
      </c>
      <c r="G240" s="327">
        <f>SUM(G235:G239)</f>
        <v>0</v>
      </c>
      <c r="H240" s="329">
        <f>IF(E240=0,0,ROUND(G240/E240,4))</f>
        <v>0</v>
      </c>
    </row>
    <row r="241" spans="1:8" ht="24" customHeight="1" thickTop="1">
      <c r="A241" s="323" t="str">
        <f>IF('APPLIC. FRACT.'!$A47="","",'APPLIC. FRACT.'!$A47)</f>
        <v/>
      </c>
      <c r="B241" s="333"/>
      <c r="C241" s="334"/>
      <c r="D241" s="335"/>
      <c r="E241" s="324">
        <f>C241*D241</f>
        <v>0</v>
      </c>
      <c r="F241" s="335"/>
      <c r="G241" s="330">
        <f>F241*C241</f>
        <v>0</v>
      </c>
      <c r="H241" s="533"/>
    </row>
    <row r="242" spans="1:8" ht="24" customHeight="1">
      <c r="A242" s="536"/>
      <c r="B242" s="336"/>
      <c r="C242" s="337"/>
      <c r="D242" s="338"/>
      <c r="E242" s="325">
        <f>C242*D242</f>
        <v>0</v>
      </c>
      <c r="F242" s="335"/>
      <c r="G242" s="331">
        <f>F242*C242</f>
        <v>0</v>
      </c>
      <c r="H242" s="534"/>
    </row>
    <row r="243" spans="1:8" ht="24" customHeight="1">
      <c r="A243" s="537"/>
      <c r="B243" s="336"/>
      <c r="C243" s="337"/>
      <c r="D243" s="338"/>
      <c r="E243" s="325">
        <f>C243*D243</f>
        <v>0</v>
      </c>
      <c r="F243" s="335"/>
      <c r="G243" s="331">
        <f>F243*C243</f>
        <v>0</v>
      </c>
      <c r="H243" s="534"/>
    </row>
    <row r="244" spans="1:8" ht="24" customHeight="1">
      <c r="A244" s="537"/>
      <c r="B244" s="336"/>
      <c r="C244" s="337"/>
      <c r="D244" s="338"/>
      <c r="E244" s="325">
        <f>C244*D244</f>
        <v>0</v>
      </c>
      <c r="F244" s="335"/>
      <c r="G244" s="331">
        <f>F244*C244</f>
        <v>0</v>
      </c>
      <c r="H244" s="534"/>
    </row>
    <row r="245" spans="1:8" ht="24" customHeight="1" thickBot="1">
      <c r="A245" s="537"/>
      <c r="B245" s="339"/>
      <c r="C245" s="340"/>
      <c r="D245" s="341"/>
      <c r="E245" s="326">
        <f>C245*D245</f>
        <v>0</v>
      </c>
      <c r="F245" s="335"/>
      <c r="G245" s="332">
        <f>F245*C245</f>
        <v>0</v>
      </c>
      <c r="H245" s="535"/>
    </row>
    <row r="246" spans="1:8" ht="24" customHeight="1" thickTop="1" thickBot="1">
      <c r="A246" s="538"/>
      <c r="B246" s="531" t="s">
        <v>389</v>
      </c>
      <c r="C246" s="532"/>
      <c r="D246" s="328">
        <f>SUM(D241:D245)</f>
        <v>0</v>
      </c>
      <c r="E246" s="327">
        <f>SUM(E241:E245)</f>
        <v>0</v>
      </c>
      <c r="F246" s="328">
        <f>SUM(F241:F245)</f>
        <v>0</v>
      </c>
      <c r="G246" s="327">
        <f>SUM(G241:G245)</f>
        <v>0</v>
      </c>
      <c r="H246" s="329">
        <f>IF(E246=0,0,ROUND(G246/E246,4))</f>
        <v>0</v>
      </c>
    </row>
    <row r="247" spans="1:8" ht="24" customHeight="1" thickTop="1">
      <c r="A247" s="323" t="str">
        <f>IF('APPLIC. FRACT.'!$A48="","",'APPLIC. FRACT.'!$A48)</f>
        <v/>
      </c>
      <c r="B247" s="333"/>
      <c r="C247" s="334"/>
      <c r="D247" s="335"/>
      <c r="E247" s="324">
        <f>C247*D247</f>
        <v>0</v>
      </c>
      <c r="F247" s="335"/>
      <c r="G247" s="330">
        <f>F247*C247</f>
        <v>0</v>
      </c>
      <c r="H247" s="533"/>
    </row>
    <row r="248" spans="1:8" ht="24" customHeight="1">
      <c r="A248" s="536"/>
      <c r="B248" s="336"/>
      <c r="C248" s="337"/>
      <c r="D248" s="338"/>
      <c r="E248" s="325">
        <f>C248*D248</f>
        <v>0</v>
      </c>
      <c r="F248" s="335"/>
      <c r="G248" s="331">
        <f>F248*C248</f>
        <v>0</v>
      </c>
      <c r="H248" s="534"/>
    </row>
    <row r="249" spans="1:8" ht="24" customHeight="1">
      <c r="A249" s="537"/>
      <c r="B249" s="336"/>
      <c r="C249" s="337"/>
      <c r="D249" s="338"/>
      <c r="E249" s="325">
        <f>C249*D249</f>
        <v>0</v>
      </c>
      <c r="F249" s="335"/>
      <c r="G249" s="331">
        <f>F249*C249</f>
        <v>0</v>
      </c>
      <c r="H249" s="534"/>
    </row>
    <row r="250" spans="1:8" ht="24" customHeight="1">
      <c r="A250" s="537"/>
      <c r="B250" s="336"/>
      <c r="C250" s="337"/>
      <c r="D250" s="338"/>
      <c r="E250" s="325">
        <f>C250*D250</f>
        <v>0</v>
      </c>
      <c r="F250" s="335"/>
      <c r="G250" s="331">
        <f>F250*C250</f>
        <v>0</v>
      </c>
      <c r="H250" s="534"/>
    </row>
    <row r="251" spans="1:8" ht="24" customHeight="1" thickBot="1">
      <c r="A251" s="537"/>
      <c r="B251" s="339"/>
      <c r="C251" s="340"/>
      <c r="D251" s="341"/>
      <c r="E251" s="326">
        <f>C251*D251</f>
        <v>0</v>
      </c>
      <c r="F251" s="335"/>
      <c r="G251" s="332">
        <f>F251*C251</f>
        <v>0</v>
      </c>
      <c r="H251" s="535"/>
    </row>
    <row r="252" spans="1:8" ht="24" customHeight="1" thickTop="1" thickBot="1">
      <c r="A252" s="538"/>
      <c r="B252" s="531" t="s">
        <v>389</v>
      </c>
      <c r="C252" s="532"/>
      <c r="D252" s="328">
        <f>SUM(D247:D251)</f>
        <v>0</v>
      </c>
      <c r="E252" s="327">
        <f>SUM(E247:E251)</f>
        <v>0</v>
      </c>
      <c r="F252" s="328">
        <f>SUM(F247:F251)</f>
        <v>0</v>
      </c>
      <c r="G252" s="327">
        <f>SUM(G247:G251)</f>
        <v>0</v>
      </c>
      <c r="H252" s="329">
        <f>IF(E252=0,0,ROUND(G252/E252,4))</f>
        <v>0</v>
      </c>
    </row>
    <row r="253" spans="1:8" ht="24" customHeight="1" thickTop="1">
      <c r="A253" s="323" t="str">
        <f>IF('APPLIC. FRACT.'!$A49="","",'APPLIC. FRACT.'!$A49)</f>
        <v/>
      </c>
      <c r="B253" s="333"/>
      <c r="C253" s="334"/>
      <c r="D253" s="335"/>
      <c r="E253" s="324">
        <f>C253*D253</f>
        <v>0</v>
      </c>
      <c r="F253" s="335"/>
      <c r="G253" s="330">
        <f>F253*C253</f>
        <v>0</v>
      </c>
      <c r="H253" s="533"/>
    </row>
    <row r="254" spans="1:8" ht="24" customHeight="1">
      <c r="A254" s="536"/>
      <c r="B254" s="336"/>
      <c r="C254" s="337"/>
      <c r="D254" s="338"/>
      <c r="E254" s="325">
        <f>C254*D254</f>
        <v>0</v>
      </c>
      <c r="F254" s="335"/>
      <c r="G254" s="331">
        <f>F254*C254</f>
        <v>0</v>
      </c>
      <c r="H254" s="534"/>
    </row>
    <row r="255" spans="1:8" ht="24" customHeight="1">
      <c r="A255" s="537"/>
      <c r="B255" s="336"/>
      <c r="C255" s="337"/>
      <c r="D255" s="338"/>
      <c r="E255" s="325">
        <f>C255*D255</f>
        <v>0</v>
      </c>
      <c r="F255" s="335"/>
      <c r="G255" s="331">
        <f>F255*C255</f>
        <v>0</v>
      </c>
      <c r="H255" s="534"/>
    </row>
    <row r="256" spans="1:8" ht="24" customHeight="1">
      <c r="A256" s="537"/>
      <c r="B256" s="336"/>
      <c r="C256" s="337"/>
      <c r="D256" s="338"/>
      <c r="E256" s="325">
        <f>C256*D256</f>
        <v>0</v>
      </c>
      <c r="F256" s="335"/>
      <c r="G256" s="331">
        <f>F256*C256</f>
        <v>0</v>
      </c>
      <c r="H256" s="534"/>
    </row>
    <row r="257" spans="1:8" ht="24" customHeight="1" thickBot="1">
      <c r="A257" s="537"/>
      <c r="B257" s="339"/>
      <c r="C257" s="340"/>
      <c r="D257" s="341"/>
      <c r="E257" s="326">
        <f>C257*D257</f>
        <v>0</v>
      </c>
      <c r="F257" s="335"/>
      <c r="G257" s="332">
        <f>F257*C257</f>
        <v>0</v>
      </c>
      <c r="H257" s="535"/>
    </row>
    <row r="258" spans="1:8" ht="24" customHeight="1" thickTop="1" thickBot="1">
      <c r="A258" s="538"/>
      <c r="B258" s="531" t="s">
        <v>389</v>
      </c>
      <c r="C258" s="532"/>
      <c r="D258" s="328">
        <f>SUM(D253:D257)</f>
        <v>0</v>
      </c>
      <c r="E258" s="327">
        <f>SUM(E253:E257)</f>
        <v>0</v>
      </c>
      <c r="F258" s="328">
        <f>SUM(F253:F257)</f>
        <v>0</v>
      </c>
      <c r="G258" s="327">
        <f>SUM(G253:G257)</f>
        <v>0</v>
      </c>
      <c r="H258" s="329">
        <f>IF(E258=0,0,ROUND(G258/E258,4))</f>
        <v>0</v>
      </c>
    </row>
    <row r="259" spans="1:8" ht="24" customHeight="1" thickTop="1">
      <c r="A259" s="323" t="str">
        <f>IF('APPLIC. FRACT.'!$A50="","",'APPLIC. FRACT.'!$A50)</f>
        <v/>
      </c>
      <c r="B259" s="333"/>
      <c r="C259" s="334"/>
      <c r="D259" s="335"/>
      <c r="E259" s="324">
        <f>C259*D259</f>
        <v>0</v>
      </c>
      <c r="F259" s="335"/>
      <c r="G259" s="330">
        <f>F259*C259</f>
        <v>0</v>
      </c>
      <c r="H259" s="533"/>
    </row>
    <row r="260" spans="1:8" ht="24" customHeight="1">
      <c r="A260" s="536"/>
      <c r="B260" s="336"/>
      <c r="C260" s="337"/>
      <c r="D260" s="338"/>
      <c r="E260" s="325">
        <f>C260*D260</f>
        <v>0</v>
      </c>
      <c r="F260" s="335"/>
      <c r="G260" s="331">
        <f>F260*C260</f>
        <v>0</v>
      </c>
      <c r="H260" s="534"/>
    </row>
    <row r="261" spans="1:8" ht="24" customHeight="1">
      <c r="A261" s="537"/>
      <c r="B261" s="336"/>
      <c r="C261" s="337"/>
      <c r="D261" s="338"/>
      <c r="E261" s="325">
        <f>C261*D261</f>
        <v>0</v>
      </c>
      <c r="F261" s="335"/>
      <c r="G261" s="331">
        <f>F261*C261</f>
        <v>0</v>
      </c>
      <c r="H261" s="534"/>
    </row>
    <row r="262" spans="1:8" ht="24" customHeight="1">
      <c r="A262" s="537"/>
      <c r="B262" s="336"/>
      <c r="C262" s="337"/>
      <c r="D262" s="338"/>
      <c r="E262" s="325">
        <f>C262*D262</f>
        <v>0</v>
      </c>
      <c r="F262" s="335"/>
      <c r="G262" s="331">
        <f>F262*C262</f>
        <v>0</v>
      </c>
      <c r="H262" s="534"/>
    </row>
    <row r="263" spans="1:8" ht="24" customHeight="1" thickBot="1">
      <c r="A263" s="537"/>
      <c r="B263" s="339"/>
      <c r="C263" s="340"/>
      <c r="D263" s="341"/>
      <c r="E263" s="326">
        <f>C263*D263</f>
        <v>0</v>
      </c>
      <c r="F263" s="335"/>
      <c r="G263" s="332">
        <f>F263*C263</f>
        <v>0</v>
      </c>
      <c r="H263" s="535"/>
    </row>
    <row r="264" spans="1:8" ht="24" customHeight="1" thickTop="1" thickBot="1">
      <c r="A264" s="538"/>
      <c r="B264" s="531" t="s">
        <v>389</v>
      </c>
      <c r="C264" s="532"/>
      <c r="D264" s="328">
        <f>SUM(D259:D263)</f>
        <v>0</v>
      </c>
      <c r="E264" s="327">
        <f>SUM(E259:E263)</f>
        <v>0</v>
      </c>
      <c r="F264" s="328">
        <f>SUM(F259:F263)</f>
        <v>0</v>
      </c>
      <c r="G264" s="327">
        <f>SUM(G259:G263)</f>
        <v>0</v>
      </c>
      <c r="H264" s="329">
        <f>IF(E264=0,0,ROUND(G264/E264,4))</f>
        <v>0</v>
      </c>
    </row>
    <row r="265" spans="1:8" ht="24" customHeight="1" thickTop="1">
      <c r="A265" s="323" t="str">
        <f>IF('APPLIC. FRACT.'!$A51="","",'APPLIC. FRACT.'!$A51)</f>
        <v/>
      </c>
      <c r="B265" s="333"/>
      <c r="C265" s="334"/>
      <c r="D265" s="335"/>
      <c r="E265" s="324">
        <f>C265*D265</f>
        <v>0</v>
      </c>
      <c r="F265" s="335"/>
      <c r="G265" s="330">
        <f>F265*C265</f>
        <v>0</v>
      </c>
      <c r="H265" s="533"/>
    </row>
    <row r="266" spans="1:8" ht="24" customHeight="1">
      <c r="A266" s="536"/>
      <c r="B266" s="336"/>
      <c r="C266" s="337"/>
      <c r="D266" s="338"/>
      <c r="E266" s="325">
        <f>C266*D266</f>
        <v>0</v>
      </c>
      <c r="F266" s="335"/>
      <c r="G266" s="331">
        <f>F266*C266</f>
        <v>0</v>
      </c>
      <c r="H266" s="534"/>
    </row>
    <row r="267" spans="1:8" ht="24" customHeight="1">
      <c r="A267" s="537"/>
      <c r="B267" s="336"/>
      <c r="C267" s="337"/>
      <c r="D267" s="338"/>
      <c r="E267" s="325">
        <f>C267*D267</f>
        <v>0</v>
      </c>
      <c r="F267" s="335"/>
      <c r="G267" s="331">
        <f>F267*C267</f>
        <v>0</v>
      </c>
      <c r="H267" s="534"/>
    </row>
    <row r="268" spans="1:8" ht="24" customHeight="1">
      <c r="A268" s="537"/>
      <c r="B268" s="336"/>
      <c r="C268" s="337"/>
      <c r="D268" s="338"/>
      <c r="E268" s="325">
        <f>C268*D268</f>
        <v>0</v>
      </c>
      <c r="F268" s="335"/>
      <c r="G268" s="331">
        <f>F268*C268</f>
        <v>0</v>
      </c>
      <c r="H268" s="534"/>
    </row>
    <row r="269" spans="1:8" ht="24" customHeight="1" thickBot="1">
      <c r="A269" s="537"/>
      <c r="B269" s="339"/>
      <c r="C269" s="340"/>
      <c r="D269" s="341"/>
      <c r="E269" s="326">
        <f>C269*D269</f>
        <v>0</v>
      </c>
      <c r="F269" s="335"/>
      <c r="G269" s="332">
        <f>F269*C269</f>
        <v>0</v>
      </c>
      <c r="H269" s="535"/>
    </row>
    <row r="270" spans="1:8" ht="24" customHeight="1" thickTop="1" thickBot="1">
      <c r="A270" s="538"/>
      <c r="B270" s="531" t="s">
        <v>389</v>
      </c>
      <c r="C270" s="532"/>
      <c r="D270" s="328">
        <f>SUM(D265:D269)</f>
        <v>0</v>
      </c>
      <c r="E270" s="327">
        <f>SUM(E265:E269)</f>
        <v>0</v>
      </c>
      <c r="F270" s="328">
        <f>SUM(F265:F269)</f>
        <v>0</v>
      </c>
      <c r="G270" s="327">
        <f>SUM(G265:G269)</f>
        <v>0</v>
      </c>
      <c r="H270" s="329">
        <f>IF(E270=0,0,ROUND(G270/E270,4))</f>
        <v>0</v>
      </c>
    </row>
    <row r="271" spans="1:8" ht="24" customHeight="1" thickTop="1">
      <c r="A271" s="323" t="str">
        <f>IF('APPLIC. FRACT.'!$A52="","",'APPLIC. FRACT.'!$A52)</f>
        <v/>
      </c>
      <c r="B271" s="333"/>
      <c r="C271" s="334"/>
      <c r="D271" s="335"/>
      <c r="E271" s="324">
        <f>C271*D271</f>
        <v>0</v>
      </c>
      <c r="F271" s="335"/>
      <c r="G271" s="330">
        <f>F271*C271</f>
        <v>0</v>
      </c>
      <c r="H271" s="533"/>
    </row>
    <row r="272" spans="1:8" ht="24" customHeight="1">
      <c r="A272" s="536"/>
      <c r="B272" s="336"/>
      <c r="C272" s="337"/>
      <c r="D272" s="338"/>
      <c r="E272" s="325">
        <f>C272*D272</f>
        <v>0</v>
      </c>
      <c r="F272" s="335"/>
      <c r="G272" s="331">
        <f>F272*C272</f>
        <v>0</v>
      </c>
      <c r="H272" s="534"/>
    </row>
    <row r="273" spans="1:8" ht="24" customHeight="1">
      <c r="A273" s="537"/>
      <c r="B273" s="336"/>
      <c r="C273" s="337"/>
      <c r="D273" s="338"/>
      <c r="E273" s="325">
        <f>C273*D273</f>
        <v>0</v>
      </c>
      <c r="F273" s="335"/>
      <c r="G273" s="331">
        <f>F273*C273</f>
        <v>0</v>
      </c>
      <c r="H273" s="534"/>
    </row>
    <row r="274" spans="1:8" ht="24" customHeight="1">
      <c r="A274" s="537"/>
      <c r="B274" s="336"/>
      <c r="C274" s="337"/>
      <c r="D274" s="338"/>
      <c r="E274" s="325">
        <f>C274*D274</f>
        <v>0</v>
      </c>
      <c r="F274" s="335"/>
      <c r="G274" s="331">
        <f>F274*C274</f>
        <v>0</v>
      </c>
      <c r="H274" s="534"/>
    </row>
    <row r="275" spans="1:8" ht="24" customHeight="1" thickBot="1">
      <c r="A275" s="537"/>
      <c r="B275" s="339"/>
      <c r="C275" s="340"/>
      <c r="D275" s="341"/>
      <c r="E275" s="326">
        <f>C275*D275</f>
        <v>0</v>
      </c>
      <c r="F275" s="335"/>
      <c r="G275" s="332">
        <f>F275*C275</f>
        <v>0</v>
      </c>
      <c r="H275" s="535"/>
    </row>
    <row r="276" spans="1:8" ht="24" customHeight="1" thickTop="1" thickBot="1">
      <c r="A276" s="538"/>
      <c r="B276" s="531" t="s">
        <v>389</v>
      </c>
      <c r="C276" s="532"/>
      <c r="D276" s="328">
        <f>SUM(D271:D275)</f>
        <v>0</v>
      </c>
      <c r="E276" s="327">
        <f>SUM(E271:E275)</f>
        <v>0</v>
      </c>
      <c r="F276" s="328">
        <f>SUM(F271:F275)</f>
        <v>0</v>
      </c>
      <c r="G276" s="327">
        <f>SUM(G271:G275)</f>
        <v>0</v>
      </c>
      <c r="H276" s="329">
        <f>IF(E276=0,0,ROUND(G276/E276,4))</f>
        <v>0</v>
      </c>
    </row>
    <row r="277" spans="1:8" ht="24" customHeight="1" thickTop="1">
      <c r="A277" s="323" t="str">
        <f>IF('APPLIC. FRACT.'!$A53="","",'APPLIC. FRACT.'!$A53)</f>
        <v/>
      </c>
      <c r="B277" s="333"/>
      <c r="C277" s="334"/>
      <c r="D277" s="335"/>
      <c r="E277" s="324">
        <f>C277*D277</f>
        <v>0</v>
      </c>
      <c r="F277" s="335"/>
      <c r="G277" s="330">
        <f>F277*C277</f>
        <v>0</v>
      </c>
      <c r="H277" s="533"/>
    </row>
    <row r="278" spans="1:8" ht="24" customHeight="1">
      <c r="A278" s="536"/>
      <c r="B278" s="336"/>
      <c r="C278" s="337"/>
      <c r="D278" s="338"/>
      <c r="E278" s="325">
        <f>C278*D278</f>
        <v>0</v>
      </c>
      <c r="F278" s="335"/>
      <c r="G278" s="331">
        <f>F278*C278</f>
        <v>0</v>
      </c>
      <c r="H278" s="534"/>
    </row>
    <row r="279" spans="1:8" ht="24" customHeight="1">
      <c r="A279" s="537"/>
      <c r="B279" s="336"/>
      <c r="C279" s="337"/>
      <c r="D279" s="338"/>
      <c r="E279" s="325">
        <f>C279*D279</f>
        <v>0</v>
      </c>
      <c r="F279" s="335"/>
      <c r="G279" s="331">
        <f>F279*C279</f>
        <v>0</v>
      </c>
      <c r="H279" s="534"/>
    </row>
    <row r="280" spans="1:8" ht="24" customHeight="1">
      <c r="A280" s="537"/>
      <c r="B280" s="336"/>
      <c r="C280" s="337"/>
      <c r="D280" s="338"/>
      <c r="E280" s="325">
        <f>C280*D280</f>
        <v>0</v>
      </c>
      <c r="F280" s="335"/>
      <c r="G280" s="331">
        <f>F280*C280</f>
        <v>0</v>
      </c>
      <c r="H280" s="534"/>
    </row>
    <row r="281" spans="1:8" ht="24" customHeight="1" thickBot="1">
      <c r="A281" s="537"/>
      <c r="B281" s="339"/>
      <c r="C281" s="340"/>
      <c r="D281" s="341"/>
      <c r="E281" s="326">
        <f>C281*D281</f>
        <v>0</v>
      </c>
      <c r="F281" s="335"/>
      <c r="G281" s="332">
        <f>F281*C281</f>
        <v>0</v>
      </c>
      <c r="H281" s="535"/>
    </row>
    <row r="282" spans="1:8" ht="24" customHeight="1" thickTop="1" thickBot="1">
      <c r="A282" s="538"/>
      <c r="B282" s="531" t="s">
        <v>389</v>
      </c>
      <c r="C282" s="532"/>
      <c r="D282" s="328">
        <f>SUM(D277:D281)</f>
        <v>0</v>
      </c>
      <c r="E282" s="327">
        <f>SUM(E277:E281)</f>
        <v>0</v>
      </c>
      <c r="F282" s="328">
        <f>SUM(F277:F281)</f>
        <v>0</v>
      </c>
      <c r="G282" s="327">
        <f>SUM(G277:G281)</f>
        <v>0</v>
      </c>
      <c r="H282" s="329">
        <f>IF(E282=0,0,ROUND(G282/E282,4))</f>
        <v>0</v>
      </c>
    </row>
    <row r="283" spans="1:8" ht="24" customHeight="1" thickTop="1">
      <c r="A283" s="323" t="str">
        <f>IF('APPLIC. FRACT.'!$A54="","",'APPLIC. FRACT.'!$A54)</f>
        <v/>
      </c>
      <c r="B283" s="333"/>
      <c r="C283" s="334"/>
      <c r="D283" s="335"/>
      <c r="E283" s="324">
        <f>C283*D283</f>
        <v>0</v>
      </c>
      <c r="F283" s="335"/>
      <c r="G283" s="330">
        <f>F283*C283</f>
        <v>0</v>
      </c>
      <c r="H283" s="533"/>
    </row>
    <row r="284" spans="1:8" ht="24" customHeight="1">
      <c r="A284" s="536"/>
      <c r="B284" s="336"/>
      <c r="C284" s="337"/>
      <c r="D284" s="338"/>
      <c r="E284" s="325">
        <f>C284*D284</f>
        <v>0</v>
      </c>
      <c r="F284" s="335"/>
      <c r="G284" s="331">
        <f>F284*C284</f>
        <v>0</v>
      </c>
      <c r="H284" s="534"/>
    </row>
    <row r="285" spans="1:8" ht="24" customHeight="1">
      <c r="A285" s="537"/>
      <c r="B285" s="336"/>
      <c r="C285" s="337"/>
      <c r="D285" s="338"/>
      <c r="E285" s="325">
        <f>C285*D285</f>
        <v>0</v>
      </c>
      <c r="F285" s="335"/>
      <c r="G285" s="331">
        <f>F285*C285</f>
        <v>0</v>
      </c>
      <c r="H285" s="534"/>
    </row>
    <row r="286" spans="1:8" ht="24" customHeight="1">
      <c r="A286" s="537"/>
      <c r="B286" s="336"/>
      <c r="C286" s="337"/>
      <c r="D286" s="338"/>
      <c r="E286" s="325">
        <f>C286*D286</f>
        <v>0</v>
      </c>
      <c r="F286" s="335"/>
      <c r="G286" s="331">
        <f>F286*C286</f>
        <v>0</v>
      </c>
      <c r="H286" s="534"/>
    </row>
    <row r="287" spans="1:8" ht="24" customHeight="1" thickBot="1">
      <c r="A287" s="537"/>
      <c r="B287" s="339"/>
      <c r="C287" s="340"/>
      <c r="D287" s="341"/>
      <c r="E287" s="326">
        <f>C287*D287</f>
        <v>0</v>
      </c>
      <c r="F287" s="335"/>
      <c r="G287" s="332">
        <f>F287*C287</f>
        <v>0</v>
      </c>
      <c r="H287" s="535"/>
    </row>
    <row r="288" spans="1:8" ht="24" customHeight="1" thickTop="1" thickBot="1">
      <c r="A288" s="538"/>
      <c r="B288" s="531" t="s">
        <v>389</v>
      </c>
      <c r="C288" s="532"/>
      <c r="D288" s="328">
        <f>SUM(D283:D287)</f>
        <v>0</v>
      </c>
      <c r="E288" s="327">
        <f>SUM(E283:E287)</f>
        <v>0</v>
      </c>
      <c r="F288" s="328">
        <f>SUM(F283:F287)</f>
        <v>0</v>
      </c>
      <c r="G288" s="327">
        <f>SUM(G283:G287)</f>
        <v>0</v>
      </c>
      <c r="H288" s="329">
        <f>IF(E288=0,0,ROUND(G288/E288,4))</f>
        <v>0</v>
      </c>
    </row>
    <row r="289" spans="1:8" ht="24" customHeight="1" thickTop="1">
      <c r="A289" s="323" t="str">
        <f>IF('APPLIC. FRACT.'!$A55="","",'APPLIC. FRACT.'!$A55)</f>
        <v/>
      </c>
      <c r="B289" s="333"/>
      <c r="C289" s="334"/>
      <c r="D289" s="335"/>
      <c r="E289" s="324">
        <f>C289*D289</f>
        <v>0</v>
      </c>
      <c r="F289" s="335"/>
      <c r="G289" s="330">
        <f>F289*C289</f>
        <v>0</v>
      </c>
      <c r="H289" s="533"/>
    </row>
    <row r="290" spans="1:8" ht="24" customHeight="1">
      <c r="A290" s="536"/>
      <c r="B290" s="336"/>
      <c r="C290" s="337"/>
      <c r="D290" s="338"/>
      <c r="E290" s="325">
        <f>C290*D290</f>
        <v>0</v>
      </c>
      <c r="F290" s="335"/>
      <c r="G290" s="331">
        <f>F290*C290</f>
        <v>0</v>
      </c>
      <c r="H290" s="534"/>
    </row>
    <row r="291" spans="1:8" ht="24" customHeight="1">
      <c r="A291" s="537"/>
      <c r="B291" s="336"/>
      <c r="C291" s="337"/>
      <c r="D291" s="338"/>
      <c r="E291" s="325">
        <f>C291*D291</f>
        <v>0</v>
      </c>
      <c r="F291" s="335"/>
      <c r="G291" s="331">
        <f>F291*C291</f>
        <v>0</v>
      </c>
      <c r="H291" s="534"/>
    </row>
    <row r="292" spans="1:8" ht="24" customHeight="1">
      <c r="A292" s="537"/>
      <c r="B292" s="336"/>
      <c r="C292" s="337"/>
      <c r="D292" s="338"/>
      <c r="E292" s="325">
        <f>C292*D292</f>
        <v>0</v>
      </c>
      <c r="F292" s="335"/>
      <c r="G292" s="331">
        <f>F292*C292</f>
        <v>0</v>
      </c>
      <c r="H292" s="534"/>
    </row>
    <row r="293" spans="1:8" ht="24" customHeight="1" thickBot="1">
      <c r="A293" s="537"/>
      <c r="B293" s="339"/>
      <c r="C293" s="340"/>
      <c r="D293" s="341"/>
      <c r="E293" s="326">
        <f>C293*D293</f>
        <v>0</v>
      </c>
      <c r="F293" s="335"/>
      <c r="G293" s="332">
        <f>F293*C293</f>
        <v>0</v>
      </c>
      <c r="H293" s="535"/>
    </row>
    <row r="294" spans="1:8" ht="24" customHeight="1" thickTop="1" thickBot="1">
      <c r="A294" s="538"/>
      <c r="B294" s="531" t="s">
        <v>389</v>
      </c>
      <c r="C294" s="532"/>
      <c r="D294" s="328">
        <f>SUM(D289:D293)</f>
        <v>0</v>
      </c>
      <c r="E294" s="327">
        <f>SUM(E289:E293)</f>
        <v>0</v>
      </c>
      <c r="F294" s="328">
        <f>SUM(F289:F293)</f>
        <v>0</v>
      </c>
      <c r="G294" s="327">
        <f>SUM(G289:G293)</f>
        <v>0</v>
      </c>
      <c r="H294" s="329">
        <f>IF(E294=0,0,ROUND(G294/E294,4))</f>
        <v>0</v>
      </c>
    </row>
    <row r="295" spans="1:8" ht="24" customHeight="1" thickTop="1">
      <c r="A295" s="323" t="str">
        <f>IF('APPLIC. FRACT.'!$A56="","",'APPLIC. FRACT.'!$A56)</f>
        <v/>
      </c>
      <c r="B295" s="333"/>
      <c r="C295" s="334"/>
      <c r="D295" s="335"/>
      <c r="E295" s="324">
        <f>C295*D295</f>
        <v>0</v>
      </c>
      <c r="F295" s="335"/>
      <c r="G295" s="330">
        <f>F295*C295</f>
        <v>0</v>
      </c>
      <c r="H295" s="533"/>
    </row>
    <row r="296" spans="1:8" ht="24" customHeight="1">
      <c r="A296" s="536"/>
      <c r="B296" s="336"/>
      <c r="C296" s="337"/>
      <c r="D296" s="338"/>
      <c r="E296" s="325">
        <f>C296*D296</f>
        <v>0</v>
      </c>
      <c r="F296" s="335"/>
      <c r="G296" s="331">
        <f>F296*C296</f>
        <v>0</v>
      </c>
      <c r="H296" s="534"/>
    </row>
    <row r="297" spans="1:8" ht="24" customHeight="1">
      <c r="A297" s="537"/>
      <c r="B297" s="336"/>
      <c r="C297" s="337"/>
      <c r="D297" s="338"/>
      <c r="E297" s="325">
        <f>C297*D297</f>
        <v>0</v>
      </c>
      <c r="F297" s="335"/>
      <c r="G297" s="331">
        <f>F297*C297</f>
        <v>0</v>
      </c>
      <c r="H297" s="534"/>
    </row>
    <row r="298" spans="1:8" ht="24" customHeight="1">
      <c r="A298" s="537"/>
      <c r="B298" s="336"/>
      <c r="C298" s="337"/>
      <c r="D298" s="338"/>
      <c r="E298" s="325">
        <f>C298*D298</f>
        <v>0</v>
      </c>
      <c r="F298" s="335"/>
      <c r="G298" s="331">
        <f>F298*C298</f>
        <v>0</v>
      </c>
      <c r="H298" s="534"/>
    </row>
    <row r="299" spans="1:8" ht="24" customHeight="1" thickBot="1">
      <c r="A299" s="537"/>
      <c r="B299" s="339"/>
      <c r="C299" s="340"/>
      <c r="D299" s="341"/>
      <c r="E299" s="326">
        <f>C299*D299</f>
        <v>0</v>
      </c>
      <c r="F299" s="335"/>
      <c r="G299" s="332">
        <f>F299*C299</f>
        <v>0</v>
      </c>
      <c r="H299" s="535"/>
    </row>
    <row r="300" spans="1:8" ht="24" customHeight="1" thickTop="1" thickBot="1">
      <c r="A300" s="538"/>
      <c r="B300" s="531" t="s">
        <v>389</v>
      </c>
      <c r="C300" s="532"/>
      <c r="D300" s="328">
        <f>SUM(D295:D299)</f>
        <v>0</v>
      </c>
      <c r="E300" s="327">
        <f>SUM(E295:E299)</f>
        <v>0</v>
      </c>
      <c r="F300" s="328">
        <f>SUM(F295:F299)</f>
        <v>0</v>
      </c>
      <c r="G300" s="327">
        <f>SUM(G295:G299)</f>
        <v>0</v>
      </c>
      <c r="H300" s="329">
        <f>IF(E300=0,0,ROUND(G300/E300,4))</f>
        <v>0</v>
      </c>
    </row>
    <row r="301" spans="1:8" ht="24" customHeight="1" thickTop="1">
      <c r="A301" s="323" t="str">
        <f>IF('APPLIC. FRACT.'!$A57="","",'APPLIC. FRACT.'!$A57)</f>
        <v/>
      </c>
      <c r="B301" s="333"/>
      <c r="C301" s="334"/>
      <c r="D301" s="335"/>
      <c r="E301" s="324">
        <f>C301*D301</f>
        <v>0</v>
      </c>
      <c r="F301" s="335"/>
      <c r="G301" s="330">
        <f>F301*C301</f>
        <v>0</v>
      </c>
      <c r="H301" s="533"/>
    </row>
    <row r="302" spans="1:8" ht="24" customHeight="1">
      <c r="A302" s="536"/>
      <c r="B302" s="336"/>
      <c r="C302" s="337"/>
      <c r="D302" s="338"/>
      <c r="E302" s="325">
        <f>C302*D302</f>
        <v>0</v>
      </c>
      <c r="F302" s="335"/>
      <c r="G302" s="331">
        <f>F302*C302</f>
        <v>0</v>
      </c>
      <c r="H302" s="534"/>
    </row>
    <row r="303" spans="1:8" ht="24" customHeight="1">
      <c r="A303" s="537"/>
      <c r="B303" s="336"/>
      <c r="C303" s="337"/>
      <c r="D303" s="338"/>
      <c r="E303" s="325">
        <f>C303*D303</f>
        <v>0</v>
      </c>
      <c r="F303" s="335"/>
      <c r="G303" s="331">
        <f>F303*C303</f>
        <v>0</v>
      </c>
      <c r="H303" s="534"/>
    </row>
    <row r="304" spans="1:8" ht="24" customHeight="1">
      <c r="A304" s="537"/>
      <c r="B304" s="336"/>
      <c r="C304" s="337"/>
      <c r="D304" s="338"/>
      <c r="E304" s="325">
        <f>C304*D304</f>
        <v>0</v>
      </c>
      <c r="F304" s="335"/>
      <c r="G304" s="331">
        <f>F304*C304</f>
        <v>0</v>
      </c>
      <c r="H304" s="534"/>
    </row>
    <row r="305" spans="1:8" ht="24" customHeight="1" thickBot="1">
      <c r="A305" s="537"/>
      <c r="B305" s="339"/>
      <c r="C305" s="340"/>
      <c r="D305" s="341"/>
      <c r="E305" s="326">
        <f>C305*D305</f>
        <v>0</v>
      </c>
      <c r="F305" s="335"/>
      <c r="G305" s="332">
        <f>F305*C305</f>
        <v>0</v>
      </c>
      <c r="H305" s="535"/>
    </row>
    <row r="306" spans="1:8" ht="24" customHeight="1" thickTop="1" thickBot="1">
      <c r="A306" s="538"/>
      <c r="B306" s="531" t="s">
        <v>389</v>
      </c>
      <c r="C306" s="532"/>
      <c r="D306" s="328">
        <f>SUM(D301:D305)</f>
        <v>0</v>
      </c>
      <c r="E306" s="327">
        <f>SUM(E301:E305)</f>
        <v>0</v>
      </c>
      <c r="F306" s="328">
        <f>SUM(F301:F305)</f>
        <v>0</v>
      </c>
      <c r="G306" s="327">
        <f>SUM(G301:G305)</f>
        <v>0</v>
      </c>
      <c r="H306" s="329">
        <f>IF(E306=0,0,ROUND(G306/E306,4))</f>
        <v>0</v>
      </c>
    </row>
    <row r="307" spans="1:8" ht="24" customHeight="1" thickTop="1">
      <c r="A307" s="323" t="str">
        <f>IF('APPLIC. FRACT.'!$A58="","",'APPLIC. FRACT.'!$A58)</f>
        <v/>
      </c>
      <c r="B307" s="333"/>
      <c r="C307" s="334"/>
      <c r="D307" s="335"/>
      <c r="E307" s="324">
        <f>C307*D307</f>
        <v>0</v>
      </c>
      <c r="F307" s="335"/>
      <c r="G307" s="330">
        <f>F307*C307</f>
        <v>0</v>
      </c>
      <c r="H307" s="533"/>
    </row>
    <row r="308" spans="1:8" ht="24" customHeight="1">
      <c r="A308" s="536"/>
      <c r="B308" s="336"/>
      <c r="C308" s="337"/>
      <c r="D308" s="338"/>
      <c r="E308" s="325">
        <f>C308*D308</f>
        <v>0</v>
      </c>
      <c r="F308" s="335"/>
      <c r="G308" s="331">
        <f>F308*C308</f>
        <v>0</v>
      </c>
      <c r="H308" s="534"/>
    </row>
    <row r="309" spans="1:8" ht="24" customHeight="1">
      <c r="A309" s="537"/>
      <c r="B309" s="336"/>
      <c r="C309" s="337"/>
      <c r="D309" s="338"/>
      <c r="E309" s="325">
        <f>C309*D309</f>
        <v>0</v>
      </c>
      <c r="F309" s="335"/>
      <c r="G309" s="331">
        <f>F309*C309</f>
        <v>0</v>
      </c>
      <c r="H309" s="534"/>
    </row>
    <row r="310" spans="1:8" ht="24" customHeight="1">
      <c r="A310" s="537"/>
      <c r="B310" s="336"/>
      <c r="C310" s="337"/>
      <c r="D310" s="338"/>
      <c r="E310" s="325">
        <f>C310*D310</f>
        <v>0</v>
      </c>
      <c r="F310" s="335"/>
      <c r="G310" s="331">
        <f>F310*C310</f>
        <v>0</v>
      </c>
      <c r="H310" s="534"/>
    </row>
    <row r="311" spans="1:8" ht="24" customHeight="1" thickBot="1">
      <c r="A311" s="537"/>
      <c r="B311" s="339"/>
      <c r="C311" s="340"/>
      <c r="D311" s="341"/>
      <c r="E311" s="326">
        <f>C311*D311</f>
        <v>0</v>
      </c>
      <c r="F311" s="335"/>
      <c r="G311" s="332">
        <f>F311*C311</f>
        <v>0</v>
      </c>
      <c r="H311" s="535"/>
    </row>
    <row r="312" spans="1:8" ht="24" customHeight="1" thickTop="1" thickBot="1">
      <c r="A312" s="538"/>
      <c r="B312" s="531" t="s">
        <v>389</v>
      </c>
      <c r="C312" s="532"/>
      <c r="D312" s="328">
        <f>SUM(D307:D311)</f>
        <v>0</v>
      </c>
      <c r="E312" s="327">
        <f>SUM(E307:E311)</f>
        <v>0</v>
      </c>
      <c r="F312" s="328">
        <f>SUM(F307:F311)</f>
        <v>0</v>
      </c>
      <c r="G312" s="327">
        <f>SUM(G307:G311)</f>
        <v>0</v>
      </c>
      <c r="H312" s="329">
        <f>IF(E312=0,0,ROUND(G312/E312,4))</f>
        <v>0</v>
      </c>
    </row>
    <row r="313" spans="1:8" ht="24" customHeight="1" thickTop="1">
      <c r="A313" s="323" t="str">
        <f>IF('APPLIC. FRACT.'!$A59="","",'APPLIC. FRACT.'!$A59)</f>
        <v/>
      </c>
      <c r="B313" s="333"/>
      <c r="C313" s="334"/>
      <c r="D313" s="335"/>
      <c r="E313" s="324">
        <f>C313*D313</f>
        <v>0</v>
      </c>
      <c r="F313" s="335"/>
      <c r="G313" s="330">
        <f>F313*C313</f>
        <v>0</v>
      </c>
      <c r="H313" s="533"/>
    </row>
    <row r="314" spans="1:8" ht="24" customHeight="1">
      <c r="A314" s="536"/>
      <c r="B314" s="336"/>
      <c r="C314" s="337"/>
      <c r="D314" s="338"/>
      <c r="E314" s="325">
        <f>C314*D314</f>
        <v>0</v>
      </c>
      <c r="F314" s="335"/>
      <c r="G314" s="331">
        <f>F314*C314</f>
        <v>0</v>
      </c>
      <c r="H314" s="534"/>
    </row>
    <row r="315" spans="1:8" ht="24" customHeight="1">
      <c r="A315" s="537"/>
      <c r="B315" s="336"/>
      <c r="C315" s="337"/>
      <c r="D315" s="338"/>
      <c r="E315" s="325">
        <f>C315*D315</f>
        <v>0</v>
      </c>
      <c r="F315" s="335"/>
      <c r="G315" s="331">
        <f>F315*C315</f>
        <v>0</v>
      </c>
      <c r="H315" s="534"/>
    </row>
    <row r="316" spans="1:8" ht="24" customHeight="1">
      <c r="A316" s="537"/>
      <c r="B316" s="336"/>
      <c r="C316" s="337"/>
      <c r="D316" s="338"/>
      <c r="E316" s="325">
        <f>C316*D316</f>
        <v>0</v>
      </c>
      <c r="F316" s="335"/>
      <c r="G316" s="331">
        <f>F316*C316</f>
        <v>0</v>
      </c>
      <c r="H316" s="534"/>
    </row>
    <row r="317" spans="1:8" ht="24" customHeight="1" thickBot="1">
      <c r="A317" s="537"/>
      <c r="B317" s="339"/>
      <c r="C317" s="340"/>
      <c r="D317" s="341"/>
      <c r="E317" s="326">
        <f>C317*D317</f>
        <v>0</v>
      </c>
      <c r="F317" s="335"/>
      <c r="G317" s="332">
        <f>F317*C317</f>
        <v>0</v>
      </c>
      <c r="H317" s="535"/>
    </row>
    <row r="318" spans="1:8" ht="24" customHeight="1" thickTop="1" thickBot="1">
      <c r="A318" s="538"/>
      <c r="B318" s="531" t="s">
        <v>389</v>
      </c>
      <c r="C318" s="532"/>
      <c r="D318" s="328">
        <f>SUM(D313:D317)</f>
        <v>0</v>
      </c>
      <c r="E318" s="327">
        <f>SUM(E313:E317)</f>
        <v>0</v>
      </c>
      <c r="F318" s="328">
        <f>SUM(F313:F317)</f>
        <v>0</v>
      </c>
      <c r="G318" s="327">
        <f>SUM(G313:G317)</f>
        <v>0</v>
      </c>
      <c r="H318" s="329">
        <f>IF(E318=0,0,ROUND(G318/E318,4))</f>
        <v>0</v>
      </c>
    </row>
    <row r="319" spans="1:8" ht="24" customHeight="1" thickTop="1">
      <c r="A319" s="323" t="str">
        <f>IF('APPLIC. FRACT.'!$A60="","",'APPLIC. FRACT.'!$A60)</f>
        <v/>
      </c>
      <c r="B319" s="333"/>
      <c r="C319" s="334"/>
      <c r="D319" s="335"/>
      <c r="E319" s="324">
        <f>C319*D319</f>
        <v>0</v>
      </c>
      <c r="F319" s="335"/>
      <c r="G319" s="330">
        <f>F319*C319</f>
        <v>0</v>
      </c>
      <c r="H319" s="533"/>
    </row>
    <row r="320" spans="1:8" ht="24" customHeight="1">
      <c r="A320" s="536"/>
      <c r="B320" s="336"/>
      <c r="C320" s="337"/>
      <c r="D320" s="338"/>
      <c r="E320" s="325">
        <f>C320*D320</f>
        <v>0</v>
      </c>
      <c r="F320" s="335"/>
      <c r="G320" s="331">
        <f>F320*C320</f>
        <v>0</v>
      </c>
      <c r="H320" s="534"/>
    </row>
    <row r="321" spans="1:8" ht="24" customHeight="1">
      <c r="A321" s="537"/>
      <c r="B321" s="336"/>
      <c r="C321" s="337"/>
      <c r="D321" s="338"/>
      <c r="E321" s="325">
        <f>C321*D321</f>
        <v>0</v>
      </c>
      <c r="F321" s="335"/>
      <c r="G321" s="331">
        <f>F321*C321</f>
        <v>0</v>
      </c>
      <c r="H321" s="534"/>
    </row>
    <row r="322" spans="1:8" ht="24" customHeight="1">
      <c r="A322" s="537"/>
      <c r="B322" s="336"/>
      <c r="C322" s="337"/>
      <c r="D322" s="338"/>
      <c r="E322" s="325">
        <f>C322*D322</f>
        <v>0</v>
      </c>
      <c r="F322" s="335"/>
      <c r="G322" s="331">
        <f>F322*C322</f>
        <v>0</v>
      </c>
      <c r="H322" s="534"/>
    </row>
    <row r="323" spans="1:8" ht="24" customHeight="1" thickBot="1">
      <c r="A323" s="537"/>
      <c r="B323" s="339"/>
      <c r="C323" s="340"/>
      <c r="D323" s="341"/>
      <c r="E323" s="326">
        <f>C323*D323</f>
        <v>0</v>
      </c>
      <c r="F323" s="335"/>
      <c r="G323" s="332">
        <f>F323*C323</f>
        <v>0</v>
      </c>
      <c r="H323" s="535"/>
    </row>
    <row r="324" spans="1:8" ht="24" customHeight="1" thickTop="1" thickBot="1">
      <c r="A324" s="538"/>
      <c r="B324" s="531" t="s">
        <v>389</v>
      </c>
      <c r="C324" s="532"/>
      <c r="D324" s="328">
        <f>SUM(D319:D323)</f>
        <v>0</v>
      </c>
      <c r="E324" s="327">
        <f>SUM(E319:E323)</f>
        <v>0</v>
      </c>
      <c r="F324" s="328">
        <f>SUM(F319:F323)</f>
        <v>0</v>
      </c>
      <c r="G324" s="327">
        <f>SUM(G319:G323)</f>
        <v>0</v>
      </c>
      <c r="H324" s="329">
        <f>IF(E324=0,0,ROUND(G324/E324,4))</f>
        <v>0</v>
      </c>
    </row>
    <row r="325" spans="1:8" ht="24" customHeight="1" thickTop="1">
      <c r="A325" s="323" t="str">
        <f>IF('APPLIC. FRACT.'!$A61="","",'APPLIC. FRACT.'!$A61)</f>
        <v/>
      </c>
      <c r="B325" s="333"/>
      <c r="C325" s="334"/>
      <c r="D325" s="335"/>
      <c r="E325" s="324">
        <f>C325*D325</f>
        <v>0</v>
      </c>
      <c r="F325" s="335"/>
      <c r="G325" s="330">
        <f>F325*C325</f>
        <v>0</v>
      </c>
      <c r="H325" s="533"/>
    </row>
    <row r="326" spans="1:8" ht="24" customHeight="1">
      <c r="A326" s="536"/>
      <c r="B326" s="336"/>
      <c r="C326" s="337"/>
      <c r="D326" s="338"/>
      <c r="E326" s="325">
        <f>C326*D326</f>
        <v>0</v>
      </c>
      <c r="F326" s="335"/>
      <c r="G326" s="331">
        <f>F326*C326</f>
        <v>0</v>
      </c>
      <c r="H326" s="534"/>
    </row>
    <row r="327" spans="1:8" ht="24" customHeight="1">
      <c r="A327" s="537"/>
      <c r="B327" s="336"/>
      <c r="C327" s="337"/>
      <c r="D327" s="338"/>
      <c r="E327" s="325">
        <f>C327*D327</f>
        <v>0</v>
      </c>
      <c r="F327" s="335"/>
      <c r="G327" s="331">
        <f>F327*C327</f>
        <v>0</v>
      </c>
      <c r="H327" s="534"/>
    </row>
    <row r="328" spans="1:8" ht="24" customHeight="1">
      <c r="A328" s="537"/>
      <c r="B328" s="336"/>
      <c r="C328" s="337"/>
      <c r="D328" s="338"/>
      <c r="E328" s="325">
        <f>C328*D328</f>
        <v>0</v>
      </c>
      <c r="F328" s="335"/>
      <c r="G328" s="331">
        <f>F328*C328</f>
        <v>0</v>
      </c>
      <c r="H328" s="534"/>
    </row>
    <row r="329" spans="1:8" ht="24" customHeight="1" thickBot="1">
      <c r="A329" s="537"/>
      <c r="B329" s="339"/>
      <c r="C329" s="340"/>
      <c r="D329" s="341"/>
      <c r="E329" s="326">
        <f>C329*D329</f>
        <v>0</v>
      </c>
      <c r="F329" s="335"/>
      <c r="G329" s="332">
        <f>F329*C329</f>
        <v>0</v>
      </c>
      <c r="H329" s="535"/>
    </row>
    <row r="330" spans="1:8" ht="24" customHeight="1" thickTop="1" thickBot="1">
      <c r="A330" s="538"/>
      <c r="B330" s="531" t="s">
        <v>389</v>
      </c>
      <c r="C330" s="532"/>
      <c r="D330" s="328">
        <f>SUM(D325:D329)</f>
        <v>0</v>
      </c>
      <c r="E330" s="327">
        <f>SUM(E325:E329)</f>
        <v>0</v>
      </c>
      <c r="F330" s="328">
        <f>SUM(F325:F329)</f>
        <v>0</v>
      </c>
      <c r="G330" s="327">
        <f>SUM(G325:G329)</f>
        <v>0</v>
      </c>
      <c r="H330" s="329">
        <f>IF(E330=0,0,ROUND(G330/E330,4))</f>
        <v>0</v>
      </c>
    </row>
    <row r="331" spans="1:8" ht="24" customHeight="1" thickTop="1">
      <c r="A331" s="323" t="str">
        <f>IF('APPLIC. FRACT.'!$A62="","",'APPLIC. FRACT.'!$A62)</f>
        <v/>
      </c>
      <c r="B331" s="333"/>
      <c r="C331" s="334"/>
      <c r="D331" s="335"/>
      <c r="E331" s="324">
        <f>C331*D331</f>
        <v>0</v>
      </c>
      <c r="F331" s="335"/>
      <c r="G331" s="330">
        <f>F331*C331</f>
        <v>0</v>
      </c>
      <c r="H331" s="533"/>
    </row>
    <row r="332" spans="1:8" ht="24" customHeight="1">
      <c r="A332" s="536"/>
      <c r="B332" s="336"/>
      <c r="C332" s="337"/>
      <c r="D332" s="338"/>
      <c r="E332" s="325">
        <f>C332*D332</f>
        <v>0</v>
      </c>
      <c r="F332" s="335"/>
      <c r="G332" s="331">
        <f>F332*C332</f>
        <v>0</v>
      </c>
      <c r="H332" s="534"/>
    </row>
    <row r="333" spans="1:8" ht="24" customHeight="1">
      <c r="A333" s="537"/>
      <c r="B333" s="336"/>
      <c r="C333" s="337"/>
      <c r="D333" s="338"/>
      <c r="E333" s="325">
        <f>C333*D333</f>
        <v>0</v>
      </c>
      <c r="F333" s="335"/>
      <c r="G333" s="331">
        <f>F333*C333</f>
        <v>0</v>
      </c>
      <c r="H333" s="534"/>
    </row>
    <row r="334" spans="1:8" ht="24" customHeight="1">
      <c r="A334" s="537"/>
      <c r="B334" s="336"/>
      <c r="C334" s="337"/>
      <c r="D334" s="338"/>
      <c r="E334" s="325">
        <f>C334*D334</f>
        <v>0</v>
      </c>
      <c r="F334" s="335"/>
      <c r="G334" s="331">
        <f>F334*C334</f>
        <v>0</v>
      </c>
      <c r="H334" s="534"/>
    </row>
    <row r="335" spans="1:8" ht="24" customHeight="1" thickBot="1">
      <c r="A335" s="537"/>
      <c r="B335" s="339"/>
      <c r="C335" s="340"/>
      <c r="D335" s="341"/>
      <c r="E335" s="326">
        <f>C335*D335</f>
        <v>0</v>
      </c>
      <c r="F335" s="335"/>
      <c r="G335" s="332">
        <f>F335*C335</f>
        <v>0</v>
      </c>
      <c r="H335" s="535"/>
    </row>
    <row r="336" spans="1:8" ht="24" customHeight="1" thickTop="1" thickBot="1">
      <c r="A336" s="538"/>
      <c r="B336" s="531" t="s">
        <v>389</v>
      </c>
      <c r="C336" s="532"/>
      <c r="D336" s="328">
        <f>SUM(D331:D335)</f>
        <v>0</v>
      </c>
      <c r="E336" s="327">
        <f>SUM(E331:E335)</f>
        <v>0</v>
      </c>
      <c r="F336" s="328">
        <f>SUM(F331:F335)</f>
        <v>0</v>
      </c>
      <c r="G336" s="327">
        <f>SUM(G331:G335)</f>
        <v>0</v>
      </c>
      <c r="H336" s="329">
        <f>IF(E336=0,0,ROUND(G336/E336,4))</f>
        <v>0</v>
      </c>
    </row>
    <row r="337" spans="1:8" ht="24" customHeight="1" thickTop="1">
      <c r="A337" s="323" t="str">
        <f>IF('APPLIC. FRACT.'!$A63="","",'APPLIC. FRACT.'!$A63)</f>
        <v/>
      </c>
      <c r="B337" s="333"/>
      <c r="C337" s="334"/>
      <c r="D337" s="335"/>
      <c r="E337" s="324">
        <f>C337*D337</f>
        <v>0</v>
      </c>
      <c r="F337" s="335"/>
      <c r="G337" s="330">
        <f>F337*C337</f>
        <v>0</v>
      </c>
      <c r="H337" s="533"/>
    </row>
    <row r="338" spans="1:8" ht="24" customHeight="1">
      <c r="A338" s="536"/>
      <c r="B338" s="336"/>
      <c r="C338" s="337"/>
      <c r="D338" s="338"/>
      <c r="E338" s="325">
        <f>C338*D338</f>
        <v>0</v>
      </c>
      <c r="F338" s="335"/>
      <c r="G338" s="331">
        <f>F338*C338</f>
        <v>0</v>
      </c>
      <c r="H338" s="534"/>
    </row>
    <row r="339" spans="1:8" ht="24" customHeight="1">
      <c r="A339" s="537"/>
      <c r="B339" s="336"/>
      <c r="C339" s="337"/>
      <c r="D339" s="338"/>
      <c r="E339" s="325">
        <f>C339*D339</f>
        <v>0</v>
      </c>
      <c r="F339" s="335"/>
      <c r="G339" s="331">
        <f>F339*C339</f>
        <v>0</v>
      </c>
      <c r="H339" s="534"/>
    </row>
    <row r="340" spans="1:8" ht="24" customHeight="1">
      <c r="A340" s="537"/>
      <c r="B340" s="336"/>
      <c r="C340" s="337"/>
      <c r="D340" s="338"/>
      <c r="E340" s="325">
        <f>C340*D340</f>
        <v>0</v>
      </c>
      <c r="F340" s="335"/>
      <c r="G340" s="331">
        <f>F340*C340</f>
        <v>0</v>
      </c>
      <c r="H340" s="534"/>
    </row>
    <row r="341" spans="1:8" ht="24" customHeight="1" thickBot="1">
      <c r="A341" s="537"/>
      <c r="B341" s="339"/>
      <c r="C341" s="340"/>
      <c r="D341" s="341"/>
      <c r="E341" s="326">
        <f>C341*D341</f>
        <v>0</v>
      </c>
      <c r="F341" s="335"/>
      <c r="G341" s="332">
        <f>F341*C341</f>
        <v>0</v>
      </c>
      <c r="H341" s="535"/>
    </row>
    <row r="342" spans="1:8" ht="24" customHeight="1" thickTop="1" thickBot="1">
      <c r="A342" s="538"/>
      <c r="B342" s="531" t="s">
        <v>389</v>
      </c>
      <c r="C342" s="532"/>
      <c r="D342" s="328">
        <f>SUM(D337:D341)</f>
        <v>0</v>
      </c>
      <c r="E342" s="327">
        <f>SUM(E337:E341)</f>
        <v>0</v>
      </c>
      <c r="F342" s="328">
        <f>SUM(F337:F341)</f>
        <v>0</v>
      </c>
      <c r="G342" s="327">
        <f>SUM(G337:G341)</f>
        <v>0</v>
      </c>
      <c r="H342" s="329">
        <f>IF(E342=0,0,ROUND(G342/E342,4))</f>
        <v>0</v>
      </c>
    </row>
    <row r="343" spans="1:8" ht="24" customHeight="1" thickTop="1">
      <c r="A343" s="323" t="str">
        <f>IF('APPLIC. FRACT.'!$A64="","",'APPLIC. FRACT.'!$A64)</f>
        <v/>
      </c>
      <c r="B343" s="333"/>
      <c r="C343" s="334"/>
      <c r="D343" s="335"/>
      <c r="E343" s="324">
        <f>C343*D343</f>
        <v>0</v>
      </c>
      <c r="F343" s="335"/>
      <c r="G343" s="330">
        <f>F343*C343</f>
        <v>0</v>
      </c>
      <c r="H343" s="533"/>
    </row>
    <row r="344" spans="1:8" ht="24" customHeight="1">
      <c r="A344" s="536"/>
      <c r="B344" s="336"/>
      <c r="C344" s="337"/>
      <c r="D344" s="338"/>
      <c r="E344" s="325">
        <f>C344*D344</f>
        <v>0</v>
      </c>
      <c r="F344" s="335"/>
      <c r="G344" s="331">
        <f>F344*C344</f>
        <v>0</v>
      </c>
      <c r="H344" s="534"/>
    </row>
    <row r="345" spans="1:8" ht="24" customHeight="1">
      <c r="A345" s="537"/>
      <c r="B345" s="336"/>
      <c r="C345" s="337"/>
      <c r="D345" s="338"/>
      <c r="E345" s="325">
        <f>C345*D345</f>
        <v>0</v>
      </c>
      <c r="F345" s="335"/>
      <c r="G345" s="331">
        <f>F345*C345</f>
        <v>0</v>
      </c>
      <c r="H345" s="534"/>
    </row>
    <row r="346" spans="1:8" ht="24" customHeight="1">
      <c r="A346" s="537"/>
      <c r="B346" s="336"/>
      <c r="C346" s="337"/>
      <c r="D346" s="338"/>
      <c r="E346" s="325">
        <f>C346*D346</f>
        <v>0</v>
      </c>
      <c r="F346" s="335"/>
      <c r="G346" s="331">
        <f>F346*C346</f>
        <v>0</v>
      </c>
      <c r="H346" s="534"/>
    </row>
    <row r="347" spans="1:8" ht="24" customHeight="1" thickBot="1">
      <c r="A347" s="537"/>
      <c r="B347" s="339"/>
      <c r="C347" s="340"/>
      <c r="D347" s="341"/>
      <c r="E347" s="326">
        <f>C347*D347</f>
        <v>0</v>
      </c>
      <c r="F347" s="335"/>
      <c r="G347" s="332">
        <f>F347*C347</f>
        <v>0</v>
      </c>
      <c r="H347" s="535"/>
    </row>
    <row r="348" spans="1:8" ht="24" customHeight="1" thickTop="1" thickBot="1">
      <c r="A348" s="538"/>
      <c r="B348" s="531" t="s">
        <v>389</v>
      </c>
      <c r="C348" s="532"/>
      <c r="D348" s="328">
        <f>SUM(D343:D347)</f>
        <v>0</v>
      </c>
      <c r="E348" s="327">
        <f>SUM(E343:E347)</f>
        <v>0</v>
      </c>
      <c r="F348" s="328">
        <f>SUM(F343:F347)</f>
        <v>0</v>
      </c>
      <c r="G348" s="327">
        <f>SUM(G343:G347)</f>
        <v>0</v>
      </c>
      <c r="H348" s="329">
        <f>IF(E348=0,0,ROUND(G348/E348,4))</f>
        <v>0</v>
      </c>
    </row>
    <row r="349" spans="1:8" ht="24" customHeight="1" thickTop="1">
      <c r="A349" s="323" t="str">
        <f>IF('APPLIC. FRACT.'!$A65="","",'APPLIC. FRACT.'!$A65)</f>
        <v/>
      </c>
      <c r="B349" s="333"/>
      <c r="C349" s="334"/>
      <c r="D349" s="335"/>
      <c r="E349" s="324">
        <f>C349*D349</f>
        <v>0</v>
      </c>
      <c r="F349" s="335"/>
      <c r="G349" s="330">
        <f>F349*C349</f>
        <v>0</v>
      </c>
      <c r="H349" s="533"/>
    </row>
    <row r="350" spans="1:8" ht="24" customHeight="1">
      <c r="A350" s="536"/>
      <c r="B350" s="336"/>
      <c r="C350" s="337"/>
      <c r="D350" s="338"/>
      <c r="E350" s="325">
        <f>C350*D350</f>
        <v>0</v>
      </c>
      <c r="F350" s="335"/>
      <c r="G350" s="331">
        <f>F350*C350</f>
        <v>0</v>
      </c>
      <c r="H350" s="534"/>
    </row>
    <row r="351" spans="1:8" ht="24" customHeight="1">
      <c r="A351" s="537"/>
      <c r="B351" s="336"/>
      <c r="C351" s="337"/>
      <c r="D351" s="338"/>
      <c r="E351" s="325">
        <f>C351*D351</f>
        <v>0</v>
      </c>
      <c r="F351" s="335"/>
      <c r="G351" s="331">
        <f>F351*C351</f>
        <v>0</v>
      </c>
      <c r="H351" s="534"/>
    </row>
    <row r="352" spans="1:8" ht="24" customHeight="1">
      <c r="A352" s="537"/>
      <c r="B352" s="336"/>
      <c r="C352" s="337"/>
      <c r="D352" s="338"/>
      <c r="E352" s="325">
        <f>C352*D352</f>
        <v>0</v>
      </c>
      <c r="F352" s="335"/>
      <c r="G352" s="331">
        <f>F352*C352</f>
        <v>0</v>
      </c>
      <c r="H352" s="534"/>
    </row>
    <row r="353" spans="1:8" ht="24" customHeight="1" thickBot="1">
      <c r="A353" s="537"/>
      <c r="B353" s="339"/>
      <c r="C353" s="340"/>
      <c r="D353" s="341"/>
      <c r="E353" s="326">
        <f>C353*D353</f>
        <v>0</v>
      </c>
      <c r="F353" s="335"/>
      <c r="G353" s="332">
        <f>F353*C353</f>
        <v>0</v>
      </c>
      <c r="H353" s="535"/>
    </row>
    <row r="354" spans="1:8" ht="24" customHeight="1" thickTop="1" thickBot="1">
      <c r="A354" s="538"/>
      <c r="B354" s="531" t="s">
        <v>389</v>
      </c>
      <c r="C354" s="532"/>
      <c r="D354" s="328">
        <f>SUM(D349:D353)</f>
        <v>0</v>
      </c>
      <c r="E354" s="327">
        <f>SUM(E349:E353)</f>
        <v>0</v>
      </c>
      <c r="F354" s="328">
        <f>SUM(F349:F353)</f>
        <v>0</v>
      </c>
      <c r="G354" s="327">
        <f>SUM(G349:G353)</f>
        <v>0</v>
      </c>
      <c r="H354" s="329">
        <f>IF(E354=0,0,ROUND(G354/E354,4))</f>
        <v>0</v>
      </c>
    </row>
    <row r="355" spans="1:8" ht="24" customHeight="1" thickTop="1">
      <c r="A355" s="323" t="str">
        <f>IF('APPLIC. FRACT.'!$A66="","",'APPLIC. FRACT.'!$A66)</f>
        <v/>
      </c>
      <c r="B355" s="333"/>
      <c r="C355" s="334"/>
      <c r="D355" s="335"/>
      <c r="E355" s="324">
        <f>C355*D355</f>
        <v>0</v>
      </c>
      <c r="F355" s="335"/>
      <c r="G355" s="330">
        <f>F355*C355</f>
        <v>0</v>
      </c>
      <c r="H355" s="533"/>
    </row>
    <row r="356" spans="1:8" ht="24" customHeight="1">
      <c r="A356" s="536"/>
      <c r="B356" s="336"/>
      <c r="C356" s="337"/>
      <c r="D356" s="338"/>
      <c r="E356" s="325">
        <f>C356*D356</f>
        <v>0</v>
      </c>
      <c r="F356" s="335"/>
      <c r="G356" s="331">
        <f>F356*C356</f>
        <v>0</v>
      </c>
      <c r="H356" s="534"/>
    </row>
    <row r="357" spans="1:8" ht="24" customHeight="1">
      <c r="A357" s="537"/>
      <c r="B357" s="336"/>
      <c r="C357" s="337"/>
      <c r="D357" s="338"/>
      <c r="E357" s="325">
        <f>C357*D357</f>
        <v>0</v>
      </c>
      <c r="F357" s="335"/>
      <c r="G357" s="331">
        <f>F357*C357</f>
        <v>0</v>
      </c>
      <c r="H357" s="534"/>
    </row>
    <row r="358" spans="1:8" ht="24" customHeight="1">
      <c r="A358" s="537"/>
      <c r="B358" s="336"/>
      <c r="C358" s="337"/>
      <c r="D358" s="338"/>
      <c r="E358" s="325">
        <f>C358*D358</f>
        <v>0</v>
      </c>
      <c r="F358" s="335"/>
      <c r="G358" s="331">
        <f>F358*C358</f>
        <v>0</v>
      </c>
      <c r="H358" s="534"/>
    </row>
    <row r="359" spans="1:8" ht="24" customHeight="1" thickBot="1">
      <c r="A359" s="537"/>
      <c r="B359" s="339"/>
      <c r="C359" s="340"/>
      <c r="D359" s="341"/>
      <c r="E359" s="326">
        <f>C359*D359</f>
        <v>0</v>
      </c>
      <c r="F359" s="335"/>
      <c r="G359" s="332">
        <f>F359*C359</f>
        <v>0</v>
      </c>
      <c r="H359" s="535"/>
    </row>
    <row r="360" spans="1:8" ht="24" customHeight="1" thickTop="1" thickBot="1">
      <c r="A360" s="538"/>
      <c r="B360" s="531" t="s">
        <v>389</v>
      </c>
      <c r="C360" s="532"/>
      <c r="D360" s="328">
        <f>SUM(D355:D359)</f>
        <v>0</v>
      </c>
      <c r="E360" s="327">
        <f>SUM(E355:E359)</f>
        <v>0</v>
      </c>
      <c r="F360" s="328">
        <f>SUM(F355:F359)</f>
        <v>0</v>
      </c>
      <c r="G360" s="327">
        <f>SUM(G355:G359)</f>
        <v>0</v>
      </c>
      <c r="H360" s="329">
        <f>IF(E360=0,0,ROUND(G360/E360,4))</f>
        <v>0</v>
      </c>
    </row>
    <row r="361" spans="1:8" ht="24" customHeight="1" thickTop="1">
      <c r="A361" s="323" t="str">
        <f>IF('APPLIC. FRACT.'!$A67="","",'APPLIC. FRACT.'!$A67)</f>
        <v/>
      </c>
      <c r="B361" s="333"/>
      <c r="C361" s="334"/>
      <c r="D361" s="335"/>
      <c r="E361" s="324">
        <f>C361*D361</f>
        <v>0</v>
      </c>
      <c r="F361" s="335"/>
      <c r="G361" s="330">
        <f>F361*C361</f>
        <v>0</v>
      </c>
      <c r="H361" s="533"/>
    </row>
    <row r="362" spans="1:8" ht="24" customHeight="1">
      <c r="A362" s="536"/>
      <c r="B362" s="336"/>
      <c r="C362" s="337"/>
      <c r="D362" s="338"/>
      <c r="E362" s="325">
        <f>C362*D362</f>
        <v>0</v>
      </c>
      <c r="F362" s="335"/>
      <c r="G362" s="331">
        <f>F362*C362</f>
        <v>0</v>
      </c>
      <c r="H362" s="534"/>
    </row>
    <row r="363" spans="1:8" ht="24" customHeight="1">
      <c r="A363" s="537"/>
      <c r="B363" s="336"/>
      <c r="C363" s="337"/>
      <c r="D363" s="338"/>
      <c r="E363" s="325">
        <f>C363*D363</f>
        <v>0</v>
      </c>
      <c r="F363" s="335"/>
      <c r="G363" s="331">
        <f>F363*C363</f>
        <v>0</v>
      </c>
      <c r="H363" s="534"/>
    </row>
    <row r="364" spans="1:8" ht="24" customHeight="1">
      <c r="A364" s="537"/>
      <c r="B364" s="336"/>
      <c r="C364" s="337"/>
      <c r="D364" s="338"/>
      <c r="E364" s="325">
        <f>C364*D364</f>
        <v>0</v>
      </c>
      <c r="F364" s="335"/>
      <c r="G364" s="331">
        <f>F364*C364</f>
        <v>0</v>
      </c>
      <c r="H364" s="534"/>
    </row>
    <row r="365" spans="1:8" ht="24" customHeight="1" thickBot="1">
      <c r="A365" s="537"/>
      <c r="B365" s="339"/>
      <c r="C365" s="340"/>
      <c r="D365" s="341"/>
      <c r="E365" s="326">
        <f>C365*D365</f>
        <v>0</v>
      </c>
      <c r="F365" s="335"/>
      <c r="G365" s="332">
        <f>F365*C365</f>
        <v>0</v>
      </c>
      <c r="H365" s="535"/>
    </row>
    <row r="366" spans="1:8" ht="24" customHeight="1" thickTop="1" thickBot="1">
      <c r="A366" s="538"/>
      <c r="B366" s="531" t="s">
        <v>389</v>
      </c>
      <c r="C366" s="532"/>
      <c r="D366" s="328">
        <f>SUM(D361:D365)</f>
        <v>0</v>
      </c>
      <c r="E366" s="327">
        <f>SUM(E361:E365)</f>
        <v>0</v>
      </c>
      <c r="F366" s="328">
        <f>SUM(F361:F365)</f>
        <v>0</v>
      </c>
      <c r="G366" s="327">
        <f>SUM(G361:G365)</f>
        <v>0</v>
      </c>
      <c r="H366" s="329">
        <f>IF(E366=0,0,ROUND(G366/E366,4))</f>
        <v>0</v>
      </c>
    </row>
    <row r="367" spans="1:8" ht="24" customHeight="1" thickTop="1">
      <c r="A367" s="323" t="str">
        <f>IF('APPLIC. FRACT.'!$A68="","",'APPLIC. FRACT.'!$A68)</f>
        <v/>
      </c>
      <c r="B367" s="333"/>
      <c r="C367" s="334"/>
      <c r="D367" s="335"/>
      <c r="E367" s="324">
        <f>C367*D367</f>
        <v>0</v>
      </c>
      <c r="F367" s="335"/>
      <c r="G367" s="330">
        <f>F367*C367</f>
        <v>0</v>
      </c>
      <c r="H367" s="533"/>
    </row>
    <row r="368" spans="1:8" ht="24" customHeight="1">
      <c r="A368" s="536"/>
      <c r="B368" s="336"/>
      <c r="C368" s="337"/>
      <c r="D368" s="338"/>
      <c r="E368" s="325">
        <f>C368*D368</f>
        <v>0</v>
      </c>
      <c r="F368" s="335"/>
      <c r="G368" s="331">
        <f>F368*C368</f>
        <v>0</v>
      </c>
      <c r="H368" s="534"/>
    </row>
    <row r="369" spans="1:8" ht="24" customHeight="1">
      <c r="A369" s="537"/>
      <c r="B369" s="336"/>
      <c r="C369" s="337"/>
      <c r="D369" s="338"/>
      <c r="E369" s="325">
        <f>C369*D369</f>
        <v>0</v>
      </c>
      <c r="F369" s="335"/>
      <c r="G369" s="331">
        <f>F369*C369</f>
        <v>0</v>
      </c>
      <c r="H369" s="534"/>
    </row>
    <row r="370" spans="1:8" ht="24" customHeight="1">
      <c r="A370" s="537"/>
      <c r="B370" s="336"/>
      <c r="C370" s="337"/>
      <c r="D370" s="338"/>
      <c r="E370" s="325">
        <f>C370*D370</f>
        <v>0</v>
      </c>
      <c r="F370" s="335"/>
      <c r="G370" s="331">
        <f>F370*C370</f>
        <v>0</v>
      </c>
      <c r="H370" s="534"/>
    </row>
    <row r="371" spans="1:8" ht="24" customHeight="1" thickBot="1">
      <c r="A371" s="537"/>
      <c r="B371" s="339"/>
      <c r="C371" s="340"/>
      <c r="D371" s="341"/>
      <c r="E371" s="326">
        <f>C371*D371</f>
        <v>0</v>
      </c>
      <c r="F371" s="335"/>
      <c r="G371" s="332">
        <f>F371*C371</f>
        <v>0</v>
      </c>
      <c r="H371" s="535"/>
    </row>
    <row r="372" spans="1:8" ht="24" customHeight="1" thickTop="1" thickBot="1">
      <c r="A372" s="538"/>
      <c r="B372" s="531" t="s">
        <v>389</v>
      </c>
      <c r="C372" s="532"/>
      <c r="D372" s="328">
        <f>SUM(D367:D371)</f>
        <v>0</v>
      </c>
      <c r="E372" s="327">
        <f>SUM(E367:E371)</f>
        <v>0</v>
      </c>
      <c r="F372" s="328">
        <f>SUM(F367:F371)</f>
        <v>0</v>
      </c>
      <c r="G372" s="327">
        <f>SUM(G367:G371)</f>
        <v>0</v>
      </c>
      <c r="H372" s="329">
        <f>IF(E372=0,0,ROUND(G372/E372,4))</f>
        <v>0</v>
      </c>
    </row>
    <row r="373" spans="1:8" ht="24" customHeight="1" thickTop="1">
      <c r="A373" s="323" t="str">
        <f>IF('APPLIC. FRACT.'!$A69="","",'APPLIC. FRACT.'!$A69)</f>
        <v/>
      </c>
      <c r="B373" s="333"/>
      <c r="C373" s="334"/>
      <c r="D373" s="335"/>
      <c r="E373" s="324">
        <f>C373*D373</f>
        <v>0</v>
      </c>
      <c r="F373" s="335"/>
      <c r="G373" s="330">
        <f>F373*C373</f>
        <v>0</v>
      </c>
      <c r="H373" s="533"/>
    </row>
    <row r="374" spans="1:8" ht="24" customHeight="1">
      <c r="A374" s="536"/>
      <c r="B374" s="336"/>
      <c r="C374" s="337"/>
      <c r="D374" s="338"/>
      <c r="E374" s="325">
        <f>C374*D374</f>
        <v>0</v>
      </c>
      <c r="F374" s="335"/>
      <c r="G374" s="331">
        <f>F374*C374</f>
        <v>0</v>
      </c>
      <c r="H374" s="534"/>
    </row>
    <row r="375" spans="1:8" ht="24" customHeight="1">
      <c r="A375" s="537"/>
      <c r="B375" s="336"/>
      <c r="C375" s="337"/>
      <c r="D375" s="338"/>
      <c r="E375" s="325">
        <f>C375*D375</f>
        <v>0</v>
      </c>
      <c r="F375" s="335"/>
      <c r="G375" s="331">
        <f>F375*C375</f>
        <v>0</v>
      </c>
      <c r="H375" s="534"/>
    </row>
    <row r="376" spans="1:8" ht="24" customHeight="1">
      <c r="A376" s="537"/>
      <c r="B376" s="336"/>
      <c r="C376" s="337"/>
      <c r="D376" s="338"/>
      <c r="E376" s="325">
        <f>C376*D376</f>
        <v>0</v>
      </c>
      <c r="F376" s="335"/>
      <c r="G376" s="331">
        <f>F376*C376</f>
        <v>0</v>
      </c>
      <c r="H376" s="534"/>
    </row>
    <row r="377" spans="1:8" ht="24" customHeight="1" thickBot="1">
      <c r="A377" s="537"/>
      <c r="B377" s="339"/>
      <c r="C377" s="340"/>
      <c r="D377" s="341"/>
      <c r="E377" s="326">
        <f>C377*D377</f>
        <v>0</v>
      </c>
      <c r="F377" s="335"/>
      <c r="G377" s="332">
        <f>F377*C377</f>
        <v>0</v>
      </c>
      <c r="H377" s="535"/>
    </row>
    <row r="378" spans="1:8" ht="24" customHeight="1" thickTop="1" thickBot="1">
      <c r="A378" s="538"/>
      <c r="B378" s="531" t="s">
        <v>389</v>
      </c>
      <c r="C378" s="532"/>
      <c r="D378" s="328">
        <f>SUM(D373:D377)</f>
        <v>0</v>
      </c>
      <c r="E378" s="327">
        <f>SUM(E373:E377)</f>
        <v>0</v>
      </c>
      <c r="F378" s="328">
        <f>SUM(F373:F377)</f>
        <v>0</v>
      </c>
      <c r="G378" s="327">
        <f>SUM(G373:G377)</f>
        <v>0</v>
      </c>
      <c r="H378" s="329">
        <f>IF(E378=0,0,ROUND(G378/E378,4))</f>
        <v>0</v>
      </c>
    </row>
    <row r="379" spans="1:8" ht="24" customHeight="1" thickTop="1">
      <c r="A379" s="323" t="str">
        <f>IF('APPLIC. FRACT.'!$A70="","",'APPLIC. FRACT.'!$A70)</f>
        <v/>
      </c>
      <c r="B379" s="333"/>
      <c r="C379" s="334"/>
      <c r="D379" s="335"/>
      <c r="E379" s="324">
        <f>C379*D379</f>
        <v>0</v>
      </c>
      <c r="F379" s="335"/>
      <c r="G379" s="330">
        <f>F379*C379</f>
        <v>0</v>
      </c>
      <c r="H379" s="533"/>
    </row>
    <row r="380" spans="1:8" ht="24" customHeight="1">
      <c r="A380" s="536"/>
      <c r="B380" s="336"/>
      <c r="C380" s="337"/>
      <c r="D380" s="338"/>
      <c r="E380" s="325">
        <f>C380*D380</f>
        <v>0</v>
      </c>
      <c r="F380" s="335"/>
      <c r="G380" s="331">
        <f>F380*C380</f>
        <v>0</v>
      </c>
      <c r="H380" s="534"/>
    </row>
    <row r="381" spans="1:8" ht="24" customHeight="1">
      <c r="A381" s="537"/>
      <c r="B381" s="336"/>
      <c r="C381" s="337"/>
      <c r="D381" s="338"/>
      <c r="E381" s="325">
        <f>C381*D381</f>
        <v>0</v>
      </c>
      <c r="F381" s="335"/>
      <c r="G381" s="331">
        <f>F381*C381</f>
        <v>0</v>
      </c>
      <c r="H381" s="534"/>
    </row>
    <row r="382" spans="1:8" ht="24" customHeight="1">
      <c r="A382" s="537"/>
      <c r="B382" s="336"/>
      <c r="C382" s="337"/>
      <c r="D382" s="338"/>
      <c r="E382" s="325">
        <f>C382*D382</f>
        <v>0</v>
      </c>
      <c r="F382" s="335"/>
      <c r="G382" s="331">
        <f>F382*C382</f>
        <v>0</v>
      </c>
      <c r="H382" s="534"/>
    </row>
    <row r="383" spans="1:8" ht="24" customHeight="1" thickBot="1">
      <c r="A383" s="537"/>
      <c r="B383" s="339"/>
      <c r="C383" s="340"/>
      <c r="D383" s="341"/>
      <c r="E383" s="326">
        <f>C383*D383</f>
        <v>0</v>
      </c>
      <c r="F383" s="335"/>
      <c r="G383" s="332">
        <f>F383*C383</f>
        <v>0</v>
      </c>
      <c r="H383" s="535"/>
    </row>
    <row r="384" spans="1:8" ht="24" customHeight="1" thickTop="1" thickBot="1">
      <c r="A384" s="538"/>
      <c r="B384" s="531" t="s">
        <v>389</v>
      </c>
      <c r="C384" s="532"/>
      <c r="D384" s="328">
        <f>SUM(D379:D383)</f>
        <v>0</v>
      </c>
      <c r="E384" s="327">
        <f>SUM(E379:E383)</f>
        <v>0</v>
      </c>
      <c r="F384" s="328">
        <f>SUM(F379:F383)</f>
        <v>0</v>
      </c>
      <c r="G384" s="327">
        <f>SUM(G379:G383)</f>
        <v>0</v>
      </c>
      <c r="H384" s="329">
        <f>IF(E384=0,0,ROUND(G384/E384,4))</f>
        <v>0</v>
      </c>
    </row>
    <row r="385" spans="1:8" ht="24" customHeight="1" thickTop="1">
      <c r="A385" s="323" t="str">
        <f>IF('APPLIC. FRACT.'!$A71="","",'APPLIC. FRACT.'!$A71)</f>
        <v/>
      </c>
      <c r="B385" s="333"/>
      <c r="C385" s="334"/>
      <c r="D385" s="335"/>
      <c r="E385" s="324">
        <f>C385*D385</f>
        <v>0</v>
      </c>
      <c r="F385" s="335"/>
      <c r="G385" s="330">
        <f>F385*C385</f>
        <v>0</v>
      </c>
      <c r="H385" s="533"/>
    </row>
    <row r="386" spans="1:8" ht="24" customHeight="1">
      <c r="A386" s="536"/>
      <c r="B386" s="336"/>
      <c r="C386" s="337"/>
      <c r="D386" s="338"/>
      <c r="E386" s="325">
        <f>C386*D386</f>
        <v>0</v>
      </c>
      <c r="F386" s="335"/>
      <c r="G386" s="331">
        <f>F386*C386</f>
        <v>0</v>
      </c>
      <c r="H386" s="534"/>
    </row>
    <row r="387" spans="1:8" ht="24" customHeight="1">
      <c r="A387" s="537"/>
      <c r="B387" s="336"/>
      <c r="C387" s="337"/>
      <c r="D387" s="338"/>
      <c r="E387" s="325">
        <f>C387*D387</f>
        <v>0</v>
      </c>
      <c r="F387" s="335"/>
      <c r="G387" s="331">
        <f>F387*C387</f>
        <v>0</v>
      </c>
      <c r="H387" s="534"/>
    </row>
    <row r="388" spans="1:8" ht="24" customHeight="1">
      <c r="A388" s="537"/>
      <c r="B388" s="336"/>
      <c r="C388" s="337"/>
      <c r="D388" s="338"/>
      <c r="E388" s="325">
        <f>C388*D388</f>
        <v>0</v>
      </c>
      <c r="F388" s="335"/>
      <c r="G388" s="331">
        <f>F388*C388</f>
        <v>0</v>
      </c>
      <c r="H388" s="534"/>
    </row>
    <row r="389" spans="1:8" ht="24" customHeight="1" thickBot="1">
      <c r="A389" s="537"/>
      <c r="B389" s="339"/>
      <c r="C389" s="340"/>
      <c r="D389" s="341"/>
      <c r="E389" s="326">
        <f>C389*D389</f>
        <v>0</v>
      </c>
      <c r="F389" s="335"/>
      <c r="G389" s="332">
        <f>F389*C389</f>
        <v>0</v>
      </c>
      <c r="H389" s="535"/>
    </row>
    <row r="390" spans="1:8" ht="24" customHeight="1" thickTop="1" thickBot="1">
      <c r="A390" s="538"/>
      <c r="B390" s="531" t="s">
        <v>389</v>
      </c>
      <c r="C390" s="532"/>
      <c r="D390" s="328">
        <f>SUM(D385:D389)</f>
        <v>0</v>
      </c>
      <c r="E390" s="327">
        <f>SUM(E385:E389)</f>
        <v>0</v>
      </c>
      <c r="F390" s="328">
        <f>SUM(F385:F389)</f>
        <v>0</v>
      </c>
      <c r="G390" s="327">
        <f>SUM(G385:G389)</f>
        <v>0</v>
      </c>
      <c r="H390" s="329">
        <f>IF(E390=0,0,ROUND(G390/E390,4))</f>
        <v>0</v>
      </c>
    </row>
    <row r="391" spans="1:8" ht="24" customHeight="1" thickTop="1">
      <c r="A391" s="323" t="str">
        <f>IF('APPLIC. FRACT.'!$A72="","",'APPLIC. FRACT.'!$A72)</f>
        <v/>
      </c>
      <c r="B391" s="333"/>
      <c r="C391" s="334"/>
      <c r="D391" s="335"/>
      <c r="E391" s="324">
        <f>C391*D391</f>
        <v>0</v>
      </c>
      <c r="F391" s="335"/>
      <c r="G391" s="330">
        <f>F391*C391</f>
        <v>0</v>
      </c>
      <c r="H391" s="533"/>
    </row>
    <row r="392" spans="1:8" ht="24" customHeight="1">
      <c r="A392" s="536"/>
      <c r="B392" s="336"/>
      <c r="C392" s="337"/>
      <c r="D392" s="338"/>
      <c r="E392" s="325">
        <f>C392*D392</f>
        <v>0</v>
      </c>
      <c r="F392" s="335"/>
      <c r="G392" s="331">
        <f>F392*C392</f>
        <v>0</v>
      </c>
      <c r="H392" s="534"/>
    </row>
    <row r="393" spans="1:8" ht="24" customHeight="1">
      <c r="A393" s="537"/>
      <c r="B393" s="336"/>
      <c r="C393" s="337"/>
      <c r="D393" s="338"/>
      <c r="E393" s="325">
        <f>C393*D393</f>
        <v>0</v>
      </c>
      <c r="F393" s="335"/>
      <c r="G393" s="331">
        <f>F393*C393</f>
        <v>0</v>
      </c>
      <c r="H393" s="534"/>
    </row>
    <row r="394" spans="1:8" ht="24" customHeight="1">
      <c r="A394" s="537"/>
      <c r="B394" s="336"/>
      <c r="C394" s="337"/>
      <c r="D394" s="338"/>
      <c r="E394" s="325">
        <f>C394*D394</f>
        <v>0</v>
      </c>
      <c r="F394" s="335"/>
      <c r="G394" s="331">
        <f>F394*C394</f>
        <v>0</v>
      </c>
      <c r="H394" s="534"/>
    </row>
    <row r="395" spans="1:8" ht="24" customHeight="1" thickBot="1">
      <c r="A395" s="537"/>
      <c r="B395" s="339"/>
      <c r="C395" s="340"/>
      <c r="D395" s="341"/>
      <c r="E395" s="326">
        <f>C395*D395</f>
        <v>0</v>
      </c>
      <c r="F395" s="335"/>
      <c r="G395" s="332">
        <f>F395*C395</f>
        <v>0</v>
      </c>
      <c r="H395" s="535"/>
    </row>
    <row r="396" spans="1:8" ht="24" customHeight="1" thickTop="1" thickBot="1">
      <c r="A396" s="538"/>
      <c r="B396" s="531" t="s">
        <v>389</v>
      </c>
      <c r="C396" s="532"/>
      <c r="D396" s="328">
        <f>SUM(D391:D395)</f>
        <v>0</v>
      </c>
      <c r="E396" s="327">
        <f>SUM(E391:E395)</f>
        <v>0</v>
      </c>
      <c r="F396" s="328">
        <f>SUM(F391:F395)</f>
        <v>0</v>
      </c>
      <c r="G396" s="327">
        <f>SUM(G391:G395)</f>
        <v>0</v>
      </c>
      <c r="H396" s="329">
        <f>IF(E396=0,0,ROUND(G396/E396,4))</f>
        <v>0</v>
      </c>
    </row>
    <row r="397" spans="1:8" ht="24" customHeight="1" thickTop="1">
      <c r="A397" s="323" t="str">
        <f>IF('APPLIC. FRACT.'!$A73="","",'APPLIC. FRACT.'!$A73)</f>
        <v/>
      </c>
      <c r="B397" s="333"/>
      <c r="C397" s="334"/>
      <c r="D397" s="335"/>
      <c r="E397" s="324">
        <f>C397*D397</f>
        <v>0</v>
      </c>
      <c r="F397" s="335"/>
      <c r="G397" s="330">
        <f>F397*C397</f>
        <v>0</v>
      </c>
      <c r="H397" s="533"/>
    </row>
    <row r="398" spans="1:8" ht="24" customHeight="1">
      <c r="A398" s="536"/>
      <c r="B398" s="336"/>
      <c r="C398" s="337"/>
      <c r="D398" s="338"/>
      <c r="E398" s="325">
        <f>C398*D398</f>
        <v>0</v>
      </c>
      <c r="F398" s="335"/>
      <c r="G398" s="331">
        <f>F398*C398</f>
        <v>0</v>
      </c>
      <c r="H398" s="534"/>
    </row>
    <row r="399" spans="1:8" ht="24" customHeight="1">
      <c r="A399" s="537"/>
      <c r="B399" s="336"/>
      <c r="C399" s="337"/>
      <c r="D399" s="338"/>
      <c r="E399" s="325">
        <f>C399*D399</f>
        <v>0</v>
      </c>
      <c r="F399" s="335"/>
      <c r="G399" s="331">
        <f>F399*C399</f>
        <v>0</v>
      </c>
      <c r="H399" s="534"/>
    </row>
    <row r="400" spans="1:8" ht="24" customHeight="1">
      <c r="A400" s="537"/>
      <c r="B400" s="336"/>
      <c r="C400" s="337"/>
      <c r="D400" s="338"/>
      <c r="E400" s="325">
        <f>C400*D400</f>
        <v>0</v>
      </c>
      <c r="F400" s="335"/>
      <c r="G400" s="331">
        <f>F400*C400</f>
        <v>0</v>
      </c>
      <c r="H400" s="534"/>
    </row>
    <row r="401" spans="1:8" ht="24" customHeight="1" thickBot="1">
      <c r="A401" s="537"/>
      <c r="B401" s="339"/>
      <c r="C401" s="340"/>
      <c r="D401" s="341"/>
      <c r="E401" s="326">
        <f>C401*D401</f>
        <v>0</v>
      </c>
      <c r="F401" s="335"/>
      <c r="G401" s="332">
        <f>F401*C401</f>
        <v>0</v>
      </c>
      <c r="H401" s="535"/>
    </row>
    <row r="402" spans="1:8" ht="24" customHeight="1" thickTop="1" thickBot="1">
      <c r="A402" s="538"/>
      <c r="B402" s="531" t="s">
        <v>389</v>
      </c>
      <c r="C402" s="532"/>
      <c r="D402" s="328">
        <f>SUM(D397:D401)</f>
        <v>0</v>
      </c>
      <c r="E402" s="327">
        <f>SUM(E397:E401)</f>
        <v>0</v>
      </c>
      <c r="F402" s="328">
        <f>SUM(F397:F401)</f>
        <v>0</v>
      </c>
      <c r="G402" s="327">
        <f>SUM(G397:G401)</f>
        <v>0</v>
      </c>
      <c r="H402" s="329">
        <f>IF(E402=0,0,ROUND(G402/E402,4))</f>
        <v>0</v>
      </c>
    </row>
    <row r="403" spans="1:8" ht="24" customHeight="1" thickTop="1">
      <c r="A403" s="323" t="str">
        <f>IF('APPLIC. FRACT.'!$A74="","",'APPLIC. FRACT.'!$A74)</f>
        <v/>
      </c>
      <c r="B403" s="333"/>
      <c r="C403" s="334"/>
      <c r="D403" s="335"/>
      <c r="E403" s="324">
        <f>C403*D403</f>
        <v>0</v>
      </c>
      <c r="F403" s="335"/>
      <c r="G403" s="330">
        <f>F403*C403</f>
        <v>0</v>
      </c>
      <c r="H403" s="533"/>
    </row>
    <row r="404" spans="1:8" ht="24" customHeight="1">
      <c r="A404" s="536"/>
      <c r="B404" s="336"/>
      <c r="C404" s="337"/>
      <c r="D404" s="338"/>
      <c r="E404" s="325">
        <f>C404*D404</f>
        <v>0</v>
      </c>
      <c r="F404" s="335"/>
      <c r="G404" s="331">
        <f>F404*C404</f>
        <v>0</v>
      </c>
      <c r="H404" s="534"/>
    </row>
    <row r="405" spans="1:8" ht="24" customHeight="1">
      <c r="A405" s="537"/>
      <c r="B405" s="336"/>
      <c r="C405" s="337"/>
      <c r="D405" s="338"/>
      <c r="E405" s="325">
        <f>C405*D405</f>
        <v>0</v>
      </c>
      <c r="F405" s="335"/>
      <c r="G405" s="331">
        <f>F405*C405</f>
        <v>0</v>
      </c>
      <c r="H405" s="534"/>
    </row>
    <row r="406" spans="1:8" ht="24" customHeight="1">
      <c r="A406" s="537"/>
      <c r="B406" s="336"/>
      <c r="C406" s="337"/>
      <c r="D406" s="338"/>
      <c r="E406" s="325">
        <f>C406*D406</f>
        <v>0</v>
      </c>
      <c r="F406" s="335"/>
      <c r="G406" s="331">
        <f>F406*C406</f>
        <v>0</v>
      </c>
      <c r="H406" s="534"/>
    </row>
    <row r="407" spans="1:8" ht="24" customHeight="1" thickBot="1">
      <c r="A407" s="537"/>
      <c r="B407" s="339"/>
      <c r="C407" s="340"/>
      <c r="D407" s="341"/>
      <c r="E407" s="326">
        <f>C407*D407</f>
        <v>0</v>
      </c>
      <c r="F407" s="335"/>
      <c r="G407" s="332">
        <f>F407*C407</f>
        <v>0</v>
      </c>
      <c r="H407" s="535"/>
    </row>
    <row r="408" spans="1:8" ht="24" customHeight="1" thickTop="1" thickBot="1">
      <c r="A408" s="538"/>
      <c r="B408" s="531" t="s">
        <v>389</v>
      </c>
      <c r="C408" s="532"/>
      <c r="D408" s="328">
        <f>SUM(D403:D407)</f>
        <v>0</v>
      </c>
      <c r="E408" s="327">
        <f>SUM(E403:E407)</f>
        <v>0</v>
      </c>
      <c r="F408" s="328">
        <f>SUM(F403:F407)</f>
        <v>0</v>
      </c>
      <c r="G408" s="327">
        <f>SUM(G403:G407)</f>
        <v>0</v>
      </c>
      <c r="H408" s="329">
        <f>IF(E408=0,0,ROUND(G408/E408,4))</f>
        <v>0</v>
      </c>
    </row>
    <row r="409" spans="1:8" ht="24" customHeight="1" thickTop="1">
      <c r="A409" s="323" t="str">
        <f>IF('APPLIC. FRACT.'!$A75="","",'APPLIC. FRACT.'!$A75)</f>
        <v/>
      </c>
      <c r="B409" s="333"/>
      <c r="C409" s="334"/>
      <c r="D409" s="335"/>
      <c r="E409" s="324">
        <f>C409*D409</f>
        <v>0</v>
      </c>
      <c r="F409" s="335"/>
      <c r="G409" s="330">
        <f>F409*C409</f>
        <v>0</v>
      </c>
      <c r="H409" s="533"/>
    </row>
    <row r="410" spans="1:8" ht="24" customHeight="1">
      <c r="A410" s="536"/>
      <c r="B410" s="336"/>
      <c r="C410" s="337"/>
      <c r="D410" s="338"/>
      <c r="E410" s="325">
        <f>C410*D410</f>
        <v>0</v>
      </c>
      <c r="F410" s="335"/>
      <c r="G410" s="331">
        <f>F410*C410</f>
        <v>0</v>
      </c>
      <c r="H410" s="534"/>
    </row>
    <row r="411" spans="1:8" ht="24" customHeight="1">
      <c r="A411" s="537"/>
      <c r="B411" s="336"/>
      <c r="C411" s="337"/>
      <c r="D411" s="338"/>
      <c r="E411" s="325">
        <f>C411*D411</f>
        <v>0</v>
      </c>
      <c r="F411" s="335"/>
      <c r="G411" s="331">
        <f>F411*C411</f>
        <v>0</v>
      </c>
      <c r="H411" s="534"/>
    </row>
    <row r="412" spans="1:8" ht="24" customHeight="1">
      <c r="A412" s="537"/>
      <c r="B412" s="336"/>
      <c r="C412" s="337"/>
      <c r="D412" s="338"/>
      <c r="E412" s="325">
        <f>C412*D412</f>
        <v>0</v>
      </c>
      <c r="F412" s="335"/>
      <c r="G412" s="331">
        <f>F412*C412</f>
        <v>0</v>
      </c>
      <c r="H412" s="534"/>
    </row>
    <row r="413" spans="1:8" ht="24" customHeight="1" thickBot="1">
      <c r="A413" s="537"/>
      <c r="B413" s="339"/>
      <c r="C413" s="340"/>
      <c r="D413" s="341"/>
      <c r="E413" s="326">
        <f>C413*D413</f>
        <v>0</v>
      </c>
      <c r="F413" s="335"/>
      <c r="G413" s="332">
        <f>F413*C413</f>
        <v>0</v>
      </c>
      <c r="H413" s="535"/>
    </row>
    <row r="414" spans="1:8" ht="24" customHeight="1" thickTop="1" thickBot="1">
      <c r="A414" s="538"/>
      <c r="B414" s="531" t="s">
        <v>389</v>
      </c>
      <c r="C414" s="532"/>
      <c r="D414" s="328">
        <f>SUM(D409:D413)</f>
        <v>0</v>
      </c>
      <c r="E414" s="327">
        <f>SUM(E409:E413)</f>
        <v>0</v>
      </c>
      <c r="F414" s="328">
        <f>SUM(F409:F413)</f>
        <v>0</v>
      </c>
      <c r="G414" s="327">
        <f>SUM(G409:G413)</f>
        <v>0</v>
      </c>
      <c r="H414" s="329">
        <f>IF(E414=0,0,ROUND(G414/E414,4))</f>
        <v>0</v>
      </c>
    </row>
    <row r="415" spans="1:8" ht="24" customHeight="1" thickTop="1">
      <c r="A415" s="323" t="str">
        <f>IF('APPLIC. FRACT.'!$A76="","",'APPLIC. FRACT.'!$A76)</f>
        <v/>
      </c>
      <c r="B415" s="333"/>
      <c r="C415" s="334"/>
      <c r="D415" s="335"/>
      <c r="E415" s="324">
        <f>C415*D415</f>
        <v>0</v>
      </c>
      <c r="F415" s="335"/>
      <c r="G415" s="330">
        <f>F415*C415</f>
        <v>0</v>
      </c>
      <c r="H415" s="533"/>
    </row>
    <row r="416" spans="1:8" ht="24" customHeight="1">
      <c r="A416" s="536"/>
      <c r="B416" s="336"/>
      <c r="C416" s="337"/>
      <c r="D416" s="338"/>
      <c r="E416" s="325">
        <f>C416*D416</f>
        <v>0</v>
      </c>
      <c r="F416" s="335"/>
      <c r="G416" s="331">
        <f>F416*C416</f>
        <v>0</v>
      </c>
      <c r="H416" s="534"/>
    </row>
    <row r="417" spans="1:8" ht="24" customHeight="1">
      <c r="A417" s="537"/>
      <c r="B417" s="336"/>
      <c r="C417" s="337"/>
      <c r="D417" s="338"/>
      <c r="E417" s="325">
        <f>C417*D417</f>
        <v>0</v>
      </c>
      <c r="F417" s="335"/>
      <c r="G417" s="331">
        <f>F417*C417</f>
        <v>0</v>
      </c>
      <c r="H417" s="534"/>
    </row>
    <row r="418" spans="1:8" ht="24" customHeight="1">
      <c r="A418" s="537"/>
      <c r="B418" s="336"/>
      <c r="C418" s="337"/>
      <c r="D418" s="338"/>
      <c r="E418" s="325">
        <f>C418*D418</f>
        <v>0</v>
      </c>
      <c r="F418" s="335"/>
      <c r="G418" s="331">
        <f>F418*C418</f>
        <v>0</v>
      </c>
      <c r="H418" s="534"/>
    </row>
    <row r="419" spans="1:8" ht="24" customHeight="1" thickBot="1">
      <c r="A419" s="537"/>
      <c r="B419" s="339"/>
      <c r="C419" s="340"/>
      <c r="D419" s="341"/>
      <c r="E419" s="326">
        <f>C419*D419</f>
        <v>0</v>
      </c>
      <c r="F419" s="335"/>
      <c r="G419" s="332">
        <f>F419*C419</f>
        <v>0</v>
      </c>
      <c r="H419" s="535"/>
    </row>
    <row r="420" spans="1:8" ht="24" customHeight="1" thickTop="1" thickBot="1">
      <c r="A420" s="538"/>
      <c r="B420" s="531" t="s">
        <v>389</v>
      </c>
      <c r="C420" s="532"/>
      <c r="D420" s="328">
        <f>SUM(D415:D419)</f>
        <v>0</v>
      </c>
      <c r="E420" s="327">
        <f>SUM(E415:E419)</f>
        <v>0</v>
      </c>
      <c r="F420" s="328">
        <f>SUM(F415:F419)</f>
        <v>0</v>
      </c>
      <c r="G420" s="327">
        <f>SUM(G415:G419)</f>
        <v>0</v>
      </c>
      <c r="H420" s="329">
        <f>IF(E420=0,0,ROUND(G420/E420,4))</f>
        <v>0</v>
      </c>
    </row>
    <row r="421" spans="1:8" ht="24" customHeight="1" thickTop="1">
      <c r="A421" s="323" t="str">
        <f>IF('APPLIC. FRACT.'!$A77="","",'APPLIC. FRACT.'!$A77)</f>
        <v/>
      </c>
      <c r="B421" s="333"/>
      <c r="C421" s="334"/>
      <c r="D421" s="335"/>
      <c r="E421" s="324">
        <f>C421*D421</f>
        <v>0</v>
      </c>
      <c r="F421" s="335"/>
      <c r="G421" s="330">
        <f>F421*C421</f>
        <v>0</v>
      </c>
      <c r="H421" s="533"/>
    </row>
    <row r="422" spans="1:8" ht="24" customHeight="1">
      <c r="A422" s="536"/>
      <c r="B422" s="336"/>
      <c r="C422" s="337"/>
      <c r="D422" s="338"/>
      <c r="E422" s="325">
        <f>C422*D422</f>
        <v>0</v>
      </c>
      <c r="F422" s="335"/>
      <c r="G422" s="331">
        <f>F422*C422</f>
        <v>0</v>
      </c>
      <c r="H422" s="534"/>
    </row>
    <row r="423" spans="1:8" ht="24" customHeight="1">
      <c r="A423" s="537"/>
      <c r="B423" s="336"/>
      <c r="C423" s="337"/>
      <c r="D423" s="338"/>
      <c r="E423" s="325">
        <f>C423*D423</f>
        <v>0</v>
      </c>
      <c r="F423" s="335"/>
      <c r="G423" s="331">
        <f>F423*C423</f>
        <v>0</v>
      </c>
      <c r="H423" s="534"/>
    </row>
    <row r="424" spans="1:8" ht="24" customHeight="1">
      <c r="A424" s="537"/>
      <c r="B424" s="336"/>
      <c r="C424" s="337"/>
      <c r="D424" s="338"/>
      <c r="E424" s="325">
        <f>C424*D424</f>
        <v>0</v>
      </c>
      <c r="F424" s="335"/>
      <c r="G424" s="331">
        <f>F424*C424</f>
        <v>0</v>
      </c>
      <c r="H424" s="534"/>
    </row>
    <row r="425" spans="1:8" ht="24" customHeight="1" thickBot="1">
      <c r="A425" s="537"/>
      <c r="B425" s="339"/>
      <c r="C425" s="340"/>
      <c r="D425" s="341"/>
      <c r="E425" s="326">
        <f>C425*D425</f>
        <v>0</v>
      </c>
      <c r="F425" s="335"/>
      <c r="G425" s="332">
        <f>F425*C425</f>
        <v>0</v>
      </c>
      <c r="H425" s="535"/>
    </row>
    <row r="426" spans="1:8" ht="24" customHeight="1" thickTop="1" thickBot="1">
      <c r="A426" s="538"/>
      <c r="B426" s="531" t="s">
        <v>389</v>
      </c>
      <c r="C426" s="532"/>
      <c r="D426" s="328">
        <f>SUM(D421:D425)</f>
        <v>0</v>
      </c>
      <c r="E426" s="327">
        <f>SUM(E421:E425)</f>
        <v>0</v>
      </c>
      <c r="F426" s="328">
        <f>SUM(F421:F425)</f>
        <v>0</v>
      </c>
      <c r="G426" s="327">
        <f>SUM(G421:G425)</f>
        <v>0</v>
      </c>
      <c r="H426" s="329">
        <f>IF(E426=0,0,ROUND(G426/E426,4))</f>
        <v>0</v>
      </c>
    </row>
    <row r="427" spans="1:8" ht="24" customHeight="1" thickTop="1">
      <c r="A427" s="323" t="str">
        <f>IF('APPLIC. FRACT.'!$A78="","",'APPLIC. FRACT.'!$A78)</f>
        <v/>
      </c>
      <c r="B427" s="333"/>
      <c r="C427" s="334"/>
      <c r="D427" s="335"/>
      <c r="E427" s="324">
        <f>C427*D427</f>
        <v>0</v>
      </c>
      <c r="F427" s="335"/>
      <c r="G427" s="330">
        <f>F427*C427</f>
        <v>0</v>
      </c>
      <c r="H427" s="533"/>
    </row>
    <row r="428" spans="1:8" ht="24" customHeight="1">
      <c r="A428" s="536"/>
      <c r="B428" s="336"/>
      <c r="C428" s="337"/>
      <c r="D428" s="338"/>
      <c r="E428" s="325">
        <f>C428*D428</f>
        <v>0</v>
      </c>
      <c r="F428" s="335"/>
      <c r="G428" s="331">
        <f>F428*C428</f>
        <v>0</v>
      </c>
      <c r="H428" s="534"/>
    </row>
    <row r="429" spans="1:8" ht="24" customHeight="1">
      <c r="A429" s="537"/>
      <c r="B429" s="336"/>
      <c r="C429" s="337"/>
      <c r="D429" s="338"/>
      <c r="E429" s="325">
        <f>C429*D429</f>
        <v>0</v>
      </c>
      <c r="F429" s="335"/>
      <c r="G429" s="331">
        <f>F429*C429</f>
        <v>0</v>
      </c>
      <c r="H429" s="534"/>
    </row>
    <row r="430" spans="1:8" ht="24" customHeight="1">
      <c r="A430" s="537"/>
      <c r="B430" s="336"/>
      <c r="C430" s="337"/>
      <c r="D430" s="338"/>
      <c r="E430" s="325">
        <f>C430*D430</f>
        <v>0</v>
      </c>
      <c r="F430" s="335"/>
      <c r="G430" s="331">
        <f>F430*C430</f>
        <v>0</v>
      </c>
      <c r="H430" s="534"/>
    </row>
    <row r="431" spans="1:8" ht="24" customHeight="1" thickBot="1">
      <c r="A431" s="537"/>
      <c r="B431" s="339"/>
      <c r="C431" s="340"/>
      <c r="D431" s="341"/>
      <c r="E431" s="326">
        <f>C431*D431</f>
        <v>0</v>
      </c>
      <c r="F431" s="335"/>
      <c r="G431" s="332">
        <f>F431*C431</f>
        <v>0</v>
      </c>
      <c r="H431" s="535"/>
    </row>
    <row r="432" spans="1:8" ht="24" customHeight="1" thickTop="1" thickBot="1">
      <c r="A432" s="538"/>
      <c r="B432" s="531" t="s">
        <v>389</v>
      </c>
      <c r="C432" s="532"/>
      <c r="D432" s="328">
        <f>SUM(D427:D431)</f>
        <v>0</v>
      </c>
      <c r="E432" s="327">
        <f>SUM(E427:E431)</f>
        <v>0</v>
      </c>
      <c r="F432" s="328">
        <f>SUM(F427:F431)</f>
        <v>0</v>
      </c>
      <c r="G432" s="327">
        <f>SUM(G427:G431)</f>
        <v>0</v>
      </c>
      <c r="H432" s="329">
        <f>IF(E432=0,0,ROUND(G432/E432,4))</f>
        <v>0</v>
      </c>
    </row>
    <row r="433" spans="1:8" ht="24" customHeight="1" thickTop="1">
      <c r="A433" s="323" t="str">
        <f>IF('APPLIC. FRACT.'!$A79="","",'APPLIC. FRACT.'!$A79)</f>
        <v/>
      </c>
      <c r="B433" s="333"/>
      <c r="C433" s="334"/>
      <c r="D433" s="335"/>
      <c r="E433" s="324">
        <f>C433*D433</f>
        <v>0</v>
      </c>
      <c r="F433" s="335"/>
      <c r="G433" s="330">
        <f>F433*C433</f>
        <v>0</v>
      </c>
      <c r="H433" s="533"/>
    </row>
    <row r="434" spans="1:8" ht="24" customHeight="1">
      <c r="A434" s="536"/>
      <c r="B434" s="336"/>
      <c r="C434" s="337"/>
      <c r="D434" s="338"/>
      <c r="E434" s="325">
        <f>C434*D434</f>
        <v>0</v>
      </c>
      <c r="F434" s="335"/>
      <c r="G434" s="331">
        <f>F434*C434</f>
        <v>0</v>
      </c>
      <c r="H434" s="534"/>
    </row>
    <row r="435" spans="1:8" ht="24" customHeight="1">
      <c r="A435" s="537"/>
      <c r="B435" s="336"/>
      <c r="C435" s="337"/>
      <c r="D435" s="338"/>
      <c r="E435" s="325">
        <f>C435*D435</f>
        <v>0</v>
      </c>
      <c r="F435" s="335"/>
      <c r="G435" s="331">
        <f>F435*C435</f>
        <v>0</v>
      </c>
      <c r="H435" s="534"/>
    </row>
    <row r="436" spans="1:8" ht="24" customHeight="1">
      <c r="A436" s="537"/>
      <c r="B436" s="336"/>
      <c r="C436" s="337"/>
      <c r="D436" s="338"/>
      <c r="E436" s="325">
        <f>C436*D436</f>
        <v>0</v>
      </c>
      <c r="F436" s="335"/>
      <c r="G436" s="331">
        <f>F436*C436</f>
        <v>0</v>
      </c>
      <c r="H436" s="534"/>
    </row>
    <row r="437" spans="1:8" ht="24" customHeight="1" thickBot="1">
      <c r="A437" s="537"/>
      <c r="B437" s="339"/>
      <c r="C437" s="340"/>
      <c r="D437" s="341"/>
      <c r="E437" s="326">
        <f>C437*D437</f>
        <v>0</v>
      </c>
      <c r="F437" s="335"/>
      <c r="G437" s="332">
        <f>F437*C437</f>
        <v>0</v>
      </c>
      <c r="H437" s="535"/>
    </row>
    <row r="438" spans="1:8" ht="24" customHeight="1" thickTop="1" thickBot="1">
      <c r="A438" s="538"/>
      <c r="B438" s="531" t="s">
        <v>389</v>
      </c>
      <c r="C438" s="532"/>
      <c r="D438" s="328">
        <f>SUM(D433:D437)</f>
        <v>0</v>
      </c>
      <c r="E438" s="327">
        <f>SUM(E433:E437)</f>
        <v>0</v>
      </c>
      <c r="F438" s="328">
        <f>SUM(F433:F437)</f>
        <v>0</v>
      </c>
      <c r="G438" s="327">
        <f>SUM(G433:G437)</f>
        <v>0</v>
      </c>
      <c r="H438" s="329">
        <f>IF(E438=0,0,ROUND(G438/E438,4))</f>
        <v>0</v>
      </c>
    </row>
    <row r="439" spans="1:8" ht="24" customHeight="1" thickTop="1">
      <c r="A439" s="323" t="str">
        <f>IF('APPLIC. FRACT.'!$A80="","",'APPLIC. FRACT.'!$A80)</f>
        <v/>
      </c>
      <c r="B439" s="333"/>
      <c r="C439" s="334"/>
      <c r="D439" s="335"/>
      <c r="E439" s="324">
        <f>C439*D439</f>
        <v>0</v>
      </c>
      <c r="F439" s="335"/>
      <c r="G439" s="330">
        <f>F439*C439</f>
        <v>0</v>
      </c>
      <c r="H439" s="533"/>
    </row>
    <row r="440" spans="1:8" ht="24" customHeight="1">
      <c r="A440" s="536"/>
      <c r="B440" s="336"/>
      <c r="C440" s="337"/>
      <c r="D440" s="338"/>
      <c r="E440" s="325">
        <f>C440*D440</f>
        <v>0</v>
      </c>
      <c r="F440" s="335"/>
      <c r="G440" s="331">
        <f>F440*C440</f>
        <v>0</v>
      </c>
      <c r="H440" s="534"/>
    </row>
    <row r="441" spans="1:8" ht="24" customHeight="1">
      <c r="A441" s="537"/>
      <c r="B441" s="336"/>
      <c r="C441" s="337"/>
      <c r="D441" s="338"/>
      <c r="E441" s="325">
        <f>C441*D441</f>
        <v>0</v>
      </c>
      <c r="F441" s="335"/>
      <c r="G441" s="331">
        <f>F441*C441</f>
        <v>0</v>
      </c>
      <c r="H441" s="534"/>
    </row>
    <row r="442" spans="1:8" ht="24" customHeight="1">
      <c r="A442" s="537"/>
      <c r="B442" s="336"/>
      <c r="C442" s="337"/>
      <c r="D442" s="338"/>
      <c r="E442" s="325">
        <f>C442*D442</f>
        <v>0</v>
      </c>
      <c r="F442" s="335"/>
      <c r="G442" s="331">
        <f>F442*C442</f>
        <v>0</v>
      </c>
      <c r="H442" s="534"/>
    </row>
    <row r="443" spans="1:8" ht="24" customHeight="1" thickBot="1">
      <c r="A443" s="537"/>
      <c r="B443" s="339"/>
      <c r="C443" s="340"/>
      <c r="D443" s="341"/>
      <c r="E443" s="326">
        <f>C443*D443</f>
        <v>0</v>
      </c>
      <c r="F443" s="335"/>
      <c r="G443" s="332">
        <f>F443*C443</f>
        <v>0</v>
      </c>
      <c r="H443" s="535"/>
    </row>
    <row r="444" spans="1:8" ht="24" customHeight="1" thickTop="1" thickBot="1">
      <c r="A444" s="538"/>
      <c r="B444" s="531" t="s">
        <v>389</v>
      </c>
      <c r="C444" s="532"/>
      <c r="D444" s="328">
        <f>SUM(D439:D443)</f>
        <v>0</v>
      </c>
      <c r="E444" s="327">
        <f>SUM(E439:E443)</f>
        <v>0</v>
      </c>
      <c r="F444" s="328">
        <f>SUM(F439:F443)</f>
        <v>0</v>
      </c>
      <c r="G444" s="327">
        <f>SUM(G439:G443)</f>
        <v>0</v>
      </c>
      <c r="H444" s="329">
        <f>IF(E444=0,0,ROUND(G444/E444,4))</f>
        <v>0</v>
      </c>
    </row>
    <row r="445" spans="1:8" ht="24" customHeight="1" thickTop="1">
      <c r="A445" s="323" t="str">
        <f>IF('APPLIC. FRACT.'!$A81="","",'APPLIC. FRACT.'!$A81)</f>
        <v/>
      </c>
      <c r="B445" s="333"/>
      <c r="C445" s="334"/>
      <c r="D445" s="335"/>
      <c r="E445" s="324">
        <f>C445*D445</f>
        <v>0</v>
      </c>
      <c r="F445" s="335"/>
      <c r="G445" s="330">
        <f>F445*C445</f>
        <v>0</v>
      </c>
      <c r="H445" s="533"/>
    </row>
    <row r="446" spans="1:8" ht="24" customHeight="1">
      <c r="A446" s="536"/>
      <c r="B446" s="336"/>
      <c r="C446" s="337"/>
      <c r="D446" s="338"/>
      <c r="E446" s="325">
        <f>C446*D446</f>
        <v>0</v>
      </c>
      <c r="F446" s="335"/>
      <c r="G446" s="331">
        <f>F446*C446</f>
        <v>0</v>
      </c>
      <c r="H446" s="534"/>
    </row>
    <row r="447" spans="1:8" ht="24" customHeight="1">
      <c r="A447" s="537"/>
      <c r="B447" s="336"/>
      <c r="C447" s="337"/>
      <c r="D447" s="338"/>
      <c r="E447" s="325">
        <f>C447*D447</f>
        <v>0</v>
      </c>
      <c r="F447" s="335"/>
      <c r="G447" s="331">
        <f>F447*C447</f>
        <v>0</v>
      </c>
      <c r="H447" s="534"/>
    </row>
    <row r="448" spans="1:8" ht="24" customHeight="1">
      <c r="A448" s="537"/>
      <c r="B448" s="336"/>
      <c r="C448" s="337"/>
      <c r="D448" s="338"/>
      <c r="E448" s="325">
        <f>C448*D448</f>
        <v>0</v>
      </c>
      <c r="F448" s="335"/>
      <c r="G448" s="331">
        <f>F448*C448</f>
        <v>0</v>
      </c>
      <c r="H448" s="534"/>
    </row>
    <row r="449" spans="1:8" ht="24" customHeight="1" thickBot="1">
      <c r="A449" s="537"/>
      <c r="B449" s="339"/>
      <c r="C449" s="340"/>
      <c r="D449" s="341"/>
      <c r="E449" s="326">
        <f>C449*D449</f>
        <v>0</v>
      </c>
      <c r="F449" s="335"/>
      <c r="G449" s="332">
        <f>F449*C449</f>
        <v>0</v>
      </c>
      <c r="H449" s="535"/>
    </row>
    <row r="450" spans="1:8" ht="24" customHeight="1" thickTop="1" thickBot="1">
      <c r="A450" s="538"/>
      <c r="B450" s="531" t="s">
        <v>389</v>
      </c>
      <c r="C450" s="532"/>
      <c r="D450" s="328">
        <f>SUM(D445:D449)</f>
        <v>0</v>
      </c>
      <c r="E450" s="327">
        <f>SUM(E445:E449)</f>
        <v>0</v>
      </c>
      <c r="F450" s="328">
        <f>SUM(F445:F449)</f>
        <v>0</v>
      </c>
      <c r="G450" s="327">
        <f>SUM(G445:G449)</f>
        <v>0</v>
      </c>
      <c r="H450" s="329">
        <f>IF(E450=0,0,ROUND(G450/E450,4))</f>
        <v>0</v>
      </c>
    </row>
    <row r="451" spans="1:8" ht="24" customHeight="1" thickTop="1">
      <c r="A451" s="323" t="str">
        <f>IF('APPLIC. FRACT.'!$A82="","",'APPLIC. FRACT.'!$A82)</f>
        <v/>
      </c>
      <c r="B451" s="333"/>
      <c r="C451" s="334"/>
      <c r="D451" s="335"/>
      <c r="E451" s="324">
        <f>C451*D451</f>
        <v>0</v>
      </c>
      <c r="F451" s="335"/>
      <c r="G451" s="330">
        <f>F451*C451</f>
        <v>0</v>
      </c>
      <c r="H451" s="533"/>
    </row>
    <row r="452" spans="1:8" ht="24" customHeight="1">
      <c r="A452" s="536"/>
      <c r="B452" s="336"/>
      <c r="C452" s="337"/>
      <c r="D452" s="338"/>
      <c r="E452" s="325">
        <f>C452*D452</f>
        <v>0</v>
      </c>
      <c r="F452" s="335"/>
      <c r="G452" s="331">
        <f>F452*C452</f>
        <v>0</v>
      </c>
      <c r="H452" s="534"/>
    </row>
    <row r="453" spans="1:8" ht="24" customHeight="1">
      <c r="A453" s="537"/>
      <c r="B453" s="336"/>
      <c r="C453" s="337"/>
      <c r="D453" s="338"/>
      <c r="E453" s="325">
        <f>C453*D453</f>
        <v>0</v>
      </c>
      <c r="F453" s="335"/>
      <c r="G453" s="331">
        <f>F453*C453</f>
        <v>0</v>
      </c>
      <c r="H453" s="534"/>
    </row>
    <row r="454" spans="1:8" ht="24" customHeight="1">
      <c r="A454" s="537"/>
      <c r="B454" s="336"/>
      <c r="C454" s="337"/>
      <c r="D454" s="338"/>
      <c r="E454" s="325">
        <f>C454*D454</f>
        <v>0</v>
      </c>
      <c r="F454" s="335"/>
      <c r="G454" s="331">
        <f>F454*C454</f>
        <v>0</v>
      </c>
      <c r="H454" s="534"/>
    </row>
    <row r="455" spans="1:8" ht="24" customHeight="1" thickBot="1">
      <c r="A455" s="537"/>
      <c r="B455" s="339"/>
      <c r="C455" s="340"/>
      <c r="D455" s="341"/>
      <c r="E455" s="326">
        <f>C455*D455</f>
        <v>0</v>
      </c>
      <c r="F455" s="335"/>
      <c r="G455" s="332">
        <f>F455*C455</f>
        <v>0</v>
      </c>
      <c r="H455" s="535"/>
    </row>
    <row r="456" spans="1:8" ht="24" customHeight="1" thickTop="1" thickBot="1">
      <c r="A456" s="538"/>
      <c r="B456" s="531" t="s">
        <v>389</v>
      </c>
      <c r="C456" s="532"/>
      <c r="D456" s="328">
        <f>SUM(D451:D455)</f>
        <v>0</v>
      </c>
      <c r="E456" s="327">
        <f>SUM(E451:E455)</f>
        <v>0</v>
      </c>
      <c r="F456" s="328">
        <f>SUM(F451:F455)</f>
        <v>0</v>
      </c>
      <c r="G456" s="327">
        <f>SUM(G451:G455)</f>
        <v>0</v>
      </c>
      <c r="H456" s="329">
        <f>IF(E456=0,0,ROUND(G456/E456,4))</f>
        <v>0</v>
      </c>
    </row>
    <row r="457" spans="1:8" ht="24" customHeight="1" thickTop="1">
      <c r="A457" s="323" t="str">
        <f>IF('APPLIC. FRACT.'!$A83="","",'APPLIC. FRACT.'!$A83)</f>
        <v/>
      </c>
      <c r="B457" s="333"/>
      <c r="C457" s="334"/>
      <c r="D457" s="335"/>
      <c r="E457" s="324">
        <f>C457*D457</f>
        <v>0</v>
      </c>
      <c r="F457" s="335"/>
      <c r="G457" s="330">
        <f>F457*C457</f>
        <v>0</v>
      </c>
      <c r="H457" s="533"/>
    </row>
    <row r="458" spans="1:8" ht="24" customHeight="1">
      <c r="A458" s="536"/>
      <c r="B458" s="336"/>
      <c r="C458" s="337"/>
      <c r="D458" s="338"/>
      <c r="E458" s="325">
        <f>C458*D458</f>
        <v>0</v>
      </c>
      <c r="F458" s="335"/>
      <c r="G458" s="331">
        <f>F458*C458</f>
        <v>0</v>
      </c>
      <c r="H458" s="534"/>
    </row>
    <row r="459" spans="1:8" ht="24" customHeight="1">
      <c r="A459" s="537"/>
      <c r="B459" s="336"/>
      <c r="C459" s="337"/>
      <c r="D459" s="338"/>
      <c r="E459" s="325">
        <f>C459*D459</f>
        <v>0</v>
      </c>
      <c r="F459" s="335"/>
      <c r="G459" s="331">
        <f>F459*C459</f>
        <v>0</v>
      </c>
      <c r="H459" s="534"/>
    </row>
    <row r="460" spans="1:8" ht="24" customHeight="1">
      <c r="A460" s="537"/>
      <c r="B460" s="336"/>
      <c r="C460" s="337"/>
      <c r="D460" s="338"/>
      <c r="E460" s="325">
        <f>C460*D460</f>
        <v>0</v>
      </c>
      <c r="F460" s="335"/>
      <c r="G460" s="331">
        <f>F460*C460</f>
        <v>0</v>
      </c>
      <c r="H460" s="534"/>
    </row>
    <row r="461" spans="1:8" ht="24" customHeight="1" thickBot="1">
      <c r="A461" s="537"/>
      <c r="B461" s="339"/>
      <c r="C461" s="340"/>
      <c r="D461" s="341"/>
      <c r="E461" s="326">
        <f>C461*D461</f>
        <v>0</v>
      </c>
      <c r="F461" s="335"/>
      <c r="G461" s="332">
        <f>F461*C461</f>
        <v>0</v>
      </c>
      <c r="H461" s="535"/>
    </row>
    <row r="462" spans="1:8" ht="24" customHeight="1" thickTop="1" thickBot="1">
      <c r="A462" s="538"/>
      <c r="B462" s="531" t="s">
        <v>389</v>
      </c>
      <c r="C462" s="532"/>
      <c r="D462" s="328">
        <f>SUM(D457:D461)</f>
        <v>0</v>
      </c>
      <c r="E462" s="327">
        <f>SUM(E457:E461)</f>
        <v>0</v>
      </c>
      <c r="F462" s="328">
        <f>SUM(F457:F461)</f>
        <v>0</v>
      </c>
      <c r="G462" s="327">
        <f>SUM(G457:G461)</f>
        <v>0</v>
      </c>
      <c r="H462" s="329">
        <f>IF(E462=0,0,ROUND(G462/E462,4))</f>
        <v>0</v>
      </c>
    </row>
    <row r="463" spans="1:8" ht="24" customHeight="1" thickTop="1">
      <c r="A463" s="323" t="str">
        <f>IF('APPLIC. FRACT.'!$A84="","",'APPLIC. FRACT.'!$A84)</f>
        <v/>
      </c>
      <c r="B463" s="333"/>
      <c r="C463" s="334"/>
      <c r="D463" s="335"/>
      <c r="E463" s="324">
        <f>C463*D463</f>
        <v>0</v>
      </c>
      <c r="F463" s="335"/>
      <c r="G463" s="330">
        <f>F463*C463</f>
        <v>0</v>
      </c>
      <c r="H463" s="533"/>
    </row>
    <row r="464" spans="1:8" ht="24" customHeight="1">
      <c r="A464" s="536"/>
      <c r="B464" s="336"/>
      <c r="C464" s="337"/>
      <c r="D464" s="338"/>
      <c r="E464" s="325">
        <f>C464*D464</f>
        <v>0</v>
      </c>
      <c r="F464" s="335"/>
      <c r="G464" s="331">
        <f>F464*C464</f>
        <v>0</v>
      </c>
      <c r="H464" s="534"/>
    </row>
    <row r="465" spans="1:8" ht="24" customHeight="1">
      <c r="A465" s="537"/>
      <c r="B465" s="336"/>
      <c r="C465" s="337"/>
      <c r="D465" s="338"/>
      <c r="E465" s="325">
        <f>C465*D465</f>
        <v>0</v>
      </c>
      <c r="F465" s="335"/>
      <c r="G465" s="331">
        <f>F465*C465</f>
        <v>0</v>
      </c>
      <c r="H465" s="534"/>
    </row>
    <row r="466" spans="1:8" ht="24" customHeight="1">
      <c r="A466" s="537"/>
      <c r="B466" s="336"/>
      <c r="C466" s="337"/>
      <c r="D466" s="338"/>
      <c r="E466" s="325">
        <f>C466*D466</f>
        <v>0</v>
      </c>
      <c r="F466" s="335"/>
      <c r="G466" s="331">
        <f>F466*C466</f>
        <v>0</v>
      </c>
      <c r="H466" s="534"/>
    </row>
    <row r="467" spans="1:8" ht="24" customHeight="1" thickBot="1">
      <c r="A467" s="537"/>
      <c r="B467" s="339"/>
      <c r="C467" s="340"/>
      <c r="D467" s="341"/>
      <c r="E467" s="326">
        <f>C467*D467</f>
        <v>0</v>
      </c>
      <c r="F467" s="335"/>
      <c r="G467" s="332">
        <f>F467*C467</f>
        <v>0</v>
      </c>
      <c r="H467" s="535"/>
    </row>
    <row r="468" spans="1:8" ht="24" customHeight="1" thickTop="1" thickBot="1">
      <c r="A468" s="538"/>
      <c r="B468" s="531" t="s">
        <v>389</v>
      </c>
      <c r="C468" s="532"/>
      <c r="D468" s="328">
        <f>SUM(D463:D467)</f>
        <v>0</v>
      </c>
      <c r="E468" s="327">
        <f>SUM(E463:E467)</f>
        <v>0</v>
      </c>
      <c r="F468" s="328">
        <f>SUM(F463:F467)</f>
        <v>0</v>
      </c>
      <c r="G468" s="327">
        <f>SUM(G463:G467)</f>
        <v>0</v>
      </c>
      <c r="H468" s="329">
        <f>IF(E468=0,0,ROUND(G468/E468,4))</f>
        <v>0</v>
      </c>
    </row>
    <row r="469" spans="1:8" ht="24" customHeight="1" thickTop="1">
      <c r="A469" s="323" t="str">
        <f>IF('APPLIC. FRACT.'!$A85="","",'APPLIC. FRACT.'!$A85)</f>
        <v/>
      </c>
      <c r="B469" s="333"/>
      <c r="C469" s="334"/>
      <c r="D469" s="335"/>
      <c r="E469" s="324">
        <f>C469*D469</f>
        <v>0</v>
      </c>
      <c r="F469" s="335"/>
      <c r="G469" s="330">
        <f>F469*C469</f>
        <v>0</v>
      </c>
      <c r="H469" s="533"/>
    </row>
    <row r="470" spans="1:8" ht="24" customHeight="1">
      <c r="A470" s="536"/>
      <c r="B470" s="336"/>
      <c r="C470" s="337"/>
      <c r="D470" s="338"/>
      <c r="E470" s="325">
        <f>C470*D470</f>
        <v>0</v>
      </c>
      <c r="F470" s="335"/>
      <c r="G470" s="331">
        <f>F470*C470</f>
        <v>0</v>
      </c>
      <c r="H470" s="534"/>
    </row>
    <row r="471" spans="1:8" ht="24" customHeight="1">
      <c r="A471" s="537"/>
      <c r="B471" s="336"/>
      <c r="C471" s="337"/>
      <c r="D471" s="338"/>
      <c r="E471" s="325">
        <f>C471*D471</f>
        <v>0</v>
      </c>
      <c r="F471" s="335"/>
      <c r="G471" s="331">
        <f>F471*C471</f>
        <v>0</v>
      </c>
      <c r="H471" s="534"/>
    </row>
    <row r="472" spans="1:8" ht="24" customHeight="1">
      <c r="A472" s="537"/>
      <c r="B472" s="336"/>
      <c r="C472" s="337"/>
      <c r="D472" s="338"/>
      <c r="E472" s="325">
        <f>C472*D472</f>
        <v>0</v>
      </c>
      <c r="F472" s="335"/>
      <c r="G472" s="331">
        <f>F472*C472</f>
        <v>0</v>
      </c>
      <c r="H472" s="534"/>
    </row>
    <row r="473" spans="1:8" ht="24" customHeight="1" thickBot="1">
      <c r="A473" s="537"/>
      <c r="B473" s="339"/>
      <c r="C473" s="340"/>
      <c r="D473" s="341"/>
      <c r="E473" s="326">
        <f>C473*D473</f>
        <v>0</v>
      </c>
      <c r="F473" s="335"/>
      <c r="G473" s="332">
        <f>F473*C473</f>
        <v>0</v>
      </c>
      <c r="H473" s="535"/>
    </row>
    <row r="474" spans="1:8" ht="24" customHeight="1" thickTop="1" thickBot="1">
      <c r="A474" s="538"/>
      <c r="B474" s="531" t="s">
        <v>389</v>
      </c>
      <c r="C474" s="532"/>
      <c r="D474" s="328">
        <f>SUM(D469:D473)</f>
        <v>0</v>
      </c>
      <c r="E474" s="327">
        <f>SUM(E469:E473)</f>
        <v>0</v>
      </c>
      <c r="F474" s="328">
        <f>SUM(F469:F473)</f>
        <v>0</v>
      </c>
      <c r="G474" s="327">
        <f>SUM(G469:G473)</f>
        <v>0</v>
      </c>
      <c r="H474" s="329">
        <f>IF(E474=0,0,ROUND(G474/E474,4))</f>
        <v>0</v>
      </c>
    </row>
    <row r="475" spans="1:8" ht="24" customHeight="1" thickTop="1">
      <c r="A475" s="323" t="str">
        <f>IF('APPLIC. FRACT.'!$A86="","",'APPLIC. FRACT.'!$A86)</f>
        <v/>
      </c>
      <c r="B475" s="333"/>
      <c r="C475" s="334"/>
      <c r="D475" s="335"/>
      <c r="E475" s="324">
        <f>C475*D475</f>
        <v>0</v>
      </c>
      <c r="F475" s="335"/>
      <c r="G475" s="330">
        <f>F475*C475</f>
        <v>0</v>
      </c>
      <c r="H475" s="533"/>
    </row>
    <row r="476" spans="1:8" ht="24" customHeight="1">
      <c r="A476" s="536"/>
      <c r="B476" s="336"/>
      <c r="C476" s="337"/>
      <c r="D476" s="338"/>
      <c r="E476" s="325">
        <f>C476*D476</f>
        <v>0</v>
      </c>
      <c r="F476" s="335"/>
      <c r="G476" s="331">
        <f>F476*C476</f>
        <v>0</v>
      </c>
      <c r="H476" s="534"/>
    </row>
    <row r="477" spans="1:8" ht="24" customHeight="1">
      <c r="A477" s="537"/>
      <c r="B477" s="336"/>
      <c r="C477" s="337"/>
      <c r="D477" s="338"/>
      <c r="E477" s="325">
        <f>C477*D477</f>
        <v>0</v>
      </c>
      <c r="F477" s="335"/>
      <c r="G477" s="331">
        <f>F477*C477</f>
        <v>0</v>
      </c>
      <c r="H477" s="534"/>
    </row>
    <row r="478" spans="1:8" ht="24" customHeight="1">
      <c r="A478" s="537"/>
      <c r="B478" s="336"/>
      <c r="C478" s="337"/>
      <c r="D478" s="338"/>
      <c r="E478" s="325">
        <f>C478*D478</f>
        <v>0</v>
      </c>
      <c r="F478" s="335"/>
      <c r="G478" s="331">
        <f>F478*C478</f>
        <v>0</v>
      </c>
      <c r="H478" s="534"/>
    </row>
    <row r="479" spans="1:8" ht="24" customHeight="1" thickBot="1">
      <c r="A479" s="537"/>
      <c r="B479" s="339"/>
      <c r="C479" s="340"/>
      <c r="D479" s="341"/>
      <c r="E479" s="326">
        <f>C479*D479</f>
        <v>0</v>
      </c>
      <c r="F479" s="335"/>
      <c r="G479" s="332">
        <f>F479*C479</f>
        <v>0</v>
      </c>
      <c r="H479" s="535"/>
    </row>
    <row r="480" spans="1:8" ht="24" customHeight="1" thickTop="1" thickBot="1">
      <c r="A480" s="538"/>
      <c r="B480" s="531" t="s">
        <v>389</v>
      </c>
      <c r="C480" s="532"/>
      <c r="D480" s="328">
        <f>SUM(D475:D479)</f>
        <v>0</v>
      </c>
      <c r="E480" s="327">
        <f>SUM(E475:E479)</f>
        <v>0</v>
      </c>
      <c r="F480" s="328">
        <f>SUM(F475:F479)</f>
        <v>0</v>
      </c>
      <c r="G480" s="327">
        <f>SUM(G475:G479)</f>
        <v>0</v>
      </c>
      <c r="H480" s="329">
        <f>IF(E480=0,0,ROUND(G480/E480,4))</f>
        <v>0</v>
      </c>
    </row>
    <row r="481" spans="1:8" ht="24" customHeight="1" thickTop="1">
      <c r="A481" s="323" t="str">
        <f>IF('APPLIC. FRACT.'!$A87="","",'APPLIC. FRACT.'!$A87)</f>
        <v/>
      </c>
      <c r="B481" s="333"/>
      <c r="C481" s="334"/>
      <c r="D481" s="335"/>
      <c r="E481" s="324">
        <f>C481*D481</f>
        <v>0</v>
      </c>
      <c r="F481" s="335"/>
      <c r="G481" s="330">
        <f>F481*C481</f>
        <v>0</v>
      </c>
      <c r="H481" s="533"/>
    </row>
    <row r="482" spans="1:8" ht="24" customHeight="1">
      <c r="A482" s="536"/>
      <c r="B482" s="336"/>
      <c r="C482" s="337"/>
      <c r="D482" s="338"/>
      <c r="E482" s="325">
        <f>C482*D482</f>
        <v>0</v>
      </c>
      <c r="F482" s="335"/>
      <c r="G482" s="331">
        <f>F482*C482</f>
        <v>0</v>
      </c>
      <c r="H482" s="534"/>
    </row>
    <row r="483" spans="1:8" ht="24" customHeight="1">
      <c r="A483" s="537"/>
      <c r="B483" s="336"/>
      <c r="C483" s="337"/>
      <c r="D483" s="338"/>
      <c r="E483" s="325">
        <f>C483*D483</f>
        <v>0</v>
      </c>
      <c r="F483" s="335"/>
      <c r="G483" s="331">
        <f>F483*C483</f>
        <v>0</v>
      </c>
      <c r="H483" s="534"/>
    </row>
    <row r="484" spans="1:8" ht="24" customHeight="1">
      <c r="A484" s="537"/>
      <c r="B484" s="336"/>
      <c r="C484" s="337"/>
      <c r="D484" s="338"/>
      <c r="E484" s="325">
        <f>C484*D484</f>
        <v>0</v>
      </c>
      <c r="F484" s="335"/>
      <c r="G484" s="331">
        <f>F484*C484</f>
        <v>0</v>
      </c>
      <c r="H484" s="534"/>
    </row>
    <row r="485" spans="1:8" ht="24" customHeight="1" thickBot="1">
      <c r="A485" s="537"/>
      <c r="B485" s="339"/>
      <c r="C485" s="340"/>
      <c r="D485" s="341"/>
      <c r="E485" s="326">
        <f>C485*D485</f>
        <v>0</v>
      </c>
      <c r="F485" s="335"/>
      <c r="G485" s="332">
        <f>F485*C485</f>
        <v>0</v>
      </c>
      <c r="H485" s="535"/>
    </row>
    <row r="486" spans="1:8" ht="24" customHeight="1" thickTop="1" thickBot="1">
      <c r="A486" s="538"/>
      <c r="B486" s="531" t="s">
        <v>389</v>
      </c>
      <c r="C486" s="532"/>
      <c r="D486" s="328">
        <f>SUM(D481:D485)</f>
        <v>0</v>
      </c>
      <c r="E486" s="327">
        <f>SUM(E481:E485)</f>
        <v>0</v>
      </c>
      <c r="F486" s="328">
        <f>SUM(F481:F485)</f>
        <v>0</v>
      </c>
      <c r="G486" s="327">
        <f>SUM(G481:G485)</f>
        <v>0</v>
      </c>
      <c r="H486" s="329">
        <f>IF(E486=0,0,ROUND(G486/E486,4))</f>
        <v>0</v>
      </c>
    </row>
    <row r="487" spans="1:8" ht="24" customHeight="1" thickTop="1">
      <c r="A487" s="323" t="str">
        <f>IF('APPLIC. FRACT.'!$A88="","",'APPLIC. FRACT.'!$A88)</f>
        <v/>
      </c>
      <c r="B487" s="333"/>
      <c r="C487" s="334"/>
      <c r="D487" s="335"/>
      <c r="E487" s="324">
        <f>C487*D487</f>
        <v>0</v>
      </c>
      <c r="F487" s="335"/>
      <c r="G487" s="330">
        <f>F487*C487</f>
        <v>0</v>
      </c>
      <c r="H487" s="533"/>
    </row>
    <row r="488" spans="1:8" ht="24" customHeight="1">
      <c r="A488" s="536"/>
      <c r="B488" s="336"/>
      <c r="C488" s="337"/>
      <c r="D488" s="338"/>
      <c r="E488" s="325">
        <f>C488*D488</f>
        <v>0</v>
      </c>
      <c r="F488" s="335"/>
      <c r="G488" s="331">
        <f>F488*C488</f>
        <v>0</v>
      </c>
      <c r="H488" s="534"/>
    </row>
    <row r="489" spans="1:8" ht="24" customHeight="1">
      <c r="A489" s="537"/>
      <c r="B489" s="336"/>
      <c r="C489" s="337"/>
      <c r="D489" s="338"/>
      <c r="E489" s="325">
        <f>C489*D489</f>
        <v>0</v>
      </c>
      <c r="F489" s="335"/>
      <c r="G489" s="331">
        <f>F489*C489</f>
        <v>0</v>
      </c>
      <c r="H489" s="534"/>
    </row>
    <row r="490" spans="1:8" ht="24" customHeight="1">
      <c r="A490" s="537"/>
      <c r="B490" s="336"/>
      <c r="C490" s="337"/>
      <c r="D490" s="338"/>
      <c r="E490" s="325">
        <f>C490*D490</f>
        <v>0</v>
      </c>
      <c r="F490" s="335"/>
      <c r="G490" s="331">
        <f>F490*C490</f>
        <v>0</v>
      </c>
      <c r="H490" s="534"/>
    </row>
    <row r="491" spans="1:8" ht="24" customHeight="1" thickBot="1">
      <c r="A491" s="537"/>
      <c r="B491" s="339"/>
      <c r="C491" s="340"/>
      <c r="D491" s="341"/>
      <c r="E491" s="326">
        <f>C491*D491</f>
        <v>0</v>
      </c>
      <c r="F491" s="335"/>
      <c r="G491" s="332">
        <f>F491*C491</f>
        <v>0</v>
      </c>
      <c r="H491" s="535"/>
    </row>
    <row r="492" spans="1:8" ht="24" customHeight="1" thickTop="1" thickBot="1">
      <c r="A492" s="538"/>
      <c r="B492" s="531" t="s">
        <v>389</v>
      </c>
      <c r="C492" s="532"/>
      <c r="D492" s="328">
        <f>SUM(D487:D491)</f>
        <v>0</v>
      </c>
      <c r="E492" s="327">
        <f>SUM(E487:E491)</f>
        <v>0</v>
      </c>
      <c r="F492" s="328">
        <f>SUM(F487:F491)</f>
        <v>0</v>
      </c>
      <c r="G492" s="327">
        <f>SUM(G487:G491)</f>
        <v>0</v>
      </c>
      <c r="H492" s="329">
        <f>IF(E492=0,0,ROUND(G492/E492,4))</f>
        <v>0</v>
      </c>
    </row>
    <row r="493" spans="1:8" ht="24" customHeight="1" thickTop="1">
      <c r="A493" s="323" t="str">
        <f>IF('APPLIC. FRACT.'!$A89="","",'APPLIC. FRACT.'!$A89)</f>
        <v/>
      </c>
      <c r="B493" s="333"/>
      <c r="C493" s="334"/>
      <c r="D493" s="335"/>
      <c r="E493" s="324">
        <f>C493*D493</f>
        <v>0</v>
      </c>
      <c r="F493" s="335"/>
      <c r="G493" s="330">
        <f>F493*C493</f>
        <v>0</v>
      </c>
      <c r="H493" s="533"/>
    </row>
    <row r="494" spans="1:8" ht="24" customHeight="1">
      <c r="A494" s="536"/>
      <c r="B494" s="336"/>
      <c r="C494" s="337"/>
      <c r="D494" s="338"/>
      <c r="E494" s="325">
        <f>C494*D494</f>
        <v>0</v>
      </c>
      <c r="F494" s="335"/>
      <c r="G494" s="331">
        <f>F494*C494</f>
        <v>0</v>
      </c>
      <c r="H494" s="534"/>
    </row>
    <row r="495" spans="1:8" ht="24" customHeight="1">
      <c r="A495" s="537"/>
      <c r="B495" s="336"/>
      <c r="C495" s="337"/>
      <c r="D495" s="338"/>
      <c r="E495" s="325">
        <f>C495*D495</f>
        <v>0</v>
      </c>
      <c r="F495" s="335"/>
      <c r="G495" s="331">
        <f>F495*C495</f>
        <v>0</v>
      </c>
      <c r="H495" s="534"/>
    </row>
    <row r="496" spans="1:8" ht="24" customHeight="1">
      <c r="A496" s="537"/>
      <c r="B496" s="336"/>
      <c r="C496" s="337"/>
      <c r="D496" s="338"/>
      <c r="E496" s="325">
        <f>C496*D496</f>
        <v>0</v>
      </c>
      <c r="F496" s="335"/>
      <c r="G496" s="331">
        <f>F496*C496</f>
        <v>0</v>
      </c>
      <c r="H496" s="534"/>
    </row>
    <row r="497" spans="1:8" ht="24" customHeight="1" thickBot="1">
      <c r="A497" s="537"/>
      <c r="B497" s="339"/>
      <c r="C497" s="340"/>
      <c r="D497" s="341"/>
      <c r="E497" s="326">
        <f>C497*D497</f>
        <v>0</v>
      </c>
      <c r="F497" s="335"/>
      <c r="G497" s="332">
        <f>F497*C497</f>
        <v>0</v>
      </c>
      <c r="H497" s="535"/>
    </row>
    <row r="498" spans="1:8" ht="24" customHeight="1" thickTop="1" thickBot="1">
      <c r="A498" s="538"/>
      <c r="B498" s="531" t="s">
        <v>389</v>
      </c>
      <c r="C498" s="532"/>
      <c r="D498" s="328">
        <f>SUM(D493:D497)</f>
        <v>0</v>
      </c>
      <c r="E498" s="327">
        <f>SUM(E493:E497)</f>
        <v>0</v>
      </c>
      <c r="F498" s="328">
        <f>SUM(F493:F497)</f>
        <v>0</v>
      </c>
      <c r="G498" s="327">
        <f>SUM(G493:G497)</f>
        <v>0</v>
      </c>
      <c r="H498" s="329">
        <f>IF(E498=0,0,ROUND(G498/E498,4))</f>
        <v>0</v>
      </c>
    </row>
    <row r="499" spans="1:8" ht="24" customHeight="1" thickTop="1">
      <c r="A499" s="323" t="str">
        <f>IF('APPLIC. FRACT.'!$A90="","",'APPLIC. FRACT.'!$A90)</f>
        <v/>
      </c>
      <c r="B499" s="333"/>
      <c r="C499" s="334"/>
      <c r="D499" s="335"/>
      <c r="E499" s="324">
        <f>C499*D499</f>
        <v>0</v>
      </c>
      <c r="F499" s="335"/>
      <c r="G499" s="330">
        <f>F499*C499</f>
        <v>0</v>
      </c>
      <c r="H499" s="533"/>
    </row>
    <row r="500" spans="1:8" ht="24" customHeight="1">
      <c r="A500" s="536"/>
      <c r="B500" s="336"/>
      <c r="C500" s="337"/>
      <c r="D500" s="338"/>
      <c r="E500" s="325">
        <f>C500*D500</f>
        <v>0</v>
      </c>
      <c r="F500" s="335"/>
      <c r="G500" s="331">
        <f>F500*C500</f>
        <v>0</v>
      </c>
      <c r="H500" s="534"/>
    </row>
    <row r="501" spans="1:8" ht="24" customHeight="1">
      <c r="A501" s="537"/>
      <c r="B501" s="336"/>
      <c r="C501" s="337"/>
      <c r="D501" s="338"/>
      <c r="E501" s="325">
        <f>C501*D501</f>
        <v>0</v>
      </c>
      <c r="F501" s="335"/>
      <c r="G501" s="331">
        <f>F501*C501</f>
        <v>0</v>
      </c>
      <c r="H501" s="534"/>
    </row>
    <row r="502" spans="1:8" ht="24" customHeight="1">
      <c r="A502" s="537"/>
      <c r="B502" s="336"/>
      <c r="C502" s="337"/>
      <c r="D502" s="338"/>
      <c r="E502" s="325">
        <f>C502*D502</f>
        <v>0</v>
      </c>
      <c r="F502" s="335"/>
      <c r="G502" s="331">
        <f>F502*C502</f>
        <v>0</v>
      </c>
      <c r="H502" s="534"/>
    </row>
    <row r="503" spans="1:8" ht="24" customHeight="1" thickBot="1">
      <c r="A503" s="537"/>
      <c r="B503" s="339"/>
      <c r="C503" s="340"/>
      <c r="D503" s="341"/>
      <c r="E503" s="326">
        <f>C503*D503</f>
        <v>0</v>
      </c>
      <c r="F503" s="335"/>
      <c r="G503" s="332">
        <f>F503*C503</f>
        <v>0</v>
      </c>
      <c r="H503" s="535"/>
    </row>
    <row r="504" spans="1:8" ht="24" customHeight="1" thickTop="1" thickBot="1">
      <c r="A504" s="538"/>
      <c r="B504" s="531" t="s">
        <v>389</v>
      </c>
      <c r="C504" s="532"/>
      <c r="D504" s="328">
        <f>SUM(D499:D503)</f>
        <v>0</v>
      </c>
      <c r="E504" s="327">
        <f>SUM(E499:E503)</f>
        <v>0</v>
      </c>
      <c r="F504" s="328">
        <f>SUM(F499:F503)</f>
        <v>0</v>
      </c>
      <c r="G504" s="327">
        <f>SUM(G499:G503)</f>
        <v>0</v>
      </c>
      <c r="H504" s="329">
        <f>IF(E504=0,0,ROUND(G504/E504,4))</f>
        <v>0</v>
      </c>
    </row>
    <row r="505" spans="1:8" ht="24" customHeight="1" thickTop="1">
      <c r="A505" s="323" t="str">
        <f>IF('APPLIC. FRACT.'!$A91="","",'APPLIC. FRACT.'!$A91)</f>
        <v/>
      </c>
      <c r="B505" s="333"/>
      <c r="C505" s="334"/>
      <c r="D505" s="335"/>
      <c r="E505" s="324">
        <f>C505*D505</f>
        <v>0</v>
      </c>
      <c r="F505" s="335"/>
      <c r="G505" s="330">
        <f>F505*C505</f>
        <v>0</v>
      </c>
      <c r="H505" s="533"/>
    </row>
    <row r="506" spans="1:8" ht="24" customHeight="1">
      <c r="A506" s="536"/>
      <c r="B506" s="336"/>
      <c r="C506" s="337"/>
      <c r="D506" s="338"/>
      <c r="E506" s="325">
        <f>C506*D506</f>
        <v>0</v>
      </c>
      <c r="F506" s="335"/>
      <c r="G506" s="331">
        <f>F506*C506</f>
        <v>0</v>
      </c>
      <c r="H506" s="534"/>
    </row>
    <row r="507" spans="1:8" ht="24" customHeight="1">
      <c r="A507" s="537"/>
      <c r="B507" s="336"/>
      <c r="C507" s="337"/>
      <c r="D507" s="338"/>
      <c r="E507" s="325">
        <f>C507*D507</f>
        <v>0</v>
      </c>
      <c r="F507" s="335"/>
      <c r="G507" s="331">
        <f>F507*C507</f>
        <v>0</v>
      </c>
      <c r="H507" s="534"/>
    </row>
    <row r="508" spans="1:8" ht="24" customHeight="1">
      <c r="A508" s="537"/>
      <c r="B508" s="336"/>
      <c r="C508" s="337"/>
      <c r="D508" s="338"/>
      <c r="E508" s="325">
        <f>C508*D508</f>
        <v>0</v>
      </c>
      <c r="F508" s="335"/>
      <c r="G508" s="331">
        <f>F508*C508</f>
        <v>0</v>
      </c>
      <c r="H508" s="534"/>
    </row>
    <row r="509" spans="1:8" ht="24" customHeight="1" thickBot="1">
      <c r="A509" s="537"/>
      <c r="B509" s="339"/>
      <c r="C509" s="340"/>
      <c r="D509" s="341"/>
      <c r="E509" s="326">
        <f>C509*D509</f>
        <v>0</v>
      </c>
      <c r="F509" s="335"/>
      <c r="G509" s="332">
        <f>F509*C509</f>
        <v>0</v>
      </c>
      <c r="H509" s="535"/>
    </row>
    <row r="510" spans="1:8" ht="24" customHeight="1" thickTop="1" thickBot="1">
      <c r="A510" s="538"/>
      <c r="B510" s="531" t="s">
        <v>389</v>
      </c>
      <c r="C510" s="532"/>
      <c r="D510" s="328">
        <f>SUM(D505:D509)</f>
        <v>0</v>
      </c>
      <c r="E510" s="327">
        <f>SUM(E505:E509)</f>
        <v>0</v>
      </c>
      <c r="F510" s="328">
        <f>SUM(F505:F509)</f>
        <v>0</v>
      </c>
      <c r="G510" s="327">
        <f>SUM(G505:G509)</f>
        <v>0</v>
      </c>
      <c r="H510" s="329">
        <f>IF(E510=0,0,ROUND(G510/E510,4))</f>
        <v>0</v>
      </c>
    </row>
    <row r="511" spans="1:8" ht="24" customHeight="1" thickTop="1">
      <c r="A511" s="323" t="str">
        <f>IF('APPLIC. FRACT.'!$A92="","",'APPLIC. FRACT.'!$A92)</f>
        <v/>
      </c>
      <c r="B511" s="333"/>
      <c r="C511" s="334"/>
      <c r="D511" s="335"/>
      <c r="E511" s="324">
        <f>C511*D511</f>
        <v>0</v>
      </c>
      <c r="F511" s="335"/>
      <c r="G511" s="330">
        <f>F511*C511</f>
        <v>0</v>
      </c>
      <c r="H511" s="533"/>
    </row>
    <row r="512" spans="1:8" ht="24" customHeight="1">
      <c r="A512" s="536"/>
      <c r="B512" s="336"/>
      <c r="C512" s="337"/>
      <c r="D512" s="338"/>
      <c r="E512" s="325">
        <f>C512*D512</f>
        <v>0</v>
      </c>
      <c r="F512" s="335"/>
      <c r="G512" s="331">
        <f>F512*C512</f>
        <v>0</v>
      </c>
      <c r="H512" s="534"/>
    </row>
    <row r="513" spans="1:8" ht="24" customHeight="1">
      <c r="A513" s="537"/>
      <c r="B513" s="336"/>
      <c r="C513" s="337"/>
      <c r="D513" s="338"/>
      <c r="E513" s="325">
        <f>C513*D513</f>
        <v>0</v>
      </c>
      <c r="F513" s="335"/>
      <c r="G513" s="331">
        <f>F513*C513</f>
        <v>0</v>
      </c>
      <c r="H513" s="534"/>
    </row>
    <row r="514" spans="1:8" ht="24" customHeight="1">
      <c r="A514" s="537"/>
      <c r="B514" s="336"/>
      <c r="C514" s="337"/>
      <c r="D514" s="338"/>
      <c r="E514" s="325">
        <f>C514*D514</f>
        <v>0</v>
      </c>
      <c r="F514" s="335"/>
      <c r="G514" s="331">
        <f>F514*C514</f>
        <v>0</v>
      </c>
      <c r="H514" s="534"/>
    </row>
    <row r="515" spans="1:8" ht="24" customHeight="1" thickBot="1">
      <c r="A515" s="537"/>
      <c r="B515" s="339"/>
      <c r="C515" s="340"/>
      <c r="D515" s="341"/>
      <c r="E515" s="326">
        <f>C515*D515</f>
        <v>0</v>
      </c>
      <c r="F515" s="335"/>
      <c r="G515" s="332">
        <f>F515*C515</f>
        <v>0</v>
      </c>
      <c r="H515" s="535"/>
    </row>
    <row r="516" spans="1:8" ht="24" customHeight="1" thickTop="1" thickBot="1">
      <c r="A516" s="538"/>
      <c r="B516" s="531" t="s">
        <v>389</v>
      </c>
      <c r="C516" s="532"/>
      <c r="D516" s="328">
        <f>SUM(D511:D515)</f>
        <v>0</v>
      </c>
      <c r="E516" s="327">
        <f>SUM(E511:E515)</f>
        <v>0</v>
      </c>
      <c r="F516" s="328">
        <f>SUM(F511:F515)</f>
        <v>0</v>
      </c>
      <c r="G516" s="327">
        <f>SUM(G511:G515)</f>
        <v>0</v>
      </c>
      <c r="H516" s="329">
        <f>IF(E516=0,0,ROUND(G516/E516,4))</f>
        <v>0</v>
      </c>
    </row>
    <row r="517" spans="1:8" ht="24" customHeight="1" thickTop="1">
      <c r="A517" s="323" t="str">
        <f>IF('APPLIC. FRACT.'!$A93="","",'APPLIC. FRACT.'!$A93)</f>
        <v/>
      </c>
      <c r="B517" s="333"/>
      <c r="C517" s="334"/>
      <c r="D517" s="335"/>
      <c r="E517" s="324">
        <f>C517*D517</f>
        <v>0</v>
      </c>
      <c r="F517" s="335"/>
      <c r="G517" s="330">
        <f>F517*C517</f>
        <v>0</v>
      </c>
      <c r="H517" s="533"/>
    </row>
    <row r="518" spans="1:8" ht="24" customHeight="1">
      <c r="A518" s="536"/>
      <c r="B518" s="336"/>
      <c r="C518" s="337"/>
      <c r="D518" s="338"/>
      <c r="E518" s="325">
        <f>C518*D518</f>
        <v>0</v>
      </c>
      <c r="F518" s="335"/>
      <c r="G518" s="331">
        <f>F518*C518</f>
        <v>0</v>
      </c>
      <c r="H518" s="534"/>
    </row>
    <row r="519" spans="1:8" ht="24" customHeight="1">
      <c r="A519" s="537"/>
      <c r="B519" s="336"/>
      <c r="C519" s="337"/>
      <c r="D519" s="338"/>
      <c r="E519" s="325">
        <f>C519*D519</f>
        <v>0</v>
      </c>
      <c r="F519" s="335"/>
      <c r="G519" s="331">
        <f>F519*C519</f>
        <v>0</v>
      </c>
      <c r="H519" s="534"/>
    </row>
    <row r="520" spans="1:8" ht="24" customHeight="1">
      <c r="A520" s="537"/>
      <c r="B520" s="336"/>
      <c r="C520" s="337"/>
      <c r="D520" s="338"/>
      <c r="E520" s="325">
        <f>C520*D520</f>
        <v>0</v>
      </c>
      <c r="F520" s="335"/>
      <c r="G520" s="331">
        <f>F520*C520</f>
        <v>0</v>
      </c>
      <c r="H520" s="534"/>
    </row>
    <row r="521" spans="1:8" ht="24" customHeight="1" thickBot="1">
      <c r="A521" s="537"/>
      <c r="B521" s="339"/>
      <c r="C521" s="340"/>
      <c r="D521" s="341"/>
      <c r="E521" s="326">
        <f>C521*D521</f>
        <v>0</v>
      </c>
      <c r="F521" s="335"/>
      <c r="G521" s="332">
        <f>F521*C521</f>
        <v>0</v>
      </c>
      <c r="H521" s="535"/>
    </row>
    <row r="522" spans="1:8" ht="24" customHeight="1" thickTop="1" thickBot="1">
      <c r="A522" s="538"/>
      <c r="B522" s="531" t="s">
        <v>389</v>
      </c>
      <c r="C522" s="532"/>
      <c r="D522" s="328">
        <f>SUM(D517:D521)</f>
        <v>0</v>
      </c>
      <c r="E522" s="327">
        <f>SUM(E517:E521)</f>
        <v>0</v>
      </c>
      <c r="F522" s="328">
        <f>SUM(F517:F521)</f>
        <v>0</v>
      </c>
      <c r="G522" s="327">
        <f>SUM(G517:G521)</f>
        <v>0</v>
      </c>
      <c r="H522" s="329">
        <f>IF(E522=0,0,ROUND(G522/E522,4))</f>
        <v>0</v>
      </c>
    </row>
    <row r="523" spans="1:8" ht="24" customHeight="1" thickTop="1">
      <c r="A523" s="323" t="str">
        <f>IF('APPLIC. FRACT.'!$A94="","",'APPLIC. FRACT.'!$A94)</f>
        <v/>
      </c>
      <c r="B523" s="333"/>
      <c r="C523" s="334"/>
      <c r="D523" s="335"/>
      <c r="E523" s="324">
        <f>C523*D523</f>
        <v>0</v>
      </c>
      <c r="F523" s="335"/>
      <c r="G523" s="330">
        <f>F523*C523</f>
        <v>0</v>
      </c>
      <c r="H523" s="533"/>
    </row>
    <row r="524" spans="1:8" ht="24" customHeight="1">
      <c r="A524" s="536"/>
      <c r="B524" s="336"/>
      <c r="C524" s="337"/>
      <c r="D524" s="338"/>
      <c r="E524" s="325">
        <f>C524*D524</f>
        <v>0</v>
      </c>
      <c r="F524" s="335"/>
      <c r="G524" s="331">
        <f>F524*C524</f>
        <v>0</v>
      </c>
      <c r="H524" s="534"/>
    </row>
    <row r="525" spans="1:8" ht="24" customHeight="1">
      <c r="A525" s="537"/>
      <c r="B525" s="336"/>
      <c r="C525" s="337"/>
      <c r="D525" s="338"/>
      <c r="E525" s="325">
        <f>C525*D525</f>
        <v>0</v>
      </c>
      <c r="F525" s="335"/>
      <c r="G525" s="331">
        <f>F525*C525</f>
        <v>0</v>
      </c>
      <c r="H525" s="534"/>
    </row>
    <row r="526" spans="1:8" ht="24" customHeight="1">
      <c r="A526" s="537"/>
      <c r="B526" s="336"/>
      <c r="C526" s="337"/>
      <c r="D526" s="338"/>
      <c r="E526" s="325">
        <f>C526*D526</f>
        <v>0</v>
      </c>
      <c r="F526" s="335"/>
      <c r="G526" s="331">
        <f>F526*C526</f>
        <v>0</v>
      </c>
      <c r="H526" s="534"/>
    </row>
    <row r="527" spans="1:8" ht="24" customHeight="1" thickBot="1">
      <c r="A527" s="537"/>
      <c r="B527" s="339"/>
      <c r="C527" s="340"/>
      <c r="D527" s="341"/>
      <c r="E527" s="326">
        <f>C527*D527</f>
        <v>0</v>
      </c>
      <c r="F527" s="335"/>
      <c r="G527" s="332">
        <f>F527*C527</f>
        <v>0</v>
      </c>
      <c r="H527" s="535"/>
    </row>
    <row r="528" spans="1:8" ht="24" customHeight="1" thickTop="1" thickBot="1">
      <c r="A528" s="538"/>
      <c r="B528" s="531" t="s">
        <v>389</v>
      </c>
      <c r="C528" s="532"/>
      <c r="D528" s="328">
        <f>SUM(D523:D527)</f>
        <v>0</v>
      </c>
      <c r="E528" s="327">
        <f>SUM(E523:E527)</f>
        <v>0</v>
      </c>
      <c r="F528" s="328">
        <f>SUM(F523:F527)</f>
        <v>0</v>
      </c>
      <c r="G528" s="327">
        <f>SUM(G523:G527)</f>
        <v>0</v>
      </c>
      <c r="H528" s="329">
        <f>IF(E528=0,0,ROUND(G528/E528,4))</f>
        <v>0</v>
      </c>
    </row>
    <row r="529" spans="1:8" ht="24" customHeight="1" thickTop="1">
      <c r="A529" s="323" t="str">
        <f>IF('APPLIC. FRACT.'!$A95="","",'APPLIC. FRACT.'!$A95)</f>
        <v/>
      </c>
      <c r="B529" s="333"/>
      <c r="C529" s="334"/>
      <c r="D529" s="335"/>
      <c r="E529" s="324">
        <f>C529*D529</f>
        <v>0</v>
      </c>
      <c r="F529" s="335"/>
      <c r="G529" s="330">
        <f>F529*C529</f>
        <v>0</v>
      </c>
      <c r="H529" s="533"/>
    </row>
    <row r="530" spans="1:8" ht="24" customHeight="1">
      <c r="A530" s="536"/>
      <c r="B530" s="336"/>
      <c r="C530" s="337"/>
      <c r="D530" s="338"/>
      <c r="E530" s="325">
        <f>C530*D530</f>
        <v>0</v>
      </c>
      <c r="F530" s="335"/>
      <c r="G530" s="331">
        <f>F530*C530</f>
        <v>0</v>
      </c>
      <c r="H530" s="534"/>
    </row>
    <row r="531" spans="1:8" ht="24" customHeight="1">
      <c r="A531" s="537"/>
      <c r="B531" s="336"/>
      <c r="C531" s="337"/>
      <c r="D531" s="338"/>
      <c r="E531" s="325">
        <f>C531*D531</f>
        <v>0</v>
      </c>
      <c r="F531" s="335"/>
      <c r="G531" s="331">
        <f>F531*C531</f>
        <v>0</v>
      </c>
      <c r="H531" s="534"/>
    </row>
    <row r="532" spans="1:8" ht="24" customHeight="1">
      <c r="A532" s="537"/>
      <c r="B532" s="336"/>
      <c r="C532" s="337"/>
      <c r="D532" s="338"/>
      <c r="E532" s="325">
        <f>C532*D532</f>
        <v>0</v>
      </c>
      <c r="F532" s="335"/>
      <c r="G532" s="331">
        <f>F532*C532</f>
        <v>0</v>
      </c>
      <c r="H532" s="534"/>
    </row>
    <row r="533" spans="1:8" ht="24" customHeight="1" thickBot="1">
      <c r="A533" s="537"/>
      <c r="B533" s="339"/>
      <c r="C533" s="340"/>
      <c r="D533" s="341"/>
      <c r="E533" s="326">
        <f>C533*D533</f>
        <v>0</v>
      </c>
      <c r="F533" s="335"/>
      <c r="G533" s="332">
        <f>F533*C533</f>
        <v>0</v>
      </c>
      <c r="H533" s="535"/>
    </row>
    <row r="534" spans="1:8" ht="24" customHeight="1" thickTop="1" thickBot="1">
      <c r="A534" s="538"/>
      <c r="B534" s="531" t="s">
        <v>389</v>
      </c>
      <c r="C534" s="532"/>
      <c r="D534" s="328">
        <f>SUM(D529:D533)</f>
        <v>0</v>
      </c>
      <c r="E534" s="327">
        <f>SUM(E529:E533)</f>
        <v>0</v>
      </c>
      <c r="F534" s="328">
        <f>SUM(F529:F533)</f>
        <v>0</v>
      </c>
      <c r="G534" s="327">
        <f>SUM(G529:G533)</f>
        <v>0</v>
      </c>
      <c r="H534" s="329">
        <f>IF(E534=0,0,ROUND(G534/E534,4))</f>
        <v>0</v>
      </c>
    </row>
    <row r="535" spans="1:8" ht="24" customHeight="1" thickTop="1">
      <c r="A535" s="323" t="str">
        <f>IF('APPLIC. FRACT.'!$A96="","",'APPLIC. FRACT.'!$A96)</f>
        <v/>
      </c>
      <c r="B535" s="333"/>
      <c r="C535" s="334"/>
      <c r="D535" s="335"/>
      <c r="E535" s="324">
        <f>C535*D535</f>
        <v>0</v>
      </c>
      <c r="F535" s="335"/>
      <c r="G535" s="330">
        <f>F535*C535</f>
        <v>0</v>
      </c>
      <c r="H535" s="533"/>
    </row>
    <row r="536" spans="1:8" ht="24" customHeight="1">
      <c r="A536" s="536"/>
      <c r="B536" s="336"/>
      <c r="C536" s="337"/>
      <c r="D536" s="338"/>
      <c r="E536" s="325">
        <f>C536*D536</f>
        <v>0</v>
      </c>
      <c r="F536" s="335"/>
      <c r="G536" s="331">
        <f>F536*C536</f>
        <v>0</v>
      </c>
      <c r="H536" s="534"/>
    </row>
    <row r="537" spans="1:8" ht="24" customHeight="1">
      <c r="A537" s="537"/>
      <c r="B537" s="336"/>
      <c r="C537" s="337"/>
      <c r="D537" s="338"/>
      <c r="E537" s="325">
        <f>C537*D537</f>
        <v>0</v>
      </c>
      <c r="F537" s="335"/>
      <c r="G537" s="331">
        <f>F537*C537</f>
        <v>0</v>
      </c>
      <c r="H537" s="534"/>
    </row>
    <row r="538" spans="1:8" ht="24" customHeight="1">
      <c r="A538" s="537"/>
      <c r="B538" s="336"/>
      <c r="C538" s="337"/>
      <c r="D538" s="338"/>
      <c r="E538" s="325">
        <f>C538*D538</f>
        <v>0</v>
      </c>
      <c r="F538" s="335"/>
      <c r="G538" s="331">
        <f>F538*C538</f>
        <v>0</v>
      </c>
      <c r="H538" s="534"/>
    </row>
    <row r="539" spans="1:8" ht="24" customHeight="1" thickBot="1">
      <c r="A539" s="537"/>
      <c r="B539" s="339"/>
      <c r="C539" s="340"/>
      <c r="D539" s="341"/>
      <c r="E539" s="326">
        <f>C539*D539</f>
        <v>0</v>
      </c>
      <c r="F539" s="335"/>
      <c r="G539" s="332">
        <f>F539*C539</f>
        <v>0</v>
      </c>
      <c r="H539" s="535"/>
    </row>
    <row r="540" spans="1:8" ht="24" customHeight="1" thickTop="1" thickBot="1">
      <c r="A540" s="538"/>
      <c r="B540" s="531" t="s">
        <v>389</v>
      </c>
      <c r="C540" s="532"/>
      <c r="D540" s="328">
        <f>SUM(D535:D539)</f>
        <v>0</v>
      </c>
      <c r="E540" s="327">
        <f>SUM(E535:E539)</f>
        <v>0</v>
      </c>
      <c r="F540" s="328">
        <f>SUM(F535:F539)</f>
        <v>0</v>
      </c>
      <c r="G540" s="327">
        <f>SUM(G535:G539)</f>
        <v>0</v>
      </c>
      <c r="H540" s="329">
        <f>IF(E540=0,0,ROUND(G540/E540,4))</f>
        <v>0</v>
      </c>
    </row>
    <row r="541" spans="1:8" ht="24" customHeight="1" thickTop="1">
      <c r="A541" s="323" t="str">
        <f>IF('APPLIC. FRACT.'!$A97="","",'APPLIC. FRACT.'!$A97)</f>
        <v/>
      </c>
      <c r="B541" s="333"/>
      <c r="C541" s="334"/>
      <c r="D541" s="335"/>
      <c r="E541" s="324">
        <f>C541*D541</f>
        <v>0</v>
      </c>
      <c r="F541" s="335"/>
      <c r="G541" s="330">
        <f>F541*C541</f>
        <v>0</v>
      </c>
      <c r="H541" s="533"/>
    </row>
    <row r="542" spans="1:8" ht="24" customHeight="1">
      <c r="A542" s="536"/>
      <c r="B542" s="336"/>
      <c r="C542" s="337"/>
      <c r="D542" s="338"/>
      <c r="E542" s="325">
        <f>C542*D542</f>
        <v>0</v>
      </c>
      <c r="F542" s="335"/>
      <c r="G542" s="331">
        <f>F542*C542</f>
        <v>0</v>
      </c>
      <c r="H542" s="534"/>
    </row>
    <row r="543" spans="1:8" ht="24" customHeight="1">
      <c r="A543" s="537"/>
      <c r="B543" s="336"/>
      <c r="C543" s="337"/>
      <c r="D543" s="338"/>
      <c r="E543" s="325">
        <f>C543*D543</f>
        <v>0</v>
      </c>
      <c r="F543" s="335"/>
      <c r="G543" s="331">
        <f>F543*C543</f>
        <v>0</v>
      </c>
      <c r="H543" s="534"/>
    </row>
    <row r="544" spans="1:8" ht="24" customHeight="1">
      <c r="A544" s="537"/>
      <c r="B544" s="336"/>
      <c r="C544" s="337"/>
      <c r="D544" s="338"/>
      <c r="E544" s="325">
        <f>C544*D544</f>
        <v>0</v>
      </c>
      <c r="F544" s="335"/>
      <c r="G544" s="331">
        <f>F544*C544</f>
        <v>0</v>
      </c>
      <c r="H544" s="534"/>
    </row>
    <row r="545" spans="1:8" ht="24" customHeight="1" thickBot="1">
      <c r="A545" s="537"/>
      <c r="B545" s="339"/>
      <c r="C545" s="340"/>
      <c r="D545" s="341"/>
      <c r="E545" s="326">
        <f>C545*D545</f>
        <v>0</v>
      </c>
      <c r="F545" s="335"/>
      <c r="G545" s="332">
        <f>F545*C545</f>
        <v>0</v>
      </c>
      <c r="H545" s="535"/>
    </row>
    <row r="546" spans="1:8" ht="24" customHeight="1" thickTop="1" thickBot="1">
      <c r="A546" s="538"/>
      <c r="B546" s="531" t="s">
        <v>389</v>
      </c>
      <c r="C546" s="532"/>
      <c r="D546" s="328">
        <f>SUM(D541:D545)</f>
        <v>0</v>
      </c>
      <c r="E546" s="327">
        <f>SUM(E541:E545)</f>
        <v>0</v>
      </c>
      <c r="F546" s="328">
        <f>SUM(F541:F545)</f>
        <v>0</v>
      </c>
      <c r="G546" s="327">
        <f>SUM(G541:G545)</f>
        <v>0</v>
      </c>
      <c r="H546" s="329">
        <f>IF(E546=0,0,ROUND(G546/E546,4))</f>
        <v>0</v>
      </c>
    </row>
    <row r="547" spans="1:8" ht="24" customHeight="1" thickTop="1">
      <c r="A547" s="323" t="str">
        <f>IF('APPLIC. FRACT.'!$A98="","",'APPLIC. FRACT.'!$A98)</f>
        <v/>
      </c>
      <c r="B547" s="333"/>
      <c r="C547" s="334"/>
      <c r="D547" s="335"/>
      <c r="E547" s="324">
        <f>C547*D547</f>
        <v>0</v>
      </c>
      <c r="F547" s="335"/>
      <c r="G547" s="330">
        <f>F547*C547</f>
        <v>0</v>
      </c>
      <c r="H547" s="533"/>
    </row>
    <row r="548" spans="1:8" ht="24" customHeight="1">
      <c r="A548" s="536"/>
      <c r="B548" s="336"/>
      <c r="C548" s="337"/>
      <c r="D548" s="338"/>
      <c r="E548" s="325">
        <f>C548*D548</f>
        <v>0</v>
      </c>
      <c r="F548" s="335"/>
      <c r="G548" s="331">
        <f>F548*C548</f>
        <v>0</v>
      </c>
      <c r="H548" s="534"/>
    </row>
    <row r="549" spans="1:8" ht="24" customHeight="1">
      <c r="A549" s="537"/>
      <c r="B549" s="336"/>
      <c r="C549" s="337"/>
      <c r="D549" s="338"/>
      <c r="E549" s="325">
        <f>C549*D549</f>
        <v>0</v>
      </c>
      <c r="F549" s="335"/>
      <c r="G549" s="331">
        <f>F549*C549</f>
        <v>0</v>
      </c>
      <c r="H549" s="534"/>
    </row>
    <row r="550" spans="1:8" ht="24" customHeight="1">
      <c r="A550" s="537"/>
      <c r="B550" s="336"/>
      <c r="C550" s="337"/>
      <c r="D550" s="338"/>
      <c r="E550" s="325">
        <f>C550*D550</f>
        <v>0</v>
      </c>
      <c r="F550" s="335"/>
      <c r="G550" s="331">
        <f>F550*C550</f>
        <v>0</v>
      </c>
      <c r="H550" s="534"/>
    </row>
    <row r="551" spans="1:8" ht="24" customHeight="1" thickBot="1">
      <c r="A551" s="537"/>
      <c r="B551" s="339"/>
      <c r="C551" s="340"/>
      <c r="D551" s="341"/>
      <c r="E551" s="326">
        <f>C551*D551</f>
        <v>0</v>
      </c>
      <c r="F551" s="335"/>
      <c r="G551" s="332">
        <f>F551*C551</f>
        <v>0</v>
      </c>
      <c r="H551" s="535"/>
    </row>
    <row r="552" spans="1:8" ht="24" customHeight="1" thickTop="1" thickBot="1">
      <c r="A552" s="538"/>
      <c r="B552" s="531" t="s">
        <v>389</v>
      </c>
      <c r="C552" s="532"/>
      <c r="D552" s="328">
        <f>SUM(D547:D551)</f>
        <v>0</v>
      </c>
      <c r="E552" s="327">
        <f>SUM(E547:E551)</f>
        <v>0</v>
      </c>
      <c r="F552" s="328">
        <f>SUM(F547:F551)</f>
        <v>0</v>
      </c>
      <c r="G552" s="327">
        <f>SUM(G547:G551)</f>
        <v>0</v>
      </c>
      <c r="H552" s="329">
        <f>IF(E552=0,0,ROUND(G552/E552,4))</f>
        <v>0</v>
      </c>
    </row>
    <row r="553" spans="1:8" ht="24" customHeight="1" thickTop="1">
      <c r="A553" s="323" t="str">
        <f>IF('APPLIC. FRACT.'!$A99="","",'APPLIC. FRACT.'!$A99)</f>
        <v/>
      </c>
      <c r="B553" s="333"/>
      <c r="C553" s="334"/>
      <c r="D553" s="335"/>
      <c r="E553" s="324">
        <f>C553*D553</f>
        <v>0</v>
      </c>
      <c r="F553" s="335"/>
      <c r="G553" s="330">
        <f>F553*C553</f>
        <v>0</v>
      </c>
      <c r="H553" s="533"/>
    </row>
    <row r="554" spans="1:8" ht="24" customHeight="1">
      <c r="A554" s="536"/>
      <c r="B554" s="336"/>
      <c r="C554" s="337"/>
      <c r="D554" s="338"/>
      <c r="E554" s="325">
        <f>C554*D554</f>
        <v>0</v>
      </c>
      <c r="F554" s="335"/>
      <c r="G554" s="331">
        <f>F554*C554</f>
        <v>0</v>
      </c>
      <c r="H554" s="534"/>
    </row>
    <row r="555" spans="1:8" ht="24" customHeight="1">
      <c r="A555" s="537"/>
      <c r="B555" s="336"/>
      <c r="C555" s="337"/>
      <c r="D555" s="338"/>
      <c r="E555" s="325">
        <f>C555*D555</f>
        <v>0</v>
      </c>
      <c r="F555" s="335"/>
      <c r="G555" s="331">
        <f>F555*C555</f>
        <v>0</v>
      </c>
      <c r="H555" s="534"/>
    </row>
    <row r="556" spans="1:8" ht="24" customHeight="1">
      <c r="A556" s="537"/>
      <c r="B556" s="336"/>
      <c r="C556" s="337"/>
      <c r="D556" s="338"/>
      <c r="E556" s="325">
        <f>C556*D556</f>
        <v>0</v>
      </c>
      <c r="F556" s="335"/>
      <c r="G556" s="331">
        <f>F556*C556</f>
        <v>0</v>
      </c>
      <c r="H556" s="534"/>
    </row>
    <row r="557" spans="1:8" ht="24" customHeight="1" thickBot="1">
      <c r="A557" s="537"/>
      <c r="B557" s="339"/>
      <c r="C557" s="340"/>
      <c r="D557" s="341"/>
      <c r="E557" s="326">
        <f>C557*D557</f>
        <v>0</v>
      </c>
      <c r="F557" s="335"/>
      <c r="G557" s="332">
        <f>F557*C557</f>
        <v>0</v>
      </c>
      <c r="H557" s="535"/>
    </row>
    <row r="558" spans="1:8" ht="24" customHeight="1" thickTop="1" thickBot="1">
      <c r="A558" s="538"/>
      <c r="B558" s="531" t="s">
        <v>389</v>
      </c>
      <c r="C558" s="532"/>
      <c r="D558" s="328">
        <f>SUM(D553:D557)</f>
        <v>0</v>
      </c>
      <c r="E558" s="327">
        <f>SUM(E553:E557)</f>
        <v>0</v>
      </c>
      <c r="F558" s="328">
        <f>SUM(F553:F557)</f>
        <v>0</v>
      </c>
      <c r="G558" s="327">
        <f>SUM(G553:G557)</f>
        <v>0</v>
      </c>
      <c r="H558" s="329">
        <f>IF(E558=0,0,ROUND(G558/E558,4))</f>
        <v>0</v>
      </c>
    </row>
    <row r="559" spans="1:8" ht="24" customHeight="1" thickTop="1">
      <c r="A559" s="323" t="str">
        <f>IF('APPLIC. FRACT.'!$A100="","",'APPLIC. FRACT.'!$A100)</f>
        <v/>
      </c>
      <c r="B559" s="333"/>
      <c r="C559" s="334"/>
      <c r="D559" s="335"/>
      <c r="E559" s="324">
        <f>C559*D559</f>
        <v>0</v>
      </c>
      <c r="F559" s="335"/>
      <c r="G559" s="330">
        <f>F559*C559</f>
        <v>0</v>
      </c>
      <c r="H559" s="533"/>
    </row>
    <row r="560" spans="1:8" ht="24" customHeight="1">
      <c r="A560" s="536"/>
      <c r="B560" s="336"/>
      <c r="C560" s="337"/>
      <c r="D560" s="338"/>
      <c r="E560" s="325">
        <f>C560*D560</f>
        <v>0</v>
      </c>
      <c r="F560" s="335"/>
      <c r="G560" s="331">
        <f>F560*C560</f>
        <v>0</v>
      </c>
      <c r="H560" s="534"/>
    </row>
    <row r="561" spans="1:8" ht="24" customHeight="1">
      <c r="A561" s="537"/>
      <c r="B561" s="336"/>
      <c r="C561" s="337"/>
      <c r="D561" s="338"/>
      <c r="E561" s="325">
        <f>C561*D561</f>
        <v>0</v>
      </c>
      <c r="F561" s="335"/>
      <c r="G561" s="331">
        <f>F561*C561</f>
        <v>0</v>
      </c>
      <c r="H561" s="534"/>
    </row>
    <row r="562" spans="1:8" ht="24" customHeight="1">
      <c r="A562" s="537"/>
      <c r="B562" s="336"/>
      <c r="C562" s="337"/>
      <c r="D562" s="338"/>
      <c r="E562" s="325">
        <f>C562*D562</f>
        <v>0</v>
      </c>
      <c r="F562" s="335"/>
      <c r="G562" s="331">
        <f>F562*C562</f>
        <v>0</v>
      </c>
      <c r="H562" s="534"/>
    </row>
    <row r="563" spans="1:8" ht="24" customHeight="1" thickBot="1">
      <c r="A563" s="537"/>
      <c r="B563" s="339"/>
      <c r="C563" s="340"/>
      <c r="D563" s="341"/>
      <c r="E563" s="326">
        <f>C563*D563</f>
        <v>0</v>
      </c>
      <c r="F563" s="335"/>
      <c r="G563" s="332">
        <f>F563*C563</f>
        <v>0</v>
      </c>
      <c r="H563" s="535"/>
    </row>
    <row r="564" spans="1:8" ht="24" customHeight="1" thickTop="1" thickBot="1">
      <c r="A564" s="538"/>
      <c r="B564" s="531" t="s">
        <v>389</v>
      </c>
      <c r="C564" s="532"/>
      <c r="D564" s="328">
        <f>SUM(D559:D563)</f>
        <v>0</v>
      </c>
      <c r="E564" s="327">
        <f>SUM(E559:E563)</f>
        <v>0</v>
      </c>
      <c r="F564" s="328">
        <f>SUM(F559:F563)</f>
        <v>0</v>
      </c>
      <c r="G564" s="327">
        <f>SUM(G559:G563)</f>
        <v>0</v>
      </c>
      <c r="H564" s="329">
        <f>IF(E564=0,0,ROUND(G564/E564,4))</f>
        <v>0</v>
      </c>
    </row>
    <row r="565" spans="1:8" ht="24" customHeight="1" thickTop="1">
      <c r="A565" s="323" t="str">
        <f>IF('APPLIC. FRACT.'!$A101="","",'APPLIC. FRACT.'!$A101)</f>
        <v/>
      </c>
      <c r="B565" s="333"/>
      <c r="C565" s="334"/>
      <c r="D565" s="335"/>
      <c r="E565" s="324">
        <f>C565*D565</f>
        <v>0</v>
      </c>
      <c r="F565" s="335"/>
      <c r="G565" s="330">
        <f>F565*C565</f>
        <v>0</v>
      </c>
      <c r="H565" s="533"/>
    </row>
    <row r="566" spans="1:8" ht="24" customHeight="1">
      <c r="A566" s="536"/>
      <c r="B566" s="336"/>
      <c r="C566" s="337"/>
      <c r="D566" s="338"/>
      <c r="E566" s="325">
        <f>C566*D566</f>
        <v>0</v>
      </c>
      <c r="F566" s="335"/>
      <c r="G566" s="331">
        <f>F566*C566</f>
        <v>0</v>
      </c>
      <c r="H566" s="534"/>
    </row>
    <row r="567" spans="1:8" ht="24" customHeight="1">
      <c r="A567" s="537"/>
      <c r="B567" s="336"/>
      <c r="C567" s="337"/>
      <c r="D567" s="338"/>
      <c r="E567" s="325">
        <f>C567*D567</f>
        <v>0</v>
      </c>
      <c r="F567" s="335"/>
      <c r="G567" s="331">
        <f>F567*C567</f>
        <v>0</v>
      </c>
      <c r="H567" s="534"/>
    </row>
    <row r="568" spans="1:8" ht="24" customHeight="1">
      <c r="A568" s="537"/>
      <c r="B568" s="336"/>
      <c r="C568" s="337"/>
      <c r="D568" s="338"/>
      <c r="E568" s="325">
        <f>C568*D568</f>
        <v>0</v>
      </c>
      <c r="F568" s="335"/>
      <c r="G568" s="331">
        <f>F568*C568</f>
        <v>0</v>
      </c>
      <c r="H568" s="534"/>
    </row>
    <row r="569" spans="1:8" ht="24" customHeight="1" thickBot="1">
      <c r="A569" s="537"/>
      <c r="B569" s="339"/>
      <c r="C569" s="340"/>
      <c r="D569" s="341"/>
      <c r="E569" s="326">
        <f>C569*D569</f>
        <v>0</v>
      </c>
      <c r="F569" s="335"/>
      <c r="G569" s="332">
        <f>F569*C569</f>
        <v>0</v>
      </c>
      <c r="H569" s="535"/>
    </row>
    <row r="570" spans="1:8" ht="24" customHeight="1" thickTop="1" thickBot="1">
      <c r="A570" s="538"/>
      <c r="B570" s="531" t="s">
        <v>389</v>
      </c>
      <c r="C570" s="532"/>
      <c r="D570" s="328">
        <f>SUM(D565:D569)</f>
        <v>0</v>
      </c>
      <c r="E570" s="327">
        <f>SUM(E565:E569)</f>
        <v>0</v>
      </c>
      <c r="F570" s="328">
        <f>SUM(F565:F569)</f>
        <v>0</v>
      </c>
      <c r="G570" s="327">
        <f>SUM(G565:G569)</f>
        <v>0</v>
      </c>
      <c r="H570" s="329">
        <f>IF(E570=0,0,ROUND(G570/E570,4))</f>
        <v>0</v>
      </c>
    </row>
    <row r="571" spans="1:8" ht="24" customHeight="1" thickTop="1">
      <c r="A571" s="323" t="str">
        <f>IF('APPLIC. FRACT.'!$A102="","",'APPLIC. FRACT.'!$A102)</f>
        <v/>
      </c>
      <c r="B571" s="333"/>
      <c r="C571" s="334"/>
      <c r="D571" s="335"/>
      <c r="E571" s="324">
        <f>C571*D571</f>
        <v>0</v>
      </c>
      <c r="F571" s="335"/>
      <c r="G571" s="330">
        <f>F571*C571</f>
        <v>0</v>
      </c>
      <c r="H571" s="533"/>
    </row>
    <row r="572" spans="1:8" ht="24" customHeight="1">
      <c r="A572" s="536"/>
      <c r="B572" s="336"/>
      <c r="C572" s="337"/>
      <c r="D572" s="338"/>
      <c r="E572" s="325">
        <f>C572*D572</f>
        <v>0</v>
      </c>
      <c r="F572" s="335"/>
      <c r="G572" s="331">
        <f>F572*C572</f>
        <v>0</v>
      </c>
      <c r="H572" s="534"/>
    </row>
    <row r="573" spans="1:8" ht="24" customHeight="1">
      <c r="A573" s="537"/>
      <c r="B573" s="336"/>
      <c r="C573" s="337"/>
      <c r="D573" s="338"/>
      <c r="E573" s="325">
        <f>C573*D573</f>
        <v>0</v>
      </c>
      <c r="F573" s="335"/>
      <c r="G573" s="331">
        <f>F573*C573</f>
        <v>0</v>
      </c>
      <c r="H573" s="534"/>
    </row>
    <row r="574" spans="1:8" ht="24" customHeight="1">
      <c r="A574" s="537"/>
      <c r="B574" s="336"/>
      <c r="C574" s="337"/>
      <c r="D574" s="338"/>
      <c r="E574" s="325">
        <f>C574*D574</f>
        <v>0</v>
      </c>
      <c r="F574" s="335"/>
      <c r="G574" s="331">
        <f>F574*C574</f>
        <v>0</v>
      </c>
      <c r="H574" s="534"/>
    </row>
    <row r="575" spans="1:8" ht="24" customHeight="1" thickBot="1">
      <c r="A575" s="537"/>
      <c r="B575" s="339"/>
      <c r="C575" s="340"/>
      <c r="D575" s="341"/>
      <c r="E575" s="326">
        <f>C575*D575</f>
        <v>0</v>
      </c>
      <c r="F575" s="335"/>
      <c r="G575" s="332">
        <f>F575*C575</f>
        <v>0</v>
      </c>
      <c r="H575" s="535"/>
    </row>
    <row r="576" spans="1:8" ht="24" customHeight="1" thickTop="1" thickBot="1">
      <c r="A576" s="538"/>
      <c r="B576" s="531" t="s">
        <v>389</v>
      </c>
      <c r="C576" s="532"/>
      <c r="D576" s="328">
        <f>SUM(D571:D575)</f>
        <v>0</v>
      </c>
      <c r="E576" s="327">
        <f>SUM(E571:E575)</f>
        <v>0</v>
      </c>
      <c r="F576" s="328">
        <f>SUM(F571:F575)</f>
        <v>0</v>
      </c>
      <c r="G576" s="327">
        <f>SUM(G571:G575)</f>
        <v>0</v>
      </c>
      <c r="H576" s="329">
        <f>IF(E576=0,0,ROUND(G576/E576,4))</f>
        <v>0</v>
      </c>
    </row>
    <row r="577" spans="1:8" ht="24" customHeight="1" thickTop="1">
      <c r="A577" s="323" t="str">
        <f>IF('APPLIC. FRACT.'!$A103="","",'APPLIC. FRACT.'!$A103)</f>
        <v/>
      </c>
      <c r="B577" s="333"/>
      <c r="C577" s="334"/>
      <c r="D577" s="335"/>
      <c r="E577" s="324">
        <f>C577*D577</f>
        <v>0</v>
      </c>
      <c r="F577" s="335"/>
      <c r="G577" s="330">
        <f>F577*C577</f>
        <v>0</v>
      </c>
      <c r="H577" s="533"/>
    </row>
    <row r="578" spans="1:8" ht="24" customHeight="1">
      <c r="A578" s="536"/>
      <c r="B578" s="336"/>
      <c r="C578" s="337"/>
      <c r="D578" s="338"/>
      <c r="E578" s="325">
        <f>C578*D578</f>
        <v>0</v>
      </c>
      <c r="F578" s="335"/>
      <c r="G578" s="331">
        <f>F578*C578</f>
        <v>0</v>
      </c>
      <c r="H578" s="534"/>
    </row>
    <row r="579" spans="1:8" ht="24" customHeight="1">
      <c r="A579" s="537"/>
      <c r="B579" s="336"/>
      <c r="C579" s="337"/>
      <c r="D579" s="338"/>
      <c r="E579" s="325">
        <f>C579*D579</f>
        <v>0</v>
      </c>
      <c r="F579" s="335"/>
      <c r="G579" s="331">
        <f>F579*C579</f>
        <v>0</v>
      </c>
      <c r="H579" s="534"/>
    </row>
    <row r="580" spans="1:8" ht="24" customHeight="1">
      <c r="A580" s="537"/>
      <c r="B580" s="336"/>
      <c r="C580" s="337"/>
      <c r="D580" s="338"/>
      <c r="E580" s="325">
        <f>C580*D580</f>
        <v>0</v>
      </c>
      <c r="F580" s="335"/>
      <c r="G580" s="331">
        <f>F580*C580</f>
        <v>0</v>
      </c>
      <c r="H580" s="534"/>
    </row>
    <row r="581" spans="1:8" ht="24" customHeight="1" thickBot="1">
      <c r="A581" s="537"/>
      <c r="B581" s="339"/>
      <c r="C581" s="340"/>
      <c r="D581" s="341"/>
      <c r="E581" s="326">
        <f>C581*D581</f>
        <v>0</v>
      </c>
      <c r="F581" s="335"/>
      <c r="G581" s="332">
        <f>F581*C581</f>
        <v>0</v>
      </c>
      <c r="H581" s="535"/>
    </row>
    <row r="582" spans="1:8" ht="24" customHeight="1" thickTop="1" thickBot="1">
      <c r="A582" s="538"/>
      <c r="B582" s="531" t="s">
        <v>389</v>
      </c>
      <c r="C582" s="532"/>
      <c r="D582" s="328">
        <f>SUM(D577:D581)</f>
        <v>0</v>
      </c>
      <c r="E582" s="327">
        <f>SUM(E577:E581)</f>
        <v>0</v>
      </c>
      <c r="F582" s="328">
        <f>SUM(F577:F581)</f>
        <v>0</v>
      </c>
      <c r="G582" s="327">
        <f>SUM(G577:G581)</f>
        <v>0</v>
      </c>
      <c r="H582" s="329">
        <f>IF(E582=0,0,ROUND(G582/E582,4))</f>
        <v>0</v>
      </c>
    </row>
    <row r="583" spans="1:8" ht="24" customHeight="1" thickTop="1">
      <c r="A583" s="323" t="str">
        <f>IF('APPLIC. FRACT.'!$A104="","",'APPLIC. FRACT.'!$A104)</f>
        <v/>
      </c>
      <c r="B583" s="333"/>
      <c r="C583" s="334"/>
      <c r="D583" s="335"/>
      <c r="E583" s="324">
        <f>C583*D583</f>
        <v>0</v>
      </c>
      <c r="F583" s="335"/>
      <c r="G583" s="330">
        <f>F583*C583</f>
        <v>0</v>
      </c>
      <c r="H583" s="533"/>
    </row>
    <row r="584" spans="1:8" ht="24" customHeight="1">
      <c r="A584" s="536"/>
      <c r="B584" s="336"/>
      <c r="C584" s="337"/>
      <c r="D584" s="338"/>
      <c r="E584" s="325">
        <f>C584*D584</f>
        <v>0</v>
      </c>
      <c r="F584" s="335"/>
      <c r="G584" s="331">
        <f>F584*C584</f>
        <v>0</v>
      </c>
      <c r="H584" s="534"/>
    </row>
    <row r="585" spans="1:8" ht="24" customHeight="1">
      <c r="A585" s="537"/>
      <c r="B585" s="336"/>
      <c r="C585" s="337"/>
      <c r="D585" s="338"/>
      <c r="E585" s="325">
        <f>C585*D585</f>
        <v>0</v>
      </c>
      <c r="F585" s="335"/>
      <c r="G585" s="331">
        <f>F585*C585</f>
        <v>0</v>
      </c>
      <c r="H585" s="534"/>
    </row>
    <row r="586" spans="1:8" ht="24" customHeight="1">
      <c r="A586" s="537"/>
      <c r="B586" s="336"/>
      <c r="C586" s="337"/>
      <c r="D586" s="338"/>
      <c r="E586" s="325">
        <f>C586*D586</f>
        <v>0</v>
      </c>
      <c r="F586" s="335"/>
      <c r="G586" s="331">
        <f>F586*C586</f>
        <v>0</v>
      </c>
      <c r="H586" s="534"/>
    </row>
    <row r="587" spans="1:8" ht="24" customHeight="1" thickBot="1">
      <c r="A587" s="537"/>
      <c r="B587" s="339"/>
      <c r="C587" s="340"/>
      <c r="D587" s="341"/>
      <c r="E587" s="326">
        <f>C587*D587</f>
        <v>0</v>
      </c>
      <c r="F587" s="335"/>
      <c r="G587" s="332">
        <f>F587*C587</f>
        <v>0</v>
      </c>
      <c r="H587" s="535"/>
    </row>
    <row r="588" spans="1:8" ht="24" customHeight="1" thickTop="1" thickBot="1">
      <c r="A588" s="538"/>
      <c r="B588" s="531" t="s">
        <v>389</v>
      </c>
      <c r="C588" s="532"/>
      <c r="D588" s="328">
        <f>SUM(D583:D587)</f>
        <v>0</v>
      </c>
      <c r="E588" s="327">
        <f>SUM(E583:E587)</f>
        <v>0</v>
      </c>
      <c r="F588" s="328">
        <f>SUM(F583:F587)</f>
        <v>0</v>
      </c>
      <c r="G588" s="327">
        <f>SUM(G583:G587)</f>
        <v>0</v>
      </c>
      <c r="H588" s="329">
        <f>IF(E588=0,0,ROUND(G588/E588,4))</f>
        <v>0</v>
      </c>
    </row>
    <row r="589" spans="1:8" ht="24" customHeight="1" thickTop="1">
      <c r="A589" s="323" t="str">
        <f>IF('APPLIC. FRACT.'!$A105="","",'APPLIC. FRACT.'!$A105)</f>
        <v/>
      </c>
      <c r="B589" s="333"/>
      <c r="C589" s="334"/>
      <c r="D589" s="335"/>
      <c r="E589" s="324">
        <f>C589*D589</f>
        <v>0</v>
      </c>
      <c r="F589" s="335"/>
      <c r="G589" s="330">
        <f>F589*C589</f>
        <v>0</v>
      </c>
      <c r="H589" s="533"/>
    </row>
    <row r="590" spans="1:8" ht="24" customHeight="1">
      <c r="A590" s="536"/>
      <c r="B590" s="336"/>
      <c r="C590" s="337"/>
      <c r="D590" s="338"/>
      <c r="E590" s="325">
        <f>C590*D590</f>
        <v>0</v>
      </c>
      <c r="F590" s="335"/>
      <c r="G590" s="331">
        <f>F590*C590</f>
        <v>0</v>
      </c>
      <c r="H590" s="534"/>
    </row>
    <row r="591" spans="1:8" ht="24" customHeight="1">
      <c r="A591" s="537"/>
      <c r="B591" s="336"/>
      <c r="C591" s="337"/>
      <c r="D591" s="338"/>
      <c r="E591" s="325">
        <f>C591*D591</f>
        <v>0</v>
      </c>
      <c r="F591" s="335"/>
      <c r="G591" s="331">
        <f>F591*C591</f>
        <v>0</v>
      </c>
      <c r="H591" s="534"/>
    </row>
    <row r="592" spans="1:8" ht="24" customHeight="1">
      <c r="A592" s="537"/>
      <c r="B592" s="336"/>
      <c r="C592" s="337"/>
      <c r="D592" s="338"/>
      <c r="E592" s="325">
        <f>C592*D592</f>
        <v>0</v>
      </c>
      <c r="F592" s="335"/>
      <c r="G592" s="331">
        <f>F592*C592</f>
        <v>0</v>
      </c>
      <c r="H592" s="534"/>
    </row>
    <row r="593" spans="1:8" ht="24" customHeight="1" thickBot="1">
      <c r="A593" s="537"/>
      <c r="B593" s="339"/>
      <c r="C593" s="340"/>
      <c r="D593" s="341"/>
      <c r="E593" s="326">
        <f>C593*D593</f>
        <v>0</v>
      </c>
      <c r="F593" s="335"/>
      <c r="G593" s="332">
        <f>F593*C593</f>
        <v>0</v>
      </c>
      <c r="H593" s="535"/>
    </row>
    <row r="594" spans="1:8" ht="24" customHeight="1" thickTop="1" thickBot="1">
      <c r="A594" s="538"/>
      <c r="B594" s="531" t="s">
        <v>389</v>
      </c>
      <c r="C594" s="532"/>
      <c r="D594" s="328">
        <f>SUM(D589:D593)</f>
        <v>0</v>
      </c>
      <c r="E594" s="327">
        <f>SUM(E589:E593)</f>
        <v>0</v>
      </c>
      <c r="F594" s="328">
        <f>SUM(F589:F593)</f>
        <v>0</v>
      </c>
      <c r="G594" s="327">
        <f>SUM(G589:G593)</f>
        <v>0</v>
      </c>
      <c r="H594" s="329">
        <f>IF(E594=0,0,ROUND(G594/E594,4))</f>
        <v>0</v>
      </c>
    </row>
    <row r="595" spans="1:8" ht="24" customHeight="1" thickTop="1">
      <c r="A595" s="323" t="str">
        <f>IF('APPLIC. FRACT.'!$A106="","",'APPLIC. FRACT.'!$A106)</f>
        <v/>
      </c>
      <c r="B595" s="333"/>
      <c r="C595" s="334"/>
      <c r="D595" s="335"/>
      <c r="E595" s="324">
        <f>C595*D595</f>
        <v>0</v>
      </c>
      <c r="F595" s="335"/>
      <c r="G595" s="330">
        <f>F595*C595</f>
        <v>0</v>
      </c>
      <c r="H595" s="533"/>
    </row>
    <row r="596" spans="1:8" ht="24" customHeight="1">
      <c r="A596" s="536"/>
      <c r="B596" s="336"/>
      <c r="C596" s="337"/>
      <c r="D596" s="338"/>
      <c r="E596" s="325">
        <f>C596*D596</f>
        <v>0</v>
      </c>
      <c r="F596" s="335"/>
      <c r="G596" s="331">
        <f>F596*C596</f>
        <v>0</v>
      </c>
      <c r="H596" s="534"/>
    </row>
    <row r="597" spans="1:8" ht="24" customHeight="1">
      <c r="A597" s="537"/>
      <c r="B597" s="336"/>
      <c r="C597" s="337"/>
      <c r="D597" s="338"/>
      <c r="E597" s="325">
        <f>C597*D597</f>
        <v>0</v>
      </c>
      <c r="F597" s="335"/>
      <c r="G597" s="331">
        <f>F597*C597</f>
        <v>0</v>
      </c>
      <c r="H597" s="534"/>
    </row>
    <row r="598" spans="1:8" ht="24" customHeight="1">
      <c r="A598" s="537"/>
      <c r="B598" s="336"/>
      <c r="C598" s="337"/>
      <c r="D598" s="338"/>
      <c r="E598" s="325">
        <f>C598*D598</f>
        <v>0</v>
      </c>
      <c r="F598" s="335"/>
      <c r="G598" s="331">
        <f>F598*C598</f>
        <v>0</v>
      </c>
      <c r="H598" s="534"/>
    </row>
    <row r="599" spans="1:8" ht="24" customHeight="1" thickBot="1">
      <c r="A599" s="537"/>
      <c r="B599" s="339"/>
      <c r="C599" s="340"/>
      <c r="D599" s="341"/>
      <c r="E599" s="326">
        <f>C599*D599</f>
        <v>0</v>
      </c>
      <c r="F599" s="335"/>
      <c r="G599" s="332">
        <f>F599*C599</f>
        <v>0</v>
      </c>
      <c r="H599" s="535"/>
    </row>
    <row r="600" spans="1:8" ht="24" customHeight="1" thickTop="1" thickBot="1">
      <c r="A600" s="538"/>
      <c r="B600" s="531" t="s">
        <v>389</v>
      </c>
      <c r="C600" s="532"/>
      <c r="D600" s="328">
        <f>SUM(D595:D599)</f>
        <v>0</v>
      </c>
      <c r="E600" s="327">
        <f>SUM(E595:E599)</f>
        <v>0</v>
      </c>
      <c r="F600" s="328">
        <f>SUM(F595:F599)</f>
        <v>0</v>
      </c>
      <c r="G600" s="327">
        <f>SUM(G595:G599)</f>
        <v>0</v>
      </c>
      <c r="H600" s="329">
        <f>IF(E600=0,0,ROUND(G600/E600,4))</f>
        <v>0</v>
      </c>
    </row>
    <row r="601" spans="1:8" ht="24" customHeight="1" thickTop="1">
      <c r="A601" s="323" t="str">
        <f>IF('APPLIC. FRACT.'!$A107="","",'APPLIC. FRACT.'!$A107)</f>
        <v/>
      </c>
      <c r="B601" s="333"/>
      <c r="C601" s="334"/>
      <c r="D601" s="335"/>
      <c r="E601" s="324">
        <f>C601*D601</f>
        <v>0</v>
      </c>
      <c r="F601" s="335"/>
      <c r="G601" s="330">
        <f>F601*C601</f>
        <v>0</v>
      </c>
      <c r="H601" s="533"/>
    </row>
    <row r="602" spans="1:8" ht="24" customHeight="1">
      <c r="A602" s="536"/>
      <c r="B602" s="336"/>
      <c r="C602" s="337"/>
      <c r="D602" s="338"/>
      <c r="E602" s="325">
        <f>C602*D602</f>
        <v>0</v>
      </c>
      <c r="F602" s="335"/>
      <c r="G602" s="331">
        <f>F602*C602</f>
        <v>0</v>
      </c>
      <c r="H602" s="534"/>
    </row>
    <row r="603" spans="1:8" ht="24" customHeight="1">
      <c r="A603" s="537"/>
      <c r="B603" s="336"/>
      <c r="C603" s="337"/>
      <c r="D603" s="338"/>
      <c r="E603" s="325">
        <f>C603*D603</f>
        <v>0</v>
      </c>
      <c r="F603" s="335"/>
      <c r="G603" s="331">
        <f>F603*C603</f>
        <v>0</v>
      </c>
      <c r="H603" s="534"/>
    </row>
    <row r="604" spans="1:8" ht="24" customHeight="1">
      <c r="A604" s="537"/>
      <c r="B604" s="336"/>
      <c r="C604" s="337"/>
      <c r="D604" s="338"/>
      <c r="E604" s="325">
        <f>C604*D604</f>
        <v>0</v>
      </c>
      <c r="F604" s="335"/>
      <c r="G604" s="331">
        <f>F604*C604</f>
        <v>0</v>
      </c>
      <c r="H604" s="534"/>
    </row>
    <row r="605" spans="1:8" ht="24" customHeight="1" thickBot="1">
      <c r="A605" s="537"/>
      <c r="B605" s="339"/>
      <c r="C605" s="340"/>
      <c r="D605" s="341"/>
      <c r="E605" s="326">
        <f>C605*D605</f>
        <v>0</v>
      </c>
      <c r="F605" s="335"/>
      <c r="G605" s="332">
        <f>F605*C605</f>
        <v>0</v>
      </c>
      <c r="H605" s="535"/>
    </row>
    <row r="606" spans="1:8" ht="24" customHeight="1" thickTop="1" thickBot="1">
      <c r="A606" s="538"/>
      <c r="B606" s="531" t="s">
        <v>389</v>
      </c>
      <c r="C606" s="532"/>
      <c r="D606" s="328">
        <f>SUM(D601:D605)</f>
        <v>0</v>
      </c>
      <c r="E606" s="327">
        <f>SUM(E601:E605)</f>
        <v>0</v>
      </c>
      <c r="F606" s="328">
        <f>SUM(F601:F605)</f>
        <v>0</v>
      </c>
      <c r="G606" s="327">
        <f>SUM(G601:G605)</f>
        <v>0</v>
      </c>
      <c r="H606" s="329">
        <f>IF(E606=0,0,ROUND(G606/E606,4))</f>
        <v>0</v>
      </c>
    </row>
    <row r="607" spans="1:8" ht="24" customHeight="1" thickTop="1">
      <c r="A607" s="323" t="str">
        <f>IF('APPLIC. FRACT.'!$A108="","",'APPLIC. FRACT.'!$A108)</f>
        <v/>
      </c>
      <c r="B607" s="333"/>
      <c r="C607" s="334"/>
      <c r="D607" s="335"/>
      <c r="E607" s="324">
        <f>C607*D607</f>
        <v>0</v>
      </c>
      <c r="F607" s="335"/>
      <c r="G607" s="330">
        <f>F607*C607</f>
        <v>0</v>
      </c>
      <c r="H607" s="533"/>
    </row>
    <row r="608" spans="1:8" ht="24" customHeight="1">
      <c r="A608" s="536"/>
      <c r="B608" s="336"/>
      <c r="C608" s="337"/>
      <c r="D608" s="338"/>
      <c r="E608" s="325">
        <f>C608*D608</f>
        <v>0</v>
      </c>
      <c r="F608" s="335"/>
      <c r="G608" s="331">
        <f>F608*C608</f>
        <v>0</v>
      </c>
      <c r="H608" s="534"/>
    </row>
    <row r="609" spans="1:8" ht="24" customHeight="1">
      <c r="A609" s="537"/>
      <c r="B609" s="336"/>
      <c r="C609" s="337"/>
      <c r="D609" s="338"/>
      <c r="E609" s="325">
        <f>C609*D609</f>
        <v>0</v>
      </c>
      <c r="F609" s="335"/>
      <c r="G609" s="331">
        <f>F609*C609</f>
        <v>0</v>
      </c>
      <c r="H609" s="534"/>
    </row>
    <row r="610" spans="1:8" ht="24" customHeight="1">
      <c r="A610" s="537"/>
      <c r="B610" s="336"/>
      <c r="C610" s="337"/>
      <c r="D610" s="338"/>
      <c r="E610" s="325">
        <f>C610*D610</f>
        <v>0</v>
      </c>
      <c r="F610" s="335"/>
      <c r="G610" s="331">
        <f>F610*C610</f>
        <v>0</v>
      </c>
      <c r="H610" s="534"/>
    </row>
    <row r="611" spans="1:8" ht="24" customHeight="1" thickBot="1">
      <c r="A611" s="537"/>
      <c r="B611" s="339"/>
      <c r="C611" s="340"/>
      <c r="D611" s="341"/>
      <c r="E611" s="326">
        <f>C611*D611</f>
        <v>0</v>
      </c>
      <c r="F611" s="335"/>
      <c r="G611" s="332">
        <f>F611*C611</f>
        <v>0</v>
      </c>
      <c r="H611" s="535"/>
    </row>
    <row r="612" spans="1:8" ht="24" customHeight="1" thickTop="1" thickBot="1">
      <c r="A612" s="538"/>
      <c r="B612" s="531" t="s">
        <v>389</v>
      </c>
      <c r="C612" s="532"/>
      <c r="D612" s="328">
        <f>SUM(D607:D611)</f>
        <v>0</v>
      </c>
      <c r="E612" s="327">
        <f>SUM(E607:E611)</f>
        <v>0</v>
      </c>
      <c r="F612" s="328">
        <f>SUM(F607:F611)</f>
        <v>0</v>
      </c>
      <c r="G612" s="327">
        <f>SUM(G607:G611)</f>
        <v>0</v>
      </c>
      <c r="H612" s="329">
        <f>IF(E612=0,0,ROUND(G612/E612,4))</f>
        <v>0</v>
      </c>
    </row>
    <row r="613" spans="1:8" ht="24" customHeight="1" thickTop="1">
      <c r="A613" s="323" t="str">
        <f>IF('APPLIC. FRACT.'!$A109="","",'APPLIC. FRACT.'!$A109)</f>
        <v/>
      </c>
      <c r="B613" s="333"/>
      <c r="C613" s="334"/>
      <c r="D613" s="335"/>
      <c r="E613" s="324">
        <f>C613*D613</f>
        <v>0</v>
      </c>
      <c r="F613" s="335"/>
      <c r="G613" s="330">
        <f>F613*C613</f>
        <v>0</v>
      </c>
      <c r="H613" s="533"/>
    </row>
    <row r="614" spans="1:8" ht="24" customHeight="1">
      <c r="A614" s="536"/>
      <c r="B614" s="336"/>
      <c r="C614" s="337"/>
      <c r="D614" s="338"/>
      <c r="E614" s="325">
        <f>C614*D614</f>
        <v>0</v>
      </c>
      <c r="F614" s="335"/>
      <c r="G614" s="331">
        <f>F614*C614</f>
        <v>0</v>
      </c>
      <c r="H614" s="534"/>
    </row>
    <row r="615" spans="1:8" ht="24" customHeight="1">
      <c r="A615" s="537"/>
      <c r="B615" s="336"/>
      <c r="C615" s="337"/>
      <c r="D615" s="338"/>
      <c r="E615" s="325">
        <f>C615*D615</f>
        <v>0</v>
      </c>
      <c r="F615" s="335"/>
      <c r="G615" s="331">
        <f>F615*C615</f>
        <v>0</v>
      </c>
      <c r="H615" s="534"/>
    </row>
    <row r="616" spans="1:8" ht="24" customHeight="1">
      <c r="A616" s="537"/>
      <c r="B616" s="336"/>
      <c r="C616" s="337"/>
      <c r="D616" s="338"/>
      <c r="E616" s="325">
        <f>C616*D616</f>
        <v>0</v>
      </c>
      <c r="F616" s="335"/>
      <c r="G616" s="331">
        <f>F616*C616</f>
        <v>0</v>
      </c>
      <c r="H616" s="534"/>
    </row>
    <row r="617" spans="1:8" ht="24" customHeight="1" thickBot="1">
      <c r="A617" s="537"/>
      <c r="B617" s="339"/>
      <c r="C617" s="340"/>
      <c r="D617" s="341"/>
      <c r="E617" s="326">
        <f>C617*D617</f>
        <v>0</v>
      </c>
      <c r="F617" s="335"/>
      <c r="G617" s="332">
        <f>F617*C617</f>
        <v>0</v>
      </c>
      <c r="H617" s="535"/>
    </row>
    <row r="618" spans="1:8" ht="24" customHeight="1" thickTop="1" thickBot="1">
      <c r="A618" s="538"/>
      <c r="B618" s="531" t="s">
        <v>389</v>
      </c>
      <c r="C618" s="532"/>
      <c r="D618" s="328">
        <f>SUM(D613:D617)</f>
        <v>0</v>
      </c>
      <c r="E618" s="327">
        <f>SUM(E613:E617)</f>
        <v>0</v>
      </c>
      <c r="F618" s="328">
        <f>SUM(F613:F617)</f>
        <v>0</v>
      </c>
      <c r="G618" s="327">
        <f>SUM(G613:G617)</f>
        <v>0</v>
      </c>
      <c r="H618" s="329">
        <f>IF(E618=0,0,ROUND(G618/E618,4))</f>
        <v>0</v>
      </c>
    </row>
    <row r="619" spans="1:8" ht="24" customHeight="1" thickTop="1">
      <c r="A619" s="323" t="str">
        <f>IF('APPLIC. FRACT.'!$A110="","",'APPLIC. FRACT.'!$A110)</f>
        <v/>
      </c>
      <c r="B619" s="333"/>
      <c r="C619" s="334"/>
      <c r="D619" s="335"/>
      <c r="E619" s="324">
        <f>C619*D619</f>
        <v>0</v>
      </c>
      <c r="F619" s="335"/>
      <c r="G619" s="330">
        <f>F619*C619</f>
        <v>0</v>
      </c>
      <c r="H619" s="533"/>
    </row>
    <row r="620" spans="1:8" ht="24" customHeight="1">
      <c r="A620" s="536"/>
      <c r="B620" s="336"/>
      <c r="C620" s="337"/>
      <c r="D620" s="338"/>
      <c r="E620" s="325">
        <f>C620*D620</f>
        <v>0</v>
      </c>
      <c r="F620" s="335"/>
      <c r="G620" s="331">
        <f>F620*C620</f>
        <v>0</v>
      </c>
      <c r="H620" s="534"/>
    </row>
    <row r="621" spans="1:8" ht="24" customHeight="1">
      <c r="A621" s="537"/>
      <c r="B621" s="336"/>
      <c r="C621" s="337"/>
      <c r="D621" s="338"/>
      <c r="E621" s="325">
        <f>C621*D621</f>
        <v>0</v>
      </c>
      <c r="F621" s="335"/>
      <c r="G621" s="331">
        <f>F621*C621</f>
        <v>0</v>
      </c>
      <c r="H621" s="534"/>
    </row>
    <row r="622" spans="1:8" ht="24" customHeight="1">
      <c r="A622" s="537"/>
      <c r="B622" s="336"/>
      <c r="C622" s="337"/>
      <c r="D622" s="338"/>
      <c r="E622" s="325">
        <f>C622*D622</f>
        <v>0</v>
      </c>
      <c r="F622" s="335"/>
      <c r="G622" s="331">
        <f>F622*C622</f>
        <v>0</v>
      </c>
      <c r="H622" s="534"/>
    </row>
    <row r="623" spans="1:8" ht="24" customHeight="1" thickBot="1">
      <c r="A623" s="537"/>
      <c r="B623" s="339"/>
      <c r="C623" s="340"/>
      <c r="D623" s="341"/>
      <c r="E623" s="326">
        <f>C623*D623</f>
        <v>0</v>
      </c>
      <c r="F623" s="335"/>
      <c r="G623" s="332">
        <f>F623*C623</f>
        <v>0</v>
      </c>
      <c r="H623" s="535"/>
    </row>
    <row r="624" spans="1:8" ht="24" customHeight="1" thickTop="1" thickBot="1">
      <c r="A624" s="538"/>
      <c r="B624" s="531" t="s">
        <v>389</v>
      </c>
      <c r="C624" s="532"/>
      <c r="D624" s="328">
        <f>SUM(D619:D623)</f>
        <v>0</v>
      </c>
      <c r="E624" s="327">
        <f>SUM(E619:E623)</f>
        <v>0</v>
      </c>
      <c r="F624" s="328">
        <f>SUM(F619:F623)</f>
        <v>0</v>
      </c>
      <c r="G624" s="327">
        <f>SUM(G619:G623)</f>
        <v>0</v>
      </c>
      <c r="H624" s="329">
        <f>IF(E624=0,0,ROUND(G624/E624,4))</f>
        <v>0</v>
      </c>
    </row>
    <row r="625" spans="1:8" ht="24" customHeight="1" thickTop="1">
      <c r="A625" s="323" t="str">
        <f>IF('APPLIC. FRACT.'!$A111="","",'APPLIC. FRACT.'!$A111)</f>
        <v/>
      </c>
      <c r="B625" s="333"/>
      <c r="C625" s="334"/>
      <c r="D625" s="335"/>
      <c r="E625" s="324">
        <f>C625*D625</f>
        <v>0</v>
      </c>
      <c r="F625" s="335"/>
      <c r="G625" s="330">
        <f>F625*C625</f>
        <v>0</v>
      </c>
      <c r="H625" s="533"/>
    </row>
    <row r="626" spans="1:8" ht="24" customHeight="1">
      <c r="A626" s="536"/>
      <c r="B626" s="336"/>
      <c r="C626" s="337"/>
      <c r="D626" s="338"/>
      <c r="E626" s="325">
        <f>C626*D626</f>
        <v>0</v>
      </c>
      <c r="F626" s="335"/>
      <c r="G626" s="331">
        <f>F626*C626</f>
        <v>0</v>
      </c>
      <c r="H626" s="534"/>
    </row>
    <row r="627" spans="1:8" ht="24" customHeight="1">
      <c r="A627" s="537"/>
      <c r="B627" s="336"/>
      <c r="C627" s="337"/>
      <c r="D627" s="338"/>
      <c r="E627" s="325">
        <f>C627*D627</f>
        <v>0</v>
      </c>
      <c r="F627" s="335"/>
      <c r="G627" s="331">
        <f>F627*C627</f>
        <v>0</v>
      </c>
      <c r="H627" s="534"/>
    </row>
    <row r="628" spans="1:8" ht="24" customHeight="1">
      <c r="A628" s="537"/>
      <c r="B628" s="336"/>
      <c r="C628" s="337"/>
      <c r="D628" s="338"/>
      <c r="E628" s="325">
        <f>C628*D628</f>
        <v>0</v>
      </c>
      <c r="F628" s="335"/>
      <c r="G628" s="331">
        <f>F628*C628</f>
        <v>0</v>
      </c>
      <c r="H628" s="534"/>
    </row>
    <row r="629" spans="1:8" ht="24" customHeight="1" thickBot="1">
      <c r="A629" s="537"/>
      <c r="B629" s="339"/>
      <c r="C629" s="340"/>
      <c r="D629" s="341"/>
      <c r="E629" s="326">
        <f>C629*D629</f>
        <v>0</v>
      </c>
      <c r="F629" s="335"/>
      <c r="G629" s="332">
        <f>F629*C629</f>
        <v>0</v>
      </c>
      <c r="H629" s="535"/>
    </row>
    <row r="630" spans="1:8" ht="24" customHeight="1" thickTop="1" thickBot="1">
      <c r="A630" s="538"/>
      <c r="B630" s="531" t="s">
        <v>389</v>
      </c>
      <c r="C630" s="532"/>
      <c r="D630" s="328">
        <f>SUM(D625:D629)</f>
        <v>0</v>
      </c>
      <c r="E630" s="327">
        <f>SUM(E625:E629)</f>
        <v>0</v>
      </c>
      <c r="F630" s="328">
        <f>SUM(F625:F629)</f>
        <v>0</v>
      </c>
      <c r="G630" s="327">
        <f>SUM(G625:G629)</f>
        <v>0</v>
      </c>
      <c r="H630" s="329">
        <f>IF(E630=0,0,ROUND(G630/E630,4))</f>
        <v>0</v>
      </c>
    </row>
    <row r="631" spans="1:8" ht="24" customHeight="1" thickTop="1">
      <c r="A631" s="323" t="str">
        <f>IF('APPLIC. FRACT.'!$A112="","",'APPLIC. FRACT.'!$A112)</f>
        <v/>
      </c>
      <c r="B631" s="333"/>
      <c r="C631" s="334"/>
      <c r="D631" s="335"/>
      <c r="E631" s="324">
        <f>C631*D631</f>
        <v>0</v>
      </c>
      <c r="F631" s="335"/>
      <c r="G631" s="330">
        <f>F631*C631</f>
        <v>0</v>
      </c>
      <c r="H631" s="533"/>
    </row>
    <row r="632" spans="1:8" ht="24" customHeight="1">
      <c r="A632" s="536"/>
      <c r="B632" s="336"/>
      <c r="C632" s="337"/>
      <c r="D632" s="338"/>
      <c r="E632" s="325">
        <f>C632*D632</f>
        <v>0</v>
      </c>
      <c r="F632" s="335"/>
      <c r="G632" s="331">
        <f>F632*C632</f>
        <v>0</v>
      </c>
      <c r="H632" s="534"/>
    </row>
    <row r="633" spans="1:8" ht="24" customHeight="1">
      <c r="A633" s="537"/>
      <c r="B633" s="336"/>
      <c r="C633" s="337"/>
      <c r="D633" s="338"/>
      <c r="E633" s="325">
        <f>C633*D633</f>
        <v>0</v>
      </c>
      <c r="F633" s="335"/>
      <c r="G633" s="331">
        <f>F633*C633</f>
        <v>0</v>
      </c>
      <c r="H633" s="534"/>
    </row>
    <row r="634" spans="1:8" ht="24" customHeight="1">
      <c r="A634" s="537"/>
      <c r="B634" s="336"/>
      <c r="C634" s="337"/>
      <c r="D634" s="338"/>
      <c r="E634" s="325">
        <f>C634*D634</f>
        <v>0</v>
      </c>
      <c r="F634" s="335"/>
      <c r="G634" s="331">
        <f>F634*C634</f>
        <v>0</v>
      </c>
      <c r="H634" s="534"/>
    </row>
    <row r="635" spans="1:8" ht="24" customHeight="1" thickBot="1">
      <c r="A635" s="537"/>
      <c r="B635" s="339"/>
      <c r="C635" s="340"/>
      <c r="D635" s="341"/>
      <c r="E635" s="326">
        <f>C635*D635</f>
        <v>0</v>
      </c>
      <c r="F635" s="335"/>
      <c r="G635" s="332">
        <f>F635*C635</f>
        <v>0</v>
      </c>
      <c r="H635" s="535"/>
    </row>
    <row r="636" spans="1:8" ht="24" customHeight="1" thickTop="1" thickBot="1">
      <c r="A636" s="538"/>
      <c r="B636" s="531" t="s">
        <v>389</v>
      </c>
      <c r="C636" s="532"/>
      <c r="D636" s="328">
        <f>SUM(D631:D635)</f>
        <v>0</v>
      </c>
      <c r="E636" s="327">
        <f>SUM(E631:E635)</f>
        <v>0</v>
      </c>
      <c r="F636" s="328">
        <f>SUM(F631:F635)</f>
        <v>0</v>
      </c>
      <c r="G636" s="327">
        <f>SUM(G631:G635)</f>
        <v>0</v>
      </c>
      <c r="H636" s="329">
        <f>IF(E636=0,0,ROUND(G636/E636,4))</f>
        <v>0</v>
      </c>
    </row>
    <row r="637" spans="1:8" ht="24" customHeight="1" thickTop="1">
      <c r="A637" s="323" t="str">
        <f>IF('APPLIC. FRACT.'!$A113="","",'APPLIC. FRACT.'!$A113)</f>
        <v/>
      </c>
      <c r="B637" s="333"/>
      <c r="C637" s="334"/>
      <c r="D637" s="335"/>
      <c r="E637" s="324">
        <f>C637*D637</f>
        <v>0</v>
      </c>
      <c r="F637" s="335"/>
      <c r="G637" s="330">
        <f>F637*C637</f>
        <v>0</v>
      </c>
      <c r="H637" s="533"/>
    </row>
    <row r="638" spans="1:8" ht="24" customHeight="1">
      <c r="A638" s="536"/>
      <c r="B638" s="336"/>
      <c r="C638" s="337"/>
      <c r="D638" s="338"/>
      <c r="E638" s="325">
        <f>C638*D638</f>
        <v>0</v>
      </c>
      <c r="F638" s="335"/>
      <c r="G638" s="331">
        <f>F638*C638</f>
        <v>0</v>
      </c>
      <c r="H638" s="534"/>
    </row>
    <row r="639" spans="1:8" ht="24" customHeight="1">
      <c r="A639" s="537"/>
      <c r="B639" s="336"/>
      <c r="C639" s="337"/>
      <c r="D639" s="338"/>
      <c r="E639" s="325">
        <f>C639*D639</f>
        <v>0</v>
      </c>
      <c r="F639" s="335"/>
      <c r="G639" s="331">
        <f>F639*C639</f>
        <v>0</v>
      </c>
      <c r="H639" s="534"/>
    </row>
    <row r="640" spans="1:8" ht="24" customHeight="1">
      <c r="A640" s="537"/>
      <c r="B640" s="336"/>
      <c r="C640" s="337"/>
      <c r="D640" s="338"/>
      <c r="E640" s="325">
        <f>C640*D640</f>
        <v>0</v>
      </c>
      <c r="F640" s="335"/>
      <c r="G640" s="331">
        <f>F640*C640</f>
        <v>0</v>
      </c>
      <c r="H640" s="534"/>
    </row>
    <row r="641" spans="1:8" ht="24" customHeight="1" thickBot="1">
      <c r="A641" s="537"/>
      <c r="B641" s="339"/>
      <c r="C641" s="340"/>
      <c r="D641" s="341"/>
      <c r="E641" s="326">
        <f>C641*D641</f>
        <v>0</v>
      </c>
      <c r="F641" s="335"/>
      <c r="G641" s="332">
        <f>F641*C641</f>
        <v>0</v>
      </c>
      <c r="H641" s="535"/>
    </row>
    <row r="642" spans="1:8" ht="24" customHeight="1" thickTop="1" thickBot="1">
      <c r="A642" s="538"/>
      <c r="B642" s="531" t="s">
        <v>389</v>
      </c>
      <c r="C642" s="532"/>
      <c r="D642" s="328">
        <f>SUM(D637:D641)</f>
        <v>0</v>
      </c>
      <c r="E642" s="327">
        <f>SUM(E637:E641)</f>
        <v>0</v>
      </c>
      <c r="F642" s="328">
        <f>SUM(F637:F641)</f>
        <v>0</v>
      </c>
      <c r="G642" s="327">
        <f>SUM(G637:G641)</f>
        <v>0</v>
      </c>
      <c r="H642" s="329">
        <f>IF(E642=0,0,ROUND(G642/E642,4))</f>
        <v>0</v>
      </c>
    </row>
    <row r="643" spans="1:8" ht="24" customHeight="1" thickTop="1">
      <c r="A643" s="323" t="str">
        <f>IF('APPLIC. FRACT.'!$A114="","",'APPLIC. FRACT.'!$A114)</f>
        <v/>
      </c>
      <c r="B643" s="333"/>
      <c r="C643" s="334"/>
      <c r="D643" s="335"/>
      <c r="E643" s="324">
        <f>C643*D643</f>
        <v>0</v>
      </c>
      <c r="F643" s="335"/>
      <c r="G643" s="330">
        <f>F643*C643</f>
        <v>0</v>
      </c>
      <c r="H643" s="533"/>
    </row>
    <row r="644" spans="1:8" ht="24" customHeight="1">
      <c r="A644" s="536"/>
      <c r="B644" s="336"/>
      <c r="C644" s="337"/>
      <c r="D644" s="338"/>
      <c r="E644" s="325">
        <f>C644*D644</f>
        <v>0</v>
      </c>
      <c r="F644" s="335"/>
      <c r="G644" s="331">
        <f>F644*C644</f>
        <v>0</v>
      </c>
      <c r="H644" s="534"/>
    </row>
    <row r="645" spans="1:8" ht="24" customHeight="1">
      <c r="A645" s="537"/>
      <c r="B645" s="336"/>
      <c r="C645" s="337"/>
      <c r="D645" s="338"/>
      <c r="E645" s="325">
        <f>C645*D645</f>
        <v>0</v>
      </c>
      <c r="F645" s="335"/>
      <c r="G645" s="331">
        <f>F645*C645</f>
        <v>0</v>
      </c>
      <c r="H645" s="534"/>
    </row>
    <row r="646" spans="1:8" ht="24" customHeight="1">
      <c r="A646" s="537"/>
      <c r="B646" s="336"/>
      <c r="C646" s="337"/>
      <c r="D646" s="338"/>
      <c r="E646" s="325">
        <f>C646*D646</f>
        <v>0</v>
      </c>
      <c r="F646" s="335"/>
      <c r="G646" s="331">
        <f>F646*C646</f>
        <v>0</v>
      </c>
      <c r="H646" s="534"/>
    </row>
    <row r="647" spans="1:8" ht="24" customHeight="1" thickBot="1">
      <c r="A647" s="537"/>
      <c r="B647" s="339"/>
      <c r="C647" s="340"/>
      <c r="D647" s="341"/>
      <c r="E647" s="326">
        <f>C647*D647</f>
        <v>0</v>
      </c>
      <c r="F647" s="335"/>
      <c r="G647" s="332">
        <f>F647*C647</f>
        <v>0</v>
      </c>
      <c r="H647" s="535"/>
    </row>
    <row r="648" spans="1:8" ht="24" customHeight="1" thickTop="1" thickBot="1">
      <c r="A648" s="538"/>
      <c r="B648" s="531" t="s">
        <v>389</v>
      </c>
      <c r="C648" s="532"/>
      <c r="D648" s="328">
        <f>SUM(D643:D647)</f>
        <v>0</v>
      </c>
      <c r="E648" s="327">
        <f>SUM(E643:E647)</f>
        <v>0</v>
      </c>
      <c r="F648" s="328">
        <f>SUM(F643:F647)</f>
        <v>0</v>
      </c>
      <c r="G648" s="327">
        <f>SUM(G643:G647)</f>
        <v>0</v>
      </c>
      <c r="H648" s="329">
        <f>IF(E648=0,0,ROUND(G648/E648,4))</f>
        <v>0</v>
      </c>
    </row>
    <row r="649" spans="1:8" ht="24" customHeight="1" thickTop="1">
      <c r="A649" s="323" t="str">
        <f>IF('APPLIC. FRACT.'!$A115="","",'APPLIC. FRACT.'!$A115)</f>
        <v/>
      </c>
      <c r="B649" s="333"/>
      <c r="C649" s="334"/>
      <c r="D649" s="335"/>
      <c r="E649" s="324">
        <f>C649*D649</f>
        <v>0</v>
      </c>
      <c r="F649" s="335"/>
      <c r="G649" s="330">
        <f>F649*C649</f>
        <v>0</v>
      </c>
      <c r="H649" s="533"/>
    </row>
    <row r="650" spans="1:8" ht="24" customHeight="1">
      <c r="A650" s="536"/>
      <c r="B650" s="336"/>
      <c r="C650" s="337"/>
      <c r="D650" s="338"/>
      <c r="E650" s="325">
        <f>C650*D650</f>
        <v>0</v>
      </c>
      <c r="F650" s="335"/>
      <c r="G650" s="331">
        <f>F650*C650</f>
        <v>0</v>
      </c>
      <c r="H650" s="534"/>
    </row>
    <row r="651" spans="1:8" ht="24" customHeight="1">
      <c r="A651" s="537"/>
      <c r="B651" s="336"/>
      <c r="C651" s="337"/>
      <c r="D651" s="338"/>
      <c r="E651" s="325">
        <f>C651*D651</f>
        <v>0</v>
      </c>
      <c r="F651" s="335"/>
      <c r="G651" s="331">
        <f>F651*C651</f>
        <v>0</v>
      </c>
      <c r="H651" s="534"/>
    </row>
    <row r="652" spans="1:8" ht="24" customHeight="1">
      <c r="A652" s="537"/>
      <c r="B652" s="336"/>
      <c r="C652" s="337"/>
      <c r="D652" s="338"/>
      <c r="E652" s="325">
        <f>C652*D652</f>
        <v>0</v>
      </c>
      <c r="F652" s="335"/>
      <c r="G652" s="331">
        <f>F652*C652</f>
        <v>0</v>
      </c>
      <c r="H652" s="534"/>
    </row>
    <row r="653" spans="1:8" ht="24" customHeight="1" thickBot="1">
      <c r="A653" s="537"/>
      <c r="B653" s="339"/>
      <c r="C653" s="340"/>
      <c r="D653" s="341"/>
      <c r="E653" s="326">
        <f>C653*D653</f>
        <v>0</v>
      </c>
      <c r="F653" s="335"/>
      <c r="G653" s="332">
        <f>F653*C653</f>
        <v>0</v>
      </c>
      <c r="H653" s="535"/>
    </row>
    <row r="654" spans="1:8" ht="24" customHeight="1" thickTop="1" thickBot="1">
      <c r="A654" s="538"/>
      <c r="B654" s="531" t="s">
        <v>389</v>
      </c>
      <c r="C654" s="532"/>
      <c r="D654" s="328">
        <f>SUM(D649:D653)</f>
        <v>0</v>
      </c>
      <c r="E654" s="327">
        <f>SUM(E649:E653)</f>
        <v>0</v>
      </c>
      <c r="F654" s="328">
        <f>SUM(F649:F653)</f>
        <v>0</v>
      </c>
      <c r="G654" s="327">
        <f>SUM(G649:G653)</f>
        <v>0</v>
      </c>
      <c r="H654" s="329">
        <f>IF(E654=0,0,ROUND(G654/E654,4))</f>
        <v>0</v>
      </c>
    </row>
    <row r="655" spans="1:8" ht="24" customHeight="1" thickTop="1">
      <c r="A655" s="323" t="str">
        <f>IF('APPLIC. FRACT.'!$A116="","",'APPLIC. FRACT.'!$A116)</f>
        <v/>
      </c>
      <c r="B655" s="333"/>
      <c r="C655" s="334"/>
      <c r="D655" s="335"/>
      <c r="E655" s="324">
        <f>C655*D655</f>
        <v>0</v>
      </c>
      <c r="F655" s="335"/>
      <c r="G655" s="330">
        <f>F655*C655</f>
        <v>0</v>
      </c>
      <c r="H655" s="533"/>
    </row>
    <row r="656" spans="1:8" ht="24" customHeight="1">
      <c r="A656" s="536"/>
      <c r="B656" s="336"/>
      <c r="C656" s="337"/>
      <c r="D656" s="338"/>
      <c r="E656" s="325">
        <f>C656*D656</f>
        <v>0</v>
      </c>
      <c r="F656" s="335"/>
      <c r="G656" s="331">
        <f>F656*C656</f>
        <v>0</v>
      </c>
      <c r="H656" s="534"/>
    </row>
    <row r="657" spans="1:8" ht="24" customHeight="1">
      <c r="A657" s="537"/>
      <c r="B657" s="336"/>
      <c r="C657" s="337"/>
      <c r="D657" s="338"/>
      <c r="E657" s="325">
        <f>C657*D657</f>
        <v>0</v>
      </c>
      <c r="F657" s="335"/>
      <c r="G657" s="331">
        <f>F657*C657</f>
        <v>0</v>
      </c>
      <c r="H657" s="534"/>
    </row>
    <row r="658" spans="1:8" ht="24" customHeight="1">
      <c r="A658" s="537"/>
      <c r="B658" s="336"/>
      <c r="C658" s="337"/>
      <c r="D658" s="338"/>
      <c r="E658" s="325">
        <f>C658*D658</f>
        <v>0</v>
      </c>
      <c r="F658" s="335"/>
      <c r="G658" s="331">
        <f>F658*C658</f>
        <v>0</v>
      </c>
      <c r="H658" s="534"/>
    </row>
    <row r="659" spans="1:8" ht="24" customHeight="1" thickBot="1">
      <c r="A659" s="537"/>
      <c r="B659" s="339"/>
      <c r="C659" s="340"/>
      <c r="D659" s="341"/>
      <c r="E659" s="326">
        <f>C659*D659</f>
        <v>0</v>
      </c>
      <c r="F659" s="335"/>
      <c r="G659" s="332">
        <f>F659*C659</f>
        <v>0</v>
      </c>
      <c r="H659" s="535"/>
    </row>
    <row r="660" spans="1:8" ht="24" customHeight="1" thickTop="1" thickBot="1">
      <c r="A660" s="538"/>
      <c r="B660" s="531" t="s">
        <v>389</v>
      </c>
      <c r="C660" s="532"/>
      <c r="D660" s="328">
        <f>SUM(D655:D659)</f>
        <v>0</v>
      </c>
      <c r="E660" s="327">
        <f>SUM(E655:E659)</f>
        <v>0</v>
      </c>
      <c r="F660" s="328">
        <f>SUM(F655:F659)</f>
        <v>0</v>
      </c>
      <c r="G660" s="327">
        <f>SUM(G655:G659)</f>
        <v>0</v>
      </c>
      <c r="H660" s="329">
        <f>IF(E660=0,0,ROUND(G660/E660,4))</f>
        <v>0</v>
      </c>
    </row>
    <row r="661" spans="1:8" ht="24" customHeight="1" thickTop="1">
      <c r="A661" s="323" t="str">
        <f>IF('APPLIC. FRACT.'!$A117="","",'APPLIC. FRACT.'!$A117)</f>
        <v/>
      </c>
      <c r="B661" s="333"/>
      <c r="C661" s="334"/>
      <c r="D661" s="335"/>
      <c r="E661" s="324">
        <f>C661*D661</f>
        <v>0</v>
      </c>
      <c r="F661" s="335"/>
      <c r="G661" s="330">
        <f>F661*C661</f>
        <v>0</v>
      </c>
      <c r="H661" s="533"/>
    </row>
    <row r="662" spans="1:8" ht="24" customHeight="1">
      <c r="A662" s="536"/>
      <c r="B662" s="336"/>
      <c r="C662" s="337"/>
      <c r="D662" s="338"/>
      <c r="E662" s="325">
        <f>C662*D662</f>
        <v>0</v>
      </c>
      <c r="F662" s="335"/>
      <c r="G662" s="331">
        <f>F662*C662</f>
        <v>0</v>
      </c>
      <c r="H662" s="534"/>
    </row>
    <row r="663" spans="1:8" ht="24" customHeight="1">
      <c r="A663" s="537"/>
      <c r="B663" s="336"/>
      <c r="C663" s="337"/>
      <c r="D663" s="338"/>
      <c r="E663" s="325">
        <f>C663*D663</f>
        <v>0</v>
      </c>
      <c r="F663" s="335"/>
      <c r="G663" s="331">
        <f>F663*C663</f>
        <v>0</v>
      </c>
      <c r="H663" s="534"/>
    </row>
    <row r="664" spans="1:8" ht="24" customHeight="1">
      <c r="A664" s="537"/>
      <c r="B664" s="336"/>
      <c r="C664" s="337"/>
      <c r="D664" s="338"/>
      <c r="E664" s="325">
        <f>C664*D664</f>
        <v>0</v>
      </c>
      <c r="F664" s="335"/>
      <c r="G664" s="331">
        <f>F664*C664</f>
        <v>0</v>
      </c>
      <c r="H664" s="534"/>
    </row>
    <row r="665" spans="1:8" ht="24" customHeight="1" thickBot="1">
      <c r="A665" s="537"/>
      <c r="B665" s="339"/>
      <c r="C665" s="340"/>
      <c r="D665" s="341"/>
      <c r="E665" s="326">
        <f>C665*D665</f>
        <v>0</v>
      </c>
      <c r="F665" s="335"/>
      <c r="G665" s="332">
        <f>F665*C665</f>
        <v>0</v>
      </c>
      <c r="H665" s="535"/>
    </row>
    <row r="666" spans="1:8" ht="24" customHeight="1" thickTop="1" thickBot="1">
      <c r="A666" s="538"/>
      <c r="B666" s="531" t="s">
        <v>389</v>
      </c>
      <c r="C666" s="532"/>
      <c r="D666" s="328">
        <f>SUM(D661:D665)</f>
        <v>0</v>
      </c>
      <c r="E666" s="327">
        <f>SUM(E661:E665)</f>
        <v>0</v>
      </c>
      <c r="F666" s="328">
        <f>SUM(F661:F665)</f>
        <v>0</v>
      </c>
      <c r="G666" s="327">
        <f>SUM(G661:G665)</f>
        <v>0</v>
      </c>
      <c r="H666" s="329">
        <f>IF(E666=0,0,ROUND(G666/E666,4))</f>
        <v>0</v>
      </c>
    </row>
    <row r="667" spans="1:8" ht="24" customHeight="1" thickTop="1">
      <c r="A667" s="323" t="str">
        <f>IF('APPLIC. FRACT.'!$A118="","",'APPLIC. FRACT.'!$A118)</f>
        <v/>
      </c>
      <c r="B667" s="333"/>
      <c r="C667" s="334"/>
      <c r="D667" s="335"/>
      <c r="E667" s="324">
        <f>C667*D667</f>
        <v>0</v>
      </c>
      <c r="F667" s="335"/>
      <c r="G667" s="330">
        <f>F667*C667</f>
        <v>0</v>
      </c>
      <c r="H667" s="533"/>
    </row>
    <row r="668" spans="1:8" ht="24" customHeight="1">
      <c r="A668" s="536"/>
      <c r="B668" s="336"/>
      <c r="C668" s="337"/>
      <c r="D668" s="338"/>
      <c r="E668" s="325">
        <f>C668*D668</f>
        <v>0</v>
      </c>
      <c r="F668" s="335"/>
      <c r="G668" s="331">
        <f>F668*C668</f>
        <v>0</v>
      </c>
      <c r="H668" s="534"/>
    </row>
    <row r="669" spans="1:8" ht="24" customHeight="1">
      <c r="A669" s="537"/>
      <c r="B669" s="336"/>
      <c r="C669" s="337"/>
      <c r="D669" s="338"/>
      <c r="E669" s="325">
        <f>C669*D669</f>
        <v>0</v>
      </c>
      <c r="F669" s="335"/>
      <c r="G669" s="331">
        <f>F669*C669</f>
        <v>0</v>
      </c>
      <c r="H669" s="534"/>
    </row>
    <row r="670" spans="1:8" ht="24" customHeight="1">
      <c r="A670" s="537"/>
      <c r="B670" s="336"/>
      <c r="C670" s="337"/>
      <c r="D670" s="338"/>
      <c r="E670" s="325">
        <f>C670*D670</f>
        <v>0</v>
      </c>
      <c r="F670" s="335"/>
      <c r="G670" s="331">
        <f>F670*C670</f>
        <v>0</v>
      </c>
      <c r="H670" s="534"/>
    </row>
    <row r="671" spans="1:8" ht="24" customHeight="1" thickBot="1">
      <c r="A671" s="537"/>
      <c r="B671" s="339"/>
      <c r="C671" s="340"/>
      <c r="D671" s="341"/>
      <c r="E671" s="326">
        <f>C671*D671</f>
        <v>0</v>
      </c>
      <c r="F671" s="335"/>
      <c r="G671" s="332">
        <f>F671*C671</f>
        <v>0</v>
      </c>
      <c r="H671" s="535"/>
    </row>
    <row r="672" spans="1:8" ht="24" customHeight="1" thickTop="1" thickBot="1">
      <c r="A672" s="538"/>
      <c r="B672" s="531" t="s">
        <v>389</v>
      </c>
      <c r="C672" s="532"/>
      <c r="D672" s="328">
        <f>SUM(D667:D671)</f>
        <v>0</v>
      </c>
      <c r="E672" s="327">
        <f>SUM(E667:E671)</f>
        <v>0</v>
      </c>
      <c r="F672" s="328">
        <f>SUM(F667:F671)</f>
        <v>0</v>
      </c>
      <c r="G672" s="327">
        <f>SUM(G667:G671)</f>
        <v>0</v>
      </c>
      <c r="H672" s="329">
        <f>IF(E672=0,0,ROUND(G672/E672,4))</f>
        <v>0</v>
      </c>
    </row>
    <row r="673" spans="1:8" ht="24" customHeight="1" thickTop="1">
      <c r="A673" s="323" t="str">
        <f>IF('APPLIC. FRACT.'!$A119="","",'APPLIC. FRACT.'!$A119)</f>
        <v/>
      </c>
      <c r="B673" s="333"/>
      <c r="C673" s="334"/>
      <c r="D673" s="335"/>
      <c r="E673" s="324">
        <f>C673*D673</f>
        <v>0</v>
      </c>
      <c r="F673" s="335"/>
      <c r="G673" s="330">
        <f>F673*C673</f>
        <v>0</v>
      </c>
      <c r="H673" s="533"/>
    </row>
    <row r="674" spans="1:8" ht="24" customHeight="1">
      <c r="A674" s="536"/>
      <c r="B674" s="336"/>
      <c r="C674" s="337"/>
      <c r="D674" s="338"/>
      <c r="E674" s="325">
        <f>C674*D674</f>
        <v>0</v>
      </c>
      <c r="F674" s="335"/>
      <c r="G674" s="331">
        <f>F674*C674</f>
        <v>0</v>
      </c>
      <c r="H674" s="534"/>
    </row>
    <row r="675" spans="1:8" ht="24" customHeight="1">
      <c r="A675" s="537"/>
      <c r="B675" s="336"/>
      <c r="C675" s="337"/>
      <c r="D675" s="338"/>
      <c r="E675" s="325">
        <f>C675*D675</f>
        <v>0</v>
      </c>
      <c r="F675" s="335"/>
      <c r="G675" s="331">
        <f>F675*C675</f>
        <v>0</v>
      </c>
      <c r="H675" s="534"/>
    </row>
    <row r="676" spans="1:8" ht="24" customHeight="1">
      <c r="A676" s="537"/>
      <c r="B676" s="336"/>
      <c r="C676" s="337"/>
      <c r="D676" s="338"/>
      <c r="E676" s="325">
        <f>C676*D676</f>
        <v>0</v>
      </c>
      <c r="F676" s="335"/>
      <c r="G676" s="331">
        <f>F676*C676</f>
        <v>0</v>
      </c>
      <c r="H676" s="534"/>
    </row>
    <row r="677" spans="1:8" ht="24" customHeight="1" thickBot="1">
      <c r="A677" s="537"/>
      <c r="B677" s="339"/>
      <c r="C677" s="340"/>
      <c r="D677" s="341"/>
      <c r="E677" s="326">
        <f>C677*D677</f>
        <v>0</v>
      </c>
      <c r="F677" s="335"/>
      <c r="G677" s="332">
        <f>F677*C677</f>
        <v>0</v>
      </c>
      <c r="H677" s="535"/>
    </row>
    <row r="678" spans="1:8" ht="24" customHeight="1" thickTop="1" thickBot="1">
      <c r="A678" s="538"/>
      <c r="B678" s="531" t="s">
        <v>389</v>
      </c>
      <c r="C678" s="532"/>
      <c r="D678" s="328">
        <f>SUM(D673:D677)</f>
        <v>0</v>
      </c>
      <c r="E678" s="327">
        <f>SUM(E673:E677)</f>
        <v>0</v>
      </c>
      <c r="F678" s="328">
        <f>SUM(F673:F677)</f>
        <v>0</v>
      </c>
      <c r="G678" s="327">
        <f>SUM(G673:G677)</f>
        <v>0</v>
      </c>
      <c r="H678" s="329">
        <f>IF(E678=0,0,ROUND(G678/E678,4))</f>
        <v>0</v>
      </c>
    </row>
    <row r="679" spans="1:8" ht="24" customHeight="1" thickTop="1">
      <c r="A679" s="323" t="str">
        <f>IF('APPLIC. FRACT.'!$A120="","",'APPLIC. FRACT.'!$A120)</f>
        <v/>
      </c>
      <c r="B679" s="333"/>
      <c r="C679" s="334"/>
      <c r="D679" s="335"/>
      <c r="E679" s="324">
        <f>C679*D679</f>
        <v>0</v>
      </c>
      <c r="F679" s="335"/>
      <c r="G679" s="330">
        <f>F679*C679</f>
        <v>0</v>
      </c>
      <c r="H679" s="533"/>
    </row>
    <row r="680" spans="1:8" ht="24" customHeight="1">
      <c r="A680" s="536"/>
      <c r="B680" s="336"/>
      <c r="C680" s="337"/>
      <c r="D680" s="338"/>
      <c r="E680" s="325">
        <f>C680*D680</f>
        <v>0</v>
      </c>
      <c r="F680" s="335"/>
      <c r="G680" s="331">
        <f>F680*C680</f>
        <v>0</v>
      </c>
      <c r="H680" s="534"/>
    </row>
    <row r="681" spans="1:8" ht="24" customHeight="1">
      <c r="A681" s="537"/>
      <c r="B681" s="336"/>
      <c r="C681" s="337"/>
      <c r="D681" s="338"/>
      <c r="E681" s="325">
        <f>C681*D681</f>
        <v>0</v>
      </c>
      <c r="F681" s="335"/>
      <c r="G681" s="331">
        <f>F681*C681</f>
        <v>0</v>
      </c>
      <c r="H681" s="534"/>
    </row>
    <row r="682" spans="1:8" ht="24" customHeight="1">
      <c r="A682" s="537"/>
      <c r="B682" s="336"/>
      <c r="C682" s="337"/>
      <c r="D682" s="338"/>
      <c r="E682" s="325">
        <f>C682*D682</f>
        <v>0</v>
      </c>
      <c r="F682" s="335"/>
      <c r="G682" s="331">
        <f>F682*C682</f>
        <v>0</v>
      </c>
      <c r="H682" s="534"/>
    </row>
    <row r="683" spans="1:8" ht="24" customHeight="1" thickBot="1">
      <c r="A683" s="537"/>
      <c r="B683" s="339"/>
      <c r="C683" s="340"/>
      <c r="D683" s="341"/>
      <c r="E683" s="326">
        <f>C683*D683</f>
        <v>0</v>
      </c>
      <c r="F683" s="335"/>
      <c r="G683" s="332">
        <f>F683*C683</f>
        <v>0</v>
      </c>
      <c r="H683" s="535"/>
    </row>
    <row r="684" spans="1:8" ht="24" customHeight="1" thickTop="1" thickBot="1">
      <c r="A684" s="538"/>
      <c r="B684" s="531" t="s">
        <v>389</v>
      </c>
      <c r="C684" s="532"/>
      <c r="D684" s="328">
        <f>SUM(D679:D683)</f>
        <v>0</v>
      </c>
      <c r="E684" s="327">
        <f>SUM(E679:E683)</f>
        <v>0</v>
      </c>
      <c r="F684" s="328">
        <f>SUM(F679:F683)</f>
        <v>0</v>
      </c>
      <c r="G684" s="327">
        <f>SUM(G679:G683)</f>
        <v>0</v>
      </c>
      <c r="H684" s="329">
        <f>IF(E684=0,0,ROUND(G684/E684,4))</f>
        <v>0</v>
      </c>
    </row>
    <row r="685" spans="1:8" ht="24" customHeight="1" thickTop="1">
      <c r="A685" s="323" t="str">
        <f>IF('APPLIC. FRACT.'!$A121="","",'APPLIC. FRACT.'!$A121)</f>
        <v/>
      </c>
      <c r="B685" s="333"/>
      <c r="C685" s="334"/>
      <c r="D685" s="335"/>
      <c r="E685" s="324">
        <f>C685*D685</f>
        <v>0</v>
      </c>
      <c r="F685" s="335"/>
      <c r="G685" s="330">
        <f>F685*C685</f>
        <v>0</v>
      </c>
      <c r="H685" s="533"/>
    </row>
    <row r="686" spans="1:8" ht="24" customHeight="1">
      <c r="A686" s="536"/>
      <c r="B686" s="336"/>
      <c r="C686" s="337"/>
      <c r="D686" s="338"/>
      <c r="E686" s="325">
        <f>C686*D686</f>
        <v>0</v>
      </c>
      <c r="F686" s="335"/>
      <c r="G686" s="331">
        <f>F686*C686</f>
        <v>0</v>
      </c>
      <c r="H686" s="534"/>
    </row>
    <row r="687" spans="1:8" ht="24" customHeight="1">
      <c r="A687" s="537"/>
      <c r="B687" s="336"/>
      <c r="C687" s="337"/>
      <c r="D687" s="338"/>
      <c r="E687" s="325">
        <f>C687*D687</f>
        <v>0</v>
      </c>
      <c r="F687" s="335"/>
      <c r="G687" s="331">
        <f>F687*C687</f>
        <v>0</v>
      </c>
      <c r="H687" s="534"/>
    </row>
    <row r="688" spans="1:8" ht="24" customHeight="1">
      <c r="A688" s="537"/>
      <c r="B688" s="336"/>
      <c r="C688" s="337"/>
      <c r="D688" s="338"/>
      <c r="E688" s="325">
        <f>C688*D688</f>
        <v>0</v>
      </c>
      <c r="F688" s="335"/>
      <c r="G688" s="331">
        <f>F688*C688</f>
        <v>0</v>
      </c>
      <c r="H688" s="534"/>
    </row>
    <row r="689" spans="1:8" ht="24" customHeight="1" thickBot="1">
      <c r="A689" s="537"/>
      <c r="B689" s="339"/>
      <c r="C689" s="340"/>
      <c r="D689" s="341"/>
      <c r="E689" s="326">
        <f>C689*D689</f>
        <v>0</v>
      </c>
      <c r="F689" s="335"/>
      <c r="G689" s="332">
        <f>F689*C689</f>
        <v>0</v>
      </c>
      <c r="H689" s="535"/>
    </row>
    <row r="690" spans="1:8" ht="24" customHeight="1" thickTop="1" thickBot="1">
      <c r="A690" s="538"/>
      <c r="B690" s="531" t="s">
        <v>389</v>
      </c>
      <c r="C690" s="532"/>
      <c r="D690" s="328">
        <f>SUM(D685:D689)</f>
        <v>0</v>
      </c>
      <c r="E690" s="327">
        <f>SUM(E685:E689)</f>
        <v>0</v>
      </c>
      <c r="F690" s="328">
        <f>SUM(F685:F689)</f>
        <v>0</v>
      </c>
      <c r="G690" s="327">
        <f>SUM(G685:G689)</f>
        <v>0</v>
      </c>
      <c r="H690" s="329">
        <f>IF(E690=0,0,ROUND(G690/E690,4))</f>
        <v>0</v>
      </c>
    </row>
    <row r="691" spans="1:8" ht="24" customHeight="1" thickTop="1">
      <c r="A691" s="323" t="str">
        <f>IF('APPLIC. FRACT.'!$A122="","",'APPLIC. FRACT.'!$A122)</f>
        <v/>
      </c>
      <c r="B691" s="333"/>
      <c r="C691" s="334"/>
      <c r="D691" s="335"/>
      <c r="E691" s="324">
        <f>C691*D691</f>
        <v>0</v>
      </c>
      <c r="F691" s="335"/>
      <c r="G691" s="330">
        <f>F691*C691</f>
        <v>0</v>
      </c>
      <c r="H691" s="533"/>
    </row>
    <row r="692" spans="1:8" ht="24" customHeight="1">
      <c r="A692" s="536"/>
      <c r="B692" s="336"/>
      <c r="C692" s="337"/>
      <c r="D692" s="338"/>
      <c r="E692" s="325">
        <f>C692*D692</f>
        <v>0</v>
      </c>
      <c r="F692" s="335"/>
      <c r="G692" s="331">
        <f>F692*C692</f>
        <v>0</v>
      </c>
      <c r="H692" s="534"/>
    </row>
    <row r="693" spans="1:8" ht="24" customHeight="1">
      <c r="A693" s="537"/>
      <c r="B693" s="336"/>
      <c r="C693" s="337"/>
      <c r="D693" s="338"/>
      <c r="E693" s="325">
        <f>C693*D693</f>
        <v>0</v>
      </c>
      <c r="F693" s="335"/>
      <c r="G693" s="331">
        <f>F693*C693</f>
        <v>0</v>
      </c>
      <c r="H693" s="534"/>
    </row>
    <row r="694" spans="1:8" ht="24" customHeight="1">
      <c r="A694" s="537"/>
      <c r="B694" s="336"/>
      <c r="C694" s="337"/>
      <c r="D694" s="338"/>
      <c r="E694" s="325">
        <f>C694*D694</f>
        <v>0</v>
      </c>
      <c r="F694" s="335"/>
      <c r="G694" s="331">
        <f>F694*C694</f>
        <v>0</v>
      </c>
      <c r="H694" s="534"/>
    </row>
    <row r="695" spans="1:8" ht="24" customHeight="1" thickBot="1">
      <c r="A695" s="537"/>
      <c r="B695" s="339"/>
      <c r="C695" s="340"/>
      <c r="D695" s="341"/>
      <c r="E695" s="326">
        <f>C695*D695</f>
        <v>0</v>
      </c>
      <c r="F695" s="335"/>
      <c r="G695" s="332">
        <f>F695*C695</f>
        <v>0</v>
      </c>
      <c r="H695" s="535"/>
    </row>
    <row r="696" spans="1:8" ht="24" customHeight="1" thickTop="1" thickBot="1">
      <c r="A696" s="538"/>
      <c r="B696" s="531" t="s">
        <v>389</v>
      </c>
      <c r="C696" s="532"/>
      <c r="D696" s="328">
        <f>SUM(D691:D695)</f>
        <v>0</v>
      </c>
      <c r="E696" s="327">
        <f>SUM(E691:E695)</f>
        <v>0</v>
      </c>
      <c r="F696" s="328">
        <f>SUM(F691:F695)</f>
        <v>0</v>
      </c>
      <c r="G696" s="327">
        <f>SUM(G691:G695)</f>
        <v>0</v>
      </c>
      <c r="H696" s="329">
        <f>IF(E696=0,0,ROUND(G696/E696,4))</f>
        <v>0</v>
      </c>
    </row>
    <row r="697" spans="1:8" ht="24" customHeight="1" thickTop="1">
      <c r="A697" s="323" t="str">
        <f>IF('APPLIC. FRACT.'!$A123="","",'APPLIC. FRACT.'!$A123)</f>
        <v/>
      </c>
      <c r="B697" s="333"/>
      <c r="C697" s="334"/>
      <c r="D697" s="335"/>
      <c r="E697" s="324">
        <f>C697*D697</f>
        <v>0</v>
      </c>
      <c r="F697" s="335"/>
      <c r="G697" s="330">
        <f>F697*C697</f>
        <v>0</v>
      </c>
      <c r="H697" s="533"/>
    </row>
    <row r="698" spans="1:8" ht="24" customHeight="1">
      <c r="A698" s="536"/>
      <c r="B698" s="336"/>
      <c r="C698" s="337"/>
      <c r="D698" s="338"/>
      <c r="E698" s="325">
        <f>C698*D698</f>
        <v>0</v>
      </c>
      <c r="F698" s="335"/>
      <c r="G698" s="331">
        <f>F698*C698</f>
        <v>0</v>
      </c>
      <c r="H698" s="534"/>
    </row>
    <row r="699" spans="1:8" ht="24" customHeight="1">
      <c r="A699" s="537"/>
      <c r="B699" s="336"/>
      <c r="C699" s="337"/>
      <c r="D699" s="338"/>
      <c r="E699" s="325">
        <f>C699*D699</f>
        <v>0</v>
      </c>
      <c r="F699" s="335"/>
      <c r="G699" s="331">
        <f>F699*C699</f>
        <v>0</v>
      </c>
      <c r="H699" s="534"/>
    </row>
    <row r="700" spans="1:8" ht="24" customHeight="1">
      <c r="A700" s="537"/>
      <c r="B700" s="336"/>
      <c r="C700" s="337"/>
      <c r="D700" s="338"/>
      <c r="E700" s="325">
        <f>C700*D700</f>
        <v>0</v>
      </c>
      <c r="F700" s="335"/>
      <c r="G700" s="331">
        <f>F700*C700</f>
        <v>0</v>
      </c>
      <c r="H700" s="534"/>
    </row>
    <row r="701" spans="1:8" ht="24" customHeight="1" thickBot="1">
      <c r="A701" s="537"/>
      <c r="B701" s="339"/>
      <c r="C701" s="340"/>
      <c r="D701" s="341"/>
      <c r="E701" s="326">
        <f>C701*D701</f>
        <v>0</v>
      </c>
      <c r="F701" s="335"/>
      <c r="G701" s="332">
        <f>F701*C701</f>
        <v>0</v>
      </c>
      <c r="H701" s="535"/>
    </row>
    <row r="702" spans="1:8" ht="24" customHeight="1" thickTop="1" thickBot="1">
      <c r="A702" s="538"/>
      <c r="B702" s="531" t="s">
        <v>389</v>
      </c>
      <c r="C702" s="532"/>
      <c r="D702" s="328">
        <f>SUM(D697:D701)</f>
        <v>0</v>
      </c>
      <c r="E702" s="327">
        <f>SUM(E697:E701)</f>
        <v>0</v>
      </c>
      <c r="F702" s="328">
        <f>SUM(F697:F701)</f>
        <v>0</v>
      </c>
      <c r="G702" s="327">
        <f>SUM(G697:G701)</f>
        <v>0</v>
      </c>
      <c r="H702" s="329">
        <f>IF(E702=0,0,ROUND(G702/E702,4))</f>
        <v>0</v>
      </c>
    </row>
    <row r="703" spans="1:8" ht="24" customHeight="1" thickTop="1">
      <c r="A703" s="323" t="str">
        <f>IF('APPLIC. FRACT.'!$A124="","",'APPLIC. FRACT.'!$A124)</f>
        <v/>
      </c>
      <c r="B703" s="333"/>
      <c r="C703" s="334"/>
      <c r="D703" s="335"/>
      <c r="E703" s="324">
        <f>C703*D703</f>
        <v>0</v>
      </c>
      <c r="F703" s="335"/>
      <c r="G703" s="330">
        <f>F703*C703</f>
        <v>0</v>
      </c>
      <c r="H703" s="533"/>
    </row>
    <row r="704" spans="1:8" ht="24" customHeight="1">
      <c r="A704" s="536"/>
      <c r="B704" s="336"/>
      <c r="C704" s="337"/>
      <c r="D704" s="338"/>
      <c r="E704" s="325">
        <f>C704*D704</f>
        <v>0</v>
      </c>
      <c r="F704" s="335"/>
      <c r="G704" s="331">
        <f>F704*C704</f>
        <v>0</v>
      </c>
      <c r="H704" s="534"/>
    </row>
    <row r="705" spans="1:8" ht="24" customHeight="1">
      <c r="A705" s="537"/>
      <c r="B705" s="336"/>
      <c r="C705" s="337"/>
      <c r="D705" s="338"/>
      <c r="E705" s="325">
        <f>C705*D705</f>
        <v>0</v>
      </c>
      <c r="F705" s="335"/>
      <c r="G705" s="331">
        <f>F705*C705</f>
        <v>0</v>
      </c>
      <c r="H705" s="534"/>
    </row>
    <row r="706" spans="1:8" ht="24" customHeight="1">
      <c r="A706" s="537"/>
      <c r="B706" s="336"/>
      <c r="C706" s="337"/>
      <c r="D706" s="338"/>
      <c r="E706" s="325">
        <f>C706*D706</f>
        <v>0</v>
      </c>
      <c r="F706" s="335"/>
      <c r="G706" s="331">
        <f>F706*C706</f>
        <v>0</v>
      </c>
      <c r="H706" s="534"/>
    </row>
    <row r="707" spans="1:8" ht="24" customHeight="1" thickBot="1">
      <c r="A707" s="537"/>
      <c r="B707" s="339"/>
      <c r="C707" s="340"/>
      <c r="D707" s="341"/>
      <c r="E707" s="326">
        <f>C707*D707</f>
        <v>0</v>
      </c>
      <c r="F707" s="335"/>
      <c r="G707" s="332">
        <f>F707*C707</f>
        <v>0</v>
      </c>
      <c r="H707" s="535"/>
    </row>
    <row r="708" spans="1:8" ht="24" customHeight="1" thickTop="1" thickBot="1">
      <c r="A708" s="538"/>
      <c r="B708" s="531" t="s">
        <v>389</v>
      </c>
      <c r="C708" s="532"/>
      <c r="D708" s="328">
        <f>SUM(D703:D707)</f>
        <v>0</v>
      </c>
      <c r="E708" s="327">
        <f>SUM(E703:E707)</f>
        <v>0</v>
      </c>
      <c r="F708" s="328">
        <f>SUM(F703:F707)</f>
        <v>0</v>
      </c>
      <c r="G708" s="327">
        <f>SUM(G703:G707)</f>
        <v>0</v>
      </c>
      <c r="H708" s="329">
        <f>IF(E708=0,0,ROUND(G708/E708,4))</f>
        <v>0</v>
      </c>
    </row>
    <row r="709" spans="1:8" ht="24" customHeight="1" thickTop="1">
      <c r="A709" s="323" t="str">
        <f>IF('APPLIC. FRACT.'!$A125="","",'APPLIC. FRACT.'!$A125)</f>
        <v/>
      </c>
      <c r="B709" s="333"/>
      <c r="C709" s="334"/>
      <c r="D709" s="335"/>
      <c r="E709" s="324">
        <f>C709*D709</f>
        <v>0</v>
      </c>
      <c r="F709" s="335"/>
      <c r="G709" s="330">
        <f>F709*C709</f>
        <v>0</v>
      </c>
      <c r="H709" s="533"/>
    </row>
    <row r="710" spans="1:8" ht="24" customHeight="1">
      <c r="A710" s="536"/>
      <c r="B710" s="336"/>
      <c r="C710" s="337"/>
      <c r="D710" s="338"/>
      <c r="E710" s="325">
        <f>C710*D710</f>
        <v>0</v>
      </c>
      <c r="F710" s="335"/>
      <c r="G710" s="331">
        <f>F710*C710</f>
        <v>0</v>
      </c>
      <c r="H710" s="534"/>
    </row>
    <row r="711" spans="1:8" ht="24" customHeight="1">
      <c r="A711" s="537"/>
      <c r="B711" s="336"/>
      <c r="C711" s="337"/>
      <c r="D711" s="338"/>
      <c r="E711" s="325">
        <f>C711*D711</f>
        <v>0</v>
      </c>
      <c r="F711" s="335"/>
      <c r="G711" s="331">
        <f>F711*C711</f>
        <v>0</v>
      </c>
      <c r="H711" s="534"/>
    </row>
    <row r="712" spans="1:8" ht="24" customHeight="1">
      <c r="A712" s="537"/>
      <c r="B712" s="336"/>
      <c r="C712" s="337"/>
      <c r="D712" s="338"/>
      <c r="E712" s="325">
        <f>C712*D712</f>
        <v>0</v>
      </c>
      <c r="F712" s="335"/>
      <c r="G712" s="331">
        <f>F712*C712</f>
        <v>0</v>
      </c>
      <c r="H712" s="534"/>
    </row>
    <row r="713" spans="1:8" ht="24" customHeight="1" thickBot="1">
      <c r="A713" s="537"/>
      <c r="B713" s="339"/>
      <c r="C713" s="340"/>
      <c r="D713" s="341"/>
      <c r="E713" s="326">
        <f>C713*D713</f>
        <v>0</v>
      </c>
      <c r="F713" s="335"/>
      <c r="G713" s="332">
        <f>F713*C713</f>
        <v>0</v>
      </c>
      <c r="H713" s="535"/>
    </row>
    <row r="714" spans="1:8" ht="24" customHeight="1" thickTop="1" thickBot="1">
      <c r="A714" s="538"/>
      <c r="B714" s="531" t="s">
        <v>389</v>
      </c>
      <c r="C714" s="532"/>
      <c r="D714" s="328">
        <f>SUM(D709:D713)</f>
        <v>0</v>
      </c>
      <c r="E714" s="327">
        <f>SUM(E709:E713)</f>
        <v>0</v>
      </c>
      <c r="F714" s="328">
        <f>SUM(F709:F713)</f>
        <v>0</v>
      </c>
      <c r="G714" s="327">
        <f>SUM(G709:G713)</f>
        <v>0</v>
      </c>
      <c r="H714" s="329">
        <f>IF(E714=0,0,ROUND(G714/E714,4))</f>
        <v>0</v>
      </c>
    </row>
    <row r="715" spans="1:8" ht="24" customHeight="1" thickTop="1">
      <c r="A715" s="323" t="str">
        <f>IF('APPLIC. FRACT.'!$A126="","",'APPLIC. FRACT.'!$A126)</f>
        <v/>
      </c>
      <c r="B715" s="333"/>
      <c r="C715" s="334"/>
      <c r="D715" s="335"/>
      <c r="E715" s="324">
        <f>C715*D715</f>
        <v>0</v>
      </c>
      <c r="F715" s="335"/>
      <c r="G715" s="330">
        <f>F715*C715</f>
        <v>0</v>
      </c>
      <c r="H715" s="533"/>
    </row>
    <row r="716" spans="1:8" ht="24" customHeight="1">
      <c r="A716" s="536"/>
      <c r="B716" s="336"/>
      <c r="C716" s="337"/>
      <c r="D716" s="338"/>
      <c r="E716" s="325">
        <f>C716*D716</f>
        <v>0</v>
      </c>
      <c r="F716" s="335"/>
      <c r="G716" s="331">
        <f>F716*C716</f>
        <v>0</v>
      </c>
      <c r="H716" s="534"/>
    </row>
    <row r="717" spans="1:8" ht="24" customHeight="1">
      <c r="A717" s="537"/>
      <c r="B717" s="336"/>
      <c r="C717" s="337"/>
      <c r="D717" s="338"/>
      <c r="E717" s="325">
        <f>C717*D717</f>
        <v>0</v>
      </c>
      <c r="F717" s="335"/>
      <c r="G717" s="331">
        <f>F717*C717</f>
        <v>0</v>
      </c>
      <c r="H717" s="534"/>
    </row>
    <row r="718" spans="1:8" ht="24" customHeight="1">
      <c r="A718" s="537"/>
      <c r="B718" s="336"/>
      <c r="C718" s="337"/>
      <c r="D718" s="338"/>
      <c r="E718" s="325">
        <f>C718*D718</f>
        <v>0</v>
      </c>
      <c r="F718" s="335"/>
      <c r="G718" s="331">
        <f>F718*C718</f>
        <v>0</v>
      </c>
      <c r="H718" s="534"/>
    </row>
    <row r="719" spans="1:8" ht="24" customHeight="1" thickBot="1">
      <c r="A719" s="537"/>
      <c r="B719" s="339"/>
      <c r="C719" s="340"/>
      <c r="D719" s="341"/>
      <c r="E719" s="326">
        <f>C719*D719</f>
        <v>0</v>
      </c>
      <c r="F719" s="335"/>
      <c r="G719" s="332">
        <f>F719*C719</f>
        <v>0</v>
      </c>
      <c r="H719" s="535"/>
    </row>
    <row r="720" spans="1:8" ht="24" customHeight="1" thickTop="1" thickBot="1">
      <c r="A720" s="538"/>
      <c r="B720" s="531" t="s">
        <v>389</v>
      </c>
      <c r="C720" s="532"/>
      <c r="D720" s="328">
        <f>SUM(D715:D719)</f>
        <v>0</v>
      </c>
      <c r="E720" s="327">
        <f>SUM(E715:E719)</f>
        <v>0</v>
      </c>
      <c r="F720" s="328">
        <f>SUM(F715:F719)</f>
        <v>0</v>
      </c>
      <c r="G720" s="327">
        <f>SUM(G715:G719)</f>
        <v>0</v>
      </c>
      <c r="H720" s="329">
        <f>IF(E720=0,0,ROUND(G720/E720,4))</f>
        <v>0</v>
      </c>
    </row>
    <row r="721" spans="1:8" ht="24" customHeight="1" thickTop="1">
      <c r="A721" s="323" t="str">
        <f>IF('APPLIC. FRACT.'!$A127="","",'APPLIC. FRACT.'!$A127)</f>
        <v/>
      </c>
      <c r="B721" s="333"/>
      <c r="C721" s="334"/>
      <c r="D721" s="335"/>
      <c r="E721" s="324">
        <f>C721*D721</f>
        <v>0</v>
      </c>
      <c r="F721" s="335"/>
      <c r="G721" s="330">
        <f>F721*C721</f>
        <v>0</v>
      </c>
      <c r="H721" s="533"/>
    </row>
    <row r="722" spans="1:8" ht="24" customHeight="1">
      <c r="A722" s="536"/>
      <c r="B722" s="336"/>
      <c r="C722" s="337"/>
      <c r="D722" s="338"/>
      <c r="E722" s="325">
        <f>C722*D722</f>
        <v>0</v>
      </c>
      <c r="F722" s="335"/>
      <c r="G722" s="331">
        <f>F722*C722</f>
        <v>0</v>
      </c>
      <c r="H722" s="534"/>
    </row>
    <row r="723" spans="1:8" ht="24" customHeight="1">
      <c r="A723" s="537"/>
      <c r="B723" s="336"/>
      <c r="C723" s="337"/>
      <c r="D723" s="338"/>
      <c r="E723" s="325">
        <f>C723*D723</f>
        <v>0</v>
      </c>
      <c r="F723" s="335"/>
      <c r="G723" s="331">
        <f>F723*C723</f>
        <v>0</v>
      </c>
      <c r="H723" s="534"/>
    </row>
    <row r="724" spans="1:8" ht="24" customHeight="1">
      <c r="A724" s="537"/>
      <c r="B724" s="336"/>
      <c r="C724" s="337"/>
      <c r="D724" s="338"/>
      <c r="E724" s="325">
        <f>C724*D724</f>
        <v>0</v>
      </c>
      <c r="F724" s="335"/>
      <c r="G724" s="331">
        <f>F724*C724</f>
        <v>0</v>
      </c>
      <c r="H724" s="534"/>
    </row>
    <row r="725" spans="1:8" ht="24" customHeight="1" thickBot="1">
      <c r="A725" s="537"/>
      <c r="B725" s="339"/>
      <c r="C725" s="340"/>
      <c r="D725" s="341"/>
      <c r="E725" s="326">
        <f>C725*D725</f>
        <v>0</v>
      </c>
      <c r="F725" s="335"/>
      <c r="G725" s="332">
        <f>F725*C725</f>
        <v>0</v>
      </c>
      <c r="H725" s="535"/>
    </row>
    <row r="726" spans="1:8" ht="24" customHeight="1" thickTop="1" thickBot="1">
      <c r="A726" s="538"/>
      <c r="B726" s="531" t="s">
        <v>389</v>
      </c>
      <c r="C726" s="532"/>
      <c r="D726" s="328">
        <f>SUM(D721:D725)</f>
        <v>0</v>
      </c>
      <c r="E726" s="327">
        <f>SUM(E721:E725)</f>
        <v>0</v>
      </c>
      <c r="F726" s="328">
        <f>SUM(F721:F725)</f>
        <v>0</v>
      </c>
      <c r="G726" s="327">
        <f>SUM(G721:G725)</f>
        <v>0</v>
      </c>
      <c r="H726" s="329">
        <f>IF(E726=0,0,ROUND(G726/E726,4))</f>
        <v>0</v>
      </c>
    </row>
    <row r="727" spans="1:8" ht="24" customHeight="1" thickTop="1">
      <c r="A727" s="323" t="str">
        <f>IF('APPLIC. FRACT.'!$A128="","",'APPLIC. FRACT.'!$A128)</f>
        <v/>
      </c>
      <c r="B727" s="333"/>
      <c r="C727" s="334"/>
      <c r="D727" s="335"/>
      <c r="E727" s="324">
        <f>C727*D727</f>
        <v>0</v>
      </c>
      <c r="F727" s="335"/>
      <c r="G727" s="330">
        <f>F727*C727</f>
        <v>0</v>
      </c>
      <c r="H727" s="533"/>
    </row>
    <row r="728" spans="1:8" ht="24" customHeight="1">
      <c r="A728" s="536"/>
      <c r="B728" s="336"/>
      <c r="C728" s="337"/>
      <c r="D728" s="338"/>
      <c r="E728" s="325">
        <f>C728*D728</f>
        <v>0</v>
      </c>
      <c r="F728" s="335"/>
      <c r="G728" s="331">
        <f>F728*C728</f>
        <v>0</v>
      </c>
      <c r="H728" s="534"/>
    </row>
    <row r="729" spans="1:8" ht="24" customHeight="1">
      <c r="A729" s="537"/>
      <c r="B729" s="336"/>
      <c r="C729" s="337"/>
      <c r="D729" s="338"/>
      <c r="E729" s="325">
        <f>C729*D729</f>
        <v>0</v>
      </c>
      <c r="F729" s="335"/>
      <c r="G729" s="331">
        <f>F729*C729</f>
        <v>0</v>
      </c>
      <c r="H729" s="534"/>
    </row>
    <row r="730" spans="1:8" ht="24" customHeight="1">
      <c r="A730" s="537"/>
      <c r="B730" s="336"/>
      <c r="C730" s="337"/>
      <c r="D730" s="338"/>
      <c r="E730" s="325">
        <f>C730*D730</f>
        <v>0</v>
      </c>
      <c r="F730" s="335"/>
      <c r="G730" s="331">
        <f>F730*C730</f>
        <v>0</v>
      </c>
      <c r="H730" s="534"/>
    </row>
    <row r="731" spans="1:8" ht="24" customHeight="1" thickBot="1">
      <c r="A731" s="537"/>
      <c r="B731" s="339"/>
      <c r="C731" s="340"/>
      <c r="D731" s="341"/>
      <c r="E731" s="326">
        <f>C731*D731</f>
        <v>0</v>
      </c>
      <c r="F731" s="335"/>
      <c r="G731" s="332">
        <f>F731*C731</f>
        <v>0</v>
      </c>
      <c r="H731" s="535"/>
    </row>
    <row r="732" spans="1:8" ht="24" customHeight="1" thickTop="1" thickBot="1">
      <c r="A732" s="538"/>
      <c r="B732" s="531" t="s">
        <v>389</v>
      </c>
      <c r="C732" s="532"/>
      <c r="D732" s="328">
        <f>SUM(D727:D731)</f>
        <v>0</v>
      </c>
      <c r="E732" s="327">
        <f>SUM(E727:E731)</f>
        <v>0</v>
      </c>
      <c r="F732" s="328">
        <f>SUM(F727:F731)</f>
        <v>0</v>
      </c>
      <c r="G732" s="327">
        <f>SUM(G727:G731)</f>
        <v>0</v>
      </c>
      <c r="H732" s="329">
        <f>IF(E732=0,0,ROUND(G732/E732,4))</f>
        <v>0</v>
      </c>
    </row>
    <row r="733" spans="1:8" ht="24" customHeight="1" thickTop="1">
      <c r="A733" s="323" t="str">
        <f>IF('APPLIC. FRACT.'!$A129="","",'APPLIC. FRACT.'!$A129)</f>
        <v/>
      </c>
      <c r="B733" s="333"/>
      <c r="C733" s="334"/>
      <c r="D733" s="335"/>
      <c r="E733" s="324">
        <f>C733*D733</f>
        <v>0</v>
      </c>
      <c r="F733" s="335"/>
      <c r="G733" s="330">
        <f>F733*C733</f>
        <v>0</v>
      </c>
      <c r="H733" s="533"/>
    </row>
    <row r="734" spans="1:8" ht="24" customHeight="1">
      <c r="A734" s="536"/>
      <c r="B734" s="336"/>
      <c r="C734" s="337"/>
      <c r="D734" s="338"/>
      <c r="E734" s="325">
        <f>C734*D734</f>
        <v>0</v>
      </c>
      <c r="F734" s="335"/>
      <c r="G734" s="331">
        <f>F734*C734</f>
        <v>0</v>
      </c>
      <c r="H734" s="534"/>
    </row>
    <row r="735" spans="1:8" ht="24" customHeight="1">
      <c r="A735" s="537"/>
      <c r="B735" s="336"/>
      <c r="C735" s="337"/>
      <c r="D735" s="338"/>
      <c r="E735" s="325">
        <f>C735*D735</f>
        <v>0</v>
      </c>
      <c r="F735" s="335"/>
      <c r="G735" s="331">
        <f>F735*C735</f>
        <v>0</v>
      </c>
      <c r="H735" s="534"/>
    </row>
    <row r="736" spans="1:8" ht="24" customHeight="1">
      <c r="A736" s="537"/>
      <c r="B736" s="336"/>
      <c r="C736" s="337"/>
      <c r="D736" s="338"/>
      <c r="E736" s="325">
        <f>C736*D736</f>
        <v>0</v>
      </c>
      <c r="F736" s="335"/>
      <c r="G736" s="331">
        <f>F736*C736</f>
        <v>0</v>
      </c>
      <c r="H736" s="534"/>
    </row>
    <row r="737" spans="1:8" ht="24" customHeight="1" thickBot="1">
      <c r="A737" s="537"/>
      <c r="B737" s="339"/>
      <c r="C737" s="340"/>
      <c r="D737" s="341"/>
      <c r="E737" s="326">
        <f>C737*D737</f>
        <v>0</v>
      </c>
      <c r="F737" s="335"/>
      <c r="G737" s="332">
        <f>F737*C737</f>
        <v>0</v>
      </c>
      <c r="H737" s="535"/>
    </row>
    <row r="738" spans="1:8" ht="24" customHeight="1" thickTop="1" thickBot="1">
      <c r="A738" s="538"/>
      <c r="B738" s="531" t="s">
        <v>389</v>
      </c>
      <c r="C738" s="532"/>
      <c r="D738" s="328">
        <f>SUM(D733:D737)</f>
        <v>0</v>
      </c>
      <c r="E738" s="327">
        <f>SUM(E733:E737)</f>
        <v>0</v>
      </c>
      <c r="F738" s="328">
        <f>SUM(F733:F737)</f>
        <v>0</v>
      </c>
      <c r="G738" s="327">
        <f>SUM(G733:G737)</f>
        <v>0</v>
      </c>
      <c r="H738" s="329">
        <f>IF(E738=0,0,ROUND(G738/E738,4))</f>
        <v>0</v>
      </c>
    </row>
    <row r="739" spans="1:8" ht="24" customHeight="1" thickTop="1">
      <c r="A739" s="323" t="str">
        <f>IF('APPLIC. FRACT.'!$A130="","",'APPLIC. FRACT.'!$A130)</f>
        <v/>
      </c>
      <c r="B739" s="333"/>
      <c r="C739" s="334"/>
      <c r="D739" s="335"/>
      <c r="E739" s="324">
        <f>C739*D739</f>
        <v>0</v>
      </c>
      <c r="F739" s="335"/>
      <c r="G739" s="330">
        <f>F739*C739</f>
        <v>0</v>
      </c>
      <c r="H739" s="533"/>
    </row>
    <row r="740" spans="1:8" ht="24" customHeight="1">
      <c r="A740" s="536"/>
      <c r="B740" s="336"/>
      <c r="C740" s="337"/>
      <c r="D740" s="338"/>
      <c r="E740" s="325">
        <f>C740*D740</f>
        <v>0</v>
      </c>
      <c r="F740" s="335"/>
      <c r="G740" s="331">
        <f>F740*C740</f>
        <v>0</v>
      </c>
      <c r="H740" s="534"/>
    </row>
    <row r="741" spans="1:8" ht="24" customHeight="1">
      <c r="A741" s="537"/>
      <c r="B741" s="336"/>
      <c r="C741" s="337"/>
      <c r="D741" s="338"/>
      <c r="E741" s="325">
        <f>C741*D741</f>
        <v>0</v>
      </c>
      <c r="F741" s="335"/>
      <c r="G741" s="331">
        <f>F741*C741</f>
        <v>0</v>
      </c>
      <c r="H741" s="534"/>
    </row>
    <row r="742" spans="1:8" ht="24" customHeight="1">
      <c r="A742" s="537"/>
      <c r="B742" s="336"/>
      <c r="C742" s="337"/>
      <c r="D742" s="338"/>
      <c r="E742" s="325">
        <f>C742*D742</f>
        <v>0</v>
      </c>
      <c r="F742" s="335"/>
      <c r="G742" s="331">
        <f>F742*C742</f>
        <v>0</v>
      </c>
      <c r="H742" s="534"/>
    </row>
    <row r="743" spans="1:8" ht="24" customHeight="1" thickBot="1">
      <c r="A743" s="537"/>
      <c r="B743" s="339"/>
      <c r="C743" s="340"/>
      <c r="D743" s="341"/>
      <c r="E743" s="326">
        <f>C743*D743</f>
        <v>0</v>
      </c>
      <c r="F743" s="335"/>
      <c r="G743" s="332">
        <f>F743*C743</f>
        <v>0</v>
      </c>
      <c r="H743" s="535"/>
    </row>
    <row r="744" spans="1:8" ht="24" customHeight="1" thickTop="1" thickBot="1">
      <c r="A744" s="538"/>
      <c r="B744" s="531" t="s">
        <v>389</v>
      </c>
      <c r="C744" s="532"/>
      <c r="D744" s="328">
        <f>SUM(D739:D743)</f>
        <v>0</v>
      </c>
      <c r="E744" s="327">
        <f>SUM(E739:E743)</f>
        <v>0</v>
      </c>
      <c r="F744" s="328">
        <f>SUM(F739:F743)</f>
        <v>0</v>
      </c>
      <c r="G744" s="327">
        <f>SUM(G739:G743)</f>
        <v>0</v>
      </c>
      <c r="H744" s="329">
        <f>IF(E744=0,0,ROUND(G744/E744,4))</f>
        <v>0</v>
      </c>
    </row>
    <row r="745" spans="1:8" ht="24" customHeight="1" thickTop="1">
      <c r="A745" s="323" t="str">
        <f>IF('APPLIC. FRACT.'!$A131="","",'APPLIC. FRACT.'!$A131)</f>
        <v/>
      </c>
      <c r="B745" s="333"/>
      <c r="C745" s="334"/>
      <c r="D745" s="335"/>
      <c r="E745" s="324">
        <f>C745*D745</f>
        <v>0</v>
      </c>
      <c r="F745" s="335"/>
      <c r="G745" s="330">
        <f>F745*C745</f>
        <v>0</v>
      </c>
      <c r="H745" s="533"/>
    </row>
    <row r="746" spans="1:8" ht="24" customHeight="1">
      <c r="A746" s="536"/>
      <c r="B746" s="336"/>
      <c r="C746" s="337"/>
      <c r="D746" s="338"/>
      <c r="E746" s="325">
        <f>C746*D746</f>
        <v>0</v>
      </c>
      <c r="F746" s="335"/>
      <c r="G746" s="331">
        <f>F746*C746</f>
        <v>0</v>
      </c>
      <c r="H746" s="534"/>
    </row>
    <row r="747" spans="1:8" ht="24" customHeight="1">
      <c r="A747" s="537"/>
      <c r="B747" s="336"/>
      <c r="C747" s="337"/>
      <c r="D747" s="338"/>
      <c r="E747" s="325">
        <f>C747*D747</f>
        <v>0</v>
      </c>
      <c r="F747" s="335"/>
      <c r="G747" s="331">
        <f>F747*C747</f>
        <v>0</v>
      </c>
      <c r="H747" s="534"/>
    </row>
    <row r="748" spans="1:8" ht="24" customHeight="1">
      <c r="A748" s="537"/>
      <c r="B748" s="336"/>
      <c r="C748" s="337"/>
      <c r="D748" s="338"/>
      <c r="E748" s="325">
        <f>C748*D748</f>
        <v>0</v>
      </c>
      <c r="F748" s="335"/>
      <c r="G748" s="331">
        <f>F748*C748</f>
        <v>0</v>
      </c>
      <c r="H748" s="534"/>
    </row>
    <row r="749" spans="1:8" ht="24" customHeight="1" thickBot="1">
      <c r="A749" s="537"/>
      <c r="B749" s="339"/>
      <c r="C749" s="340"/>
      <c r="D749" s="341"/>
      <c r="E749" s="326">
        <f>C749*D749</f>
        <v>0</v>
      </c>
      <c r="F749" s="335"/>
      <c r="G749" s="332">
        <f>F749*C749</f>
        <v>0</v>
      </c>
      <c r="H749" s="535"/>
    </row>
    <row r="750" spans="1:8" ht="24" customHeight="1" thickTop="1" thickBot="1">
      <c r="A750" s="538"/>
      <c r="B750" s="531" t="s">
        <v>389</v>
      </c>
      <c r="C750" s="532"/>
      <c r="D750" s="328">
        <f>SUM(D745:D749)</f>
        <v>0</v>
      </c>
      <c r="E750" s="327">
        <f>SUM(E745:E749)</f>
        <v>0</v>
      </c>
      <c r="F750" s="328">
        <f>SUM(F745:F749)</f>
        <v>0</v>
      </c>
      <c r="G750" s="327">
        <f>SUM(G745:G749)</f>
        <v>0</v>
      </c>
      <c r="H750" s="329">
        <f>IF(E750=0,0,ROUND(G750/E750,4))</f>
        <v>0</v>
      </c>
    </row>
    <row r="751" spans="1:8" ht="24" customHeight="1" thickTop="1">
      <c r="A751" s="323" t="str">
        <f>IF('APPLIC. FRACT.'!$A132="","",'APPLIC. FRACT.'!$A132)</f>
        <v/>
      </c>
      <c r="B751" s="333"/>
      <c r="C751" s="334"/>
      <c r="D751" s="335"/>
      <c r="E751" s="324">
        <f>C751*D751</f>
        <v>0</v>
      </c>
      <c r="F751" s="335"/>
      <c r="G751" s="330">
        <f>F751*C751</f>
        <v>0</v>
      </c>
      <c r="H751" s="533"/>
    </row>
    <row r="752" spans="1:8" ht="24" customHeight="1">
      <c r="A752" s="536"/>
      <c r="B752" s="336"/>
      <c r="C752" s="337"/>
      <c r="D752" s="338"/>
      <c r="E752" s="325">
        <f>C752*D752</f>
        <v>0</v>
      </c>
      <c r="F752" s="335"/>
      <c r="G752" s="331">
        <f>F752*C752</f>
        <v>0</v>
      </c>
      <c r="H752" s="534"/>
    </row>
    <row r="753" spans="1:8" ht="24" customHeight="1">
      <c r="A753" s="537"/>
      <c r="B753" s="336"/>
      <c r="C753" s="337"/>
      <c r="D753" s="338"/>
      <c r="E753" s="325">
        <f>C753*D753</f>
        <v>0</v>
      </c>
      <c r="F753" s="335"/>
      <c r="G753" s="331">
        <f>F753*C753</f>
        <v>0</v>
      </c>
      <c r="H753" s="534"/>
    </row>
    <row r="754" spans="1:8" ht="24" customHeight="1">
      <c r="A754" s="537"/>
      <c r="B754" s="336"/>
      <c r="C754" s="337"/>
      <c r="D754" s="338"/>
      <c r="E754" s="325">
        <f>C754*D754</f>
        <v>0</v>
      </c>
      <c r="F754" s="335"/>
      <c r="G754" s="331">
        <f>F754*C754</f>
        <v>0</v>
      </c>
      <c r="H754" s="534"/>
    </row>
    <row r="755" spans="1:8" ht="24" customHeight="1" thickBot="1">
      <c r="A755" s="537"/>
      <c r="B755" s="339"/>
      <c r="C755" s="340"/>
      <c r="D755" s="341"/>
      <c r="E755" s="326">
        <f>C755*D755</f>
        <v>0</v>
      </c>
      <c r="F755" s="335"/>
      <c r="G755" s="332">
        <f>F755*C755</f>
        <v>0</v>
      </c>
      <c r="H755" s="535"/>
    </row>
    <row r="756" spans="1:8" ht="24" customHeight="1" thickTop="1" thickBot="1">
      <c r="A756" s="538"/>
      <c r="B756" s="531" t="s">
        <v>389</v>
      </c>
      <c r="C756" s="532"/>
      <c r="D756" s="328">
        <f>SUM(D751:D755)</f>
        <v>0</v>
      </c>
      <c r="E756" s="327">
        <f>SUM(E751:E755)</f>
        <v>0</v>
      </c>
      <c r="F756" s="328">
        <f>SUM(F751:F755)</f>
        <v>0</v>
      </c>
      <c r="G756" s="327">
        <f>SUM(G751:G755)</f>
        <v>0</v>
      </c>
      <c r="H756" s="329">
        <f>IF(E756=0,0,ROUND(G756/E756,4))</f>
        <v>0</v>
      </c>
    </row>
    <row r="757" spans="1:8" ht="24" customHeight="1" thickTop="1">
      <c r="A757" s="323" t="str">
        <f>IF('APPLIC. FRACT.'!$A133="","",'APPLIC. FRACT.'!$A133)</f>
        <v/>
      </c>
      <c r="B757" s="333"/>
      <c r="C757" s="334"/>
      <c r="D757" s="335"/>
      <c r="E757" s="324">
        <f>C757*D757</f>
        <v>0</v>
      </c>
      <c r="F757" s="335"/>
      <c r="G757" s="330">
        <f>F757*C757</f>
        <v>0</v>
      </c>
      <c r="H757" s="533"/>
    </row>
    <row r="758" spans="1:8" ht="24" customHeight="1">
      <c r="A758" s="536"/>
      <c r="B758" s="336"/>
      <c r="C758" s="337"/>
      <c r="D758" s="338"/>
      <c r="E758" s="325">
        <f>C758*D758</f>
        <v>0</v>
      </c>
      <c r="F758" s="335"/>
      <c r="G758" s="331">
        <f>F758*C758</f>
        <v>0</v>
      </c>
      <c r="H758" s="534"/>
    </row>
    <row r="759" spans="1:8" ht="24" customHeight="1">
      <c r="A759" s="537"/>
      <c r="B759" s="336"/>
      <c r="C759" s="337"/>
      <c r="D759" s="338"/>
      <c r="E759" s="325">
        <f>C759*D759</f>
        <v>0</v>
      </c>
      <c r="F759" s="335"/>
      <c r="G759" s="331">
        <f>F759*C759</f>
        <v>0</v>
      </c>
      <c r="H759" s="534"/>
    </row>
    <row r="760" spans="1:8" ht="24" customHeight="1">
      <c r="A760" s="537"/>
      <c r="B760" s="336"/>
      <c r="C760" s="337"/>
      <c r="D760" s="338"/>
      <c r="E760" s="325">
        <f>C760*D760</f>
        <v>0</v>
      </c>
      <c r="F760" s="335"/>
      <c r="G760" s="331">
        <f>F760*C760</f>
        <v>0</v>
      </c>
      <c r="H760" s="534"/>
    </row>
    <row r="761" spans="1:8" ht="24" customHeight="1" thickBot="1">
      <c r="A761" s="537"/>
      <c r="B761" s="339"/>
      <c r="C761" s="340"/>
      <c r="D761" s="341"/>
      <c r="E761" s="326">
        <f>C761*D761</f>
        <v>0</v>
      </c>
      <c r="F761" s="335"/>
      <c r="G761" s="332">
        <f>F761*C761</f>
        <v>0</v>
      </c>
      <c r="H761" s="535"/>
    </row>
    <row r="762" spans="1:8" ht="24" customHeight="1" thickTop="1" thickBot="1">
      <c r="A762" s="538"/>
      <c r="B762" s="531" t="s">
        <v>389</v>
      </c>
      <c r="C762" s="532"/>
      <c r="D762" s="328">
        <f>SUM(D757:D761)</f>
        <v>0</v>
      </c>
      <c r="E762" s="327">
        <f>SUM(E757:E761)</f>
        <v>0</v>
      </c>
      <c r="F762" s="328">
        <f>SUM(F757:F761)</f>
        <v>0</v>
      </c>
      <c r="G762" s="327">
        <f>SUM(G757:G761)</f>
        <v>0</v>
      </c>
      <c r="H762" s="329">
        <f>IF(E762=0,0,ROUND(G762/E762,4))</f>
        <v>0</v>
      </c>
    </row>
    <row r="763" spans="1:8" ht="24" customHeight="1" thickTop="1">
      <c r="A763" s="323" t="str">
        <f>IF('APPLIC. FRACT.'!$A134="","",'APPLIC. FRACT.'!$A134)</f>
        <v/>
      </c>
      <c r="B763" s="333"/>
      <c r="C763" s="334"/>
      <c r="D763" s="335"/>
      <c r="E763" s="324">
        <f>C763*D763</f>
        <v>0</v>
      </c>
      <c r="F763" s="335"/>
      <c r="G763" s="330">
        <f>F763*C763</f>
        <v>0</v>
      </c>
      <c r="H763" s="533"/>
    </row>
    <row r="764" spans="1:8" ht="24" customHeight="1">
      <c r="A764" s="536"/>
      <c r="B764" s="336"/>
      <c r="C764" s="337"/>
      <c r="D764" s="338"/>
      <c r="E764" s="325">
        <f>C764*D764</f>
        <v>0</v>
      </c>
      <c r="F764" s="335"/>
      <c r="G764" s="331">
        <f>F764*C764</f>
        <v>0</v>
      </c>
      <c r="H764" s="534"/>
    </row>
    <row r="765" spans="1:8" ht="24" customHeight="1">
      <c r="A765" s="537"/>
      <c r="B765" s="336"/>
      <c r="C765" s="337"/>
      <c r="D765" s="338"/>
      <c r="E765" s="325">
        <f>C765*D765</f>
        <v>0</v>
      </c>
      <c r="F765" s="335"/>
      <c r="G765" s="331">
        <f>F765*C765</f>
        <v>0</v>
      </c>
      <c r="H765" s="534"/>
    </row>
    <row r="766" spans="1:8" ht="24" customHeight="1">
      <c r="A766" s="537"/>
      <c r="B766" s="336"/>
      <c r="C766" s="337"/>
      <c r="D766" s="338"/>
      <c r="E766" s="325">
        <f>C766*D766</f>
        <v>0</v>
      </c>
      <c r="F766" s="335"/>
      <c r="G766" s="331">
        <f>F766*C766</f>
        <v>0</v>
      </c>
      <c r="H766" s="534"/>
    </row>
    <row r="767" spans="1:8" ht="24" customHeight="1" thickBot="1">
      <c r="A767" s="537"/>
      <c r="B767" s="339"/>
      <c r="C767" s="340"/>
      <c r="D767" s="341"/>
      <c r="E767" s="326">
        <f>C767*D767</f>
        <v>0</v>
      </c>
      <c r="F767" s="335"/>
      <c r="G767" s="332">
        <f>F767*C767</f>
        <v>0</v>
      </c>
      <c r="H767" s="535"/>
    </row>
    <row r="768" spans="1:8" ht="24" customHeight="1" thickTop="1" thickBot="1">
      <c r="A768" s="538"/>
      <c r="B768" s="531" t="s">
        <v>389</v>
      </c>
      <c r="C768" s="532"/>
      <c r="D768" s="328">
        <f>SUM(D763:D767)</f>
        <v>0</v>
      </c>
      <c r="E768" s="327">
        <f>SUM(E763:E767)</f>
        <v>0</v>
      </c>
      <c r="F768" s="328">
        <f>SUM(F763:F767)</f>
        <v>0</v>
      </c>
      <c r="G768" s="327">
        <f>SUM(G763:G767)</f>
        <v>0</v>
      </c>
      <c r="H768" s="329">
        <f>IF(E768=0,0,ROUND(G768/E768,4))</f>
        <v>0</v>
      </c>
    </row>
    <row r="769" spans="1:8" ht="24" customHeight="1" thickTop="1">
      <c r="A769" s="323" t="str">
        <f>IF('APPLIC. FRACT.'!$A135="","",'APPLIC. FRACT.'!$A135)</f>
        <v/>
      </c>
      <c r="B769" s="333"/>
      <c r="C769" s="334"/>
      <c r="D769" s="335"/>
      <c r="E769" s="324">
        <f>C769*D769</f>
        <v>0</v>
      </c>
      <c r="F769" s="335"/>
      <c r="G769" s="330">
        <f>F769*C769</f>
        <v>0</v>
      </c>
      <c r="H769" s="533"/>
    </row>
    <row r="770" spans="1:8" ht="24" customHeight="1">
      <c r="A770" s="536"/>
      <c r="B770" s="336"/>
      <c r="C770" s="337"/>
      <c r="D770" s="338"/>
      <c r="E770" s="325">
        <f>C770*D770</f>
        <v>0</v>
      </c>
      <c r="F770" s="335"/>
      <c r="G770" s="331">
        <f>F770*C770</f>
        <v>0</v>
      </c>
      <c r="H770" s="534"/>
    </row>
    <row r="771" spans="1:8" ht="24" customHeight="1">
      <c r="A771" s="537"/>
      <c r="B771" s="336"/>
      <c r="C771" s="337"/>
      <c r="D771" s="338"/>
      <c r="E771" s="325">
        <f>C771*D771</f>
        <v>0</v>
      </c>
      <c r="F771" s="335"/>
      <c r="G771" s="331">
        <f>F771*C771</f>
        <v>0</v>
      </c>
      <c r="H771" s="534"/>
    </row>
    <row r="772" spans="1:8" ht="24" customHeight="1">
      <c r="A772" s="537"/>
      <c r="B772" s="336"/>
      <c r="C772" s="337"/>
      <c r="D772" s="338"/>
      <c r="E772" s="325">
        <f>C772*D772</f>
        <v>0</v>
      </c>
      <c r="F772" s="335"/>
      <c r="G772" s="331">
        <f>F772*C772</f>
        <v>0</v>
      </c>
      <c r="H772" s="534"/>
    </row>
    <row r="773" spans="1:8" ht="24" customHeight="1" thickBot="1">
      <c r="A773" s="537"/>
      <c r="B773" s="339"/>
      <c r="C773" s="340"/>
      <c r="D773" s="341"/>
      <c r="E773" s="326">
        <f>C773*D773</f>
        <v>0</v>
      </c>
      <c r="F773" s="335"/>
      <c r="G773" s="332">
        <f>F773*C773</f>
        <v>0</v>
      </c>
      <c r="H773" s="535"/>
    </row>
    <row r="774" spans="1:8" ht="24" customHeight="1" thickTop="1" thickBot="1">
      <c r="A774" s="538"/>
      <c r="B774" s="531" t="s">
        <v>389</v>
      </c>
      <c r="C774" s="532"/>
      <c r="D774" s="328">
        <f>SUM(D769:D773)</f>
        <v>0</v>
      </c>
      <c r="E774" s="327">
        <f>SUM(E769:E773)</f>
        <v>0</v>
      </c>
      <c r="F774" s="328">
        <f>SUM(F769:F773)</f>
        <v>0</v>
      </c>
      <c r="G774" s="327">
        <f>SUM(G769:G773)</f>
        <v>0</v>
      </c>
      <c r="H774" s="329">
        <f>IF(E774=0,0,ROUND(G774/E774,4))</f>
        <v>0</v>
      </c>
    </row>
    <row r="775" spans="1:8" ht="24" customHeight="1" thickTop="1">
      <c r="A775" s="323" t="str">
        <f>IF('APPLIC. FRACT.'!$A136="","",'APPLIC. FRACT.'!$A136)</f>
        <v/>
      </c>
      <c r="B775" s="333"/>
      <c r="C775" s="334"/>
      <c r="D775" s="335"/>
      <c r="E775" s="324">
        <f>C775*D775</f>
        <v>0</v>
      </c>
      <c r="F775" s="335"/>
      <c r="G775" s="330">
        <f>F775*C775</f>
        <v>0</v>
      </c>
      <c r="H775" s="533"/>
    </row>
    <row r="776" spans="1:8" ht="24" customHeight="1">
      <c r="A776" s="536"/>
      <c r="B776" s="336"/>
      <c r="C776" s="337"/>
      <c r="D776" s="338"/>
      <c r="E776" s="325">
        <f>C776*D776</f>
        <v>0</v>
      </c>
      <c r="F776" s="335"/>
      <c r="G776" s="331">
        <f>F776*C776</f>
        <v>0</v>
      </c>
      <c r="H776" s="534"/>
    </row>
    <row r="777" spans="1:8" ht="24" customHeight="1">
      <c r="A777" s="537"/>
      <c r="B777" s="336"/>
      <c r="C777" s="337"/>
      <c r="D777" s="338"/>
      <c r="E777" s="325">
        <f>C777*D777</f>
        <v>0</v>
      </c>
      <c r="F777" s="335"/>
      <c r="G777" s="331">
        <f>F777*C777</f>
        <v>0</v>
      </c>
      <c r="H777" s="534"/>
    </row>
    <row r="778" spans="1:8" ht="24" customHeight="1">
      <c r="A778" s="537"/>
      <c r="B778" s="336"/>
      <c r="C778" s="337"/>
      <c r="D778" s="338"/>
      <c r="E778" s="325">
        <f>C778*D778</f>
        <v>0</v>
      </c>
      <c r="F778" s="335"/>
      <c r="G778" s="331">
        <f>F778*C778</f>
        <v>0</v>
      </c>
      <c r="H778" s="534"/>
    </row>
    <row r="779" spans="1:8" ht="24" customHeight="1" thickBot="1">
      <c r="A779" s="537"/>
      <c r="B779" s="339"/>
      <c r="C779" s="340"/>
      <c r="D779" s="341"/>
      <c r="E779" s="326">
        <f>C779*D779</f>
        <v>0</v>
      </c>
      <c r="F779" s="335"/>
      <c r="G779" s="332">
        <f>F779*C779</f>
        <v>0</v>
      </c>
      <c r="H779" s="535"/>
    </row>
    <row r="780" spans="1:8" ht="24" customHeight="1" thickTop="1" thickBot="1">
      <c r="A780" s="538"/>
      <c r="B780" s="531" t="s">
        <v>389</v>
      </c>
      <c r="C780" s="532"/>
      <c r="D780" s="328">
        <f>SUM(D775:D779)</f>
        <v>0</v>
      </c>
      <c r="E780" s="327">
        <f>SUM(E775:E779)</f>
        <v>0</v>
      </c>
      <c r="F780" s="328">
        <f>SUM(F775:F779)</f>
        <v>0</v>
      </c>
      <c r="G780" s="327">
        <f>SUM(G775:G779)</f>
        <v>0</v>
      </c>
      <c r="H780" s="329">
        <f>IF(E780=0,0,ROUND(G780/E780,4))</f>
        <v>0</v>
      </c>
    </row>
    <row r="781" spans="1:8" ht="24" customHeight="1" thickTop="1">
      <c r="A781" s="323" t="str">
        <f>IF('APPLIC. FRACT.'!$A137="","",'APPLIC. FRACT.'!$A137)</f>
        <v/>
      </c>
      <c r="B781" s="333"/>
      <c r="C781" s="334"/>
      <c r="D781" s="335"/>
      <c r="E781" s="324">
        <f>C781*D781</f>
        <v>0</v>
      </c>
      <c r="F781" s="335"/>
      <c r="G781" s="330">
        <f>F781*C781</f>
        <v>0</v>
      </c>
      <c r="H781" s="533"/>
    </row>
    <row r="782" spans="1:8" ht="24" customHeight="1">
      <c r="A782" s="536"/>
      <c r="B782" s="336"/>
      <c r="C782" s="337"/>
      <c r="D782" s="338"/>
      <c r="E782" s="325">
        <f>C782*D782</f>
        <v>0</v>
      </c>
      <c r="F782" s="335"/>
      <c r="G782" s="331">
        <f>F782*C782</f>
        <v>0</v>
      </c>
      <c r="H782" s="534"/>
    </row>
    <row r="783" spans="1:8" ht="24" customHeight="1">
      <c r="A783" s="537"/>
      <c r="B783" s="336"/>
      <c r="C783" s="337"/>
      <c r="D783" s="338"/>
      <c r="E783" s="325">
        <f>C783*D783</f>
        <v>0</v>
      </c>
      <c r="F783" s="335"/>
      <c r="G783" s="331">
        <f>F783*C783</f>
        <v>0</v>
      </c>
      <c r="H783" s="534"/>
    </row>
    <row r="784" spans="1:8" ht="24" customHeight="1">
      <c r="A784" s="537"/>
      <c r="B784" s="336"/>
      <c r="C784" s="337"/>
      <c r="D784" s="338"/>
      <c r="E784" s="325">
        <f>C784*D784</f>
        <v>0</v>
      </c>
      <c r="F784" s="335"/>
      <c r="G784" s="331">
        <f>F784*C784</f>
        <v>0</v>
      </c>
      <c r="H784" s="534"/>
    </row>
    <row r="785" spans="1:8" ht="24" customHeight="1" thickBot="1">
      <c r="A785" s="537"/>
      <c r="B785" s="339"/>
      <c r="C785" s="340"/>
      <c r="D785" s="341"/>
      <c r="E785" s="326">
        <f>C785*D785</f>
        <v>0</v>
      </c>
      <c r="F785" s="335"/>
      <c r="G785" s="332">
        <f>F785*C785</f>
        <v>0</v>
      </c>
      <c r="H785" s="535"/>
    </row>
    <row r="786" spans="1:8" ht="24" customHeight="1" thickTop="1" thickBot="1">
      <c r="A786" s="538"/>
      <c r="B786" s="531" t="s">
        <v>389</v>
      </c>
      <c r="C786" s="532"/>
      <c r="D786" s="328">
        <f>SUM(D781:D785)</f>
        <v>0</v>
      </c>
      <c r="E786" s="327">
        <f>SUM(E781:E785)</f>
        <v>0</v>
      </c>
      <c r="F786" s="328">
        <f>SUM(F781:F785)</f>
        <v>0</v>
      </c>
      <c r="G786" s="327">
        <f>SUM(G781:G785)</f>
        <v>0</v>
      </c>
      <c r="H786" s="329">
        <f>IF(E786=0,0,ROUND(G786/E786,4))</f>
        <v>0</v>
      </c>
    </row>
    <row r="787" spans="1:8" ht="24" customHeight="1" thickTop="1">
      <c r="A787" s="323" t="str">
        <f>IF('APPLIC. FRACT.'!$A138="","",'APPLIC. FRACT.'!$A138)</f>
        <v/>
      </c>
      <c r="B787" s="333"/>
      <c r="C787" s="334"/>
      <c r="D787" s="335"/>
      <c r="E787" s="324">
        <f>C787*D787</f>
        <v>0</v>
      </c>
      <c r="F787" s="335"/>
      <c r="G787" s="330">
        <f>F787*C787</f>
        <v>0</v>
      </c>
      <c r="H787" s="533"/>
    </row>
    <row r="788" spans="1:8" ht="24" customHeight="1">
      <c r="A788" s="536"/>
      <c r="B788" s="336"/>
      <c r="C788" s="337"/>
      <c r="D788" s="338"/>
      <c r="E788" s="325">
        <f>C788*D788</f>
        <v>0</v>
      </c>
      <c r="F788" s="335"/>
      <c r="G788" s="331">
        <f>F788*C788</f>
        <v>0</v>
      </c>
      <c r="H788" s="534"/>
    </row>
    <row r="789" spans="1:8" ht="24" customHeight="1">
      <c r="A789" s="537"/>
      <c r="B789" s="336"/>
      <c r="C789" s="337"/>
      <c r="D789" s="338"/>
      <c r="E789" s="325">
        <f>C789*D789</f>
        <v>0</v>
      </c>
      <c r="F789" s="335"/>
      <c r="G789" s="331">
        <f>F789*C789</f>
        <v>0</v>
      </c>
      <c r="H789" s="534"/>
    </row>
    <row r="790" spans="1:8" ht="24" customHeight="1">
      <c r="A790" s="537"/>
      <c r="B790" s="336"/>
      <c r="C790" s="337"/>
      <c r="D790" s="338"/>
      <c r="E790" s="325">
        <f>C790*D790</f>
        <v>0</v>
      </c>
      <c r="F790" s="335"/>
      <c r="G790" s="331">
        <f>F790*C790</f>
        <v>0</v>
      </c>
      <c r="H790" s="534"/>
    </row>
    <row r="791" spans="1:8" ht="24" customHeight="1" thickBot="1">
      <c r="A791" s="537"/>
      <c r="B791" s="339"/>
      <c r="C791" s="340"/>
      <c r="D791" s="341"/>
      <c r="E791" s="326">
        <f>C791*D791</f>
        <v>0</v>
      </c>
      <c r="F791" s="335"/>
      <c r="G791" s="332">
        <f>F791*C791</f>
        <v>0</v>
      </c>
      <c r="H791" s="535"/>
    </row>
    <row r="792" spans="1:8" ht="24" customHeight="1" thickTop="1" thickBot="1">
      <c r="A792" s="538"/>
      <c r="B792" s="531" t="s">
        <v>389</v>
      </c>
      <c r="C792" s="532"/>
      <c r="D792" s="328">
        <f>SUM(D787:D791)</f>
        <v>0</v>
      </c>
      <c r="E792" s="327">
        <f>SUM(E787:E791)</f>
        <v>0</v>
      </c>
      <c r="F792" s="328">
        <f>SUM(F787:F791)</f>
        <v>0</v>
      </c>
      <c r="G792" s="327">
        <f>SUM(G787:G791)</f>
        <v>0</v>
      </c>
      <c r="H792" s="329">
        <f>IF(E792=0,0,ROUND(G792/E792,4))</f>
        <v>0</v>
      </c>
    </row>
    <row r="793" spans="1:8" ht="24" customHeight="1" thickTop="1">
      <c r="A793" s="323" t="str">
        <f>IF('APPLIC. FRACT.'!$A139="","",'APPLIC. FRACT.'!$A139)</f>
        <v/>
      </c>
      <c r="B793" s="333"/>
      <c r="C793" s="334"/>
      <c r="D793" s="335"/>
      <c r="E793" s="324">
        <f>C793*D793</f>
        <v>0</v>
      </c>
      <c r="F793" s="335"/>
      <c r="G793" s="330">
        <f>F793*C793</f>
        <v>0</v>
      </c>
      <c r="H793" s="533"/>
    </row>
    <row r="794" spans="1:8" ht="24" customHeight="1">
      <c r="A794" s="536"/>
      <c r="B794" s="336"/>
      <c r="C794" s="337"/>
      <c r="D794" s="338"/>
      <c r="E794" s="325">
        <f>C794*D794</f>
        <v>0</v>
      </c>
      <c r="F794" s="335"/>
      <c r="G794" s="331">
        <f>F794*C794</f>
        <v>0</v>
      </c>
      <c r="H794" s="534"/>
    </row>
    <row r="795" spans="1:8" ht="24" customHeight="1">
      <c r="A795" s="537"/>
      <c r="B795" s="336"/>
      <c r="C795" s="337"/>
      <c r="D795" s="338"/>
      <c r="E795" s="325">
        <f>C795*D795</f>
        <v>0</v>
      </c>
      <c r="F795" s="335"/>
      <c r="G795" s="331">
        <f>F795*C795</f>
        <v>0</v>
      </c>
      <c r="H795" s="534"/>
    </row>
    <row r="796" spans="1:8" ht="24" customHeight="1">
      <c r="A796" s="537"/>
      <c r="B796" s="336"/>
      <c r="C796" s="337"/>
      <c r="D796" s="338"/>
      <c r="E796" s="325">
        <f>C796*D796</f>
        <v>0</v>
      </c>
      <c r="F796" s="335"/>
      <c r="G796" s="331">
        <f>F796*C796</f>
        <v>0</v>
      </c>
      <c r="H796" s="534"/>
    </row>
    <row r="797" spans="1:8" ht="24" customHeight="1" thickBot="1">
      <c r="A797" s="537"/>
      <c r="B797" s="339"/>
      <c r="C797" s="340"/>
      <c r="D797" s="341"/>
      <c r="E797" s="326">
        <f>C797*D797</f>
        <v>0</v>
      </c>
      <c r="F797" s="335"/>
      <c r="G797" s="332">
        <f>F797*C797</f>
        <v>0</v>
      </c>
      <c r="H797" s="535"/>
    </row>
    <row r="798" spans="1:8" ht="24" customHeight="1" thickTop="1" thickBot="1">
      <c r="A798" s="538"/>
      <c r="B798" s="531" t="s">
        <v>389</v>
      </c>
      <c r="C798" s="532"/>
      <c r="D798" s="328">
        <f>SUM(D793:D797)</f>
        <v>0</v>
      </c>
      <c r="E798" s="327">
        <f>SUM(E793:E797)</f>
        <v>0</v>
      </c>
      <c r="F798" s="328">
        <f>SUM(F793:F797)</f>
        <v>0</v>
      </c>
      <c r="G798" s="327">
        <f>SUM(G793:G797)</f>
        <v>0</v>
      </c>
      <c r="H798" s="329">
        <f>IF(E798=0,0,ROUND(G798/E798,4))</f>
        <v>0</v>
      </c>
    </row>
    <row r="799" spans="1:8" ht="24" customHeight="1" thickTop="1" thickBot="1">
      <c r="D799" s="283"/>
      <c r="F799" s="283"/>
    </row>
    <row r="800" spans="1:8" ht="24" customHeight="1">
      <c r="A800" s="323" t="str">
        <f>IF('APPLIC. FRACT.'!$A140="","",'APPLIC. FRACT.'!$A140)</f>
        <v/>
      </c>
      <c r="B800" s="333"/>
      <c r="C800" s="334"/>
      <c r="D800" s="335"/>
      <c r="E800" s="324">
        <f>C800*D800</f>
        <v>0</v>
      </c>
      <c r="F800" s="335"/>
      <c r="G800" s="330">
        <f>F800*C800</f>
        <v>0</v>
      </c>
      <c r="H800" s="533"/>
    </row>
    <row r="801" spans="1:8" ht="24" customHeight="1">
      <c r="A801" s="536"/>
      <c r="B801" s="336"/>
      <c r="C801" s="337"/>
      <c r="D801" s="338"/>
      <c r="E801" s="325">
        <f>C801*D801</f>
        <v>0</v>
      </c>
      <c r="F801" s="335"/>
      <c r="G801" s="331">
        <f>F801*C801</f>
        <v>0</v>
      </c>
      <c r="H801" s="534"/>
    </row>
    <row r="802" spans="1:8" ht="24" customHeight="1">
      <c r="A802" s="537"/>
      <c r="B802" s="336"/>
      <c r="C802" s="337"/>
      <c r="D802" s="338"/>
      <c r="E802" s="325">
        <f>C802*D802</f>
        <v>0</v>
      </c>
      <c r="F802" s="335"/>
      <c r="G802" s="331">
        <f>F802*C802</f>
        <v>0</v>
      </c>
      <c r="H802" s="534"/>
    </row>
    <row r="803" spans="1:8" ht="24" customHeight="1">
      <c r="A803" s="537"/>
      <c r="B803" s="336"/>
      <c r="C803" s="337"/>
      <c r="D803" s="338"/>
      <c r="E803" s="325">
        <f>C803*D803</f>
        <v>0</v>
      </c>
      <c r="F803" s="335"/>
      <c r="G803" s="331">
        <f>F803*C803</f>
        <v>0</v>
      </c>
      <c r="H803" s="534"/>
    </row>
    <row r="804" spans="1:8" ht="24" customHeight="1" thickBot="1">
      <c r="A804" s="537"/>
      <c r="B804" s="339"/>
      <c r="C804" s="340"/>
      <c r="D804" s="341"/>
      <c r="E804" s="326">
        <f>C804*D804</f>
        <v>0</v>
      </c>
      <c r="F804" s="335"/>
      <c r="G804" s="332">
        <f>F804*C804</f>
        <v>0</v>
      </c>
      <c r="H804" s="535"/>
    </row>
    <row r="805" spans="1:8" ht="24" customHeight="1" thickTop="1" thickBot="1">
      <c r="A805" s="538"/>
      <c r="B805" s="531" t="s">
        <v>389</v>
      </c>
      <c r="C805" s="532"/>
      <c r="D805" s="328">
        <f>SUM(D800:D804)</f>
        <v>0</v>
      </c>
      <c r="E805" s="327">
        <f>SUM(E800:E804)</f>
        <v>0</v>
      </c>
      <c r="F805" s="328">
        <f>SUM(F800:F804)</f>
        <v>0</v>
      </c>
      <c r="G805" s="327">
        <f>SUM(G800:G804)</f>
        <v>0</v>
      </c>
      <c r="H805" s="329">
        <f>IF(E805=0,0,ROUND(G805/E805,4))</f>
        <v>0</v>
      </c>
    </row>
    <row r="806" spans="1:8" ht="24" customHeight="1" thickTop="1">
      <c r="A806" s="323" t="str">
        <f>IF('APPLIC. FRACT.'!$A141="","",'APPLIC. FRACT.'!$A141)</f>
        <v/>
      </c>
      <c r="B806" s="333"/>
      <c r="C806" s="334"/>
      <c r="D806" s="335"/>
      <c r="E806" s="324">
        <f>C806*D806</f>
        <v>0</v>
      </c>
      <c r="F806" s="335"/>
      <c r="G806" s="330">
        <f>F806*C806</f>
        <v>0</v>
      </c>
      <c r="H806" s="533"/>
    </row>
    <row r="807" spans="1:8" ht="24" customHeight="1">
      <c r="A807" s="536"/>
      <c r="B807" s="336"/>
      <c r="C807" s="337"/>
      <c r="D807" s="338"/>
      <c r="E807" s="325">
        <f>C807*D807</f>
        <v>0</v>
      </c>
      <c r="F807" s="335"/>
      <c r="G807" s="331">
        <f>F807*C807</f>
        <v>0</v>
      </c>
      <c r="H807" s="534"/>
    </row>
    <row r="808" spans="1:8" ht="24" customHeight="1">
      <c r="A808" s="537"/>
      <c r="B808" s="336"/>
      <c r="C808" s="337"/>
      <c r="D808" s="338"/>
      <c r="E808" s="325">
        <f>C808*D808</f>
        <v>0</v>
      </c>
      <c r="F808" s="335"/>
      <c r="G808" s="331">
        <f>F808*C808</f>
        <v>0</v>
      </c>
      <c r="H808" s="534"/>
    </row>
    <row r="809" spans="1:8" ht="24" customHeight="1">
      <c r="A809" s="537"/>
      <c r="B809" s="336"/>
      <c r="C809" s="337"/>
      <c r="D809" s="338"/>
      <c r="E809" s="325">
        <f>C809*D809</f>
        <v>0</v>
      </c>
      <c r="F809" s="335"/>
      <c r="G809" s="331">
        <f>F809*C809</f>
        <v>0</v>
      </c>
      <c r="H809" s="534"/>
    </row>
    <row r="810" spans="1:8" ht="24" customHeight="1" thickBot="1">
      <c r="A810" s="537"/>
      <c r="B810" s="339"/>
      <c r="C810" s="340"/>
      <c r="D810" s="341"/>
      <c r="E810" s="326">
        <f>C810*D810</f>
        <v>0</v>
      </c>
      <c r="F810" s="335"/>
      <c r="G810" s="332">
        <f>F810*C810</f>
        <v>0</v>
      </c>
      <c r="H810" s="535"/>
    </row>
    <row r="811" spans="1:8" ht="24" customHeight="1" thickTop="1" thickBot="1">
      <c r="A811" s="538"/>
      <c r="B811" s="531" t="s">
        <v>389</v>
      </c>
      <c r="C811" s="532"/>
      <c r="D811" s="328">
        <f>SUM(D806:D810)</f>
        <v>0</v>
      </c>
      <c r="E811" s="327">
        <f>SUM(E806:E810)</f>
        <v>0</v>
      </c>
      <c r="F811" s="328">
        <f>SUM(F806:F810)</f>
        <v>0</v>
      </c>
      <c r="G811" s="327">
        <f>SUM(G806:G810)</f>
        <v>0</v>
      </c>
      <c r="H811" s="329">
        <f>IF(E811=0,0,ROUND(G811/E811,4))</f>
        <v>0</v>
      </c>
    </row>
    <row r="812" spans="1:8" ht="24" customHeight="1" thickTop="1">
      <c r="A812" s="323" t="str">
        <f>IF('APPLIC. FRACT.'!$A142="","",'APPLIC. FRACT.'!$A142)</f>
        <v/>
      </c>
      <c r="B812" s="333"/>
      <c r="C812" s="334"/>
      <c r="D812" s="335"/>
      <c r="E812" s="324">
        <f>C812*D812</f>
        <v>0</v>
      </c>
      <c r="F812" s="335"/>
      <c r="G812" s="330">
        <f>F812*C812</f>
        <v>0</v>
      </c>
      <c r="H812" s="533"/>
    </row>
    <row r="813" spans="1:8" ht="24" customHeight="1">
      <c r="A813" s="536"/>
      <c r="B813" s="336"/>
      <c r="C813" s="337"/>
      <c r="D813" s="338"/>
      <c r="E813" s="325">
        <f>C813*D813</f>
        <v>0</v>
      </c>
      <c r="F813" s="335"/>
      <c r="G813" s="331">
        <f>F813*C813</f>
        <v>0</v>
      </c>
      <c r="H813" s="534"/>
    </row>
    <row r="814" spans="1:8" ht="24" customHeight="1">
      <c r="A814" s="537"/>
      <c r="B814" s="336"/>
      <c r="C814" s="337"/>
      <c r="D814" s="338"/>
      <c r="E814" s="325">
        <f>C814*D814</f>
        <v>0</v>
      </c>
      <c r="F814" s="335"/>
      <c r="G814" s="331">
        <f>F814*C814</f>
        <v>0</v>
      </c>
      <c r="H814" s="534"/>
    </row>
    <row r="815" spans="1:8" ht="24" customHeight="1">
      <c r="A815" s="537"/>
      <c r="B815" s="336"/>
      <c r="C815" s="337"/>
      <c r="D815" s="338"/>
      <c r="E815" s="325">
        <f>C815*D815</f>
        <v>0</v>
      </c>
      <c r="F815" s="335"/>
      <c r="G815" s="331">
        <f>F815*C815</f>
        <v>0</v>
      </c>
      <c r="H815" s="534"/>
    </row>
    <row r="816" spans="1:8" ht="24" customHeight="1" thickBot="1">
      <c r="A816" s="537"/>
      <c r="B816" s="339"/>
      <c r="C816" s="340"/>
      <c r="D816" s="341"/>
      <c r="E816" s="326">
        <f>C816*D816</f>
        <v>0</v>
      </c>
      <c r="F816" s="335"/>
      <c r="G816" s="332">
        <f>F816*C816</f>
        <v>0</v>
      </c>
      <c r="H816" s="535"/>
    </row>
    <row r="817" spans="1:8" ht="24" customHeight="1" thickTop="1" thickBot="1">
      <c r="A817" s="538"/>
      <c r="B817" s="531" t="s">
        <v>389</v>
      </c>
      <c r="C817" s="532"/>
      <c r="D817" s="328">
        <f>SUM(D812:D816)</f>
        <v>0</v>
      </c>
      <c r="E817" s="327">
        <f>SUM(E812:E816)</f>
        <v>0</v>
      </c>
      <c r="F817" s="328">
        <f>SUM(F812:F816)</f>
        <v>0</v>
      </c>
      <c r="G817" s="327">
        <f>SUM(G812:G816)</f>
        <v>0</v>
      </c>
      <c r="H817" s="329">
        <f>IF(E817=0,0,ROUND(G817/E817,4))</f>
        <v>0</v>
      </c>
    </row>
    <row r="818" spans="1:8" ht="24" customHeight="1" thickTop="1">
      <c r="A818" s="323" t="str">
        <f>IF('APPLIC. FRACT.'!$A143="","",'APPLIC. FRACT.'!$A143)</f>
        <v/>
      </c>
      <c r="B818" s="333"/>
      <c r="C818" s="334"/>
      <c r="D818" s="335"/>
      <c r="E818" s="324">
        <f>C818*D818</f>
        <v>0</v>
      </c>
      <c r="F818" s="335"/>
      <c r="G818" s="330">
        <f>F818*C818</f>
        <v>0</v>
      </c>
      <c r="H818" s="533"/>
    </row>
    <row r="819" spans="1:8" ht="24" customHeight="1">
      <c r="A819" s="536"/>
      <c r="B819" s="336"/>
      <c r="C819" s="337"/>
      <c r="D819" s="338"/>
      <c r="E819" s="325">
        <f>C819*D819</f>
        <v>0</v>
      </c>
      <c r="F819" s="335"/>
      <c r="G819" s="331">
        <f>F819*C819</f>
        <v>0</v>
      </c>
      <c r="H819" s="534"/>
    </row>
    <row r="820" spans="1:8" ht="24" customHeight="1">
      <c r="A820" s="537"/>
      <c r="B820" s="336"/>
      <c r="C820" s="337"/>
      <c r="D820" s="338"/>
      <c r="E820" s="325">
        <f>C820*D820</f>
        <v>0</v>
      </c>
      <c r="F820" s="335"/>
      <c r="G820" s="331">
        <f>F820*C820</f>
        <v>0</v>
      </c>
      <c r="H820" s="534"/>
    </row>
    <row r="821" spans="1:8" ht="24" customHeight="1">
      <c r="A821" s="537"/>
      <c r="B821" s="336"/>
      <c r="C821" s="337"/>
      <c r="D821" s="338"/>
      <c r="E821" s="325">
        <f>C821*D821</f>
        <v>0</v>
      </c>
      <c r="F821" s="335"/>
      <c r="G821" s="331">
        <f>F821*C821</f>
        <v>0</v>
      </c>
      <c r="H821" s="534"/>
    </row>
    <row r="822" spans="1:8" ht="24" customHeight="1" thickBot="1">
      <c r="A822" s="537"/>
      <c r="B822" s="339"/>
      <c r="C822" s="340"/>
      <c r="D822" s="341"/>
      <c r="E822" s="326">
        <f>C822*D822</f>
        <v>0</v>
      </c>
      <c r="F822" s="335"/>
      <c r="G822" s="332">
        <f>F822*C822</f>
        <v>0</v>
      </c>
      <c r="H822" s="535"/>
    </row>
    <row r="823" spans="1:8" ht="24" customHeight="1" thickTop="1" thickBot="1">
      <c r="A823" s="538"/>
      <c r="B823" s="531" t="s">
        <v>389</v>
      </c>
      <c r="C823" s="532"/>
      <c r="D823" s="328">
        <f>SUM(D818:D822)</f>
        <v>0</v>
      </c>
      <c r="E823" s="327">
        <f>SUM(E818:E822)</f>
        <v>0</v>
      </c>
      <c r="F823" s="328">
        <f>SUM(F818:F822)</f>
        <v>0</v>
      </c>
      <c r="G823" s="327">
        <f>SUM(G818:G822)</f>
        <v>0</v>
      </c>
      <c r="H823" s="329">
        <f>IF(E823=0,0,ROUND(G823/E823,4))</f>
        <v>0</v>
      </c>
    </row>
    <row r="824" spans="1:8" ht="24" customHeight="1" thickTop="1">
      <c r="A824" s="323" t="str">
        <f>IF('APPLIC. FRACT.'!$A144="","",'APPLIC. FRACT.'!$A144)</f>
        <v/>
      </c>
      <c r="B824" s="333"/>
      <c r="C824" s="334"/>
      <c r="D824" s="335"/>
      <c r="E824" s="324">
        <f>C824*D824</f>
        <v>0</v>
      </c>
      <c r="F824" s="335"/>
      <c r="G824" s="330">
        <f>F824*C824</f>
        <v>0</v>
      </c>
      <c r="H824" s="533"/>
    </row>
    <row r="825" spans="1:8" ht="24" customHeight="1">
      <c r="A825" s="536"/>
      <c r="B825" s="336"/>
      <c r="C825" s="337"/>
      <c r="D825" s="338"/>
      <c r="E825" s="325">
        <f>C825*D825</f>
        <v>0</v>
      </c>
      <c r="F825" s="335"/>
      <c r="G825" s="331">
        <f>F825*C825</f>
        <v>0</v>
      </c>
      <c r="H825" s="534"/>
    </row>
    <row r="826" spans="1:8" ht="24" customHeight="1">
      <c r="A826" s="537"/>
      <c r="B826" s="336"/>
      <c r="C826" s="337"/>
      <c r="D826" s="338"/>
      <c r="E826" s="325">
        <f>C826*D826</f>
        <v>0</v>
      </c>
      <c r="F826" s="335"/>
      <c r="G826" s="331">
        <f>F826*C826</f>
        <v>0</v>
      </c>
      <c r="H826" s="534"/>
    </row>
    <row r="827" spans="1:8" ht="24" customHeight="1">
      <c r="A827" s="537"/>
      <c r="B827" s="336"/>
      <c r="C827" s="337"/>
      <c r="D827" s="338"/>
      <c r="E827" s="325">
        <f>C827*D827</f>
        <v>0</v>
      </c>
      <c r="F827" s="335"/>
      <c r="G827" s="331">
        <f>F827*C827</f>
        <v>0</v>
      </c>
      <c r="H827" s="534"/>
    </row>
    <row r="828" spans="1:8" ht="24" customHeight="1" thickBot="1">
      <c r="A828" s="537"/>
      <c r="B828" s="339"/>
      <c r="C828" s="340"/>
      <c r="D828" s="341"/>
      <c r="E828" s="326">
        <f>C828*D828</f>
        <v>0</v>
      </c>
      <c r="F828" s="335"/>
      <c r="G828" s="332">
        <f>F828*C828</f>
        <v>0</v>
      </c>
      <c r="H828" s="535"/>
    </row>
    <row r="829" spans="1:8" ht="24" customHeight="1" thickTop="1" thickBot="1">
      <c r="A829" s="538"/>
      <c r="B829" s="531" t="s">
        <v>389</v>
      </c>
      <c r="C829" s="532"/>
      <c r="D829" s="328">
        <f>SUM(D824:D828)</f>
        <v>0</v>
      </c>
      <c r="E829" s="327">
        <f>SUM(E824:E828)</f>
        <v>0</v>
      </c>
      <c r="F829" s="328">
        <f>SUM(F824:F828)</f>
        <v>0</v>
      </c>
      <c r="G829" s="327">
        <f>SUM(G824:G828)</f>
        <v>0</v>
      </c>
      <c r="H829" s="329">
        <f>IF(E829=0,0,ROUND(G829/E829,4))</f>
        <v>0</v>
      </c>
    </row>
    <row r="830" spans="1:8" ht="24" customHeight="1" thickTop="1">
      <c r="A830" s="323" t="str">
        <f>IF('APPLIC. FRACT.'!$A145="","",'APPLIC. FRACT.'!$A145)</f>
        <v/>
      </c>
      <c r="B830" s="333"/>
      <c r="C830" s="334"/>
      <c r="D830" s="335"/>
      <c r="E830" s="324">
        <f>C830*D830</f>
        <v>0</v>
      </c>
      <c r="F830" s="335"/>
      <c r="G830" s="330">
        <f>F830*C830</f>
        <v>0</v>
      </c>
      <c r="H830" s="533"/>
    </row>
    <row r="831" spans="1:8" ht="24" customHeight="1">
      <c r="A831" s="536"/>
      <c r="B831" s="336"/>
      <c r="C831" s="337"/>
      <c r="D831" s="338"/>
      <c r="E831" s="325">
        <f>C831*D831</f>
        <v>0</v>
      </c>
      <c r="F831" s="335"/>
      <c r="G831" s="331">
        <f>F831*C831</f>
        <v>0</v>
      </c>
      <c r="H831" s="534"/>
    </row>
    <row r="832" spans="1:8" ht="24" customHeight="1">
      <c r="A832" s="537"/>
      <c r="B832" s="336"/>
      <c r="C832" s="337"/>
      <c r="D832" s="338"/>
      <c r="E832" s="325">
        <f>C832*D832</f>
        <v>0</v>
      </c>
      <c r="F832" s="335"/>
      <c r="G832" s="331">
        <f>F832*C832</f>
        <v>0</v>
      </c>
      <c r="H832" s="534"/>
    </row>
    <row r="833" spans="1:8" ht="24" customHeight="1">
      <c r="A833" s="537"/>
      <c r="B833" s="336"/>
      <c r="C833" s="337"/>
      <c r="D833" s="338"/>
      <c r="E833" s="325">
        <f>C833*D833</f>
        <v>0</v>
      </c>
      <c r="F833" s="335"/>
      <c r="G833" s="331">
        <f>F833*C833</f>
        <v>0</v>
      </c>
      <c r="H833" s="534"/>
    </row>
    <row r="834" spans="1:8" ht="24" customHeight="1" thickBot="1">
      <c r="A834" s="537"/>
      <c r="B834" s="339"/>
      <c r="C834" s="340"/>
      <c r="D834" s="341"/>
      <c r="E834" s="326">
        <f>C834*D834</f>
        <v>0</v>
      </c>
      <c r="F834" s="335"/>
      <c r="G834" s="332">
        <f>F834*C834</f>
        <v>0</v>
      </c>
      <c r="H834" s="535"/>
    </row>
    <row r="835" spans="1:8" ht="24" customHeight="1" thickTop="1" thickBot="1">
      <c r="A835" s="538"/>
      <c r="B835" s="531" t="s">
        <v>389</v>
      </c>
      <c r="C835" s="532"/>
      <c r="D835" s="328">
        <f>SUM(D830:D834)</f>
        <v>0</v>
      </c>
      <c r="E835" s="327">
        <f>SUM(E830:E834)</f>
        <v>0</v>
      </c>
      <c r="F835" s="328">
        <f>SUM(F830:F834)</f>
        <v>0</v>
      </c>
      <c r="G835" s="327">
        <f>SUM(G830:G834)</f>
        <v>0</v>
      </c>
      <c r="H835" s="329">
        <f>IF(E835=0,0,ROUND(G835/E835,4))</f>
        <v>0</v>
      </c>
    </row>
    <row r="836" spans="1:8" ht="24" customHeight="1" thickTop="1">
      <c r="A836" s="323" t="str">
        <f>IF('APPLIC. FRACT.'!$A146="","",'APPLIC. FRACT.'!$A146)</f>
        <v/>
      </c>
      <c r="B836" s="333"/>
      <c r="C836" s="334"/>
      <c r="D836" s="335"/>
      <c r="E836" s="324">
        <f>C836*D836</f>
        <v>0</v>
      </c>
      <c r="F836" s="335"/>
      <c r="G836" s="330">
        <f>F836*C836</f>
        <v>0</v>
      </c>
      <c r="H836" s="533"/>
    </row>
    <row r="837" spans="1:8" ht="24" customHeight="1">
      <c r="A837" s="536"/>
      <c r="B837" s="336"/>
      <c r="C837" s="337"/>
      <c r="D837" s="338"/>
      <c r="E837" s="325">
        <f>C837*D837</f>
        <v>0</v>
      </c>
      <c r="F837" s="335"/>
      <c r="G837" s="331">
        <f>F837*C837</f>
        <v>0</v>
      </c>
      <c r="H837" s="534"/>
    </row>
    <row r="838" spans="1:8" ht="24" customHeight="1">
      <c r="A838" s="537"/>
      <c r="B838" s="336"/>
      <c r="C838" s="337"/>
      <c r="D838" s="338"/>
      <c r="E838" s="325">
        <f>C838*D838</f>
        <v>0</v>
      </c>
      <c r="F838" s="335"/>
      <c r="G838" s="331">
        <f>F838*C838</f>
        <v>0</v>
      </c>
      <c r="H838" s="534"/>
    </row>
    <row r="839" spans="1:8" ht="24" customHeight="1">
      <c r="A839" s="537"/>
      <c r="B839" s="336"/>
      <c r="C839" s="337"/>
      <c r="D839" s="338"/>
      <c r="E839" s="325">
        <f>C839*D839</f>
        <v>0</v>
      </c>
      <c r="F839" s="335"/>
      <c r="G839" s="331">
        <f>F839*C839</f>
        <v>0</v>
      </c>
      <c r="H839" s="534"/>
    </row>
    <row r="840" spans="1:8" ht="24" customHeight="1" thickBot="1">
      <c r="A840" s="537"/>
      <c r="B840" s="339"/>
      <c r="C840" s="340"/>
      <c r="D840" s="341"/>
      <c r="E840" s="326">
        <f>C840*D840</f>
        <v>0</v>
      </c>
      <c r="F840" s="335"/>
      <c r="G840" s="332">
        <f>F840*C840</f>
        <v>0</v>
      </c>
      <c r="H840" s="535"/>
    </row>
    <row r="841" spans="1:8" ht="24" customHeight="1" thickTop="1" thickBot="1">
      <c r="A841" s="538"/>
      <c r="B841" s="531" t="s">
        <v>389</v>
      </c>
      <c r="C841" s="532"/>
      <c r="D841" s="328">
        <f>SUM(D836:D840)</f>
        <v>0</v>
      </c>
      <c r="E841" s="327">
        <f>SUM(E836:E840)</f>
        <v>0</v>
      </c>
      <c r="F841" s="328">
        <f>SUM(F836:F840)</f>
        <v>0</v>
      </c>
      <c r="G841" s="327">
        <f>SUM(G836:G840)</f>
        <v>0</v>
      </c>
      <c r="H841" s="329">
        <f>IF(E841=0,0,ROUND(G841/E841,4))</f>
        <v>0</v>
      </c>
    </row>
    <row r="842" spans="1:8" ht="24" customHeight="1" thickTop="1">
      <c r="A842" s="323" t="str">
        <f>IF('APPLIC. FRACT.'!$A147="","",'APPLIC. FRACT.'!$A147)</f>
        <v/>
      </c>
      <c r="B842" s="333"/>
      <c r="C842" s="334"/>
      <c r="D842" s="335"/>
      <c r="E842" s="324">
        <f>C842*D842</f>
        <v>0</v>
      </c>
      <c r="F842" s="335"/>
      <c r="G842" s="330">
        <f>F842*C842</f>
        <v>0</v>
      </c>
      <c r="H842" s="533"/>
    </row>
    <row r="843" spans="1:8" ht="24" customHeight="1">
      <c r="A843" s="536"/>
      <c r="B843" s="336"/>
      <c r="C843" s="337"/>
      <c r="D843" s="338"/>
      <c r="E843" s="325">
        <f>C843*D843</f>
        <v>0</v>
      </c>
      <c r="F843" s="335"/>
      <c r="G843" s="331">
        <f>F843*C843</f>
        <v>0</v>
      </c>
      <c r="H843" s="534"/>
    </row>
    <row r="844" spans="1:8" ht="24" customHeight="1">
      <c r="A844" s="537"/>
      <c r="B844" s="336"/>
      <c r="C844" s="337"/>
      <c r="D844" s="338"/>
      <c r="E844" s="325">
        <f>C844*D844</f>
        <v>0</v>
      </c>
      <c r="F844" s="335"/>
      <c r="G844" s="331">
        <f>F844*C844</f>
        <v>0</v>
      </c>
      <c r="H844" s="534"/>
    </row>
    <row r="845" spans="1:8" ht="24" customHeight="1">
      <c r="A845" s="537"/>
      <c r="B845" s="336"/>
      <c r="C845" s="337"/>
      <c r="D845" s="338"/>
      <c r="E845" s="325">
        <f>C845*D845</f>
        <v>0</v>
      </c>
      <c r="F845" s="335"/>
      <c r="G845" s="331">
        <f>F845*C845</f>
        <v>0</v>
      </c>
      <c r="H845" s="534"/>
    </row>
    <row r="846" spans="1:8" ht="24" customHeight="1" thickBot="1">
      <c r="A846" s="537"/>
      <c r="B846" s="339"/>
      <c r="C846" s="340"/>
      <c r="D846" s="341"/>
      <c r="E846" s="326">
        <f>C846*D846</f>
        <v>0</v>
      </c>
      <c r="F846" s="335"/>
      <c r="G846" s="332">
        <f>F846*C846</f>
        <v>0</v>
      </c>
      <c r="H846" s="535"/>
    </row>
    <row r="847" spans="1:8" ht="24" customHeight="1" thickTop="1" thickBot="1">
      <c r="A847" s="538"/>
      <c r="B847" s="531" t="s">
        <v>389</v>
      </c>
      <c r="C847" s="532"/>
      <c r="D847" s="328">
        <f>SUM(D842:D846)</f>
        <v>0</v>
      </c>
      <c r="E847" s="327">
        <f>SUM(E842:E846)</f>
        <v>0</v>
      </c>
      <c r="F847" s="328">
        <f>SUM(F842:F846)</f>
        <v>0</v>
      </c>
      <c r="G847" s="327">
        <f>SUM(G842:G846)</f>
        <v>0</v>
      </c>
      <c r="H847" s="329">
        <f>IF(E847=0,0,ROUND(G847/E847,4))</f>
        <v>0</v>
      </c>
    </row>
    <row r="848" spans="1:8" ht="24" customHeight="1" thickTop="1">
      <c r="A848" s="323" t="str">
        <f>IF('APPLIC. FRACT.'!$A148="","",'APPLIC. FRACT.'!$A148)</f>
        <v/>
      </c>
      <c r="B848" s="333"/>
      <c r="C848" s="334"/>
      <c r="D848" s="335"/>
      <c r="E848" s="324">
        <f>C848*D848</f>
        <v>0</v>
      </c>
      <c r="F848" s="335"/>
      <c r="G848" s="330">
        <f>F848*C848</f>
        <v>0</v>
      </c>
      <c r="H848" s="533"/>
    </row>
    <row r="849" spans="1:8" ht="24" customHeight="1">
      <c r="A849" s="536"/>
      <c r="B849" s="336"/>
      <c r="C849" s="337"/>
      <c r="D849" s="338"/>
      <c r="E849" s="325">
        <f>C849*D849</f>
        <v>0</v>
      </c>
      <c r="F849" s="335"/>
      <c r="G849" s="331">
        <f>F849*C849</f>
        <v>0</v>
      </c>
      <c r="H849" s="534"/>
    </row>
    <row r="850" spans="1:8" ht="24" customHeight="1">
      <c r="A850" s="537"/>
      <c r="B850" s="336"/>
      <c r="C850" s="337"/>
      <c r="D850" s="338"/>
      <c r="E850" s="325">
        <f>C850*D850</f>
        <v>0</v>
      </c>
      <c r="F850" s="335"/>
      <c r="G850" s="331">
        <f>F850*C850</f>
        <v>0</v>
      </c>
      <c r="H850" s="534"/>
    </row>
    <row r="851" spans="1:8" ht="24" customHeight="1">
      <c r="A851" s="537"/>
      <c r="B851" s="336"/>
      <c r="C851" s="337"/>
      <c r="D851" s="338"/>
      <c r="E851" s="325">
        <f>C851*D851</f>
        <v>0</v>
      </c>
      <c r="F851" s="335"/>
      <c r="G851" s="331">
        <f>F851*C851</f>
        <v>0</v>
      </c>
      <c r="H851" s="534"/>
    </row>
    <row r="852" spans="1:8" ht="24" customHeight="1" thickBot="1">
      <c r="A852" s="537"/>
      <c r="B852" s="339"/>
      <c r="C852" s="340"/>
      <c r="D852" s="341"/>
      <c r="E852" s="326">
        <f>C852*D852</f>
        <v>0</v>
      </c>
      <c r="F852" s="335"/>
      <c r="G852" s="332">
        <f>F852*C852</f>
        <v>0</v>
      </c>
      <c r="H852" s="535"/>
    </row>
    <row r="853" spans="1:8" ht="24" customHeight="1" thickTop="1" thickBot="1">
      <c r="A853" s="538"/>
      <c r="B853" s="531" t="s">
        <v>389</v>
      </c>
      <c r="C853" s="532"/>
      <c r="D853" s="328">
        <f>SUM(D848:D852)</f>
        <v>0</v>
      </c>
      <c r="E853" s="327">
        <f>SUM(E848:E852)</f>
        <v>0</v>
      </c>
      <c r="F853" s="328">
        <f>SUM(F848:F852)</f>
        <v>0</v>
      </c>
      <c r="G853" s="327">
        <f>SUM(G848:G852)</f>
        <v>0</v>
      </c>
      <c r="H853" s="329">
        <f>IF(E853=0,0,ROUND(G853/E853,4))</f>
        <v>0</v>
      </c>
    </row>
    <row r="854" spans="1:8" ht="24" customHeight="1" thickTop="1">
      <c r="A854" s="323" t="str">
        <f>IF('APPLIC. FRACT.'!$A149="","",'APPLIC. FRACT.'!$A149)</f>
        <v/>
      </c>
      <c r="B854" s="333"/>
      <c r="C854" s="334"/>
      <c r="D854" s="335"/>
      <c r="E854" s="324">
        <f>C854*D854</f>
        <v>0</v>
      </c>
      <c r="F854" s="335"/>
      <c r="G854" s="330">
        <f>F854*C854</f>
        <v>0</v>
      </c>
      <c r="H854" s="533"/>
    </row>
    <row r="855" spans="1:8" ht="24" customHeight="1">
      <c r="A855" s="536"/>
      <c r="B855" s="336"/>
      <c r="C855" s="337"/>
      <c r="D855" s="338"/>
      <c r="E855" s="325">
        <f>C855*D855</f>
        <v>0</v>
      </c>
      <c r="F855" s="335"/>
      <c r="G855" s="331">
        <f>F855*C855</f>
        <v>0</v>
      </c>
      <c r="H855" s="534"/>
    </row>
    <row r="856" spans="1:8" ht="24" customHeight="1">
      <c r="A856" s="537"/>
      <c r="B856" s="336"/>
      <c r="C856" s="337"/>
      <c r="D856" s="338"/>
      <c r="E856" s="325">
        <f>C856*D856</f>
        <v>0</v>
      </c>
      <c r="F856" s="335"/>
      <c r="G856" s="331">
        <f>F856*C856</f>
        <v>0</v>
      </c>
      <c r="H856" s="534"/>
    </row>
    <row r="857" spans="1:8" ht="24" customHeight="1">
      <c r="A857" s="537"/>
      <c r="B857" s="336"/>
      <c r="C857" s="337"/>
      <c r="D857" s="338"/>
      <c r="E857" s="325">
        <f>C857*D857</f>
        <v>0</v>
      </c>
      <c r="F857" s="335"/>
      <c r="G857" s="331">
        <f>F857*C857</f>
        <v>0</v>
      </c>
      <c r="H857" s="534"/>
    </row>
    <row r="858" spans="1:8" ht="24" customHeight="1" thickBot="1">
      <c r="A858" s="537"/>
      <c r="B858" s="339"/>
      <c r="C858" s="340"/>
      <c r="D858" s="341"/>
      <c r="E858" s="326">
        <f>C858*D858</f>
        <v>0</v>
      </c>
      <c r="F858" s="335"/>
      <c r="G858" s="332">
        <f>F858*C858</f>
        <v>0</v>
      </c>
      <c r="H858" s="535"/>
    </row>
    <row r="859" spans="1:8" ht="24" customHeight="1" thickTop="1" thickBot="1">
      <c r="A859" s="538"/>
      <c r="B859" s="531" t="s">
        <v>389</v>
      </c>
      <c r="C859" s="532"/>
      <c r="D859" s="328">
        <f>SUM(D854:D858)</f>
        <v>0</v>
      </c>
      <c r="E859" s="327">
        <f>SUM(E854:E858)</f>
        <v>0</v>
      </c>
      <c r="F859" s="328">
        <f>SUM(F854:F858)</f>
        <v>0</v>
      </c>
      <c r="G859" s="327">
        <f>SUM(G854:G858)</f>
        <v>0</v>
      </c>
      <c r="H859" s="329">
        <f>IF(E859=0,0,ROUND(G859/E859,4))</f>
        <v>0</v>
      </c>
    </row>
    <row r="860" spans="1:8" ht="24" customHeight="1" thickTop="1">
      <c r="A860" s="323" t="str">
        <f>IF('APPLIC. FRACT.'!$A150="","",'APPLIC. FRACT.'!$A150)</f>
        <v/>
      </c>
      <c r="B860" s="333"/>
      <c r="C860" s="334"/>
      <c r="D860" s="335"/>
      <c r="E860" s="324">
        <f>C860*D860</f>
        <v>0</v>
      </c>
      <c r="F860" s="335"/>
      <c r="G860" s="330">
        <f>F860*C860</f>
        <v>0</v>
      </c>
      <c r="H860" s="533"/>
    </row>
    <row r="861" spans="1:8" ht="24" customHeight="1">
      <c r="A861" s="536"/>
      <c r="B861" s="336"/>
      <c r="C861" s="337"/>
      <c r="D861" s="338"/>
      <c r="E861" s="325">
        <f>C861*D861</f>
        <v>0</v>
      </c>
      <c r="F861" s="335"/>
      <c r="G861" s="331">
        <f>F861*C861</f>
        <v>0</v>
      </c>
      <c r="H861" s="534"/>
    </row>
    <row r="862" spans="1:8" ht="24" customHeight="1">
      <c r="A862" s="537"/>
      <c r="B862" s="336"/>
      <c r="C862" s="337"/>
      <c r="D862" s="338"/>
      <c r="E862" s="325">
        <f>C862*D862</f>
        <v>0</v>
      </c>
      <c r="F862" s="335"/>
      <c r="G862" s="331">
        <f>F862*C862</f>
        <v>0</v>
      </c>
      <c r="H862" s="534"/>
    </row>
    <row r="863" spans="1:8" ht="24" customHeight="1">
      <c r="A863" s="537"/>
      <c r="B863" s="336"/>
      <c r="C863" s="337"/>
      <c r="D863" s="338"/>
      <c r="E863" s="325">
        <f>C863*D863</f>
        <v>0</v>
      </c>
      <c r="F863" s="335"/>
      <c r="G863" s="331">
        <f>F863*C863</f>
        <v>0</v>
      </c>
      <c r="H863" s="534"/>
    </row>
    <row r="864" spans="1:8" ht="24" customHeight="1" thickBot="1">
      <c r="A864" s="537"/>
      <c r="B864" s="339"/>
      <c r="C864" s="340"/>
      <c r="D864" s="341"/>
      <c r="E864" s="326">
        <f>C864*D864</f>
        <v>0</v>
      </c>
      <c r="F864" s="335"/>
      <c r="G864" s="332">
        <f>F864*C864</f>
        <v>0</v>
      </c>
      <c r="H864" s="535"/>
    </row>
    <row r="865" spans="1:8" ht="24" customHeight="1" thickTop="1" thickBot="1">
      <c r="A865" s="538"/>
      <c r="B865" s="531" t="s">
        <v>389</v>
      </c>
      <c r="C865" s="532"/>
      <c r="D865" s="328">
        <f>SUM(D860:D864)</f>
        <v>0</v>
      </c>
      <c r="E865" s="327">
        <f>SUM(E860:E864)</f>
        <v>0</v>
      </c>
      <c r="F865" s="328">
        <f>SUM(F860:F864)</f>
        <v>0</v>
      </c>
      <c r="G865" s="327">
        <f>SUM(G860:G864)</f>
        <v>0</v>
      </c>
      <c r="H865" s="329">
        <f>IF(E865=0,0,ROUND(G865/E865,4))</f>
        <v>0</v>
      </c>
    </row>
    <row r="866" spans="1:8" ht="24" customHeight="1" thickTop="1">
      <c r="A866" s="323" t="str">
        <f>IF('APPLIC. FRACT.'!$A151="","",'APPLIC. FRACT.'!$A151)</f>
        <v/>
      </c>
      <c r="B866" s="333"/>
      <c r="C866" s="334"/>
      <c r="D866" s="335"/>
      <c r="E866" s="324">
        <f>C866*D866</f>
        <v>0</v>
      </c>
      <c r="F866" s="335"/>
      <c r="G866" s="330">
        <f>F866*C866</f>
        <v>0</v>
      </c>
      <c r="H866" s="533"/>
    </row>
    <row r="867" spans="1:8" ht="24" customHeight="1">
      <c r="A867" s="536"/>
      <c r="B867" s="336"/>
      <c r="C867" s="337"/>
      <c r="D867" s="338"/>
      <c r="E867" s="325">
        <f>C867*D867</f>
        <v>0</v>
      </c>
      <c r="F867" s="335"/>
      <c r="G867" s="331">
        <f>F867*C867</f>
        <v>0</v>
      </c>
      <c r="H867" s="534"/>
    </row>
    <row r="868" spans="1:8" ht="24" customHeight="1">
      <c r="A868" s="537"/>
      <c r="B868" s="336"/>
      <c r="C868" s="337"/>
      <c r="D868" s="338"/>
      <c r="E868" s="325">
        <f>C868*D868</f>
        <v>0</v>
      </c>
      <c r="F868" s="335"/>
      <c r="G868" s="331">
        <f>F868*C868</f>
        <v>0</v>
      </c>
      <c r="H868" s="534"/>
    </row>
    <row r="869" spans="1:8" ht="24" customHeight="1">
      <c r="A869" s="537"/>
      <c r="B869" s="336"/>
      <c r="C869" s="337"/>
      <c r="D869" s="338"/>
      <c r="E869" s="325">
        <f>C869*D869</f>
        <v>0</v>
      </c>
      <c r="F869" s="335"/>
      <c r="G869" s="331">
        <f>F869*C869</f>
        <v>0</v>
      </c>
      <c r="H869" s="534"/>
    </row>
    <row r="870" spans="1:8" ht="24" customHeight="1" thickBot="1">
      <c r="A870" s="537"/>
      <c r="B870" s="339"/>
      <c r="C870" s="340"/>
      <c r="D870" s="341"/>
      <c r="E870" s="326">
        <f>C870*D870</f>
        <v>0</v>
      </c>
      <c r="F870" s="335"/>
      <c r="G870" s="332">
        <f>F870*C870</f>
        <v>0</v>
      </c>
      <c r="H870" s="535"/>
    </row>
    <row r="871" spans="1:8" ht="24" customHeight="1" thickTop="1" thickBot="1">
      <c r="A871" s="538"/>
      <c r="B871" s="531" t="s">
        <v>389</v>
      </c>
      <c r="C871" s="532"/>
      <c r="D871" s="328">
        <f>SUM(D866:D870)</f>
        <v>0</v>
      </c>
      <c r="E871" s="327">
        <f>SUM(E866:E870)</f>
        <v>0</v>
      </c>
      <c r="F871" s="328">
        <f>SUM(F866:F870)</f>
        <v>0</v>
      </c>
      <c r="G871" s="327">
        <f>SUM(G866:G870)</f>
        <v>0</v>
      </c>
      <c r="H871" s="329">
        <f>IF(E871=0,0,ROUND(G871/E871,4))</f>
        <v>0</v>
      </c>
    </row>
    <row r="872" spans="1:8" ht="24" customHeight="1" thickTop="1">
      <c r="A872" s="323" t="str">
        <f>IF('APPLIC. FRACT.'!$A152="","",'APPLIC. FRACT.'!$A152)</f>
        <v/>
      </c>
      <c r="B872" s="333"/>
      <c r="C872" s="334"/>
      <c r="D872" s="335"/>
      <c r="E872" s="324">
        <f>C872*D872</f>
        <v>0</v>
      </c>
      <c r="F872" s="335"/>
      <c r="G872" s="330">
        <f>F872*C872</f>
        <v>0</v>
      </c>
      <c r="H872" s="533"/>
    </row>
    <row r="873" spans="1:8" ht="24" customHeight="1">
      <c r="A873" s="536"/>
      <c r="B873" s="336"/>
      <c r="C873" s="337"/>
      <c r="D873" s="338"/>
      <c r="E873" s="325">
        <f>C873*D873</f>
        <v>0</v>
      </c>
      <c r="F873" s="335"/>
      <c r="G873" s="331">
        <f>F873*C873</f>
        <v>0</v>
      </c>
      <c r="H873" s="534"/>
    </row>
    <row r="874" spans="1:8" ht="24" customHeight="1">
      <c r="A874" s="537"/>
      <c r="B874" s="336"/>
      <c r="C874" s="337"/>
      <c r="D874" s="338"/>
      <c r="E874" s="325">
        <f>C874*D874</f>
        <v>0</v>
      </c>
      <c r="F874" s="335"/>
      <c r="G874" s="331">
        <f>F874*C874</f>
        <v>0</v>
      </c>
      <c r="H874" s="534"/>
    </row>
    <row r="875" spans="1:8" ht="24" customHeight="1">
      <c r="A875" s="537"/>
      <c r="B875" s="336"/>
      <c r="C875" s="337"/>
      <c r="D875" s="338"/>
      <c r="E875" s="325">
        <f>C875*D875</f>
        <v>0</v>
      </c>
      <c r="F875" s="335"/>
      <c r="G875" s="331">
        <f>F875*C875</f>
        <v>0</v>
      </c>
      <c r="H875" s="534"/>
    </row>
    <row r="876" spans="1:8" ht="24" customHeight="1" thickBot="1">
      <c r="A876" s="537"/>
      <c r="B876" s="339"/>
      <c r="C876" s="340"/>
      <c r="D876" s="341"/>
      <c r="E876" s="326">
        <f>C876*D876</f>
        <v>0</v>
      </c>
      <c r="F876" s="335"/>
      <c r="G876" s="332">
        <f>F876*C876</f>
        <v>0</v>
      </c>
      <c r="H876" s="535"/>
    </row>
    <row r="877" spans="1:8" ht="24" customHeight="1" thickTop="1" thickBot="1">
      <c r="A877" s="538"/>
      <c r="B877" s="531" t="s">
        <v>389</v>
      </c>
      <c r="C877" s="532"/>
      <c r="D877" s="328">
        <f>SUM(D872:D876)</f>
        <v>0</v>
      </c>
      <c r="E877" s="327">
        <f>SUM(E872:E876)</f>
        <v>0</v>
      </c>
      <c r="F877" s="328">
        <f>SUM(F872:F876)</f>
        <v>0</v>
      </c>
      <c r="G877" s="327">
        <f>SUM(G872:G876)</f>
        <v>0</v>
      </c>
      <c r="H877" s="329">
        <f>IF(E877=0,0,ROUND(G877/E877,4))</f>
        <v>0</v>
      </c>
    </row>
    <row r="878" spans="1:8" ht="24" customHeight="1" thickTop="1">
      <c r="A878" s="323" t="str">
        <f>IF('APPLIC. FRACT.'!$A153="","",'APPLIC. FRACT.'!$A153)</f>
        <v/>
      </c>
      <c r="B878" s="333"/>
      <c r="C878" s="334"/>
      <c r="D878" s="335"/>
      <c r="E878" s="324">
        <f>C878*D878</f>
        <v>0</v>
      </c>
      <c r="F878" s="335"/>
      <c r="G878" s="330">
        <f>F878*C878</f>
        <v>0</v>
      </c>
      <c r="H878" s="533"/>
    </row>
    <row r="879" spans="1:8" ht="24" customHeight="1">
      <c r="A879" s="536"/>
      <c r="B879" s="336"/>
      <c r="C879" s="337"/>
      <c r="D879" s="338"/>
      <c r="E879" s="325">
        <f>C879*D879</f>
        <v>0</v>
      </c>
      <c r="F879" s="335"/>
      <c r="G879" s="331">
        <f>F879*C879</f>
        <v>0</v>
      </c>
      <c r="H879" s="534"/>
    </row>
    <row r="880" spans="1:8" ht="24" customHeight="1">
      <c r="A880" s="537"/>
      <c r="B880" s="336"/>
      <c r="C880" s="337"/>
      <c r="D880" s="338"/>
      <c r="E880" s="325">
        <f>C880*D880</f>
        <v>0</v>
      </c>
      <c r="F880" s="335"/>
      <c r="G880" s="331">
        <f>F880*C880</f>
        <v>0</v>
      </c>
      <c r="H880" s="534"/>
    </row>
    <row r="881" spans="1:8" ht="24" customHeight="1">
      <c r="A881" s="537"/>
      <c r="B881" s="336"/>
      <c r="C881" s="337"/>
      <c r="D881" s="338"/>
      <c r="E881" s="325">
        <f>C881*D881</f>
        <v>0</v>
      </c>
      <c r="F881" s="335"/>
      <c r="G881" s="331">
        <f>F881*C881</f>
        <v>0</v>
      </c>
      <c r="H881" s="534"/>
    </row>
    <row r="882" spans="1:8" ht="24" customHeight="1" thickBot="1">
      <c r="A882" s="537"/>
      <c r="B882" s="339"/>
      <c r="C882" s="340"/>
      <c r="D882" s="341"/>
      <c r="E882" s="326">
        <f>C882*D882</f>
        <v>0</v>
      </c>
      <c r="F882" s="335"/>
      <c r="G882" s="332">
        <f>F882*C882</f>
        <v>0</v>
      </c>
      <c r="H882" s="535"/>
    </row>
    <row r="883" spans="1:8" ht="24" customHeight="1" thickTop="1" thickBot="1">
      <c r="A883" s="538"/>
      <c r="B883" s="531" t="s">
        <v>389</v>
      </c>
      <c r="C883" s="532"/>
      <c r="D883" s="328">
        <f>SUM(D878:D882)</f>
        <v>0</v>
      </c>
      <c r="E883" s="327">
        <f>SUM(E878:E882)</f>
        <v>0</v>
      </c>
      <c r="F883" s="328">
        <f>SUM(F878:F882)</f>
        <v>0</v>
      </c>
      <c r="G883" s="327">
        <f>SUM(G878:G882)</f>
        <v>0</v>
      </c>
      <c r="H883" s="329">
        <f>IF(E883=0,0,ROUND(G883/E883,4))</f>
        <v>0</v>
      </c>
    </row>
    <row r="884" spans="1:8" ht="24" customHeight="1" thickTop="1">
      <c r="A884" s="323" t="str">
        <f>IF('APPLIC. FRACT.'!$A154="","",'APPLIC. FRACT.'!$A154)</f>
        <v/>
      </c>
      <c r="B884" s="333"/>
      <c r="C884" s="334"/>
      <c r="D884" s="335"/>
      <c r="E884" s="324">
        <f>C884*D884</f>
        <v>0</v>
      </c>
      <c r="F884" s="335"/>
      <c r="G884" s="330">
        <f>F884*C884</f>
        <v>0</v>
      </c>
      <c r="H884" s="533"/>
    </row>
    <row r="885" spans="1:8" ht="24" customHeight="1">
      <c r="A885" s="536"/>
      <c r="B885" s="336"/>
      <c r="C885" s="337"/>
      <c r="D885" s="338"/>
      <c r="E885" s="325">
        <f>C885*D885</f>
        <v>0</v>
      </c>
      <c r="F885" s="335"/>
      <c r="G885" s="331">
        <f>F885*C885</f>
        <v>0</v>
      </c>
      <c r="H885" s="534"/>
    </row>
    <row r="886" spans="1:8" ht="24" customHeight="1">
      <c r="A886" s="537"/>
      <c r="B886" s="336"/>
      <c r="C886" s="337"/>
      <c r="D886" s="338"/>
      <c r="E886" s="325">
        <f>C886*D886</f>
        <v>0</v>
      </c>
      <c r="F886" s="335"/>
      <c r="G886" s="331">
        <f>F886*C886</f>
        <v>0</v>
      </c>
      <c r="H886" s="534"/>
    </row>
    <row r="887" spans="1:8" ht="24" customHeight="1">
      <c r="A887" s="537"/>
      <c r="B887" s="336"/>
      <c r="C887" s="337"/>
      <c r="D887" s="338"/>
      <c r="E887" s="325">
        <f>C887*D887</f>
        <v>0</v>
      </c>
      <c r="F887" s="335"/>
      <c r="G887" s="331">
        <f>F887*C887</f>
        <v>0</v>
      </c>
      <c r="H887" s="534"/>
    </row>
    <row r="888" spans="1:8" ht="24" customHeight="1" thickBot="1">
      <c r="A888" s="537"/>
      <c r="B888" s="339"/>
      <c r="C888" s="340"/>
      <c r="D888" s="341"/>
      <c r="E888" s="326">
        <f>C888*D888</f>
        <v>0</v>
      </c>
      <c r="F888" s="335"/>
      <c r="G888" s="332">
        <f>F888*C888</f>
        <v>0</v>
      </c>
      <c r="H888" s="535"/>
    </row>
    <row r="889" spans="1:8" ht="24" customHeight="1" thickTop="1" thickBot="1">
      <c r="A889" s="538"/>
      <c r="B889" s="531" t="s">
        <v>389</v>
      </c>
      <c r="C889" s="532"/>
      <c r="D889" s="328">
        <f>SUM(D884:D888)</f>
        <v>0</v>
      </c>
      <c r="E889" s="327">
        <f>SUM(E884:E888)</f>
        <v>0</v>
      </c>
      <c r="F889" s="328">
        <f>SUM(F884:F888)</f>
        <v>0</v>
      </c>
      <c r="G889" s="327">
        <f>SUM(G884:G888)</f>
        <v>0</v>
      </c>
      <c r="H889" s="329">
        <f>IF(E889=0,0,ROUND(G889/E889,4))</f>
        <v>0</v>
      </c>
    </row>
    <row r="890" spans="1:8" ht="24" customHeight="1" thickTop="1">
      <c r="A890" s="323" t="str">
        <f>IF('APPLIC. FRACT.'!$A155="","",'APPLIC. FRACT.'!$A155)</f>
        <v/>
      </c>
      <c r="B890" s="333"/>
      <c r="C890" s="334"/>
      <c r="D890" s="335"/>
      <c r="E890" s="324">
        <f>C890*D890</f>
        <v>0</v>
      </c>
      <c r="F890" s="335"/>
      <c r="G890" s="330">
        <f>F890*C890</f>
        <v>0</v>
      </c>
      <c r="H890" s="533"/>
    </row>
    <row r="891" spans="1:8" ht="24" customHeight="1">
      <c r="A891" s="536"/>
      <c r="B891" s="336"/>
      <c r="C891" s="337"/>
      <c r="D891" s="338"/>
      <c r="E891" s="325">
        <f>C891*D891</f>
        <v>0</v>
      </c>
      <c r="F891" s="335"/>
      <c r="G891" s="331">
        <f>F891*C891</f>
        <v>0</v>
      </c>
      <c r="H891" s="534"/>
    </row>
    <row r="892" spans="1:8" ht="24" customHeight="1">
      <c r="A892" s="537"/>
      <c r="B892" s="336"/>
      <c r="C892" s="337"/>
      <c r="D892" s="338"/>
      <c r="E892" s="325">
        <f>C892*D892</f>
        <v>0</v>
      </c>
      <c r="F892" s="335"/>
      <c r="G892" s="331">
        <f>F892*C892</f>
        <v>0</v>
      </c>
      <c r="H892" s="534"/>
    </row>
    <row r="893" spans="1:8" ht="24" customHeight="1">
      <c r="A893" s="537"/>
      <c r="B893" s="336"/>
      <c r="C893" s="337"/>
      <c r="D893" s="338"/>
      <c r="E893" s="325">
        <f>C893*D893</f>
        <v>0</v>
      </c>
      <c r="F893" s="335"/>
      <c r="G893" s="331">
        <f>F893*C893</f>
        <v>0</v>
      </c>
      <c r="H893" s="534"/>
    </row>
    <row r="894" spans="1:8" ht="24" customHeight="1" thickBot="1">
      <c r="A894" s="537"/>
      <c r="B894" s="339"/>
      <c r="C894" s="340"/>
      <c r="D894" s="341"/>
      <c r="E894" s="326">
        <f>C894*D894</f>
        <v>0</v>
      </c>
      <c r="F894" s="335"/>
      <c r="G894" s="332">
        <f>F894*C894</f>
        <v>0</v>
      </c>
      <c r="H894" s="535"/>
    </row>
    <row r="895" spans="1:8" ht="24" customHeight="1" thickTop="1" thickBot="1">
      <c r="A895" s="538"/>
      <c r="B895" s="531" t="s">
        <v>389</v>
      </c>
      <c r="C895" s="532"/>
      <c r="D895" s="328">
        <f>SUM(D890:D894)</f>
        <v>0</v>
      </c>
      <c r="E895" s="327">
        <f>SUM(E890:E894)</f>
        <v>0</v>
      </c>
      <c r="F895" s="328">
        <f>SUM(F890:F894)</f>
        <v>0</v>
      </c>
      <c r="G895" s="327">
        <f>SUM(G890:G894)</f>
        <v>0</v>
      </c>
      <c r="H895" s="329">
        <f>IF(E895=0,0,ROUND(G895/E895,4))</f>
        <v>0</v>
      </c>
    </row>
    <row r="896" spans="1:8" ht="24" customHeight="1" thickTop="1">
      <c r="A896" s="323" t="str">
        <f>IF('APPLIC. FRACT.'!$A156="","",'APPLIC. FRACT.'!$A156)</f>
        <v/>
      </c>
      <c r="B896" s="333"/>
      <c r="C896" s="334"/>
      <c r="D896" s="335"/>
      <c r="E896" s="324">
        <f>C896*D896</f>
        <v>0</v>
      </c>
      <c r="F896" s="335"/>
      <c r="G896" s="330">
        <f>F896*C896</f>
        <v>0</v>
      </c>
      <c r="H896" s="533"/>
    </row>
    <row r="897" spans="1:8" ht="24" customHeight="1">
      <c r="A897" s="536"/>
      <c r="B897" s="336"/>
      <c r="C897" s="337"/>
      <c r="D897" s="338"/>
      <c r="E897" s="325">
        <f>C897*D897</f>
        <v>0</v>
      </c>
      <c r="F897" s="335"/>
      <c r="G897" s="331">
        <f>F897*C897</f>
        <v>0</v>
      </c>
      <c r="H897" s="534"/>
    </row>
    <row r="898" spans="1:8" ht="24" customHeight="1">
      <c r="A898" s="537"/>
      <c r="B898" s="336"/>
      <c r="C898" s="337"/>
      <c r="D898" s="338"/>
      <c r="E898" s="325">
        <f>C898*D898</f>
        <v>0</v>
      </c>
      <c r="F898" s="335"/>
      <c r="G898" s="331">
        <f>F898*C898</f>
        <v>0</v>
      </c>
      <c r="H898" s="534"/>
    </row>
    <row r="899" spans="1:8" ht="24" customHeight="1">
      <c r="A899" s="537"/>
      <c r="B899" s="336"/>
      <c r="C899" s="337"/>
      <c r="D899" s="338"/>
      <c r="E899" s="325">
        <f>C899*D899</f>
        <v>0</v>
      </c>
      <c r="F899" s="335"/>
      <c r="G899" s="331">
        <f>F899*C899</f>
        <v>0</v>
      </c>
      <c r="H899" s="534"/>
    </row>
    <row r="900" spans="1:8" ht="24" customHeight="1" thickBot="1">
      <c r="A900" s="537"/>
      <c r="B900" s="339"/>
      <c r="C900" s="340"/>
      <c r="D900" s="341"/>
      <c r="E900" s="326">
        <f>C900*D900</f>
        <v>0</v>
      </c>
      <c r="F900" s="335"/>
      <c r="G900" s="332">
        <f>F900*C900</f>
        <v>0</v>
      </c>
      <c r="H900" s="535"/>
    </row>
    <row r="901" spans="1:8" ht="24" customHeight="1" thickTop="1" thickBot="1">
      <c r="A901" s="538"/>
      <c r="B901" s="531" t="s">
        <v>389</v>
      </c>
      <c r="C901" s="532"/>
      <c r="D901" s="328">
        <f>SUM(D896:D900)</f>
        <v>0</v>
      </c>
      <c r="E901" s="327">
        <f>SUM(E896:E900)</f>
        <v>0</v>
      </c>
      <c r="F901" s="328">
        <f>SUM(F896:F900)</f>
        <v>0</v>
      </c>
      <c r="G901" s="327">
        <f>SUM(G896:G900)</f>
        <v>0</v>
      </c>
      <c r="H901" s="329">
        <f>IF(E901=0,0,ROUND(G901/E901,4))</f>
        <v>0</v>
      </c>
    </row>
    <row r="902" spans="1:8" ht="24" customHeight="1" thickTop="1">
      <c r="A902" s="323" t="str">
        <f>IF('APPLIC. FRACT.'!$A157="","",'APPLIC. FRACT.'!$A157)</f>
        <v/>
      </c>
      <c r="B902" s="333"/>
      <c r="C902" s="334"/>
      <c r="D902" s="335"/>
      <c r="E902" s="324">
        <f>C902*D902</f>
        <v>0</v>
      </c>
      <c r="F902" s="335"/>
      <c r="G902" s="330">
        <f>F902*C902</f>
        <v>0</v>
      </c>
      <c r="H902" s="533"/>
    </row>
    <row r="903" spans="1:8" ht="24" customHeight="1">
      <c r="A903" s="536"/>
      <c r="B903" s="336"/>
      <c r="C903" s="337"/>
      <c r="D903" s="338"/>
      <c r="E903" s="325">
        <f>C903*D903</f>
        <v>0</v>
      </c>
      <c r="F903" s="335"/>
      <c r="G903" s="331">
        <f>F903*C903</f>
        <v>0</v>
      </c>
      <c r="H903" s="534"/>
    </row>
    <row r="904" spans="1:8" ht="24" customHeight="1">
      <c r="A904" s="537"/>
      <c r="B904" s="336"/>
      <c r="C904" s="337"/>
      <c r="D904" s="338"/>
      <c r="E904" s="325">
        <f>C904*D904</f>
        <v>0</v>
      </c>
      <c r="F904" s="335"/>
      <c r="G904" s="331">
        <f>F904*C904</f>
        <v>0</v>
      </c>
      <c r="H904" s="534"/>
    </row>
    <row r="905" spans="1:8" ht="24" customHeight="1">
      <c r="A905" s="537"/>
      <c r="B905" s="336"/>
      <c r="C905" s="337"/>
      <c r="D905" s="338"/>
      <c r="E905" s="325">
        <f>C905*D905</f>
        <v>0</v>
      </c>
      <c r="F905" s="335"/>
      <c r="G905" s="331">
        <f>F905*C905</f>
        <v>0</v>
      </c>
      <c r="H905" s="534"/>
    </row>
    <row r="906" spans="1:8" ht="24" customHeight="1" thickBot="1">
      <c r="A906" s="537"/>
      <c r="B906" s="339"/>
      <c r="C906" s="340"/>
      <c r="D906" s="341"/>
      <c r="E906" s="326">
        <f>C906*D906</f>
        <v>0</v>
      </c>
      <c r="F906" s="335"/>
      <c r="G906" s="332">
        <f>F906*C906</f>
        <v>0</v>
      </c>
      <c r="H906" s="535"/>
    </row>
    <row r="907" spans="1:8" ht="24" customHeight="1" thickTop="1" thickBot="1">
      <c r="A907" s="538"/>
      <c r="B907" s="531" t="s">
        <v>389</v>
      </c>
      <c r="C907" s="532"/>
      <c r="D907" s="328">
        <f>SUM(D902:D906)</f>
        <v>0</v>
      </c>
      <c r="E907" s="327">
        <f>SUM(E902:E906)</f>
        <v>0</v>
      </c>
      <c r="F907" s="328">
        <f>SUM(F902:F906)</f>
        <v>0</v>
      </c>
      <c r="G907" s="327">
        <f>SUM(G902:G906)</f>
        <v>0</v>
      </c>
      <c r="H907" s="329">
        <f>IF(E907=0,0,ROUND(G907/E907,4))</f>
        <v>0</v>
      </c>
    </row>
    <row r="908" spans="1:8" ht="24" customHeight="1" thickTop="1">
      <c r="A908" s="323" t="str">
        <f>IF('APPLIC. FRACT.'!$A158="","",'APPLIC. FRACT.'!$A158)</f>
        <v/>
      </c>
      <c r="B908" s="333"/>
      <c r="C908" s="334"/>
      <c r="D908" s="335"/>
      <c r="E908" s="324">
        <f>C908*D908</f>
        <v>0</v>
      </c>
      <c r="F908" s="335"/>
      <c r="G908" s="330">
        <f>F908*C908</f>
        <v>0</v>
      </c>
      <c r="H908" s="533"/>
    </row>
    <row r="909" spans="1:8" ht="24" customHeight="1">
      <c r="A909" s="536"/>
      <c r="B909" s="336"/>
      <c r="C909" s="337"/>
      <c r="D909" s="338"/>
      <c r="E909" s="325">
        <f>C909*D909</f>
        <v>0</v>
      </c>
      <c r="F909" s="335"/>
      <c r="G909" s="331">
        <f>F909*C909</f>
        <v>0</v>
      </c>
      <c r="H909" s="534"/>
    </row>
    <row r="910" spans="1:8" ht="24" customHeight="1">
      <c r="A910" s="537"/>
      <c r="B910" s="336"/>
      <c r="C910" s="337"/>
      <c r="D910" s="338"/>
      <c r="E910" s="325">
        <f>C910*D910</f>
        <v>0</v>
      </c>
      <c r="F910" s="335"/>
      <c r="G910" s="331">
        <f>F910*C910</f>
        <v>0</v>
      </c>
      <c r="H910" s="534"/>
    </row>
    <row r="911" spans="1:8" ht="24" customHeight="1">
      <c r="A911" s="537"/>
      <c r="B911" s="336"/>
      <c r="C911" s="337"/>
      <c r="D911" s="338"/>
      <c r="E911" s="325">
        <f>C911*D911</f>
        <v>0</v>
      </c>
      <c r="F911" s="335"/>
      <c r="G911" s="331">
        <f>F911*C911</f>
        <v>0</v>
      </c>
      <c r="H911" s="534"/>
    </row>
    <row r="912" spans="1:8" ht="24" customHeight="1" thickBot="1">
      <c r="A912" s="537"/>
      <c r="B912" s="339"/>
      <c r="C912" s="340"/>
      <c r="D912" s="341"/>
      <c r="E912" s="326">
        <f>C912*D912</f>
        <v>0</v>
      </c>
      <c r="F912" s="335"/>
      <c r="G912" s="332">
        <f>F912*C912</f>
        <v>0</v>
      </c>
      <c r="H912" s="535"/>
    </row>
    <row r="913" spans="1:8" ht="24" customHeight="1" thickTop="1" thickBot="1">
      <c r="A913" s="538"/>
      <c r="B913" s="531" t="s">
        <v>389</v>
      </c>
      <c r="C913" s="532"/>
      <c r="D913" s="328">
        <f>SUM(D908:D912)</f>
        <v>0</v>
      </c>
      <c r="E913" s="327">
        <f>SUM(E908:E912)</f>
        <v>0</v>
      </c>
      <c r="F913" s="328">
        <f>SUM(F908:F912)</f>
        <v>0</v>
      </c>
      <c r="G913" s="327">
        <f>SUM(G908:G912)</f>
        <v>0</v>
      </c>
      <c r="H913" s="329">
        <f>IF(E913=0,0,ROUND(G913/E913,4))</f>
        <v>0</v>
      </c>
    </row>
    <row r="914" spans="1:8" ht="24" customHeight="1" thickTop="1">
      <c r="A914" s="323" t="str">
        <f>IF('APPLIC. FRACT.'!$A159="","",'APPLIC. FRACT.'!$A159)</f>
        <v/>
      </c>
      <c r="B914" s="333"/>
      <c r="C914" s="334"/>
      <c r="D914" s="335"/>
      <c r="E914" s="324">
        <f>C914*D914</f>
        <v>0</v>
      </c>
      <c r="F914" s="335"/>
      <c r="G914" s="330">
        <f>F914*C914</f>
        <v>0</v>
      </c>
      <c r="H914" s="533"/>
    </row>
    <row r="915" spans="1:8" ht="24" customHeight="1">
      <c r="A915" s="536"/>
      <c r="B915" s="336"/>
      <c r="C915" s="337"/>
      <c r="D915" s="338"/>
      <c r="E915" s="325">
        <f>C915*D915</f>
        <v>0</v>
      </c>
      <c r="F915" s="335"/>
      <c r="G915" s="331">
        <f>F915*C915</f>
        <v>0</v>
      </c>
      <c r="H915" s="534"/>
    </row>
    <row r="916" spans="1:8" ht="24" customHeight="1">
      <c r="A916" s="537"/>
      <c r="B916" s="336"/>
      <c r="C916" s="337"/>
      <c r="D916" s="338"/>
      <c r="E916" s="325">
        <f>C916*D916</f>
        <v>0</v>
      </c>
      <c r="F916" s="335"/>
      <c r="G916" s="331">
        <f>F916*C916</f>
        <v>0</v>
      </c>
      <c r="H916" s="534"/>
    </row>
    <row r="917" spans="1:8" ht="24" customHeight="1">
      <c r="A917" s="537"/>
      <c r="B917" s="336"/>
      <c r="C917" s="337"/>
      <c r="D917" s="338"/>
      <c r="E917" s="325">
        <f>C917*D917</f>
        <v>0</v>
      </c>
      <c r="F917" s="335"/>
      <c r="G917" s="331">
        <f>F917*C917</f>
        <v>0</v>
      </c>
      <c r="H917" s="534"/>
    </row>
    <row r="918" spans="1:8" ht="24" customHeight="1" thickBot="1">
      <c r="A918" s="537"/>
      <c r="B918" s="339"/>
      <c r="C918" s="340"/>
      <c r="D918" s="341"/>
      <c r="E918" s="326">
        <f>C918*D918</f>
        <v>0</v>
      </c>
      <c r="F918" s="335"/>
      <c r="G918" s="332">
        <f>F918*C918</f>
        <v>0</v>
      </c>
      <c r="H918" s="535"/>
    </row>
    <row r="919" spans="1:8" ht="24" customHeight="1" thickTop="1" thickBot="1">
      <c r="A919" s="538"/>
      <c r="B919" s="531" t="s">
        <v>389</v>
      </c>
      <c r="C919" s="532"/>
      <c r="D919" s="328">
        <f>SUM(D914:D918)</f>
        <v>0</v>
      </c>
      <c r="E919" s="327">
        <f>SUM(E914:E918)</f>
        <v>0</v>
      </c>
      <c r="F919" s="328">
        <f>SUM(F914:F918)</f>
        <v>0</v>
      </c>
      <c r="G919" s="327">
        <f>SUM(G914:G918)</f>
        <v>0</v>
      </c>
      <c r="H919" s="329">
        <f>IF(E919=0,0,ROUND(G919/E919,4))</f>
        <v>0</v>
      </c>
    </row>
    <row r="920" spans="1:8" ht="24" customHeight="1" thickTop="1">
      <c r="A920" s="323" t="str">
        <f>IF('APPLIC. FRACT.'!$A160="","",'APPLIC. FRACT.'!$A160)</f>
        <v/>
      </c>
      <c r="B920" s="333"/>
      <c r="C920" s="334"/>
      <c r="D920" s="335"/>
      <c r="E920" s="324">
        <f>C920*D920</f>
        <v>0</v>
      </c>
      <c r="F920" s="335"/>
      <c r="G920" s="330">
        <f>F920*C920</f>
        <v>0</v>
      </c>
      <c r="H920" s="533"/>
    </row>
    <row r="921" spans="1:8" ht="24" customHeight="1">
      <c r="A921" s="536"/>
      <c r="B921" s="336"/>
      <c r="C921" s="337"/>
      <c r="D921" s="338"/>
      <c r="E921" s="325">
        <f>C921*D921</f>
        <v>0</v>
      </c>
      <c r="F921" s="335"/>
      <c r="G921" s="331">
        <f>F921*C921</f>
        <v>0</v>
      </c>
      <c r="H921" s="534"/>
    </row>
    <row r="922" spans="1:8" ht="24" customHeight="1">
      <c r="A922" s="537"/>
      <c r="B922" s="336"/>
      <c r="C922" s="337"/>
      <c r="D922" s="338"/>
      <c r="E922" s="325">
        <f>C922*D922</f>
        <v>0</v>
      </c>
      <c r="F922" s="335"/>
      <c r="G922" s="331">
        <f>F922*C922</f>
        <v>0</v>
      </c>
      <c r="H922" s="534"/>
    </row>
    <row r="923" spans="1:8" ht="24" customHeight="1">
      <c r="A923" s="537"/>
      <c r="B923" s="336"/>
      <c r="C923" s="337"/>
      <c r="D923" s="338"/>
      <c r="E923" s="325">
        <f>C923*D923</f>
        <v>0</v>
      </c>
      <c r="F923" s="335"/>
      <c r="G923" s="331">
        <f>F923*C923</f>
        <v>0</v>
      </c>
      <c r="H923" s="534"/>
    </row>
    <row r="924" spans="1:8" ht="24" customHeight="1" thickBot="1">
      <c r="A924" s="537"/>
      <c r="B924" s="339"/>
      <c r="C924" s="340"/>
      <c r="D924" s="341"/>
      <c r="E924" s="326">
        <f>C924*D924</f>
        <v>0</v>
      </c>
      <c r="F924" s="335"/>
      <c r="G924" s="332">
        <f>F924*C924</f>
        <v>0</v>
      </c>
      <c r="H924" s="535"/>
    </row>
    <row r="925" spans="1:8" ht="24" customHeight="1" thickTop="1" thickBot="1">
      <c r="A925" s="538"/>
      <c r="B925" s="531" t="s">
        <v>389</v>
      </c>
      <c r="C925" s="532"/>
      <c r="D925" s="328">
        <f>SUM(D920:D924)</f>
        <v>0</v>
      </c>
      <c r="E925" s="327">
        <f>SUM(E920:E924)</f>
        <v>0</v>
      </c>
      <c r="F925" s="328">
        <f>SUM(F920:F924)</f>
        <v>0</v>
      </c>
      <c r="G925" s="327">
        <f>SUM(G920:G924)</f>
        <v>0</v>
      </c>
      <c r="H925" s="329">
        <f>IF(E925=0,0,ROUND(G925/E925,4))</f>
        <v>0</v>
      </c>
    </row>
    <row r="926" spans="1:8" ht="24" customHeight="1" thickTop="1">
      <c r="A926" s="323" t="str">
        <f>IF('APPLIC. FRACT.'!$A161="","",'APPLIC. FRACT.'!$A161)</f>
        <v/>
      </c>
      <c r="B926" s="333"/>
      <c r="C926" s="334"/>
      <c r="D926" s="335"/>
      <c r="E926" s="324">
        <f>C926*D926</f>
        <v>0</v>
      </c>
      <c r="F926" s="335"/>
      <c r="G926" s="330">
        <f>F926*C926</f>
        <v>0</v>
      </c>
      <c r="H926" s="533"/>
    </row>
    <row r="927" spans="1:8" ht="24" customHeight="1">
      <c r="A927" s="536"/>
      <c r="B927" s="336"/>
      <c r="C927" s="337"/>
      <c r="D927" s="338"/>
      <c r="E927" s="325">
        <f>C927*D927</f>
        <v>0</v>
      </c>
      <c r="F927" s="335"/>
      <c r="G927" s="331">
        <f>F927*C927</f>
        <v>0</v>
      </c>
      <c r="H927" s="534"/>
    </row>
    <row r="928" spans="1:8" ht="24" customHeight="1">
      <c r="A928" s="537"/>
      <c r="B928" s="336"/>
      <c r="C928" s="337"/>
      <c r="D928" s="338"/>
      <c r="E928" s="325">
        <f>C928*D928</f>
        <v>0</v>
      </c>
      <c r="F928" s="335"/>
      <c r="G928" s="331">
        <f>F928*C928</f>
        <v>0</v>
      </c>
      <c r="H928" s="534"/>
    </row>
    <row r="929" spans="1:8" ht="24" customHeight="1">
      <c r="A929" s="537"/>
      <c r="B929" s="336"/>
      <c r="C929" s="337"/>
      <c r="D929" s="338"/>
      <c r="E929" s="325">
        <f>C929*D929</f>
        <v>0</v>
      </c>
      <c r="F929" s="335"/>
      <c r="G929" s="331">
        <f>F929*C929</f>
        <v>0</v>
      </c>
      <c r="H929" s="534"/>
    </row>
    <row r="930" spans="1:8" ht="24" customHeight="1" thickBot="1">
      <c r="A930" s="537"/>
      <c r="B930" s="339"/>
      <c r="C930" s="340"/>
      <c r="D930" s="341"/>
      <c r="E930" s="326">
        <f>C930*D930</f>
        <v>0</v>
      </c>
      <c r="F930" s="335"/>
      <c r="G930" s="332">
        <f>F930*C930</f>
        <v>0</v>
      </c>
      <c r="H930" s="535"/>
    </row>
    <row r="931" spans="1:8" ht="24" customHeight="1" thickTop="1" thickBot="1">
      <c r="A931" s="538"/>
      <c r="B931" s="531" t="s">
        <v>389</v>
      </c>
      <c r="C931" s="532"/>
      <c r="D931" s="328">
        <f>SUM(D926:D930)</f>
        <v>0</v>
      </c>
      <c r="E931" s="327">
        <f>SUM(E926:E930)</f>
        <v>0</v>
      </c>
      <c r="F931" s="328">
        <f>SUM(F926:F930)</f>
        <v>0</v>
      </c>
      <c r="G931" s="327">
        <f>SUM(G926:G930)</f>
        <v>0</v>
      </c>
      <c r="H931" s="329">
        <f>IF(E931=0,0,ROUND(G931/E931,4))</f>
        <v>0</v>
      </c>
    </row>
    <row r="932" spans="1:8" ht="24" customHeight="1" thickTop="1">
      <c r="A932" s="323" t="str">
        <f>IF('APPLIC. FRACT.'!$A162="","",'APPLIC. FRACT.'!$A162)</f>
        <v/>
      </c>
      <c r="B932" s="333"/>
      <c r="C932" s="334"/>
      <c r="D932" s="335"/>
      <c r="E932" s="324">
        <f>C932*D932</f>
        <v>0</v>
      </c>
      <c r="F932" s="335"/>
      <c r="G932" s="330">
        <f>F932*C932</f>
        <v>0</v>
      </c>
      <c r="H932" s="533"/>
    </row>
    <row r="933" spans="1:8" ht="24" customHeight="1">
      <c r="A933" s="536"/>
      <c r="B933" s="336"/>
      <c r="C933" s="337"/>
      <c r="D933" s="338"/>
      <c r="E933" s="325">
        <f>C933*D933</f>
        <v>0</v>
      </c>
      <c r="F933" s="335"/>
      <c r="G933" s="331">
        <f>F933*C933</f>
        <v>0</v>
      </c>
      <c r="H933" s="534"/>
    </row>
    <row r="934" spans="1:8" ht="24" customHeight="1">
      <c r="A934" s="537"/>
      <c r="B934" s="336"/>
      <c r="C934" s="337"/>
      <c r="D934" s="338"/>
      <c r="E934" s="325">
        <f>C934*D934</f>
        <v>0</v>
      </c>
      <c r="F934" s="335"/>
      <c r="G934" s="331">
        <f>F934*C934</f>
        <v>0</v>
      </c>
      <c r="H934" s="534"/>
    </row>
    <row r="935" spans="1:8" ht="24" customHeight="1">
      <c r="A935" s="537"/>
      <c r="B935" s="336"/>
      <c r="C935" s="337"/>
      <c r="D935" s="338"/>
      <c r="E935" s="325">
        <f>C935*D935</f>
        <v>0</v>
      </c>
      <c r="F935" s="335"/>
      <c r="G935" s="331">
        <f>F935*C935</f>
        <v>0</v>
      </c>
      <c r="H935" s="534"/>
    </row>
    <row r="936" spans="1:8" ht="24" customHeight="1" thickBot="1">
      <c r="A936" s="537"/>
      <c r="B936" s="339"/>
      <c r="C936" s="340"/>
      <c r="D936" s="341"/>
      <c r="E936" s="326">
        <f>C936*D936</f>
        <v>0</v>
      </c>
      <c r="F936" s="335"/>
      <c r="G936" s="332">
        <f>F936*C936</f>
        <v>0</v>
      </c>
      <c r="H936" s="535"/>
    </row>
    <row r="937" spans="1:8" ht="24" customHeight="1" thickTop="1" thickBot="1">
      <c r="A937" s="538"/>
      <c r="B937" s="531" t="s">
        <v>389</v>
      </c>
      <c r="C937" s="532"/>
      <c r="D937" s="328">
        <f>SUM(D932:D936)</f>
        <v>0</v>
      </c>
      <c r="E937" s="327">
        <f>SUM(E932:E936)</f>
        <v>0</v>
      </c>
      <c r="F937" s="328">
        <f>SUM(F932:F936)</f>
        <v>0</v>
      </c>
      <c r="G937" s="327">
        <f>SUM(G932:G936)</f>
        <v>0</v>
      </c>
      <c r="H937" s="329">
        <f>IF(E937=0,0,ROUND(G937/E937,4))</f>
        <v>0</v>
      </c>
    </row>
    <row r="938" spans="1:8" ht="24" customHeight="1" thickTop="1">
      <c r="A938" s="323" t="str">
        <f>IF('APPLIC. FRACT.'!$A163="","",'APPLIC. FRACT.'!$A163)</f>
        <v/>
      </c>
      <c r="B938" s="333"/>
      <c r="C938" s="334"/>
      <c r="D938" s="335"/>
      <c r="E938" s="324">
        <f>C938*D938</f>
        <v>0</v>
      </c>
      <c r="F938" s="335"/>
      <c r="G938" s="330">
        <f>F938*C938</f>
        <v>0</v>
      </c>
      <c r="H938" s="533"/>
    </row>
    <row r="939" spans="1:8" ht="24" customHeight="1">
      <c r="A939" s="536"/>
      <c r="B939" s="336"/>
      <c r="C939" s="337"/>
      <c r="D939" s="338"/>
      <c r="E939" s="325">
        <f>C939*D939</f>
        <v>0</v>
      </c>
      <c r="F939" s="335"/>
      <c r="G939" s="331">
        <f>F939*C939</f>
        <v>0</v>
      </c>
      <c r="H939" s="534"/>
    </row>
    <row r="940" spans="1:8" ht="24" customHeight="1">
      <c r="A940" s="537"/>
      <c r="B940" s="336"/>
      <c r="C940" s="337"/>
      <c r="D940" s="338"/>
      <c r="E940" s="325">
        <f>C940*D940</f>
        <v>0</v>
      </c>
      <c r="F940" s="335"/>
      <c r="G940" s="331">
        <f>F940*C940</f>
        <v>0</v>
      </c>
      <c r="H940" s="534"/>
    </row>
    <row r="941" spans="1:8" ht="24" customHeight="1">
      <c r="A941" s="537"/>
      <c r="B941" s="336"/>
      <c r="C941" s="337"/>
      <c r="D941" s="338"/>
      <c r="E941" s="325">
        <f>C941*D941</f>
        <v>0</v>
      </c>
      <c r="F941" s="335"/>
      <c r="G941" s="331">
        <f>F941*C941</f>
        <v>0</v>
      </c>
      <c r="H941" s="534"/>
    </row>
    <row r="942" spans="1:8" ht="24" customHeight="1" thickBot="1">
      <c r="A942" s="537"/>
      <c r="B942" s="339"/>
      <c r="C942" s="340"/>
      <c r="D942" s="341"/>
      <c r="E942" s="326">
        <f>C942*D942</f>
        <v>0</v>
      </c>
      <c r="F942" s="335"/>
      <c r="G942" s="332">
        <f>F942*C942</f>
        <v>0</v>
      </c>
      <c r="H942" s="535"/>
    </row>
    <row r="943" spans="1:8" ht="24" customHeight="1" thickTop="1" thickBot="1">
      <c r="A943" s="538"/>
      <c r="B943" s="531" t="s">
        <v>389</v>
      </c>
      <c r="C943" s="532"/>
      <c r="D943" s="328">
        <f>SUM(D938:D942)</f>
        <v>0</v>
      </c>
      <c r="E943" s="327">
        <f>SUM(E938:E942)</f>
        <v>0</v>
      </c>
      <c r="F943" s="328">
        <f>SUM(F938:F942)</f>
        <v>0</v>
      </c>
      <c r="G943" s="327">
        <f>SUM(G938:G942)</f>
        <v>0</v>
      </c>
      <c r="H943" s="329">
        <f>IF(E943=0,0,ROUND(G943/E943,4))</f>
        <v>0</v>
      </c>
    </row>
    <row r="944" spans="1:8" ht="24" customHeight="1" thickTop="1">
      <c r="A944" s="323" t="str">
        <f>IF('APPLIC. FRACT.'!$A164="","",'APPLIC. FRACT.'!$A164)</f>
        <v/>
      </c>
      <c r="B944" s="333"/>
      <c r="C944" s="334"/>
      <c r="D944" s="335"/>
      <c r="E944" s="324">
        <f>C944*D944</f>
        <v>0</v>
      </c>
      <c r="F944" s="335"/>
      <c r="G944" s="330">
        <f>F944*C944</f>
        <v>0</v>
      </c>
      <c r="H944" s="533"/>
    </row>
    <row r="945" spans="1:8" ht="24" customHeight="1">
      <c r="A945" s="536"/>
      <c r="B945" s="336"/>
      <c r="C945" s="337"/>
      <c r="D945" s="338"/>
      <c r="E945" s="325">
        <f>C945*D945</f>
        <v>0</v>
      </c>
      <c r="F945" s="335"/>
      <c r="G945" s="331">
        <f>F945*C945</f>
        <v>0</v>
      </c>
      <c r="H945" s="534"/>
    </row>
    <row r="946" spans="1:8" ht="24" customHeight="1">
      <c r="A946" s="537"/>
      <c r="B946" s="336"/>
      <c r="C946" s="337"/>
      <c r="D946" s="338"/>
      <c r="E946" s="325">
        <f>C946*D946</f>
        <v>0</v>
      </c>
      <c r="F946" s="335"/>
      <c r="G946" s="331">
        <f>F946*C946</f>
        <v>0</v>
      </c>
      <c r="H946" s="534"/>
    </row>
    <row r="947" spans="1:8" ht="24" customHeight="1">
      <c r="A947" s="537"/>
      <c r="B947" s="336"/>
      <c r="C947" s="337"/>
      <c r="D947" s="338"/>
      <c r="E947" s="325">
        <f>C947*D947</f>
        <v>0</v>
      </c>
      <c r="F947" s="335"/>
      <c r="G947" s="331">
        <f>F947*C947</f>
        <v>0</v>
      </c>
      <c r="H947" s="534"/>
    </row>
    <row r="948" spans="1:8" ht="24" customHeight="1" thickBot="1">
      <c r="A948" s="537"/>
      <c r="B948" s="339"/>
      <c r="C948" s="340"/>
      <c r="D948" s="341"/>
      <c r="E948" s="326">
        <f>C948*D948</f>
        <v>0</v>
      </c>
      <c r="F948" s="335"/>
      <c r="G948" s="332">
        <f>F948*C948</f>
        <v>0</v>
      </c>
      <c r="H948" s="535"/>
    </row>
    <row r="949" spans="1:8" ht="24" customHeight="1" thickTop="1" thickBot="1">
      <c r="A949" s="538"/>
      <c r="B949" s="531" t="s">
        <v>389</v>
      </c>
      <c r="C949" s="532"/>
      <c r="D949" s="328">
        <f>SUM(D944:D948)</f>
        <v>0</v>
      </c>
      <c r="E949" s="327">
        <f>SUM(E944:E948)</f>
        <v>0</v>
      </c>
      <c r="F949" s="328">
        <f>SUM(F944:F948)</f>
        <v>0</v>
      </c>
      <c r="G949" s="327">
        <f>SUM(G944:G948)</f>
        <v>0</v>
      </c>
      <c r="H949" s="329">
        <f>IF(E949=0,0,ROUND(G949/E949,4))</f>
        <v>0</v>
      </c>
    </row>
    <row r="950" spans="1:8" ht="24" customHeight="1" thickTop="1">
      <c r="A950" s="323" t="str">
        <f>IF('APPLIC. FRACT.'!$A165="","",'APPLIC. FRACT.'!$A165)</f>
        <v/>
      </c>
      <c r="B950" s="333"/>
      <c r="C950" s="334"/>
      <c r="D950" s="335"/>
      <c r="E950" s="324">
        <f>C950*D950</f>
        <v>0</v>
      </c>
      <c r="F950" s="335"/>
      <c r="G950" s="330">
        <f>F950*C950</f>
        <v>0</v>
      </c>
      <c r="H950" s="533"/>
    </row>
    <row r="951" spans="1:8" ht="24" customHeight="1">
      <c r="A951" s="536"/>
      <c r="B951" s="336"/>
      <c r="C951" s="337"/>
      <c r="D951" s="338"/>
      <c r="E951" s="325">
        <f>C951*D951</f>
        <v>0</v>
      </c>
      <c r="F951" s="335"/>
      <c r="G951" s="331">
        <f>F951*C951</f>
        <v>0</v>
      </c>
      <c r="H951" s="534"/>
    </row>
    <row r="952" spans="1:8" ht="24" customHeight="1">
      <c r="A952" s="537"/>
      <c r="B952" s="336"/>
      <c r="C952" s="337"/>
      <c r="D952" s="338"/>
      <c r="E952" s="325">
        <f>C952*D952</f>
        <v>0</v>
      </c>
      <c r="F952" s="335"/>
      <c r="G952" s="331">
        <f>F952*C952</f>
        <v>0</v>
      </c>
      <c r="H952" s="534"/>
    </row>
    <row r="953" spans="1:8" ht="24" customHeight="1">
      <c r="A953" s="537"/>
      <c r="B953" s="336"/>
      <c r="C953" s="337"/>
      <c r="D953" s="338"/>
      <c r="E953" s="325">
        <f>C953*D953</f>
        <v>0</v>
      </c>
      <c r="F953" s="335"/>
      <c r="G953" s="331">
        <f>F953*C953</f>
        <v>0</v>
      </c>
      <c r="H953" s="534"/>
    </row>
    <row r="954" spans="1:8" ht="24" customHeight="1" thickBot="1">
      <c r="A954" s="537"/>
      <c r="B954" s="339"/>
      <c r="C954" s="340"/>
      <c r="D954" s="341"/>
      <c r="E954" s="326">
        <f>C954*D954</f>
        <v>0</v>
      </c>
      <c r="F954" s="335"/>
      <c r="G954" s="332">
        <f>F954*C954</f>
        <v>0</v>
      </c>
      <c r="H954" s="535"/>
    </row>
    <row r="955" spans="1:8" ht="24" customHeight="1" thickTop="1" thickBot="1">
      <c r="A955" s="538"/>
      <c r="B955" s="531" t="s">
        <v>389</v>
      </c>
      <c r="C955" s="532"/>
      <c r="D955" s="328">
        <f>SUM(D950:D954)</f>
        <v>0</v>
      </c>
      <c r="E955" s="327">
        <f>SUM(E950:E954)</f>
        <v>0</v>
      </c>
      <c r="F955" s="328">
        <f>SUM(F950:F954)</f>
        <v>0</v>
      </c>
      <c r="G955" s="327">
        <f>SUM(G950:G954)</f>
        <v>0</v>
      </c>
      <c r="H955" s="329">
        <f>IF(E955=0,0,ROUND(G955/E955,4))</f>
        <v>0</v>
      </c>
    </row>
    <row r="956" spans="1:8" ht="24" customHeight="1" thickTop="1">
      <c r="A956" s="323" t="str">
        <f>IF('APPLIC. FRACT.'!$A166="","",'APPLIC. FRACT.'!$A166)</f>
        <v/>
      </c>
      <c r="B956" s="333"/>
      <c r="C956" s="334"/>
      <c r="D956" s="335"/>
      <c r="E956" s="324">
        <f>C956*D956</f>
        <v>0</v>
      </c>
      <c r="F956" s="335"/>
      <c r="G956" s="330">
        <f>F956*C956</f>
        <v>0</v>
      </c>
      <c r="H956" s="533"/>
    </row>
    <row r="957" spans="1:8" ht="24" customHeight="1">
      <c r="A957" s="536"/>
      <c r="B957" s="336"/>
      <c r="C957" s="337"/>
      <c r="D957" s="338"/>
      <c r="E957" s="325">
        <f>C957*D957</f>
        <v>0</v>
      </c>
      <c r="F957" s="335"/>
      <c r="G957" s="331">
        <f>F957*C957</f>
        <v>0</v>
      </c>
      <c r="H957" s="534"/>
    </row>
    <row r="958" spans="1:8" ht="24" customHeight="1">
      <c r="A958" s="537"/>
      <c r="B958" s="336"/>
      <c r="C958" s="337"/>
      <c r="D958" s="338"/>
      <c r="E958" s="325">
        <f>C958*D958</f>
        <v>0</v>
      </c>
      <c r="F958" s="335"/>
      <c r="G958" s="331">
        <f>F958*C958</f>
        <v>0</v>
      </c>
      <c r="H958" s="534"/>
    </row>
    <row r="959" spans="1:8" ht="24" customHeight="1">
      <c r="A959" s="537"/>
      <c r="B959" s="336"/>
      <c r="C959" s="337"/>
      <c r="D959" s="338"/>
      <c r="E959" s="325">
        <f>C959*D959</f>
        <v>0</v>
      </c>
      <c r="F959" s="335"/>
      <c r="G959" s="331">
        <f>F959*C959</f>
        <v>0</v>
      </c>
      <c r="H959" s="534"/>
    </row>
    <row r="960" spans="1:8" ht="24" customHeight="1" thickBot="1">
      <c r="A960" s="537"/>
      <c r="B960" s="339"/>
      <c r="C960" s="340"/>
      <c r="D960" s="341"/>
      <c r="E960" s="326">
        <f>C960*D960</f>
        <v>0</v>
      </c>
      <c r="F960" s="335"/>
      <c r="G960" s="332">
        <f>F960*C960</f>
        <v>0</v>
      </c>
      <c r="H960" s="535"/>
    </row>
    <row r="961" spans="1:8" ht="24" customHeight="1" thickTop="1" thickBot="1">
      <c r="A961" s="538"/>
      <c r="B961" s="531" t="s">
        <v>389</v>
      </c>
      <c r="C961" s="532"/>
      <c r="D961" s="328">
        <f>SUM(D956:D960)</f>
        <v>0</v>
      </c>
      <c r="E961" s="327">
        <f>SUM(E956:E960)</f>
        <v>0</v>
      </c>
      <c r="F961" s="328">
        <f>SUM(F956:F960)</f>
        <v>0</v>
      </c>
      <c r="G961" s="327">
        <f>SUM(G956:G960)</f>
        <v>0</v>
      </c>
      <c r="H961" s="329">
        <f>IF(E961=0,0,ROUND(G961/E961,4))</f>
        <v>0</v>
      </c>
    </row>
    <row r="962" spans="1:8" ht="24" customHeight="1" thickTop="1">
      <c r="A962" s="323" t="str">
        <f>IF('APPLIC. FRACT.'!$A167="","",'APPLIC. FRACT.'!$A167)</f>
        <v/>
      </c>
      <c r="B962" s="333"/>
      <c r="C962" s="334"/>
      <c r="D962" s="335"/>
      <c r="E962" s="324">
        <f>C962*D962</f>
        <v>0</v>
      </c>
      <c r="F962" s="335"/>
      <c r="G962" s="330">
        <f>F962*C962</f>
        <v>0</v>
      </c>
      <c r="H962" s="533"/>
    </row>
    <row r="963" spans="1:8" ht="24" customHeight="1">
      <c r="A963" s="536"/>
      <c r="B963" s="336"/>
      <c r="C963" s="337"/>
      <c r="D963" s="338"/>
      <c r="E963" s="325">
        <f>C963*D963</f>
        <v>0</v>
      </c>
      <c r="F963" s="335"/>
      <c r="G963" s="331">
        <f>F963*C963</f>
        <v>0</v>
      </c>
      <c r="H963" s="534"/>
    </row>
    <row r="964" spans="1:8" ht="24" customHeight="1">
      <c r="A964" s="537"/>
      <c r="B964" s="336"/>
      <c r="C964" s="337"/>
      <c r="D964" s="338"/>
      <c r="E964" s="325">
        <f>C964*D964</f>
        <v>0</v>
      </c>
      <c r="F964" s="335"/>
      <c r="G964" s="331">
        <f>F964*C964</f>
        <v>0</v>
      </c>
      <c r="H964" s="534"/>
    </row>
    <row r="965" spans="1:8" ht="24" customHeight="1">
      <c r="A965" s="537"/>
      <c r="B965" s="336"/>
      <c r="C965" s="337"/>
      <c r="D965" s="338"/>
      <c r="E965" s="325">
        <f>C965*D965</f>
        <v>0</v>
      </c>
      <c r="F965" s="335"/>
      <c r="G965" s="331">
        <f>F965*C965</f>
        <v>0</v>
      </c>
      <c r="H965" s="534"/>
    </row>
    <row r="966" spans="1:8" ht="24" customHeight="1" thickBot="1">
      <c r="A966" s="537"/>
      <c r="B966" s="339"/>
      <c r="C966" s="340"/>
      <c r="D966" s="341"/>
      <c r="E966" s="326">
        <f>C966*D966</f>
        <v>0</v>
      </c>
      <c r="F966" s="335"/>
      <c r="G966" s="332">
        <f>F966*C966</f>
        <v>0</v>
      </c>
      <c r="H966" s="535"/>
    </row>
    <row r="967" spans="1:8" ht="24" customHeight="1" thickTop="1" thickBot="1">
      <c r="A967" s="538"/>
      <c r="B967" s="531" t="s">
        <v>389</v>
      </c>
      <c r="C967" s="532"/>
      <c r="D967" s="328">
        <f>SUM(D962:D966)</f>
        <v>0</v>
      </c>
      <c r="E967" s="327">
        <f>SUM(E962:E966)</f>
        <v>0</v>
      </c>
      <c r="F967" s="328">
        <f>SUM(F962:F966)</f>
        <v>0</v>
      </c>
      <c r="G967" s="327">
        <f>SUM(G962:G966)</f>
        <v>0</v>
      </c>
      <c r="H967" s="329">
        <f>IF(E967=0,0,ROUND(G967/E967,4))</f>
        <v>0</v>
      </c>
    </row>
    <row r="968" spans="1:8" ht="24" customHeight="1" thickTop="1">
      <c r="A968" s="323" t="str">
        <f>IF('APPLIC. FRACT.'!$A168="","",'APPLIC. FRACT.'!$A168)</f>
        <v/>
      </c>
      <c r="B968" s="333"/>
      <c r="C968" s="334"/>
      <c r="D968" s="335"/>
      <c r="E968" s="324">
        <f>C968*D968</f>
        <v>0</v>
      </c>
      <c r="F968" s="335"/>
      <c r="G968" s="330">
        <f>F968*C968</f>
        <v>0</v>
      </c>
      <c r="H968" s="533"/>
    </row>
    <row r="969" spans="1:8" ht="24" customHeight="1">
      <c r="A969" s="536"/>
      <c r="B969" s="336"/>
      <c r="C969" s="337"/>
      <c r="D969" s="338"/>
      <c r="E969" s="325">
        <f>C969*D969</f>
        <v>0</v>
      </c>
      <c r="F969" s="335"/>
      <c r="G969" s="331">
        <f>F969*C969</f>
        <v>0</v>
      </c>
      <c r="H969" s="534"/>
    </row>
    <row r="970" spans="1:8" ht="24" customHeight="1">
      <c r="A970" s="537"/>
      <c r="B970" s="336"/>
      <c r="C970" s="337"/>
      <c r="D970" s="338"/>
      <c r="E970" s="325">
        <f>C970*D970</f>
        <v>0</v>
      </c>
      <c r="F970" s="335"/>
      <c r="G970" s="331">
        <f>F970*C970</f>
        <v>0</v>
      </c>
      <c r="H970" s="534"/>
    </row>
    <row r="971" spans="1:8" ht="24" customHeight="1">
      <c r="A971" s="537"/>
      <c r="B971" s="336"/>
      <c r="C971" s="337"/>
      <c r="D971" s="338"/>
      <c r="E971" s="325">
        <f>C971*D971</f>
        <v>0</v>
      </c>
      <c r="F971" s="335"/>
      <c r="G971" s="331">
        <f>F971*C971</f>
        <v>0</v>
      </c>
      <c r="H971" s="534"/>
    </row>
    <row r="972" spans="1:8" ht="24" customHeight="1" thickBot="1">
      <c r="A972" s="537"/>
      <c r="B972" s="339"/>
      <c r="C972" s="340"/>
      <c r="D972" s="341"/>
      <c r="E972" s="326">
        <f>C972*D972</f>
        <v>0</v>
      </c>
      <c r="F972" s="335"/>
      <c r="G972" s="332">
        <f>F972*C972</f>
        <v>0</v>
      </c>
      <c r="H972" s="535"/>
    </row>
    <row r="973" spans="1:8" ht="24" customHeight="1" thickTop="1" thickBot="1">
      <c r="A973" s="538"/>
      <c r="B973" s="531" t="s">
        <v>389</v>
      </c>
      <c r="C973" s="532"/>
      <c r="D973" s="328">
        <f>SUM(D968:D972)</f>
        <v>0</v>
      </c>
      <c r="E973" s="327">
        <f>SUM(E968:E972)</f>
        <v>0</v>
      </c>
      <c r="F973" s="328">
        <f>SUM(F968:F972)</f>
        <v>0</v>
      </c>
      <c r="G973" s="327">
        <f>SUM(G968:G972)</f>
        <v>0</v>
      </c>
      <c r="H973" s="329">
        <f>IF(E973=0,0,ROUND(G973/E973,4))</f>
        <v>0</v>
      </c>
    </row>
    <row r="974" spans="1:8" ht="24" customHeight="1" thickTop="1">
      <c r="A974" s="323" t="str">
        <f>IF('APPLIC. FRACT.'!$A169="","",'APPLIC. FRACT.'!$A169)</f>
        <v/>
      </c>
      <c r="B974" s="333"/>
      <c r="C974" s="334"/>
      <c r="D974" s="335"/>
      <c r="E974" s="324">
        <f>C974*D974</f>
        <v>0</v>
      </c>
      <c r="F974" s="335"/>
      <c r="G974" s="330">
        <f>F974*C974</f>
        <v>0</v>
      </c>
      <c r="H974" s="533"/>
    </row>
    <row r="975" spans="1:8" ht="24" customHeight="1">
      <c r="A975" s="536"/>
      <c r="B975" s="336"/>
      <c r="C975" s="337"/>
      <c r="D975" s="338"/>
      <c r="E975" s="325">
        <f>C975*D975</f>
        <v>0</v>
      </c>
      <c r="F975" s="335"/>
      <c r="G975" s="331">
        <f>F975*C975</f>
        <v>0</v>
      </c>
      <c r="H975" s="534"/>
    </row>
    <row r="976" spans="1:8" ht="24" customHeight="1">
      <c r="A976" s="537"/>
      <c r="B976" s="336"/>
      <c r="C976" s="337"/>
      <c r="D976" s="338"/>
      <c r="E976" s="325">
        <f>C976*D976</f>
        <v>0</v>
      </c>
      <c r="F976" s="335"/>
      <c r="G976" s="331">
        <f>F976*C976</f>
        <v>0</v>
      </c>
      <c r="H976" s="534"/>
    </row>
    <row r="977" spans="1:8" ht="24" customHeight="1">
      <c r="A977" s="537"/>
      <c r="B977" s="336"/>
      <c r="C977" s="337"/>
      <c r="D977" s="338"/>
      <c r="E977" s="325">
        <f>C977*D977</f>
        <v>0</v>
      </c>
      <c r="F977" s="335"/>
      <c r="G977" s="331">
        <f>F977*C977</f>
        <v>0</v>
      </c>
      <c r="H977" s="534"/>
    </row>
    <row r="978" spans="1:8" ht="24" customHeight="1" thickBot="1">
      <c r="A978" s="537"/>
      <c r="B978" s="339"/>
      <c r="C978" s="340"/>
      <c r="D978" s="341"/>
      <c r="E978" s="326">
        <f>C978*D978</f>
        <v>0</v>
      </c>
      <c r="F978" s="335"/>
      <c r="G978" s="332">
        <f>F978*C978</f>
        <v>0</v>
      </c>
      <c r="H978" s="535"/>
    </row>
    <row r="979" spans="1:8" ht="24" customHeight="1" thickTop="1" thickBot="1">
      <c r="A979" s="538"/>
      <c r="B979" s="531" t="s">
        <v>389</v>
      </c>
      <c r="C979" s="532"/>
      <c r="D979" s="328">
        <f>SUM(D974:D978)</f>
        <v>0</v>
      </c>
      <c r="E979" s="327">
        <f>SUM(E974:E978)</f>
        <v>0</v>
      </c>
      <c r="F979" s="328">
        <f>SUM(F974:F978)</f>
        <v>0</v>
      </c>
      <c r="G979" s="327">
        <f>SUM(G974:G978)</f>
        <v>0</v>
      </c>
      <c r="H979" s="329">
        <f>IF(E979=0,0,ROUND(G979/E979,4))</f>
        <v>0</v>
      </c>
    </row>
    <row r="980" spans="1:8" ht="24" customHeight="1" thickTop="1">
      <c r="A980" s="323" t="str">
        <f>IF('APPLIC. FRACT.'!$A170="","",'APPLIC. FRACT.'!$A170)</f>
        <v/>
      </c>
      <c r="B980" s="333"/>
      <c r="C980" s="334"/>
      <c r="D980" s="335"/>
      <c r="E980" s="324">
        <f>C980*D980</f>
        <v>0</v>
      </c>
      <c r="F980" s="335"/>
      <c r="G980" s="330">
        <f>F980*C980</f>
        <v>0</v>
      </c>
      <c r="H980" s="533"/>
    </row>
    <row r="981" spans="1:8" ht="24" customHeight="1">
      <c r="A981" s="536"/>
      <c r="B981" s="336"/>
      <c r="C981" s="337"/>
      <c r="D981" s="338"/>
      <c r="E981" s="325">
        <f>C981*D981</f>
        <v>0</v>
      </c>
      <c r="F981" s="335"/>
      <c r="G981" s="331">
        <f>F981*C981</f>
        <v>0</v>
      </c>
      <c r="H981" s="534"/>
    </row>
    <row r="982" spans="1:8" ht="24" customHeight="1">
      <c r="A982" s="537"/>
      <c r="B982" s="336"/>
      <c r="C982" s="337"/>
      <c r="D982" s="338"/>
      <c r="E982" s="325">
        <f>C982*D982</f>
        <v>0</v>
      </c>
      <c r="F982" s="335"/>
      <c r="G982" s="331">
        <f>F982*C982</f>
        <v>0</v>
      </c>
      <c r="H982" s="534"/>
    </row>
    <row r="983" spans="1:8" ht="24" customHeight="1">
      <c r="A983" s="537"/>
      <c r="B983" s="336"/>
      <c r="C983" s="337"/>
      <c r="D983" s="338"/>
      <c r="E983" s="325">
        <f>C983*D983</f>
        <v>0</v>
      </c>
      <c r="F983" s="335"/>
      <c r="G983" s="331">
        <f>F983*C983</f>
        <v>0</v>
      </c>
      <c r="H983" s="534"/>
    </row>
    <row r="984" spans="1:8" ht="24" customHeight="1" thickBot="1">
      <c r="A984" s="537"/>
      <c r="B984" s="339"/>
      <c r="C984" s="340"/>
      <c r="D984" s="341"/>
      <c r="E984" s="326">
        <f>C984*D984</f>
        <v>0</v>
      </c>
      <c r="F984" s="335"/>
      <c r="G984" s="332">
        <f>F984*C984</f>
        <v>0</v>
      </c>
      <c r="H984" s="535"/>
    </row>
    <row r="985" spans="1:8" ht="24" customHeight="1" thickTop="1" thickBot="1">
      <c r="A985" s="538"/>
      <c r="B985" s="531" t="s">
        <v>389</v>
      </c>
      <c r="C985" s="532"/>
      <c r="D985" s="328">
        <f>SUM(D980:D984)</f>
        <v>0</v>
      </c>
      <c r="E985" s="327">
        <f>SUM(E980:E984)</f>
        <v>0</v>
      </c>
      <c r="F985" s="328">
        <f>SUM(F980:F984)</f>
        <v>0</v>
      </c>
      <c r="G985" s="327">
        <f>SUM(G980:G984)</f>
        <v>0</v>
      </c>
      <c r="H985" s="329">
        <f>IF(E985=0,0,ROUND(G985/E985,4))</f>
        <v>0</v>
      </c>
    </row>
    <row r="986" spans="1:8" ht="24" customHeight="1" thickTop="1">
      <c r="A986" s="323" t="str">
        <f>IF('APPLIC. FRACT.'!$A171="","",'APPLIC. FRACT.'!$A171)</f>
        <v/>
      </c>
      <c r="B986" s="333"/>
      <c r="C986" s="334"/>
      <c r="D986" s="335"/>
      <c r="E986" s="324">
        <f>C986*D986</f>
        <v>0</v>
      </c>
      <c r="F986" s="335"/>
      <c r="G986" s="330">
        <f>F986*C986</f>
        <v>0</v>
      </c>
      <c r="H986" s="533"/>
    </row>
    <row r="987" spans="1:8" ht="24" customHeight="1">
      <c r="A987" s="536"/>
      <c r="B987" s="336"/>
      <c r="C987" s="337"/>
      <c r="D987" s="338"/>
      <c r="E987" s="325">
        <f>C987*D987</f>
        <v>0</v>
      </c>
      <c r="F987" s="335"/>
      <c r="G987" s="331">
        <f>F987*C987</f>
        <v>0</v>
      </c>
      <c r="H987" s="534"/>
    </row>
    <row r="988" spans="1:8" ht="24" customHeight="1">
      <c r="A988" s="537"/>
      <c r="B988" s="336"/>
      <c r="C988" s="337"/>
      <c r="D988" s="338"/>
      <c r="E988" s="325">
        <f>C988*D988</f>
        <v>0</v>
      </c>
      <c r="F988" s="335"/>
      <c r="G988" s="331">
        <f>F988*C988</f>
        <v>0</v>
      </c>
      <c r="H988" s="534"/>
    </row>
    <row r="989" spans="1:8" ht="24" customHeight="1">
      <c r="A989" s="537"/>
      <c r="B989" s="336"/>
      <c r="C989" s="337"/>
      <c r="D989" s="338"/>
      <c r="E989" s="325">
        <f>C989*D989</f>
        <v>0</v>
      </c>
      <c r="F989" s="335"/>
      <c r="G989" s="331">
        <f>F989*C989</f>
        <v>0</v>
      </c>
      <c r="H989" s="534"/>
    </row>
    <row r="990" spans="1:8" ht="24" customHeight="1" thickBot="1">
      <c r="A990" s="537"/>
      <c r="B990" s="339"/>
      <c r="C990" s="340"/>
      <c r="D990" s="341"/>
      <c r="E990" s="326">
        <f>C990*D990</f>
        <v>0</v>
      </c>
      <c r="F990" s="335"/>
      <c r="G990" s="332">
        <f>F990*C990</f>
        <v>0</v>
      </c>
      <c r="H990" s="535"/>
    </row>
    <row r="991" spans="1:8" ht="24" customHeight="1" thickTop="1" thickBot="1">
      <c r="A991" s="538"/>
      <c r="B991" s="531" t="s">
        <v>389</v>
      </c>
      <c r="C991" s="532"/>
      <c r="D991" s="328">
        <f>SUM(D986:D990)</f>
        <v>0</v>
      </c>
      <c r="E991" s="327">
        <f>SUM(E986:E990)</f>
        <v>0</v>
      </c>
      <c r="F991" s="328">
        <f>SUM(F986:F990)</f>
        <v>0</v>
      </c>
      <c r="G991" s="327">
        <f>SUM(G986:G990)</f>
        <v>0</v>
      </c>
      <c r="H991" s="329">
        <f>IF(E991=0,0,ROUND(G991/E991,4))</f>
        <v>0</v>
      </c>
    </row>
    <row r="992" spans="1:8" ht="24" customHeight="1" thickTop="1">
      <c r="A992" s="323" t="str">
        <f>IF('APPLIC. FRACT.'!$A172="","",'APPLIC. FRACT.'!$A172)</f>
        <v/>
      </c>
      <c r="B992" s="333"/>
      <c r="C992" s="334"/>
      <c r="D992" s="335"/>
      <c r="E992" s="324">
        <f>C992*D992</f>
        <v>0</v>
      </c>
      <c r="F992" s="335"/>
      <c r="G992" s="330">
        <f>F992*C992</f>
        <v>0</v>
      </c>
      <c r="H992" s="533"/>
    </row>
    <row r="993" spans="1:8" ht="24" customHeight="1">
      <c r="A993" s="536"/>
      <c r="B993" s="336"/>
      <c r="C993" s="337"/>
      <c r="D993" s="338"/>
      <c r="E993" s="325">
        <f>C993*D993</f>
        <v>0</v>
      </c>
      <c r="F993" s="335"/>
      <c r="G993" s="331">
        <f>F993*C993</f>
        <v>0</v>
      </c>
      <c r="H993" s="534"/>
    </row>
    <row r="994" spans="1:8" ht="24" customHeight="1">
      <c r="A994" s="537"/>
      <c r="B994" s="336"/>
      <c r="C994" s="337"/>
      <c r="D994" s="338"/>
      <c r="E994" s="325">
        <f>C994*D994</f>
        <v>0</v>
      </c>
      <c r="F994" s="335"/>
      <c r="G994" s="331">
        <f>F994*C994</f>
        <v>0</v>
      </c>
      <c r="H994" s="534"/>
    </row>
    <row r="995" spans="1:8" ht="24" customHeight="1">
      <c r="A995" s="537"/>
      <c r="B995" s="336"/>
      <c r="C995" s="337"/>
      <c r="D995" s="338"/>
      <c r="E995" s="325">
        <f>C995*D995</f>
        <v>0</v>
      </c>
      <c r="F995" s="335"/>
      <c r="G995" s="331">
        <f>F995*C995</f>
        <v>0</v>
      </c>
      <c r="H995" s="534"/>
    </row>
    <row r="996" spans="1:8" ht="24" customHeight="1" thickBot="1">
      <c r="A996" s="537"/>
      <c r="B996" s="339"/>
      <c r="C996" s="340"/>
      <c r="D996" s="341"/>
      <c r="E996" s="326">
        <f>C996*D996</f>
        <v>0</v>
      </c>
      <c r="F996" s="335"/>
      <c r="G996" s="332">
        <f>F996*C996</f>
        <v>0</v>
      </c>
      <c r="H996" s="535"/>
    </row>
    <row r="997" spans="1:8" ht="24" customHeight="1" thickTop="1" thickBot="1">
      <c r="A997" s="538"/>
      <c r="B997" s="531" t="s">
        <v>389</v>
      </c>
      <c r="C997" s="532"/>
      <c r="D997" s="328">
        <f>SUM(D992:D996)</f>
        <v>0</v>
      </c>
      <c r="E997" s="327">
        <f>SUM(E992:E996)</f>
        <v>0</v>
      </c>
      <c r="F997" s="328">
        <f>SUM(F992:F996)</f>
        <v>0</v>
      </c>
      <c r="G997" s="327">
        <f>SUM(G992:G996)</f>
        <v>0</v>
      </c>
      <c r="H997" s="329">
        <f>IF(E997=0,0,ROUND(G997/E997,4))</f>
        <v>0</v>
      </c>
    </row>
    <row r="998" spans="1:8" ht="24" customHeight="1" thickTop="1">
      <c r="A998" s="323" t="str">
        <f>IF('APPLIC. FRACT.'!$A173="","",'APPLIC. FRACT.'!$A173)</f>
        <v/>
      </c>
      <c r="B998" s="333"/>
      <c r="C998" s="334"/>
      <c r="D998" s="335"/>
      <c r="E998" s="324">
        <f>C998*D998</f>
        <v>0</v>
      </c>
      <c r="F998" s="335"/>
      <c r="G998" s="330">
        <f>F998*C998</f>
        <v>0</v>
      </c>
      <c r="H998" s="533"/>
    </row>
    <row r="999" spans="1:8" ht="24" customHeight="1">
      <c r="A999" s="536"/>
      <c r="B999" s="336"/>
      <c r="C999" s="337"/>
      <c r="D999" s="338"/>
      <c r="E999" s="325">
        <f>C999*D999</f>
        <v>0</v>
      </c>
      <c r="F999" s="335"/>
      <c r="G999" s="331">
        <f>F999*C999</f>
        <v>0</v>
      </c>
      <c r="H999" s="534"/>
    </row>
    <row r="1000" spans="1:8" ht="24" customHeight="1">
      <c r="A1000" s="537"/>
      <c r="B1000" s="336"/>
      <c r="C1000" s="337"/>
      <c r="D1000" s="338"/>
      <c r="E1000" s="325">
        <f>C1000*D1000</f>
        <v>0</v>
      </c>
      <c r="F1000" s="335"/>
      <c r="G1000" s="331">
        <f>F1000*C1000</f>
        <v>0</v>
      </c>
      <c r="H1000" s="534"/>
    </row>
    <row r="1001" spans="1:8" ht="24" customHeight="1">
      <c r="A1001" s="537"/>
      <c r="B1001" s="336"/>
      <c r="C1001" s="337"/>
      <c r="D1001" s="338"/>
      <c r="E1001" s="325">
        <f>C1001*D1001</f>
        <v>0</v>
      </c>
      <c r="F1001" s="335"/>
      <c r="G1001" s="331">
        <f>F1001*C1001</f>
        <v>0</v>
      </c>
      <c r="H1001" s="534"/>
    </row>
    <row r="1002" spans="1:8" ht="24" customHeight="1" thickBot="1">
      <c r="A1002" s="537"/>
      <c r="B1002" s="339"/>
      <c r="C1002" s="340"/>
      <c r="D1002" s="341"/>
      <c r="E1002" s="326">
        <f>C1002*D1002</f>
        <v>0</v>
      </c>
      <c r="F1002" s="335"/>
      <c r="G1002" s="332">
        <f>F1002*C1002</f>
        <v>0</v>
      </c>
      <c r="H1002" s="535"/>
    </row>
    <row r="1003" spans="1:8" ht="24" customHeight="1" thickTop="1" thickBot="1">
      <c r="A1003" s="538"/>
      <c r="B1003" s="531" t="s">
        <v>389</v>
      </c>
      <c r="C1003" s="532"/>
      <c r="D1003" s="328">
        <f>SUM(D998:D1002)</f>
        <v>0</v>
      </c>
      <c r="E1003" s="327">
        <f>SUM(E998:E1002)</f>
        <v>0</v>
      </c>
      <c r="F1003" s="328">
        <f>SUM(F998:F1002)</f>
        <v>0</v>
      </c>
      <c r="G1003" s="327">
        <f>SUM(G998:G1002)</f>
        <v>0</v>
      </c>
      <c r="H1003" s="329">
        <f>IF(E1003=0,0,ROUND(G1003/E1003,4))</f>
        <v>0</v>
      </c>
    </row>
    <row r="1004" spans="1:8" ht="24" customHeight="1" thickTop="1">
      <c r="A1004" s="323" t="str">
        <f>IF('APPLIC. FRACT.'!$A174="","",'APPLIC. FRACT.'!$A174)</f>
        <v/>
      </c>
      <c r="B1004" s="333"/>
      <c r="C1004" s="334"/>
      <c r="D1004" s="335"/>
      <c r="E1004" s="324">
        <f>C1004*D1004</f>
        <v>0</v>
      </c>
      <c r="F1004" s="335"/>
      <c r="G1004" s="330">
        <f>F1004*C1004</f>
        <v>0</v>
      </c>
      <c r="H1004" s="533"/>
    </row>
    <row r="1005" spans="1:8" ht="24" customHeight="1">
      <c r="A1005" s="536"/>
      <c r="B1005" s="336"/>
      <c r="C1005" s="337"/>
      <c r="D1005" s="338"/>
      <c r="E1005" s="325">
        <f>C1005*D1005</f>
        <v>0</v>
      </c>
      <c r="F1005" s="335"/>
      <c r="G1005" s="331">
        <f>F1005*C1005</f>
        <v>0</v>
      </c>
      <c r="H1005" s="534"/>
    </row>
    <row r="1006" spans="1:8" ht="24" customHeight="1">
      <c r="A1006" s="537"/>
      <c r="B1006" s="336"/>
      <c r="C1006" s="337"/>
      <c r="D1006" s="338"/>
      <c r="E1006" s="325">
        <f>C1006*D1006</f>
        <v>0</v>
      </c>
      <c r="F1006" s="335"/>
      <c r="G1006" s="331">
        <f>F1006*C1006</f>
        <v>0</v>
      </c>
      <c r="H1006" s="534"/>
    </row>
    <row r="1007" spans="1:8" ht="24" customHeight="1">
      <c r="A1007" s="537"/>
      <c r="B1007" s="336"/>
      <c r="C1007" s="337"/>
      <c r="D1007" s="338"/>
      <c r="E1007" s="325">
        <f>C1007*D1007</f>
        <v>0</v>
      </c>
      <c r="F1007" s="335"/>
      <c r="G1007" s="331">
        <f>F1007*C1007</f>
        <v>0</v>
      </c>
      <c r="H1007" s="534"/>
    </row>
    <row r="1008" spans="1:8" ht="24" customHeight="1" thickBot="1">
      <c r="A1008" s="537"/>
      <c r="B1008" s="339"/>
      <c r="C1008" s="340"/>
      <c r="D1008" s="341"/>
      <c r="E1008" s="326">
        <f>C1008*D1008</f>
        <v>0</v>
      </c>
      <c r="F1008" s="335"/>
      <c r="G1008" s="332">
        <f>F1008*C1008</f>
        <v>0</v>
      </c>
      <c r="H1008" s="535"/>
    </row>
    <row r="1009" spans="1:8" ht="24" customHeight="1" thickTop="1" thickBot="1">
      <c r="A1009" s="538"/>
      <c r="B1009" s="531" t="s">
        <v>389</v>
      </c>
      <c r="C1009" s="532"/>
      <c r="D1009" s="328">
        <f>SUM(D1004:D1008)</f>
        <v>0</v>
      </c>
      <c r="E1009" s="327">
        <f>SUM(E1004:E1008)</f>
        <v>0</v>
      </c>
      <c r="F1009" s="328">
        <f>SUM(F1004:F1008)</f>
        <v>0</v>
      </c>
      <c r="G1009" s="327">
        <f>SUM(G1004:G1008)</f>
        <v>0</v>
      </c>
      <c r="H1009" s="329">
        <f>IF(E1009=0,0,ROUND(G1009/E1009,4))</f>
        <v>0</v>
      </c>
    </row>
    <row r="1010" spans="1:8" ht="24" customHeight="1" thickTop="1">
      <c r="A1010" s="323" t="str">
        <f>IF('APPLIC. FRACT.'!$A175="","",'APPLIC. FRACT.'!$A175)</f>
        <v/>
      </c>
      <c r="B1010" s="333"/>
      <c r="C1010" s="334"/>
      <c r="D1010" s="335"/>
      <c r="E1010" s="324">
        <f>C1010*D1010</f>
        <v>0</v>
      </c>
      <c r="F1010" s="335"/>
      <c r="G1010" s="330">
        <f>F1010*C1010</f>
        <v>0</v>
      </c>
      <c r="H1010" s="533"/>
    </row>
    <row r="1011" spans="1:8" ht="24" customHeight="1">
      <c r="A1011" s="536"/>
      <c r="B1011" s="336"/>
      <c r="C1011" s="337"/>
      <c r="D1011" s="338"/>
      <c r="E1011" s="325">
        <f>C1011*D1011</f>
        <v>0</v>
      </c>
      <c r="F1011" s="335"/>
      <c r="G1011" s="331">
        <f>F1011*C1011</f>
        <v>0</v>
      </c>
      <c r="H1011" s="534"/>
    </row>
    <row r="1012" spans="1:8" ht="24" customHeight="1">
      <c r="A1012" s="537"/>
      <c r="B1012" s="336"/>
      <c r="C1012" s="337"/>
      <c r="D1012" s="338"/>
      <c r="E1012" s="325">
        <f>C1012*D1012</f>
        <v>0</v>
      </c>
      <c r="F1012" s="335"/>
      <c r="G1012" s="331">
        <f>F1012*C1012</f>
        <v>0</v>
      </c>
      <c r="H1012" s="534"/>
    </row>
    <row r="1013" spans="1:8" ht="24" customHeight="1">
      <c r="A1013" s="537"/>
      <c r="B1013" s="336"/>
      <c r="C1013" s="337"/>
      <c r="D1013" s="338"/>
      <c r="E1013" s="325">
        <f>C1013*D1013</f>
        <v>0</v>
      </c>
      <c r="F1013" s="335"/>
      <c r="G1013" s="331">
        <f>F1013*C1013</f>
        <v>0</v>
      </c>
      <c r="H1013" s="534"/>
    </row>
    <row r="1014" spans="1:8" ht="24" customHeight="1" thickBot="1">
      <c r="A1014" s="537"/>
      <c r="B1014" s="339"/>
      <c r="C1014" s="340"/>
      <c r="D1014" s="341"/>
      <c r="E1014" s="326">
        <f>C1014*D1014</f>
        <v>0</v>
      </c>
      <c r="F1014" s="335"/>
      <c r="G1014" s="332">
        <f>F1014*C1014</f>
        <v>0</v>
      </c>
      <c r="H1014" s="535"/>
    </row>
    <row r="1015" spans="1:8" ht="24" customHeight="1" thickTop="1" thickBot="1">
      <c r="A1015" s="538"/>
      <c r="B1015" s="531" t="s">
        <v>389</v>
      </c>
      <c r="C1015" s="532"/>
      <c r="D1015" s="328">
        <f>SUM(D1010:D1014)</f>
        <v>0</v>
      </c>
      <c r="E1015" s="327">
        <f>SUM(E1010:E1014)</f>
        <v>0</v>
      </c>
      <c r="F1015" s="328">
        <f>SUM(F1010:F1014)</f>
        <v>0</v>
      </c>
      <c r="G1015" s="327">
        <f>SUM(G1010:G1014)</f>
        <v>0</v>
      </c>
      <c r="H1015" s="329">
        <f>IF(E1015=0,0,ROUND(G1015/E1015,4))</f>
        <v>0</v>
      </c>
    </row>
    <row r="1016" spans="1:8" ht="24" customHeight="1" thickTop="1">
      <c r="A1016" s="323" t="str">
        <f>IF('APPLIC. FRACT.'!$A176="","",'APPLIC. FRACT.'!$A176)</f>
        <v/>
      </c>
      <c r="B1016" s="333"/>
      <c r="C1016" s="334"/>
      <c r="D1016" s="335"/>
      <c r="E1016" s="324">
        <f>C1016*D1016</f>
        <v>0</v>
      </c>
      <c r="F1016" s="335"/>
      <c r="G1016" s="330">
        <f>F1016*C1016</f>
        <v>0</v>
      </c>
      <c r="H1016" s="533"/>
    </row>
    <row r="1017" spans="1:8" ht="24" customHeight="1">
      <c r="A1017" s="536"/>
      <c r="B1017" s="336"/>
      <c r="C1017" s="337"/>
      <c r="D1017" s="338"/>
      <c r="E1017" s="325">
        <f>C1017*D1017</f>
        <v>0</v>
      </c>
      <c r="F1017" s="335"/>
      <c r="G1017" s="331">
        <f>F1017*C1017</f>
        <v>0</v>
      </c>
      <c r="H1017" s="534"/>
    </row>
    <row r="1018" spans="1:8" ht="24" customHeight="1">
      <c r="A1018" s="537"/>
      <c r="B1018" s="336"/>
      <c r="C1018" s="337"/>
      <c r="D1018" s="338"/>
      <c r="E1018" s="325">
        <f>C1018*D1018</f>
        <v>0</v>
      </c>
      <c r="F1018" s="335"/>
      <c r="G1018" s="331">
        <f>F1018*C1018</f>
        <v>0</v>
      </c>
      <c r="H1018" s="534"/>
    </row>
    <row r="1019" spans="1:8" ht="24" customHeight="1">
      <c r="A1019" s="537"/>
      <c r="B1019" s="336"/>
      <c r="C1019" s="337"/>
      <c r="D1019" s="338"/>
      <c r="E1019" s="325">
        <f>C1019*D1019</f>
        <v>0</v>
      </c>
      <c r="F1019" s="335"/>
      <c r="G1019" s="331">
        <f>F1019*C1019</f>
        <v>0</v>
      </c>
      <c r="H1019" s="534"/>
    </row>
    <row r="1020" spans="1:8" ht="24" customHeight="1" thickBot="1">
      <c r="A1020" s="537"/>
      <c r="B1020" s="339"/>
      <c r="C1020" s="340"/>
      <c r="D1020" s="341"/>
      <c r="E1020" s="326">
        <f>C1020*D1020</f>
        <v>0</v>
      </c>
      <c r="F1020" s="335"/>
      <c r="G1020" s="332">
        <f>F1020*C1020</f>
        <v>0</v>
      </c>
      <c r="H1020" s="535"/>
    </row>
    <row r="1021" spans="1:8" ht="24" customHeight="1" thickTop="1" thickBot="1">
      <c r="A1021" s="538"/>
      <c r="B1021" s="531" t="s">
        <v>389</v>
      </c>
      <c r="C1021" s="532"/>
      <c r="D1021" s="328">
        <f>SUM(D1016:D1020)</f>
        <v>0</v>
      </c>
      <c r="E1021" s="327">
        <f>SUM(E1016:E1020)</f>
        <v>0</v>
      </c>
      <c r="F1021" s="328">
        <f>SUM(F1016:F1020)</f>
        <v>0</v>
      </c>
      <c r="G1021" s="327">
        <f>SUM(G1016:G1020)</f>
        <v>0</v>
      </c>
      <c r="H1021" s="329">
        <f>IF(E1021=0,0,ROUND(G1021/E1021,4))</f>
        <v>0</v>
      </c>
    </row>
    <row r="1022" spans="1:8" ht="24" customHeight="1" thickTop="1">
      <c r="A1022" s="323" t="str">
        <f>IF('APPLIC. FRACT.'!$A177="","",'APPLIC. FRACT.'!$A177)</f>
        <v/>
      </c>
      <c r="B1022" s="333"/>
      <c r="C1022" s="334"/>
      <c r="D1022" s="335"/>
      <c r="E1022" s="324">
        <f>C1022*D1022</f>
        <v>0</v>
      </c>
      <c r="F1022" s="335"/>
      <c r="G1022" s="330">
        <f>F1022*C1022</f>
        <v>0</v>
      </c>
      <c r="H1022" s="533"/>
    </row>
    <row r="1023" spans="1:8" ht="24" customHeight="1">
      <c r="A1023" s="536"/>
      <c r="B1023" s="336"/>
      <c r="C1023" s="337"/>
      <c r="D1023" s="338"/>
      <c r="E1023" s="325">
        <f>C1023*D1023</f>
        <v>0</v>
      </c>
      <c r="F1023" s="335"/>
      <c r="G1023" s="331">
        <f>F1023*C1023</f>
        <v>0</v>
      </c>
      <c r="H1023" s="534"/>
    </row>
    <row r="1024" spans="1:8" ht="24" customHeight="1">
      <c r="A1024" s="537"/>
      <c r="B1024" s="336"/>
      <c r="C1024" s="337"/>
      <c r="D1024" s="338"/>
      <c r="E1024" s="325">
        <f>C1024*D1024</f>
        <v>0</v>
      </c>
      <c r="F1024" s="335"/>
      <c r="G1024" s="331">
        <f>F1024*C1024</f>
        <v>0</v>
      </c>
      <c r="H1024" s="534"/>
    </row>
    <row r="1025" spans="1:8" ht="24" customHeight="1">
      <c r="A1025" s="537"/>
      <c r="B1025" s="336"/>
      <c r="C1025" s="337"/>
      <c r="D1025" s="338"/>
      <c r="E1025" s="325">
        <f>C1025*D1025</f>
        <v>0</v>
      </c>
      <c r="F1025" s="335"/>
      <c r="G1025" s="331">
        <f>F1025*C1025</f>
        <v>0</v>
      </c>
      <c r="H1025" s="534"/>
    </row>
    <row r="1026" spans="1:8" ht="24" customHeight="1" thickBot="1">
      <c r="A1026" s="537"/>
      <c r="B1026" s="339"/>
      <c r="C1026" s="340"/>
      <c r="D1026" s="341"/>
      <c r="E1026" s="326">
        <f>C1026*D1026</f>
        <v>0</v>
      </c>
      <c r="F1026" s="335"/>
      <c r="G1026" s="332">
        <f>F1026*C1026</f>
        <v>0</v>
      </c>
      <c r="H1026" s="535"/>
    </row>
    <row r="1027" spans="1:8" ht="24" customHeight="1" thickTop="1" thickBot="1">
      <c r="A1027" s="538"/>
      <c r="B1027" s="531" t="s">
        <v>389</v>
      </c>
      <c r="C1027" s="532"/>
      <c r="D1027" s="328">
        <f>SUM(D1022:D1026)</f>
        <v>0</v>
      </c>
      <c r="E1027" s="327">
        <f>SUM(E1022:E1026)</f>
        <v>0</v>
      </c>
      <c r="F1027" s="328">
        <f>SUM(F1022:F1026)</f>
        <v>0</v>
      </c>
      <c r="G1027" s="327">
        <f>SUM(G1022:G1026)</f>
        <v>0</v>
      </c>
      <c r="H1027" s="329">
        <f>IF(E1027=0,0,ROUND(G1027/E1027,4))</f>
        <v>0</v>
      </c>
    </row>
    <row r="1028" spans="1:8" ht="24" customHeight="1" thickTop="1">
      <c r="A1028" s="323" t="str">
        <f>IF('APPLIC. FRACT.'!$A178="","",'APPLIC. FRACT.'!$A178)</f>
        <v/>
      </c>
      <c r="B1028" s="333"/>
      <c r="C1028" s="334"/>
      <c r="D1028" s="335"/>
      <c r="E1028" s="324">
        <f>C1028*D1028</f>
        <v>0</v>
      </c>
      <c r="F1028" s="335"/>
      <c r="G1028" s="330">
        <f>F1028*C1028</f>
        <v>0</v>
      </c>
      <c r="H1028" s="533"/>
    </row>
    <row r="1029" spans="1:8" ht="24" customHeight="1">
      <c r="A1029" s="536"/>
      <c r="B1029" s="336"/>
      <c r="C1029" s="337"/>
      <c r="D1029" s="338"/>
      <c r="E1029" s="325">
        <f>C1029*D1029</f>
        <v>0</v>
      </c>
      <c r="F1029" s="335"/>
      <c r="G1029" s="331">
        <f>F1029*C1029</f>
        <v>0</v>
      </c>
      <c r="H1029" s="534"/>
    </row>
    <row r="1030" spans="1:8" ht="24" customHeight="1">
      <c r="A1030" s="537"/>
      <c r="B1030" s="336"/>
      <c r="C1030" s="337"/>
      <c r="D1030" s="338"/>
      <c r="E1030" s="325">
        <f>C1030*D1030</f>
        <v>0</v>
      </c>
      <c r="F1030" s="335"/>
      <c r="G1030" s="331">
        <f>F1030*C1030</f>
        <v>0</v>
      </c>
      <c r="H1030" s="534"/>
    </row>
    <row r="1031" spans="1:8" ht="24" customHeight="1">
      <c r="A1031" s="537"/>
      <c r="B1031" s="336"/>
      <c r="C1031" s="337"/>
      <c r="D1031" s="338"/>
      <c r="E1031" s="325">
        <f>C1031*D1031</f>
        <v>0</v>
      </c>
      <c r="F1031" s="335"/>
      <c r="G1031" s="331">
        <f>F1031*C1031</f>
        <v>0</v>
      </c>
      <c r="H1031" s="534"/>
    </row>
    <row r="1032" spans="1:8" ht="24" customHeight="1" thickBot="1">
      <c r="A1032" s="537"/>
      <c r="B1032" s="339"/>
      <c r="C1032" s="340"/>
      <c r="D1032" s="341"/>
      <c r="E1032" s="326">
        <f>C1032*D1032</f>
        <v>0</v>
      </c>
      <c r="F1032" s="335"/>
      <c r="G1032" s="332">
        <f>F1032*C1032</f>
        <v>0</v>
      </c>
      <c r="H1032" s="535"/>
    </row>
    <row r="1033" spans="1:8" ht="24" customHeight="1" thickTop="1" thickBot="1">
      <c r="A1033" s="538"/>
      <c r="B1033" s="531" t="s">
        <v>389</v>
      </c>
      <c r="C1033" s="532"/>
      <c r="D1033" s="328">
        <f>SUM(D1028:D1032)</f>
        <v>0</v>
      </c>
      <c r="E1033" s="327">
        <f>SUM(E1028:E1032)</f>
        <v>0</v>
      </c>
      <c r="F1033" s="328">
        <f>SUM(F1028:F1032)</f>
        <v>0</v>
      </c>
      <c r="G1033" s="327">
        <f>SUM(G1028:G1032)</f>
        <v>0</v>
      </c>
      <c r="H1033" s="329">
        <f>IF(E1033=0,0,ROUND(G1033/E1033,4))</f>
        <v>0</v>
      </c>
    </row>
    <row r="1034" spans="1:8" ht="24" customHeight="1" thickTop="1">
      <c r="A1034" s="323" t="str">
        <f>IF('APPLIC. FRACT.'!$A179="","",'APPLIC. FRACT.'!$A179)</f>
        <v/>
      </c>
      <c r="B1034" s="333"/>
      <c r="C1034" s="334"/>
      <c r="D1034" s="335"/>
      <c r="E1034" s="324">
        <f>C1034*D1034</f>
        <v>0</v>
      </c>
      <c r="F1034" s="335"/>
      <c r="G1034" s="330">
        <f>F1034*C1034</f>
        <v>0</v>
      </c>
      <c r="H1034" s="533"/>
    </row>
    <row r="1035" spans="1:8" ht="24" customHeight="1">
      <c r="A1035" s="536"/>
      <c r="B1035" s="336"/>
      <c r="C1035" s="337"/>
      <c r="D1035" s="338"/>
      <c r="E1035" s="325">
        <f>C1035*D1035</f>
        <v>0</v>
      </c>
      <c r="F1035" s="335"/>
      <c r="G1035" s="331">
        <f>F1035*C1035</f>
        <v>0</v>
      </c>
      <c r="H1035" s="534"/>
    </row>
    <row r="1036" spans="1:8" ht="24" customHeight="1">
      <c r="A1036" s="537"/>
      <c r="B1036" s="336"/>
      <c r="C1036" s="337"/>
      <c r="D1036" s="338"/>
      <c r="E1036" s="325">
        <f>C1036*D1036</f>
        <v>0</v>
      </c>
      <c r="F1036" s="335"/>
      <c r="G1036" s="331">
        <f>F1036*C1036</f>
        <v>0</v>
      </c>
      <c r="H1036" s="534"/>
    </row>
    <row r="1037" spans="1:8" ht="24" customHeight="1">
      <c r="A1037" s="537"/>
      <c r="B1037" s="336"/>
      <c r="C1037" s="337"/>
      <c r="D1037" s="338"/>
      <c r="E1037" s="325">
        <f>C1037*D1037</f>
        <v>0</v>
      </c>
      <c r="F1037" s="335"/>
      <c r="G1037" s="331">
        <f>F1037*C1037</f>
        <v>0</v>
      </c>
      <c r="H1037" s="534"/>
    </row>
    <row r="1038" spans="1:8" ht="24" customHeight="1" thickBot="1">
      <c r="A1038" s="537"/>
      <c r="B1038" s="339"/>
      <c r="C1038" s="340"/>
      <c r="D1038" s="341"/>
      <c r="E1038" s="326">
        <f>C1038*D1038</f>
        <v>0</v>
      </c>
      <c r="F1038" s="335"/>
      <c r="G1038" s="332">
        <f>F1038*C1038</f>
        <v>0</v>
      </c>
      <c r="H1038" s="535"/>
    </row>
    <row r="1039" spans="1:8" ht="24" customHeight="1" thickTop="1" thickBot="1">
      <c r="A1039" s="538"/>
      <c r="B1039" s="531" t="s">
        <v>389</v>
      </c>
      <c r="C1039" s="532"/>
      <c r="D1039" s="328">
        <f>SUM(D1034:D1038)</f>
        <v>0</v>
      </c>
      <c r="E1039" s="327">
        <f>SUM(E1034:E1038)</f>
        <v>0</v>
      </c>
      <c r="F1039" s="328">
        <f>SUM(F1034:F1038)</f>
        <v>0</v>
      </c>
      <c r="G1039" s="327">
        <f>SUM(G1034:G1038)</f>
        <v>0</v>
      </c>
      <c r="H1039" s="329">
        <f>IF(E1039=0,0,ROUND(G1039/E1039,4))</f>
        <v>0</v>
      </c>
    </row>
    <row r="1040" spans="1:8" ht="24" customHeight="1" thickTop="1">
      <c r="A1040" s="323" t="str">
        <f>IF('APPLIC. FRACT.'!$A180="","",'APPLIC. FRACT.'!$A180)</f>
        <v/>
      </c>
      <c r="B1040" s="333"/>
      <c r="C1040" s="334"/>
      <c r="D1040" s="335"/>
      <c r="E1040" s="324">
        <f>C1040*D1040</f>
        <v>0</v>
      </c>
      <c r="F1040" s="335"/>
      <c r="G1040" s="330">
        <f>F1040*C1040</f>
        <v>0</v>
      </c>
      <c r="H1040" s="533"/>
    </row>
    <row r="1041" spans="1:8" ht="24" customHeight="1">
      <c r="A1041" s="536"/>
      <c r="B1041" s="336"/>
      <c r="C1041" s="337"/>
      <c r="D1041" s="338"/>
      <c r="E1041" s="325">
        <f>C1041*D1041</f>
        <v>0</v>
      </c>
      <c r="F1041" s="335"/>
      <c r="G1041" s="331">
        <f>F1041*C1041</f>
        <v>0</v>
      </c>
      <c r="H1041" s="534"/>
    </row>
    <row r="1042" spans="1:8" ht="24" customHeight="1">
      <c r="A1042" s="537"/>
      <c r="B1042" s="336"/>
      <c r="C1042" s="337"/>
      <c r="D1042" s="338"/>
      <c r="E1042" s="325">
        <f>C1042*D1042</f>
        <v>0</v>
      </c>
      <c r="F1042" s="335"/>
      <c r="G1042" s="331">
        <f>F1042*C1042</f>
        <v>0</v>
      </c>
      <c r="H1042" s="534"/>
    </row>
    <row r="1043" spans="1:8" ht="24" customHeight="1">
      <c r="A1043" s="537"/>
      <c r="B1043" s="336"/>
      <c r="C1043" s="337"/>
      <c r="D1043" s="338"/>
      <c r="E1043" s="325">
        <f>C1043*D1043</f>
        <v>0</v>
      </c>
      <c r="F1043" s="335"/>
      <c r="G1043" s="331">
        <f>F1043*C1043</f>
        <v>0</v>
      </c>
      <c r="H1043" s="534"/>
    </row>
    <row r="1044" spans="1:8" ht="24" customHeight="1" thickBot="1">
      <c r="A1044" s="537"/>
      <c r="B1044" s="339"/>
      <c r="C1044" s="340"/>
      <c r="D1044" s="341"/>
      <c r="E1044" s="326">
        <f>C1044*D1044</f>
        <v>0</v>
      </c>
      <c r="F1044" s="335"/>
      <c r="G1044" s="332">
        <f>F1044*C1044</f>
        <v>0</v>
      </c>
      <c r="H1044" s="535"/>
    </row>
    <row r="1045" spans="1:8" ht="24" customHeight="1" thickTop="1" thickBot="1">
      <c r="A1045" s="538"/>
      <c r="B1045" s="531" t="s">
        <v>389</v>
      </c>
      <c r="C1045" s="532"/>
      <c r="D1045" s="328">
        <f>SUM(D1040:D1044)</f>
        <v>0</v>
      </c>
      <c r="E1045" s="327">
        <f>SUM(E1040:E1044)</f>
        <v>0</v>
      </c>
      <c r="F1045" s="328">
        <f>SUM(F1040:F1044)</f>
        <v>0</v>
      </c>
      <c r="G1045" s="327">
        <f>SUM(G1040:G1044)</f>
        <v>0</v>
      </c>
      <c r="H1045" s="329">
        <f>IF(E1045=0,0,ROUND(G1045/E1045,4))</f>
        <v>0</v>
      </c>
    </row>
    <row r="1046" spans="1:8" ht="24" customHeight="1" thickTop="1">
      <c r="A1046" s="323" t="str">
        <f>IF('APPLIC. FRACT.'!$A181="","",'APPLIC. FRACT.'!$A181)</f>
        <v/>
      </c>
      <c r="B1046" s="333"/>
      <c r="C1046" s="334"/>
      <c r="D1046" s="335"/>
      <c r="E1046" s="324">
        <f>C1046*D1046</f>
        <v>0</v>
      </c>
      <c r="F1046" s="335"/>
      <c r="G1046" s="330">
        <f>F1046*C1046</f>
        <v>0</v>
      </c>
      <c r="H1046" s="533"/>
    </row>
    <row r="1047" spans="1:8" ht="24" customHeight="1">
      <c r="A1047" s="536"/>
      <c r="B1047" s="336"/>
      <c r="C1047" s="337"/>
      <c r="D1047" s="338"/>
      <c r="E1047" s="325">
        <f>C1047*D1047</f>
        <v>0</v>
      </c>
      <c r="F1047" s="335"/>
      <c r="G1047" s="331">
        <f>F1047*C1047</f>
        <v>0</v>
      </c>
      <c r="H1047" s="534"/>
    </row>
    <row r="1048" spans="1:8" ht="24" customHeight="1">
      <c r="A1048" s="537"/>
      <c r="B1048" s="336"/>
      <c r="C1048" s="337"/>
      <c r="D1048" s="338"/>
      <c r="E1048" s="325">
        <f>C1048*D1048</f>
        <v>0</v>
      </c>
      <c r="F1048" s="335"/>
      <c r="G1048" s="331">
        <f>F1048*C1048</f>
        <v>0</v>
      </c>
      <c r="H1048" s="534"/>
    </row>
    <row r="1049" spans="1:8" ht="24" customHeight="1">
      <c r="A1049" s="537"/>
      <c r="B1049" s="336"/>
      <c r="C1049" s="337"/>
      <c r="D1049" s="338"/>
      <c r="E1049" s="325">
        <f>C1049*D1049</f>
        <v>0</v>
      </c>
      <c r="F1049" s="335"/>
      <c r="G1049" s="331">
        <f>F1049*C1049</f>
        <v>0</v>
      </c>
      <c r="H1049" s="534"/>
    </row>
    <row r="1050" spans="1:8" ht="24" customHeight="1" thickBot="1">
      <c r="A1050" s="537"/>
      <c r="B1050" s="339"/>
      <c r="C1050" s="340"/>
      <c r="D1050" s="341"/>
      <c r="E1050" s="326">
        <f>C1050*D1050</f>
        <v>0</v>
      </c>
      <c r="F1050" s="335"/>
      <c r="G1050" s="332">
        <f>F1050*C1050</f>
        <v>0</v>
      </c>
      <c r="H1050" s="535"/>
    </row>
    <row r="1051" spans="1:8" ht="24" customHeight="1" thickTop="1" thickBot="1">
      <c r="A1051" s="538"/>
      <c r="B1051" s="531" t="s">
        <v>389</v>
      </c>
      <c r="C1051" s="532"/>
      <c r="D1051" s="328">
        <f>SUM(D1046:D1050)</f>
        <v>0</v>
      </c>
      <c r="E1051" s="327">
        <f>SUM(E1046:E1050)</f>
        <v>0</v>
      </c>
      <c r="F1051" s="328">
        <f>SUM(F1046:F1050)</f>
        <v>0</v>
      </c>
      <c r="G1051" s="327">
        <f>SUM(G1046:G1050)</f>
        <v>0</v>
      </c>
      <c r="H1051" s="329">
        <f>IF(E1051=0,0,ROUND(G1051/E1051,4))</f>
        <v>0</v>
      </c>
    </row>
    <row r="1052" spans="1:8" ht="24" customHeight="1" thickTop="1">
      <c r="A1052" s="323" t="str">
        <f>IF('APPLIC. FRACT.'!$A182="","",'APPLIC. FRACT.'!$A182)</f>
        <v/>
      </c>
      <c r="B1052" s="333"/>
      <c r="C1052" s="334"/>
      <c r="D1052" s="335"/>
      <c r="E1052" s="324">
        <f>C1052*D1052</f>
        <v>0</v>
      </c>
      <c r="F1052" s="335"/>
      <c r="G1052" s="330">
        <f>F1052*C1052</f>
        <v>0</v>
      </c>
      <c r="H1052" s="533"/>
    </row>
    <row r="1053" spans="1:8" ht="24" customHeight="1">
      <c r="A1053" s="536"/>
      <c r="B1053" s="336"/>
      <c r="C1053" s="337"/>
      <c r="D1053" s="338"/>
      <c r="E1053" s="325">
        <f>C1053*D1053</f>
        <v>0</v>
      </c>
      <c r="F1053" s="335"/>
      <c r="G1053" s="331">
        <f>F1053*C1053</f>
        <v>0</v>
      </c>
      <c r="H1053" s="534"/>
    </row>
    <row r="1054" spans="1:8" ht="24" customHeight="1">
      <c r="A1054" s="537"/>
      <c r="B1054" s="336"/>
      <c r="C1054" s="337"/>
      <c r="D1054" s="338"/>
      <c r="E1054" s="325">
        <f>C1054*D1054</f>
        <v>0</v>
      </c>
      <c r="F1054" s="335"/>
      <c r="G1054" s="331">
        <f>F1054*C1054</f>
        <v>0</v>
      </c>
      <c r="H1054" s="534"/>
    </row>
    <row r="1055" spans="1:8" ht="24" customHeight="1">
      <c r="A1055" s="537"/>
      <c r="B1055" s="336"/>
      <c r="C1055" s="337"/>
      <c r="D1055" s="338"/>
      <c r="E1055" s="325">
        <f>C1055*D1055</f>
        <v>0</v>
      </c>
      <c r="F1055" s="335"/>
      <c r="G1055" s="331">
        <f>F1055*C1055</f>
        <v>0</v>
      </c>
      <c r="H1055" s="534"/>
    </row>
    <row r="1056" spans="1:8" ht="24" customHeight="1" thickBot="1">
      <c r="A1056" s="537"/>
      <c r="B1056" s="339"/>
      <c r="C1056" s="340"/>
      <c r="D1056" s="341"/>
      <c r="E1056" s="326">
        <f>C1056*D1056</f>
        <v>0</v>
      </c>
      <c r="F1056" s="335"/>
      <c r="G1056" s="332">
        <f>F1056*C1056</f>
        <v>0</v>
      </c>
      <c r="H1056" s="535"/>
    </row>
    <row r="1057" spans="1:8" ht="24" customHeight="1" thickTop="1" thickBot="1">
      <c r="A1057" s="538"/>
      <c r="B1057" s="531" t="s">
        <v>389</v>
      </c>
      <c r="C1057" s="532"/>
      <c r="D1057" s="328">
        <f>SUM(D1052:D1056)</f>
        <v>0</v>
      </c>
      <c r="E1057" s="327">
        <f>SUM(E1052:E1056)</f>
        <v>0</v>
      </c>
      <c r="F1057" s="328">
        <f>SUM(F1052:F1056)</f>
        <v>0</v>
      </c>
      <c r="G1057" s="327">
        <f>SUM(G1052:G1056)</f>
        <v>0</v>
      </c>
      <c r="H1057" s="329">
        <f>IF(E1057=0,0,ROUND(G1057/E1057,4))</f>
        <v>0</v>
      </c>
    </row>
    <row r="1058" spans="1:8" ht="24" customHeight="1" thickTop="1">
      <c r="A1058" s="323" t="str">
        <f>IF('APPLIC. FRACT.'!$A183="","",'APPLIC. FRACT.'!$A183)</f>
        <v/>
      </c>
      <c r="B1058" s="333"/>
      <c r="C1058" s="334"/>
      <c r="D1058" s="335"/>
      <c r="E1058" s="324">
        <f>C1058*D1058</f>
        <v>0</v>
      </c>
      <c r="F1058" s="335"/>
      <c r="G1058" s="330">
        <f>F1058*C1058</f>
        <v>0</v>
      </c>
      <c r="H1058" s="533"/>
    </row>
    <row r="1059" spans="1:8" ht="24" customHeight="1">
      <c r="A1059" s="536"/>
      <c r="B1059" s="336"/>
      <c r="C1059" s="337"/>
      <c r="D1059" s="338"/>
      <c r="E1059" s="325">
        <f>C1059*D1059</f>
        <v>0</v>
      </c>
      <c r="F1059" s="335"/>
      <c r="G1059" s="331">
        <f>F1059*C1059</f>
        <v>0</v>
      </c>
      <c r="H1059" s="534"/>
    </row>
    <row r="1060" spans="1:8" ht="24" customHeight="1">
      <c r="A1060" s="537"/>
      <c r="B1060" s="336"/>
      <c r="C1060" s="337"/>
      <c r="D1060" s="338"/>
      <c r="E1060" s="325">
        <f>C1060*D1060</f>
        <v>0</v>
      </c>
      <c r="F1060" s="335"/>
      <c r="G1060" s="331">
        <f>F1060*C1060</f>
        <v>0</v>
      </c>
      <c r="H1060" s="534"/>
    </row>
    <row r="1061" spans="1:8" ht="24" customHeight="1">
      <c r="A1061" s="537"/>
      <c r="B1061" s="336"/>
      <c r="C1061" s="337"/>
      <c r="D1061" s="338"/>
      <c r="E1061" s="325">
        <f>C1061*D1061</f>
        <v>0</v>
      </c>
      <c r="F1061" s="335"/>
      <c r="G1061" s="331">
        <f>F1061*C1061</f>
        <v>0</v>
      </c>
      <c r="H1061" s="534"/>
    </row>
    <row r="1062" spans="1:8" ht="24" customHeight="1" thickBot="1">
      <c r="A1062" s="537"/>
      <c r="B1062" s="339"/>
      <c r="C1062" s="340"/>
      <c r="D1062" s="341"/>
      <c r="E1062" s="326">
        <f>C1062*D1062</f>
        <v>0</v>
      </c>
      <c r="F1062" s="335"/>
      <c r="G1062" s="332">
        <f>F1062*C1062</f>
        <v>0</v>
      </c>
      <c r="H1062" s="535"/>
    </row>
    <row r="1063" spans="1:8" ht="24" customHeight="1" thickTop="1" thickBot="1">
      <c r="A1063" s="538"/>
      <c r="B1063" s="531" t="s">
        <v>389</v>
      </c>
      <c r="C1063" s="532"/>
      <c r="D1063" s="328">
        <f>SUM(D1058:D1062)</f>
        <v>0</v>
      </c>
      <c r="E1063" s="327">
        <f>SUM(E1058:E1062)</f>
        <v>0</v>
      </c>
      <c r="F1063" s="328">
        <f>SUM(F1058:F1062)</f>
        <v>0</v>
      </c>
      <c r="G1063" s="327">
        <f>SUM(G1058:G1062)</f>
        <v>0</v>
      </c>
      <c r="H1063" s="329">
        <f>IF(E1063=0,0,ROUND(G1063/E1063,4))</f>
        <v>0</v>
      </c>
    </row>
    <row r="1064" spans="1:8" ht="24" customHeight="1" thickTop="1">
      <c r="A1064" s="323" t="str">
        <f>IF('APPLIC. FRACT.'!$A184="","",'APPLIC. FRACT.'!$A184)</f>
        <v/>
      </c>
      <c r="B1064" s="333"/>
      <c r="C1064" s="334"/>
      <c r="D1064" s="335"/>
      <c r="E1064" s="324">
        <f>C1064*D1064</f>
        <v>0</v>
      </c>
      <c r="F1064" s="335"/>
      <c r="G1064" s="330">
        <f>F1064*C1064</f>
        <v>0</v>
      </c>
      <c r="H1064" s="533"/>
    </row>
    <row r="1065" spans="1:8" ht="24" customHeight="1">
      <c r="A1065" s="536"/>
      <c r="B1065" s="336"/>
      <c r="C1065" s="337"/>
      <c r="D1065" s="338"/>
      <c r="E1065" s="325">
        <f>C1065*D1065</f>
        <v>0</v>
      </c>
      <c r="F1065" s="335"/>
      <c r="G1065" s="331">
        <f>F1065*C1065</f>
        <v>0</v>
      </c>
      <c r="H1065" s="534"/>
    </row>
    <row r="1066" spans="1:8" ht="24" customHeight="1">
      <c r="A1066" s="537"/>
      <c r="B1066" s="336"/>
      <c r="C1066" s="337"/>
      <c r="D1066" s="338"/>
      <c r="E1066" s="325">
        <f>C1066*D1066</f>
        <v>0</v>
      </c>
      <c r="F1066" s="335"/>
      <c r="G1066" s="331">
        <f>F1066*C1066</f>
        <v>0</v>
      </c>
      <c r="H1066" s="534"/>
    </row>
    <row r="1067" spans="1:8" ht="24" customHeight="1">
      <c r="A1067" s="537"/>
      <c r="B1067" s="336"/>
      <c r="C1067" s="337"/>
      <c r="D1067" s="338"/>
      <c r="E1067" s="325">
        <f>C1067*D1067</f>
        <v>0</v>
      </c>
      <c r="F1067" s="335"/>
      <c r="G1067" s="331">
        <f>F1067*C1067</f>
        <v>0</v>
      </c>
      <c r="H1067" s="534"/>
    </row>
    <row r="1068" spans="1:8" ht="24" customHeight="1" thickBot="1">
      <c r="A1068" s="537"/>
      <c r="B1068" s="339"/>
      <c r="C1068" s="340"/>
      <c r="D1068" s="341"/>
      <c r="E1068" s="326">
        <f>C1068*D1068</f>
        <v>0</v>
      </c>
      <c r="F1068" s="335"/>
      <c r="G1068" s="332">
        <f>F1068*C1068</f>
        <v>0</v>
      </c>
      <c r="H1068" s="535"/>
    </row>
    <row r="1069" spans="1:8" ht="24" customHeight="1" thickTop="1" thickBot="1">
      <c r="A1069" s="538"/>
      <c r="B1069" s="531" t="s">
        <v>389</v>
      </c>
      <c r="C1069" s="532"/>
      <c r="D1069" s="328">
        <f>SUM(D1064:D1068)</f>
        <v>0</v>
      </c>
      <c r="E1069" s="327">
        <f>SUM(E1064:E1068)</f>
        <v>0</v>
      </c>
      <c r="F1069" s="328">
        <f>SUM(F1064:F1068)</f>
        <v>0</v>
      </c>
      <c r="G1069" s="327">
        <f>SUM(G1064:G1068)</f>
        <v>0</v>
      </c>
      <c r="H1069" s="329">
        <f>IF(E1069=0,0,ROUND(G1069/E1069,4))</f>
        <v>0</v>
      </c>
    </row>
    <row r="1070" spans="1:8" ht="24" customHeight="1" thickTop="1">
      <c r="A1070" s="323" t="str">
        <f>IF('APPLIC. FRACT.'!$A185="","",'APPLIC. FRACT.'!$A185)</f>
        <v/>
      </c>
      <c r="B1070" s="333"/>
      <c r="C1070" s="334"/>
      <c r="D1070" s="335"/>
      <c r="E1070" s="324">
        <f>C1070*D1070</f>
        <v>0</v>
      </c>
      <c r="F1070" s="335"/>
      <c r="G1070" s="330">
        <f>F1070*C1070</f>
        <v>0</v>
      </c>
      <c r="H1070" s="533"/>
    </row>
    <row r="1071" spans="1:8" ht="24" customHeight="1">
      <c r="A1071" s="536"/>
      <c r="B1071" s="336"/>
      <c r="C1071" s="337"/>
      <c r="D1071" s="338"/>
      <c r="E1071" s="325">
        <f>C1071*D1071</f>
        <v>0</v>
      </c>
      <c r="F1071" s="335"/>
      <c r="G1071" s="331">
        <f>F1071*C1071</f>
        <v>0</v>
      </c>
      <c r="H1071" s="534"/>
    </row>
    <row r="1072" spans="1:8" ht="24" customHeight="1">
      <c r="A1072" s="537"/>
      <c r="B1072" s="336"/>
      <c r="C1072" s="337"/>
      <c r="D1072" s="338"/>
      <c r="E1072" s="325">
        <f>C1072*D1072</f>
        <v>0</v>
      </c>
      <c r="F1072" s="335"/>
      <c r="G1072" s="331">
        <f>F1072*C1072</f>
        <v>0</v>
      </c>
      <c r="H1072" s="534"/>
    </row>
    <row r="1073" spans="1:8" ht="24" customHeight="1">
      <c r="A1073" s="537"/>
      <c r="B1073" s="336"/>
      <c r="C1073" s="337"/>
      <c r="D1073" s="338"/>
      <c r="E1073" s="325">
        <f>C1073*D1073</f>
        <v>0</v>
      </c>
      <c r="F1073" s="335"/>
      <c r="G1073" s="331">
        <f>F1073*C1073</f>
        <v>0</v>
      </c>
      <c r="H1073" s="534"/>
    </row>
    <row r="1074" spans="1:8" ht="24" customHeight="1" thickBot="1">
      <c r="A1074" s="537"/>
      <c r="B1074" s="339"/>
      <c r="C1074" s="340"/>
      <c r="D1074" s="341"/>
      <c r="E1074" s="326">
        <f>C1074*D1074</f>
        <v>0</v>
      </c>
      <c r="F1074" s="335"/>
      <c r="G1074" s="332">
        <f>F1074*C1074</f>
        <v>0</v>
      </c>
      <c r="H1074" s="535"/>
    </row>
    <row r="1075" spans="1:8" ht="24" customHeight="1" thickTop="1" thickBot="1">
      <c r="A1075" s="538"/>
      <c r="B1075" s="531" t="s">
        <v>389</v>
      </c>
      <c r="C1075" s="532"/>
      <c r="D1075" s="328">
        <f>SUM(D1070:D1074)</f>
        <v>0</v>
      </c>
      <c r="E1075" s="327">
        <f>SUM(E1070:E1074)</f>
        <v>0</v>
      </c>
      <c r="F1075" s="328">
        <f>SUM(F1070:F1074)</f>
        <v>0</v>
      </c>
      <c r="G1075" s="327">
        <f>SUM(G1070:G1074)</f>
        <v>0</v>
      </c>
      <c r="H1075" s="329">
        <f>IF(E1075=0,0,ROUND(G1075/E1075,4))</f>
        <v>0</v>
      </c>
    </row>
    <row r="1076" spans="1:8" ht="24" customHeight="1" thickTop="1">
      <c r="A1076" s="323" t="str">
        <f>IF('APPLIC. FRACT.'!$A186="","",'APPLIC. FRACT.'!$A186)</f>
        <v/>
      </c>
      <c r="B1076" s="333"/>
      <c r="C1076" s="334"/>
      <c r="D1076" s="335"/>
      <c r="E1076" s="324">
        <f>C1076*D1076</f>
        <v>0</v>
      </c>
      <c r="F1076" s="335"/>
      <c r="G1076" s="330">
        <f>F1076*C1076</f>
        <v>0</v>
      </c>
      <c r="H1076" s="533"/>
    </row>
    <row r="1077" spans="1:8" ht="24" customHeight="1">
      <c r="A1077" s="536"/>
      <c r="B1077" s="336"/>
      <c r="C1077" s="337"/>
      <c r="D1077" s="338"/>
      <c r="E1077" s="325">
        <f>C1077*D1077</f>
        <v>0</v>
      </c>
      <c r="F1077" s="335"/>
      <c r="G1077" s="331">
        <f>F1077*C1077</f>
        <v>0</v>
      </c>
      <c r="H1077" s="534"/>
    </row>
    <row r="1078" spans="1:8" ht="24" customHeight="1">
      <c r="A1078" s="537"/>
      <c r="B1078" s="336"/>
      <c r="C1078" s="337"/>
      <c r="D1078" s="338"/>
      <c r="E1078" s="325">
        <f>C1078*D1078</f>
        <v>0</v>
      </c>
      <c r="F1078" s="335"/>
      <c r="G1078" s="331">
        <f>F1078*C1078</f>
        <v>0</v>
      </c>
      <c r="H1078" s="534"/>
    </row>
    <row r="1079" spans="1:8" ht="24" customHeight="1">
      <c r="A1079" s="537"/>
      <c r="B1079" s="336"/>
      <c r="C1079" s="337"/>
      <c r="D1079" s="338"/>
      <c r="E1079" s="325">
        <f>C1079*D1079</f>
        <v>0</v>
      </c>
      <c r="F1079" s="335"/>
      <c r="G1079" s="331">
        <f>F1079*C1079</f>
        <v>0</v>
      </c>
      <c r="H1079" s="534"/>
    </row>
    <row r="1080" spans="1:8" ht="24" customHeight="1" thickBot="1">
      <c r="A1080" s="537"/>
      <c r="B1080" s="339"/>
      <c r="C1080" s="340"/>
      <c r="D1080" s="341"/>
      <c r="E1080" s="326">
        <f>C1080*D1080</f>
        <v>0</v>
      </c>
      <c r="F1080" s="335"/>
      <c r="G1080" s="332">
        <f>F1080*C1080</f>
        <v>0</v>
      </c>
      <c r="H1080" s="535"/>
    </row>
    <row r="1081" spans="1:8" ht="24" customHeight="1" thickTop="1" thickBot="1">
      <c r="A1081" s="538"/>
      <c r="B1081" s="531" t="s">
        <v>389</v>
      </c>
      <c r="C1081" s="532"/>
      <c r="D1081" s="328">
        <f>SUM(D1076:D1080)</f>
        <v>0</v>
      </c>
      <c r="E1081" s="327">
        <f>SUM(E1076:E1080)</f>
        <v>0</v>
      </c>
      <c r="F1081" s="328">
        <f>SUM(F1076:F1080)</f>
        <v>0</v>
      </c>
      <c r="G1081" s="327">
        <f>SUM(G1076:G1080)</f>
        <v>0</v>
      </c>
      <c r="H1081" s="329">
        <f>IF(E1081=0,0,ROUND(G1081/E1081,4))</f>
        <v>0</v>
      </c>
    </row>
    <row r="1082" spans="1:8" ht="24" customHeight="1" thickTop="1">
      <c r="A1082" s="323" t="str">
        <f>IF('APPLIC. FRACT.'!$A187="","",'APPLIC. FRACT.'!$A187)</f>
        <v/>
      </c>
      <c r="B1082" s="333"/>
      <c r="C1082" s="334"/>
      <c r="D1082" s="335"/>
      <c r="E1082" s="324">
        <f>C1082*D1082</f>
        <v>0</v>
      </c>
      <c r="F1082" s="335"/>
      <c r="G1082" s="330">
        <f>F1082*C1082</f>
        <v>0</v>
      </c>
      <c r="H1082" s="533"/>
    </row>
    <row r="1083" spans="1:8" ht="24" customHeight="1">
      <c r="A1083" s="536"/>
      <c r="B1083" s="336"/>
      <c r="C1083" s="337"/>
      <c r="D1083" s="338"/>
      <c r="E1083" s="325">
        <f>C1083*D1083</f>
        <v>0</v>
      </c>
      <c r="F1083" s="335"/>
      <c r="G1083" s="331">
        <f>F1083*C1083</f>
        <v>0</v>
      </c>
      <c r="H1083" s="534"/>
    </row>
    <row r="1084" spans="1:8" ht="24" customHeight="1">
      <c r="A1084" s="537"/>
      <c r="B1084" s="336"/>
      <c r="C1084" s="337"/>
      <c r="D1084" s="338"/>
      <c r="E1084" s="325">
        <f>C1084*D1084</f>
        <v>0</v>
      </c>
      <c r="F1084" s="335"/>
      <c r="G1084" s="331">
        <f>F1084*C1084</f>
        <v>0</v>
      </c>
      <c r="H1084" s="534"/>
    </row>
    <row r="1085" spans="1:8" ht="24" customHeight="1">
      <c r="A1085" s="537"/>
      <c r="B1085" s="336"/>
      <c r="C1085" s="337"/>
      <c r="D1085" s="338"/>
      <c r="E1085" s="325">
        <f>C1085*D1085</f>
        <v>0</v>
      </c>
      <c r="F1085" s="335"/>
      <c r="G1085" s="331">
        <f>F1085*C1085</f>
        <v>0</v>
      </c>
      <c r="H1085" s="534"/>
    </row>
    <row r="1086" spans="1:8" ht="24" customHeight="1" thickBot="1">
      <c r="A1086" s="537"/>
      <c r="B1086" s="339"/>
      <c r="C1086" s="340"/>
      <c r="D1086" s="341"/>
      <c r="E1086" s="326">
        <f>C1086*D1086</f>
        <v>0</v>
      </c>
      <c r="F1086" s="335"/>
      <c r="G1086" s="332">
        <f>F1086*C1086</f>
        <v>0</v>
      </c>
      <c r="H1086" s="535"/>
    </row>
    <row r="1087" spans="1:8" ht="24" customHeight="1" thickTop="1" thickBot="1">
      <c r="A1087" s="538"/>
      <c r="B1087" s="531" t="s">
        <v>389</v>
      </c>
      <c r="C1087" s="532"/>
      <c r="D1087" s="328">
        <f>SUM(D1082:D1086)</f>
        <v>0</v>
      </c>
      <c r="E1087" s="327">
        <f>SUM(E1082:E1086)</f>
        <v>0</v>
      </c>
      <c r="F1087" s="328">
        <f>SUM(F1082:F1086)</f>
        <v>0</v>
      </c>
      <c r="G1087" s="327">
        <f>SUM(G1082:G1086)</f>
        <v>0</v>
      </c>
      <c r="H1087" s="329">
        <f>IF(E1087=0,0,ROUND(G1087/E1087,4))</f>
        <v>0</v>
      </c>
    </row>
    <row r="1088" spans="1:8" ht="24" customHeight="1" thickTop="1">
      <c r="A1088" s="323" t="str">
        <f>IF('APPLIC. FRACT.'!$A188="","",'APPLIC. FRACT.'!$A188)</f>
        <v/>
      </c>
      <c r="B1088" s="333"/>
      <c r="C1088" s="334"/>
      <c r="D1088" s="335"/>
      <c r="E1088" s="324">
        <f>C1088*D1088</f>
        <v>0</v>
      </c>
      <c r="F1088" s="335"/>
      <c r="G1088" s="330">
        <f>F1088*C1088</f>
        <v>0</v>
      </c>
      <c r="H1088" s="533"/>
    </row>
    <row r="1089" spans="1:8" ht="24" customHeight="1">
      <c r="A1089" s="536"/>
      <c r="B1089" s="336"/>
      <c r="C1089" s="337"/>
      <c r="D1089" s="338"/>
      <c r="E1089" s="325">
        <f>C1089*D1089</f>
        <v>0</v>
      </c>
      <c r="F1089" s="335"/>
      <c r="G1089" s="331">
        <f>F1089*C1089</f>
        <v>0</v>
      </c>
      <c r="H1089" s="534"/>
    </row>
    <row r="1090" spans="1:8" ht="24" customHeight="1">
      <c r="A1090" s="537"/>
      <c r="B1090" s="336"/>
      <c r="C1090" s="337"/>
      <c r="D1090" s="338"/>
      <c r="E1090" s="325">
        <f>C1090*D1090</f>
        <v>0</v>
      </c>
      <c r="F1090" s="335"/>
      <c r="G1090" s="331">
        <f>F1090*C1090</f>
        <v>0</v>
      </c>
      <c r="H1090" s="534"/>
    </row>
    <row r="1091" spans="1:8" ht="24" customHeight="1">
      <c r="A1091" s="537"/>
      <c r="B1091" s="336"/>
      <c r="C1091" s="337"/>
      <c r="D1091" s="338"/>
      <c r="E1091" s="325">
        <f>C1091*D1091</f>
        <v>0</v>
      </c>
      <c r="F1091" s="335"/>
      <c r="G1091" s="331">
        <f>F1091*C1091</f>
        <v>0</v>
      </c>
      <c r="H1091" s="534"/>
    </row>
    <row r="1092" spans="1:8" ht="24" customHeight="1" thickBot="1">
      <c r="A1092" s="537"/>
      <c r="B1092" s="339"/>
      <c r="C1092" s="340"/>
      <c r="D1092" s="341"/>
      <c r="E1092" s="326">
        <f>C1092*D1092</f>
        <v>0</v>
      </c>
      <c r="F1092" s="335"/>
      <c r="G1092" s="332">
        <f>F1092*C1092</f>
        <v>0</v>
      </c>
      <c r="H1092" s="535"/>
    </row>
    <row r="1093" spans="1:8" ht="24" customHeight="1" thickTop="1" thickBot="1">
      <c r="A1093" s="538"/>
      <c r="B1093" s="531" t="s">
        <v>389</v>
      </c>
      <c r="C1093" s="532"/>
      <c r="D1093" s="328">
        <f>SUM(D1088:D1092)</f>
        <v>0</v>
      </c>
      <c r="E1093" s="327">
        <f>SUM(E1088:E1092)</f>
        <v>0</v>
      </c>
      <c r="F1093" s="328">
        <f>SUM(F1088:F1092)</f>
        <v>0</v>
      </c>
      <c r="G1093" s="327">
        <f>SUM(G1088:G1092)</f>
        <v>0</v>
      </c>
      <c r="H1093" s="329">
        <f>IF(E1093=0,0,ROUND(G1093/E1093,4))</f>
        <v>0</v>
      </c>
    </row>
    <row r="1094" spans="1:8" ht="24" customHeight="1" thickTop="1">
      <c r="A1094" s="323" t="str">
        <f>IF('APPLIC. FRACT.'!$A189="","",'APPLIC. FRACT.'!$A189)</f>
        <v/>
      </c>
      <c r="B1094" s="333"/>
      <c r="C1094" s="334"/>
      <c r="D1094" s="335"/>
      <c r="E1094" s="324">
        <f>C1094*D1094</f>
        <v>0</v>
      </c>
      <c r="F1094" s="335"/>
      <c r="G1094" s="330">
        <f>F1094*C1094</f>
        <v>0</v>
      </c>
      <c r="H1094" s="533"/>
    </row>
    <row r="1095" spans="1:8" ht="24" customHeight="1">
      <c r="A1095" s="536"/>
      <c r="B1095" s="336"/>
      <c r="C1095" s="337"/>
      <c r="D1095" s="338"/>
      <c r="E1095" s="325">
        <f>C1095*D1095</f>
        <v>0</v>
      </c>
      <c r="F1095" s="335"/>
      <c r="G1095" s="331">
        <f>F1095*C1095</f>
        <v>0</v>
      </c>
      <c r="H1095" s="534"/>
    </row>
    <row r="1096" spans="1:8" ht="24" customHeight="1">
      <c r="A1096" s="537"/>
      <c r="B1096" s="336"/>
      <c r="C1096" s="337"/>
      <c r="D1096" s="338"/>
      <c r="E1096" s="325">
        <f>C1096*D1096</f>
        <v>0</v>
      </c>
      <c r="F1096" s="335"/>
      <c r="G1096" s="331">
        <f>F1096*C1096</f>
        <v>0</v>
      </c>
      <c r="H1096" s="534"/>
    </row>
    <row r="1097" spans="1:8" ht="24" customHeight="1">
      <c r="A1097" s="537"/>
      <c r="B1097" s="336"/>
      <c r="C1097" s="337"/>
      <c r="D1097" s="338"/>
      <c r="E1097" s="325">
        <f>C1097*D1097</f>
        <v>0</v>
      </c>
      <c r="F1097" s="335"/>
      <c r="G1097" s="331">
        <f>F1097*C1097</f>
        <v>0</v>
      </c>
      <c r="H1097" s="534"/>
    </row>
    <row r="1098" spans="1:8" ht="24" customHeight="1" thickBot="1">
      <c r="A1098" s="537"/>
      <c r="B1098" s="339"/>
      <c r="C1098" s="340"/>
      <c r="D1098" s="341"/>
      <c r="E1098" s="326">
        <f>C1098*D1098</f>
        <v>0</v>
      </c>
      <c r="F1098" s="335"/>
      <c r="G1098" s="332">
        <f>F1098*C1098</f>
        <v>0</v>
      </c>
      <c r="H1098" s="535"/>
    </row>
    <row r="1099" spans="1:8" ht="24" customHeight="1" thickTop="1" thickBot="1">
      <c r="A1099" s="538"/>
      <c r="B1099" s="531" t="s">
        <v>389</v>
      </c>
      <c r="C1099" s="532"/>
      <c r="D1099" s="328">
        <f>SUM(D1094:D1098)</f>
        <v>0</v>
      </c>
      <c r="E1099" s="327">
        <f>SUM(E1094:E1098)</f>
        <v>0</v>
      </c>
      <c r="F1099" s="328">
        <f>SUM(F1094:F1098)</f>
        <v>0</v>
      </c>
      <c r="G1099" s="327">
        <f>SUM(G1094:G1098)</f>
        <v>0</v>
      </c>
      <c r="H1099" s="329">
        <f>IF(E1099=0,0,ROUND(G1099/E1099,4))</f>
        <v>0</v>
      </c>
    </row>
    <row r="1100" spans="1:8" ht="24" customHeight="1" thickTop="1">
      <c r="A1100" s="323" t="str">
        <f>IF('APPLIC. FRACT.'!$A190="","",'APPLIC. FRACT.'!$A190)</f>
        <v/>
      </c>
      <c r="B1100" s="333"/>
      <c r="C1100" s="334"/>
      <c r="D1100" s="335"/>
      <c r="E1100" s="324">
        <f>C1100*D1100</f>
        <v>0</v>
      </c>
      <c r="F1100" s="335"/>
      <c r="G1100" s="330">
        <f>F1100*C1100</f>
        <v>0</v>
      </c>
      <c r="H1100" s="533"/>
    </row>
    <row r="1101" spans="1:8" ht="24" customHeight="1">
      <c r="A1101" s="536"/>
      <c r="B1101" s="336"/>
      <c r="C1101" s="337"/>
      <c r="D1101" s="338"/>
      <c r="E1101" s="325">
        <f>C1101*D1101</f>
        <v>0</v>
      </c>
      <c r="F1101" s="335"/>
      <c r="G1101" s="331">
        <f>F1101*C1101</f>
        <v>0</v>
      </c>
      <c r="H1101" s="534"/>
    </row>
    <row r="1102" spans="1:8" ht="24" customHeight="1">
      <c r="A1102" s="537"/>
      <c r="B1102" s="336"/>
      <c r="C1102" s="337"/>
      <c r="D1102" s="338"/>
      <c r="E1102" s="325">
        <f>C1102*D1102</f>
        <v>0</v>
      </c>
      <c r="F1102" s="335"/>
      <c r="G1102" s="331">
        <f>F1102*C1102</f>
        <v>0</v>
      </c>
      <c r="H1102" s="534"/>
    </row>
    <row r="1103" spans="1:8" ht="24" customHeight="1">
      <c r="A1103" s="537"/>
      <c r="B1103" s="336"/>
      <c r="C1103" s="337"/>
      <c r="D1103" s="338"/>
      <c r="E1103" s="325">
        <f>C1103*D1103</f>
        <v>0</v>
      </c>
      <c r="F1103" s="335"/>
      <c r="G1103" s="331">
        <f>F1103*C1103</f>
        <v>0</v>
      </c>
      <c r="H1103" s="534"/>
    </row>
    <row r="1104" spans="1:8" ht="24" customHeight="1" thickBot="1">
      <c r="A1104" s="537"/>
      <c r="B1104" s="339"/>
      <c r="C1104" s="340"/>
      <c r="D1104" s="341"/>
      <c r="E1104" s="326">
        <f>C1104*D1104</f>
        <v>0</v>
      </c>
      <c r="F1104" s="335"/>
      <c r="G1104" s="332">
        <f>F1104*C1104</f>
        <v>0</v>
      </c>
      <c r="H1104" s="535"/>
    </row>
    <row r="1105" spans="1:8" ht="24" customHeight="1" thickTop="1" thickBot="1">
      <c r="A1105" s="538"/>
      <c r="B1105" s="531" t="s">
        <v>389</v>
      </c>
      <c r="C1105" s="532"/>
      <c r="D1105" s="328">
        <f>SUM(D1100:D1104)</f>
        <v>0</v>
      </c>
      <c r="E1105" s="327">
        <f>SUM(E1100:E1104)</f>
        <v>0</v>
      </c>
      <c r="F1105" s="328">
        <f>SUM(F1100:F1104)</f>
        <v>0</v>
      </c>
      <c r="G1105" s="327">
        <f>SUM(G1100:G1104)</f>
        <v>0</v>
      </c>
      <c r="H1105" s="329">
        <f>IF(E1105=0,0,ROUND(G1105/E1105,4))</f>
        <v>0</v>
      </c>
    </row>
    <row r="1106" spans="1:8" ht="24" customHeight="1" thickTop="1">
      <c r="A1106" s="323" t="str">
        <f>IF('APPLIC. FRACT.'!$A191="","",'APPLIC. FRACT.'!$A191)</f>
        <v/>
      </c>
      <c r="B1106" s="333"/>
      <c r="C1106" s="334"/>
      <c r="D1106" s="335"/>
      <c r="E1106" s="324">
        <f>C1106*D1106</f>
        <v>0</v>
      </c>
      <c r="F1106" s="335"/>
      <c r="G1106" s="330">
        <f>F1106*C1106</f>
        <v>0</v>
      </c>
      <c r="H1106" s="533"/>
    </row>
    <row r="1107" spans="1:8" ht="24" customHeight="1">
      <c r="A1107" s="536"/>
      <c r="B1107" s="336"/>
      <c r="C1107" s="337"/>
      <c r="D1107" s="338"/>
      <c r="E1107" s="325">
        <f>C1107*D1107</f>
        <v>0</v>
      </c>
      <c r="F1107" s="335"/>
      <c r="G1107" s="331">
        <f>F1107*C1107</f>
        <v>0</v>
      </c>
      <c r="H1107" s="534"/>
    </row>
    <row r="1108" spans="1:8" ht="24" customHeight="1">
      <c r="A1108" s="537"/>
      <c r="B1108" s="336"/>
      <c r="C1108" s="337"/>
      <c r="D1108" s="338"/>
      <c r="E1108" s="325">
        <f>C1108*D1108</f>
        <v>0</v>
      </c>
      <c r="F1108" s="335"/>
      <c r="G1108" s="331">
        <f>F1108*C1108</f>
        <v>0</v>
      </c>
      <c r="H1108" s="534"/>
    </row>
    <row r="1109" spans="1:8" ht="24" customHeight="1">
      <c r="A1109" s="537"/>
      <c r="B1109" s="336"/>
      <c r="C1109" s="337"/>
      <c r="D1109" s="338"/>
      <c r="E1109" s="325">
        <f>C1109*D1109</f>
        <v>0</v>
      </c>
      <c r="F1109" s="335"/>
      <c r="G1109" s="331">
        <f>F1109*C1109</f>
        <v>0</v>
      </c>
      <c r="H1109" s="534"/>
    </row>
    <row r="1110" spans="1:8" ht="24" customHeight="1" thickBot="1">
      <c r="A1110" s="537"/>
      <c r="B1110" s="339"/>
      <c r="C1110" s="340"/>
      <c r="D1110" s="341"/>
      <c r="E1110" s="326">
        <f>C1110*D1110</f>
        <v>0</v>
      </c>
      <c r="F1110" s="335"/>
      <c r="G1110" s="332">
        <f>F1110*C1110</f>
        <v>0</v>
      </c>
      <c r="H1110" s="535"/>
    </row>
    <row r="1111" spans="1:8" ht="24" customHeight="1" thickTop="1" thickBot="1">
      <c r="A1111" s="538"/>
      <c r="B1111" s="531" t="s">
        <v>389</v>
      </c>
      <c r="C1111" s="532"/>
      <c r="D1111" s="328">
        <f>SUM(D1106:D1110)</f>
        <v>0</v>
      </c>
      <c r="E1111" s="327">
        <f>SUM(E1106:E1110)</f>
        <v>0</v>
      </c>
      <c r="F1111" s="328">
        <f>SUM(F1106:F1110)</f>
        <v>0</v>
      </c>
      <c r="G1111" s="327">
        <f>SUM(G1106:G1110)</f>
        <v>0</v>
      </c>
      <c r="H1111" s="329">
        <f>IF(E1111=0,0,ROUND(G1111/E1111,4))</f>
        <v>0</v>
      </c>
    </row>
    <row r="1112" spans="1:8" ht="24" customHeight="1" thickTop="1">
      <c r="A1112" s="323" t="str">
        <f>IF('APPLIC. FRACT.'!$A192="","",'APPLIC. FRACT.'!$A192)</f>
        <v/>
      </c>
      <c r="B1112" s="333"/>
      <c r="C1112" s="334"/>
      <c r="D1112" s="335"/>
      <c r="E1112" s="324">
        <f>C1112*D1112</f>
        <v>0</v>
      </c>
      <c r="F1112" s="335"/>
      <c r="G1112" s="330">
        <f>F1112*C1112</f>
        <v>0</v>
      </c>
      <c r="H1112" s="533"/>
    </row>
    <row r="1113" spans="1:8" ht="24" customHeight="1">
      <c r="A1113" s="536"/>
      <c r="B1113" s="336"/>
      <c r="C1113" s="337"/>
      <c r="D1113" s="338"/>
      <c r="E1113" s="325">
        <f>C1113*D1113</f>
        <v>0</v>
      </c>
      <c r="F1113" s="335"/>
      <c r="G1113" s="331">
        <f>F1113*C1113</f>
        <v>0</v>
      </c>
      <c r="H1113" s="534"/>
    </row>
    <row r="1114" spans="1:8" ht="24" customHeight="1">
      <c r="A1114" s="537"/>
      <c r="B1114" s="336"/>
      <c r="C1114" s="337"/>
      <c r="D1114" s="338"/>
      <c r="E1114" s="325">
        <f>C1114*D1114</f>
        <v>0</v>
      </c>
      <c r="F1114" s="335"/>
      <c r="G1114" s="331">
        <f>F1114*C1114</f>
        <v>0</v>
      </c>
      <c r="H1114" s="534"/>
    </row>
    <row r="1115" spans="1:8" ht="24" customHeight="1">
      <c r="A1115" s="537"/>
      <c r="B1115" s="336"/>
      <c r="C1115" s="337"/>
      <c r="D1115" s="338"/>
      <c r="E1115" s="325">
        <f>C1115*D1115</f>
        <v>0</v>
      </c>
      <c r="F1115" s="335"/>
      <c r="G1115" s="331">
        <f>F1115*C1115</f>
        <v>0</v>
      </c>
      <c r="H1115" s="534"/>
    </row>
    <row r="1116" spans="1:8" ht="24" customHeight="1" thickBot="1">
      <c r="A1116" s="537"/>
      <c r="B1116" s="339"/>
      <c r="C1116" s="340"/>
      <c r="D1116" s="341"/>
      <c r="E1116" s="326">
        <f>C1116*D1116</f>
        <v>0</v>
      </c>
      <c r="F1116" s="335"/>
      <c r="G1116" s="332">
        <f>F1116*C1116</f>
        <v>0</v>
      </c>
      <c r="H1116" s="535"/>
    </row>
    <row r="1117" spans="1:8" ht="24" customHeight="1" thickTop="1" thickBot="1">
      <c r="A1117" s="538"/>
      <c r="B1117" s="531" t="s">
        <v>389</v>
      </c>
      <c r="C1117" s="532"/>
      <c r="D1117" s="328">
        <f>SUM(D1112:D1116)</f>
        <v>0</v>
      </c>
      <c r="E1117" s="327">
        <f>SUM(E1112:E1116)</f>
        <v>0</v>
      </c>
      <c r="F1117" s="328">
        <f>SUM(F1112:F1116)</f>
        <v>0</v>
      </c>
      <c r="G1117" s="327">
        <f>SUM(G1112:G1116)</f>
        <v>0</v>
      </c>
      <c r="H1117" s="329">
        <f>IF(E1117=0,0,ROUND(G1117/E1117,4))</f>
        <v>0</v>
      </c>
    </row>
    <row r="1118" spans="1:8" ht="24" customHeight="1" thickTop="1">
      <c r="A1118" s="323" t="str">
        <f>IF('APPLIC. FRACT.'!$A193="","",'APPLIC. FRACT.'!$A193)</f>
        <v/>
      </c>
      <c r="B1118" s="333"/>
      <c r="C1118" s="334"/>
      <c r="D1118" s="335"/>
      <c r="E1118" s="324">
        <f>C1118*D1118</f>
        <v>0</v>
      </c>
      <c r="F1118" s="335"/>
      <c r="G1118" s="330">
        <f>F1118*C1118</f>
        <v>0</v>
      </c>
      <c r="H1118" s="533"/>
    </row>
    <row r="1119" spans="1:8" ht="24" customHeight="1">
      <c r="A1119" s="536"/>
      <c r="B1119" s="336"/>
      <c r="C1119" s="337"/>
      <c r="D1119" s="338"/>
      <c r="E1119" s="325">
        <f>C1119*D1119</f>
        <v>0</v>
      </c>
      <c r="F1119" s="335"/>
      <c r="G1119" s="331">
        <f>F1119*C1119</f>
        <v>0</v>
      </c>
      <c r="H1119" s="534"/>
    </row>
    <row r="1120" spans="1:8" ht="24" customHeight="1">
      <c r="A1120" s="537"/>
      <c r="B1120" s="336"/>
      <c r="C1120" s="337"/>
      <c r="D1120" s="338"/>
      <c r="E1120" s="325">
        <f>C1120*D1120</f>
        <v>0</v>
      </c>
      <c r="F1120" s="335"/>
      <c r="G1120" s="331">
        <f>F1120*C1120</f>
        <v>0</v>
      </c>
      <c r="H1120" s="534"/>
    </row>
    <row r="1121" spans="1:8" ht="24" customHeight="1">
      <c r="A1121" s="537"/>
      <c r="B1121" s="336"/>
      <c r="C1121" s="337"/>
      <c r="D1121" s="338"/>
      <c r="E1121" s="325">
        <f>C1121*D1121</f>
        <v>0</v>
      </c>
      <c r="F1121" s="335"/>
      <c r="G1121" s="331">
        <f>F1121*C1121</f>
        <v>0</v>
      </c>
      <c r="H1121" s="534"/>
    </row>
    <row r="1122" spans="1:8" ht="24" customHeight="1" thickBot="1">
      <c r="A1122" s="537"/>
      <c r="B1122" s="339"/>
      <c r="C1122" s="340"/>
      <c r="D1122" s="341"/>
      <c r="E1122" s="326">
        <f>C1122*D1122</f>
        <v>0</v>
      </c>
      <c r="F1122" s="335"/>
      <c r="G1122" s="332">
        <f>F1122*C1122</f>
        <v>0</v>
      </c>
      <c r="H1122" s="535"/>
    </row>
    <row r="1123" spans="1:8" ht="24" customHeight="1" thickTop="1" thickBot="1">
      <c r="A1123" s="538"/>
      <c r="B1123" s="531" t="s">
        <v>389</v>
      </c>
      <c r="C1123" s="532"/>
      <c r="D1123" s="328">
        <f>SUM(D1118:D1122)</f>
        <v>0</v>
      </c>
      <c r="E1123" s="327">
        <f>SUM(E1118:E1122)</f>
        <v>0</v>
      </c>
      <c r="F1123" s="328">
        <f>SUM(F1118:F1122)</f>
        <v>0</v>
      </c>
      <c r="G1123" s="327">
        <f>SUM(G1118:G1122)</f>
        <v>0</v>
      </c>
      <c r="H1123" s="329">
        <f>IF(E1123=0,0,ROUND(G1123/E1123,4))</f>
        <v>0</v>
      </c>
    </row>
    <row r="1124" spans="1:8" ht="24" customHeight="1" thickTop="1">
      <c r="A1124" s="323" t="str">
        <f>IF('APPLIC. FRACT.'!$A194="","",'APPLIC. FRACT.'!$A194)</f>
        <v/>
      </c>
      <c r="B1124" s="333"/>
      <c r="C1124" s="334"/>
      <c r="D1124" s="335"/>
      <c r="E1124" s="324">
        <f>C1124*D1124</f>
        <v>0</v>
      </c>
      <c r="F1124" s="335"/>
      <c r="G1124" s="330">
        <f>F1124*C1124</f>
        <v>0</v>
      </c>
      <c r="H1124" s="533"/>
    </row>
    <row r="1125" spans="1:8" ht="24" customHeight="1">
      <c r="A1125" s="536"/>
      <c r="B1125" s="336"/>
      <c r="C1125" s="337"/>
      <c r="D1125" s="338"/>
      <c r="E1125" s="325">
        <f>C1125*D1125</f>
        <v>0</v>
      </c>
      <c r="F1125" s="335"/>
      <c r="G1125" s="331">
        <f>F1125*C1125</f>
        <v>0</v>
      </c>
      <c r="H1125" s="534"/>
    </row>
    <row r="1126" spans="1:8" ht="24" customHeight="1">
      <c r="A1126" s="537"/>
      <c r="B1126" s="336"/>
      <c r="C1126" s="337"/>
      <c r="D1126" s="338"/>
      <c r="E1126" s="325">
        <f>C1126*D1126</f>
        <v>0</v>
      </c>
      <c r="F1126" s="335"/>
      <c r="G1126" s="331">
        <f>F1126*C1126</f>
        <v>0</v>
      </c>
      <c r="H1126" s="534"/>
    </row>
    <row r="1127" spans="1:8" ht="24" customHeight="1">
      <c r="A1127" s="537"/>
      <c r="B1127" s="336"/>
      <c r="C1127" s="337"/>
      <c r="D1127" s="338"/>
      <c r="E1127" s="325">
        <f>C1127*D1127</f>
        <v>0</v>
      </c>
      <c r="F1127" s="335"/>
      <c r="G1127" s="331">
        <f>F1127*C1127</f>
        <v>0</v>
      </c>
      <c r="H1127" s="534"/>
    </row>
    <row r="1128" spans="1:8" ht="24" customHeight="1" thickBot="1">
      <c r="A1128" s="537"/>
      <c r="B1128" s="339"/>
      <c r="C1128" s="340"/>
      <c r="D1128" s="341"/>
      <c r="E1128" s="326">
        <f>C1128*D1128</f>
        <v>0</v>
      </c>
      <c r="F1128" s="335"/>
      <c r="G1128" s="332">
        <f>F1128*C1128</f>
        <v>0</v>
      </c>
      <c r="H1128" s="535"/>
    </row>
    <row r="1129" spans="1:8" ht="24" customHeight="1" thickTop="1" thickBot="1">
      <c r="A1129" s="538"/>
      <c r="B1129" s="531" t="s">
        <v>389</v>
      </c>
      <c r="C1129" s="532"/>
      <c r="D1129" s="328">
        <f>SUM(D1124:D1128)</f>
        <v>0</v>
      </c>
      <c r="E1129" s="327">
        <f>SUM(E1124:E1128)</f>
        <v>0</v>
      </c>
      <c r="F1129" s="328">
        <f>SUM(F1124:F1128)</f>
        <v>0</v>
      </c>
      <c r="G1129" s="327">
        <f>SUM(G1124:G1128)</f>
        <v>0</v>
      </c>
      <c r="H1129" s="329">
        <f>IF(E1129=0,0,ROUND(G1129/E1129,4))</f>
        <v>0</v>
      </c>
    </row>
    <row r="1130" spans="1:8" ht="24" customHeight="1" thickTop="1">
      <c r="A1130" s="323" t="str">
        <f>IF('APPLIC. FRACT.'!$A195="","",'APPLIC. FRACT.'!$A195)</f>
        <v/>
      </c>
      <c r="B1130" s="333"/>
      <c r="C1130" s="334"/>
      <c r="D1130" s="335"/>
      <c r="E1130" s="324">
        <f>C1130*D1130</f>
        <v>0</v>
      </c>
      <c r="F1130" s="335"/>
      <c r="G1130" s="330">
        <f>F1130*C1130</f>
        <v>0</v>
      </c>
      <c r="H1130" s="533"/>
    </row>
    <row r="1131" spans="1:8" ht="24" customHeight="1">
      <c r="A1131" s="536"/>
      <c r="B1131" s="336"/>
      <c r="C1131" s="337"/>
      <c r="D1131" s="338"/>
      <c r="E1131" s="325">
        <f>C1131*D1131</f>
        <v>0</v>
      </c>
      <c r="F1131" s="335"/>
      <c r="G1131" s="331">
        <f>F1131*C1131</f>
        <v>0</v>
      </c>
      <c r="H1131" s="534"/>
    </row>
    <row r="1132" spans="1:8" ht="24" customHeight="1">
      <c r="A1132" s="537"/>
      <c r="B1132" s="336"/>
      <c r="C1132" s="337"/>
      <c r="D1132" s="338"/>
      <c r="E1132" s="325">
        <f>C1132*D1132</f>
        <v>0</v>
      </c>
      <c r="F1132" s="335"/>
      <c r="G1132" s="331">
        <f>F1132*C1132</f>
        <v>0</v>
      </c>
      <c r="H1132" s="534"/>
    </row>
    <row r="1133" spans="1:8" ht="24" customHeight="1">
      <c r="A1133" s="537"/>
      <c r="B1133" s="336"/>
      <c r="C1133" s="337"/>
      <c r="D1133" s="338"/>
      <c r="E1133" s="325">
        <f>C1133*D1133</f>
        <v>0</v>
      </c>
      <c r="F1133" s="335"/>
      <c r="G1133" s="331">
        <f>F1133*C1133</f>
        <v>0</v>
      </c>
      <c r="H1133" s="534"/>
    </row>
    <row r="1134" spans="1:8" ht="24" customHeight="1" thickBot="1">
      <c r="A1134" s="537"/>
      <c r="B1134" s="339"/>
      <c r="C1134" s="340"/>
      <c r="D1134" s="341"/>
      <c r="E1134" s="326">
        <f>C1134*D1134</f>
        <v>0</v>
      </c>
      <c r="F1134" s="335"/>
      <c r="G1134" s="332">
        <f>F1134*C1134</f>
        <v>0</v>
      </c>
      <c r="H1134" s="535"/>
    </row>
    <row r="1135" spans="1:8" ht="24" customHeight="1" thickTop="1" thickBot="1">
      <c r="A1135" s="538"/>
      <c r="B1135" s="531" t="s">
        <v>389</v>
      </c>
      <c r="C1135" s="532"/>
      <c r="D1135" s="328">
        <f>SUM(D1130:D1134)</f>
        <v>0</v>
      </c>
      <c r="E1135" s="327">
        <f>SUM(E1130:E1134)</f>
        <v>0</v>
      </c>
      <c r="F1135" s="328">
        <f>SUM(F1130:F1134)</f>
        <v>0</v>
      </c>
      <c r="G1135" s="327">
        <f>SUM(G1130:G1134)</f>
        <v>0</v>
      </c>
      <c r="H1135" s="329">
        <f>IF(E1135=0,0,ROUND(G1135/E1135,4))</f>
        <v>0</v>
      </c>
    </row>
    <row r="1136" spans="1:8" ht="24" customHeight="1" thickTop="1">
      <c r="A1136" s="323" t="str">
        <f>IF('APPLIC. FRACT.'!$A196="","",'APPLIC. FRACT.'!$A196)</f>
        <v/>
      </c>
      <c r="B1136" s="333"/>
      <c r="C1136" s="334"/>
      <c r="D1136" s="335"/>
      <c r="E1136" s="324">
        <f>C1136*D1136</f>
        <v>0</v>
      </c>
      <c r="F1136" s="335"/>
      <c r="G1136" s="330">
        <f>F1136*C1136</f>
        <v>0</v>
      </c>
      <c r="H1136" s="533"/>
    </row>
    <row r="1137" spans="1:8" ht="24" customHeight="1">
      <c r="A1137" s="536"/>
      <c r="B1137" s="336"/>
      <c r="C1137" s="337"/>
      <c r="D1137" s="338"/>
      <c r="E1137" s="325">
        <f>C1137*D1137</f>
        <v>0</v>
      </c>
      <c r="F1137" s="335"/>
      <c r="G1137" s="331">
        <f>F1137*C1137</f>
        <v>0</v>
      </c>
      <c r="H1137" s="534"/>
    </row>
    <row r="1138" spans="1:8" ht="24" customHeight="1">
      <c r="A1138" s="537"/>
      <c r="B1138" s="336"/>
      <c r="C1138" s="337"/>
      <c r="D1138" s="338"/>
      <c r="E1138" s="325">
        <f>C1138*D1138</f>
        <v>0</v>
      </c>
      <c r="F1138" s="335"/>
      <c r="G1138" s="331">
        <f>F1138*C1138</f>
        <v>0</v>
      </c>
      <c r="H1138" s="534"/>
    </row>
    <row r="1139" spans="1:8" ht="24" customHeight="1">
      <c r="A1139" s="537"/>
      <c r="B1139" s="336"/>
      <c r="C1139" s="337"/>
      <c r="D1139" s="338"/>
      <c r="E1139" s="325">
        <f>C1139*D1139</f>
        <v>0</v>
      </c>
      <c r="F1139" s="335"/>
      <c r="G1139" s="331">
        <f>F1139*C1139</f>
        <v>0</v>
      </c>
      <c r="H1139" s="534"/>
    </row>
    <row r="1140" spans="1:8" ht="24" customHeight="1" thickBot="1">
      <c r="A1140" s="537"/>
      <c r="B1140" s="339"/>
      <c r="C1140" s="340"/>
      <c r="D1140" s="341"/>
      <c r="E1140" s="326">
        <f>C1140*D1140</f>
        <v>0</v>
      </c>
      <c r="F1140" s="335"/>
      <c r="G1140" s="332">
        <f>F1140*C1140</f>
        <v>0</v>
      </c>
      <c r="H1140" s="535"/>
    </row>
    <row r="1141" spans="1:8" ht="24" customHeight="1" thickTop="1" thickBot="1">
      <c r="A1141" s="538"/>
      <c r="B1141" s="531" t="s">
        <v>389</v>
      </c>
      <c r="C1141" s="532"/>
      <c r="D1141" s="328">
        <f>SUM(D1136:D1140)</f>
        <v>0</v>
      </c>
      <c r="E1141" s="327">
        <f>SUM(E1136:E1140)</f>
        <v>0</v>
      </c>
      <c r="F1141" s="328">
        <f>SUM(F1136:F1140)</f>
        <v>0</v>
      </c>
      <c r="G1141" s="327">
        <f>SUM(G1136:G1140)</f>
        <v>0</v>
      </c>
      <c r="H1141" s="329">
        <f>IF(E1141=0,0,ROUND(G1141/E1141,4))</f>
        <v>0</v>
      </c>
    </row>
    <row r="1142" spans="1:8" ht="24" customHeight="1" thickTop="1">
      <c r="A1142" s="323" t="str">
        <f>IF('APPLIC. FRACT.'!$A197="","",'APPLIC. FRACT.'!$A197)</f>
        <v/>
      </c>
      <c r="B1142" s="333"/>
      <c r="C1142" s="334"/>
      <c r="D1142" s="335"/>
      <c r="E1142" s="324">
        <f>C1142*D1142</f>
        <v>0</v>
      </c>
      <c r="F1142" s="335"/>
      <c r="G1142" s="330">
        <f>F1142*C1142</f>
        <v>0</v>
      </c>
      <c r="H1142" s="533"/>
    </row>
    <row r="1143" spans="1:8" ht="24" customHeight="1">
      <c r="A1143" s="536"/>
      <c r="B1143" s="336"/>
      <c r="C1143" s="337"/>
      <c r="D1143" s="338"/>
      <c r="E1143" s="325">
        <f>C1143*D1143</f>
        <v>0</v>
      </c>
      <c r="F1143" s="335"/>
      <c r="G1143" s="331">
        <f>F1143*C1143</f>
        <v>0</v>
      </c>
      <c r="H1143" s="534"/>
    </row>
    <row r="1144" spans="1:8" ht="24" customHeight="1">
      <c r="A1144" s="537"/>
      <c r="B1144" s="336"/>
      <c r="C1144" s="337"/>
      <c r="D1144" s="338"/>
      <c r="E1144" s="325">
        <f>C1144*D1144</f>
        <v>0</v>
      </c>
      <c r="F1144" s="335"/>
      <c r="G1144" s="331">
        <f>F1144*C1144</f>
        <v>0</v>
      </c>
      <c r="H1144" s="534"/>
    </row>
    <row r="1145" spans="1:8" ht="24" customHeight="1">
      <c r="A1145" s="537"/>
      <c r="B1145" s="336"/>
      <c r="C1145" s="337"/>
      <c r="D1145" s="338"/>
      <c r="E1145" s="325">
        <f>C1145*D1145</f>
        <v>0</v>
      </c>
      <c r="F1145" s="335"/>
      <c r="G1145" s="331">
        <f>F1145*C1145</f>
        <v>0</v>
      </c>
      <c r="H1145" s="534"/>
    </row>
    <row r="1146" spans="1:8" ht="24" customHeight="1" thickBot="1">
      <c r="A1146" s="537"/>
      <c r="B1146" s="339"/>
      <c r="C1146" s="340"/>
      <c r="D1146" s="341"/>
      <c r="E1146" s="326">
        <f>C1146*D1146</f>
        <v>0</v>
      </c>
      <c r="F1146" s="335"/>
      <c r="G1146" s="332">
        <f>F1146*C1146</f>
        <v>0</v>
      </c>
      <c r="H1146" s="535"/>
    </row>
    <row r="1147" spans="1:8" ht="24" customHeight="1" thickTop="1" thickBot="1">
      <c r="A1147" s="538"/>
      <c r="B1147" s="531" t="s">
        <v>389</v>
      </c>
      <c r="C1147" s="532"/>
      <c r="D1147" s="328">
        <f>SUM(D1142:D1146)</f>
        <v>0</v>
      </c>
      <c r="E1147" s="327">
        <f>SUM(E1142:E1146)</f>
        <v>0</v>
      </c>
      <c r="F1147" s="328">
        <f>SUM(F1142:F1146)</f>
        <v>0</v>
      </c>
      <c r="G1147" s="327">
        <f>SUM(G1142:G1146)</f>
        <v>0</v>
      </c>
      <c r="H1147" s="329">
        <f>IF(E1147=0,0,ROUND(G1147/E1147,4))</f>
        <v>0</v>
      </c>
    </row>
    <row r="1148" spans="1:8" ht="24" customHeight="1" thickTop="1">
      <c r="A1148" s="323" t="str">
        <f>IF('APPLIC. FRACT.'!$A198="","",'APPLIC. FRACT.'!$A198)</f>
        <v/>
      </c>
      <c r="B1148" s="333"/>
      <c r="C1148" s="334"/>
      <c r="D1148" s="335"/>
      <c r="E1148" s="324">
        <f>C1148*D1148</f>
        <v>0</v>
      </c>
      <c r="F1148" s="335"/>
      <c r="G1148" s="330">
        <f>F1148*C1148</f>
        <v>0</v>
      </c>
      <c r="H1148" s="533"/>
    </row>
    <row r="1149" spans="1:8" ht="24" customHeight="1">
      <c r="A1149" s="536"/>
      <c r="B1149" s="336"/>
      <c r="C1149" s="337"/>
      <c r="D1149" s="338"/>
      <c r="E1149" s="325">
        <f>C1149*D1149</f>
        <v>0</v>
      </c>
      <c r="F1149" s="335"/>
      <c r="G1149" s="331">
        <f>F1149*C1149</f>
        <v>0</v>
      </c>
      <c r="H1149" s="534"/>
    </row>
    <row r="1150" spans="1:8" ht="24" customHeight="1">
      <c r="A1150" s="537"/>
      <c r="B1150" s="336"/>
      <c r="C1150" s="337"/>
      <c r="D1150" s="338"/>
      <c r="E1150" s="325">
        <f>C1150*D1150</f>
        <v>0</v>
      </c>
      <c r="F1150" s="335"/>
      <c r="G1150" s="331">
        <f>F1150*C1150</f>
        <v>0</v>
      </c>
      <c r="H1150" s="534"/>
    </row>
    <row r="1151" spans="1:8" ht="24" customHeight="1">
      <c r="A1151" s="537"/>
      <c r="B1151" s="336"/>
      <c r="C1151" s="337"/>
      <c r="D1151" s="338"/>
      <c r="E1151" s="325">
        <f>C1151*D1151</f>
        <v>0</v>
      </c>
      <c r="F1151" s="335"/>
      <c r="G1151" s="331">
        <f>F1151*C1151</f>
        <v>0</v>
      </c>
      <c r="H1151" s="534"/>
    </row>
    <row r="1152" spans="1:8" ht="24" customHeight="1" thickBot="1">
      <c r="A1152" s="537"/>
      <c r="B1152" s="339"/>
      <c r="C1152" s="340"/>
      <c r="D1152" s="341"/>
      <c r="E1152" s="326">
        <f>C1152*D1152</f>
        <v>0</v>
      </c>
      <c r="F1152" s="335"/>
      <c r="G1152" s="332">
        <f>F1152*C1152</f>
        <v>0</v>
      </c>
      <c r="H1152" s="535"/>
    </row>
    <row r="1153" spans="1:8" ht="24" customHeight="1" thickTop="1" thickBot="1">
      <c r="A1153" s="538"/>
      <c r="B1153" s="531" t="s">
        <v>389</v>
      </c>
      <c r="C1153" s="532"/>
      <c r="D1153" s="328">
        <f>SUM(D1148:D1152)</f>
        <v>0</v>
      </c>
      <c r="E1153" s="327">
        <f>SUM(E1148:E1152)</f>
        <v>0</v>
      </c>
      <c r="F1153" s="328">
        <f>SUM(F1148:F1152)</f>
        <v>0</v>
      </c>
      <c r="G1153" s="327">
        <f>SUM(G1148:G1152)</f>
        <v>0</v>
      </c>
      <c r="H1153" s="329">
        <f>IF(E1153=0,0,ROUND(G1153/E1153,4))</f>
        <v>0</v>
      </c>
    </row>
    <row r="1154" spans="1:8" ht="24" customHeight="1" thickTop="1">
      <c r="A1154" s="323" t="str">
        <f>IF('APPLIC. FRACT.'!$A199="","",'APPLIC. FRACT.'!$A199)</f>
        <v/>
      </c>
      <c r="B1154" s="333"/>
      <c r="C1154" s="334"/>
      <c r="D1154" s="335"/>
      <c r="E1154" s="324">
        <f>C1154*D1154</f>
        <v>0</v>
      </c>
      <c r="F1154" s="335"/>
      <c r="G1154" s="330">
        <f>F1154*C1154</f>
        <v>0</v>
      </c>
      <c r="H1154" s="533"/>
    </row>
    <row r="1155" spans="1:8" ht="24" customHeight="1">
      <c r="A1155" s="536"/>
      <c r="B1155" s="336"/>
      <c r="C1155" s="337"/>
      <c r="D1155" s="338"/>
      <c r="E1155" s="325">
        <f>C1155*D1155</f>
        <v>0</v>
      </c>
      <c r="F1155" s="335"/>
      <c r="G1155" s="331">
        <f>F1155*C1155</f>
        <v>0</v>
      </c>
      <c r="H1155" s="534"/>
    </row>
    <row r="1156" spans="1:8" ht="24" customHeight="1">
      <c r="A1156" s="537"/>
      <c r="B1156" s="336"/>
      <c r="C1156" s="337"/>
      <c r="D1156" s="338"/>
      <c r="E1156" s="325">
        <f>C1156*D1156</f>
        <v>0</v>
      </c>
      <c r="F1156" s="335"/>
      <c r="G1156" s="331">
        <f>F1156*C1156</f>
        <v>0</v>
      </c>
      <c r="H1156" s="534"/>
    </row>
    <row r="1157" spans="1:8" ht="24" customHeight="1">
      <c r="A1157" s="537"/>
      <c r="B1157" s="336"/>
      <c r="C1157" s="337"/>
      <c r="D1157" s="338"/>
      <c r="E1157" s="325">
        <f>C1157*D1157</f>
        <v>0</v>
      </c>
      <c r="F1157" s="335"/>
      <c r="G1157" s="331">
        <f>F1157*C1157</f>
        <v>0</v>
      </c>
      <c r="H1157" s="534"/>
    </row>
    <row r="1158" spans="1:8" ht="24" customHeight="1" thickBot="1">
      <c r="A1158" s="537"/>
      <c r="B1158" s="339"/>
      <c r="C1158" s="340"/>
      <c r="D1158" s="341"/>
      <c r="E1158" s="326">
        <f>C1158*D1158</f>
        <v>0</v>
      </c>
      <c r="F1158" s="335"/>
      <c r="G1158" s="332">
        <f>F1158*C1158</f>
        <v>0</v>
      </c>
      <c r="H1158" s="535"/>
    </row>
    <row r="1159" spans="1:8" ht="24" customHeight="1" thickTop="1" thickBot="1">
      <c r="A1159" s="538"/>
      <c r="B1159" s="531" t="s">
        <v>389</v>
      </c>
      <c r="C1159" s="532"/>
      <c r="D1159" s="328">
        <f>SUM(D1154:D1158)</f>
        <v>0</v>
      </c>
      <c r="E1159" s="327">
        <f>SUM(E1154:E1158)</f>
        <v>0</v>
      </c>
      <c r="F1159" s="328">
        <f>SUM(F1154:F1158)</f>
        <v>0</v>
      </c>
      <c r="G1159" s="327">
        <f>SUM(G1154:G1158)</f>
        <v>0</v>
      </c>
      <c r="H1159" s="329">
        <f>IF(E1159=0,0,ROUND(G1159/E1159,4))</f>
        <v>0</v>
      </c>
    </row>
    <row r="1160" spans="1:8" ht="24" customHeight="1" thickTop="1">
      <c r="A1160" s="323" t="str">
        <f>IF('APPLIC. FRACT.'!$A200="","",'APPLIC. FRACT.'!$A200)</f>
        <v/>
      </c>
      <c r="B1160" s="333"/>
      <c r="C1160" s="334"/>
      <c r="D1160" s="335"/>
      <c r="E1160" s="324">
        <f>C1160*D1160</f>
        <v>0</v>
      </c>
      <c r="F1160" s="335"/>
      <c r="G1160" s="330">
        <f>F1160*C1160</f>
        <v>0</v>
      </c>
      <c r="H1160" s="533"/>
    </row>
    <row r="1161" spans="1:8" ht="24" customHeight="1">
      <c r="A1161" s="536"/>
      <c r="B1161" s="336"/>
      <c r="C1161" s="337"/>
      <c r="D1161" s="338"/>
      <c r="E1161" s="325">
        <f>C1161*D1161</f>
        <v>0</v>
      </c>
      <c r="F1161" s="335"/>
      <c r="G1161" s="331">
        <f>F1161*C1161</f>
        <v>0</v>
      </c>
      <c r="H1161" s="534"/>
    </row>
    <row r="1162" spans="1:8" ht="24" customHeight="1">
      <c r="A1162" s="537"/>
      <c r="B1162" s="336"/>
      <c r="C1162" s="337"/>
      <c r="D1162" s="338"/>
      <c r="E1162" s="325">
        <f>C1162*D1162</f>
        <v>0</v>
      </c>
      <c r="F1162" s="335"/>
      <c r="G1162" s="331">
        <f>F1162*C1162</f>
        <v>0</v>
      </c>
      <c r="H1162" s="534"/>
    </row>
    <row r="1163" spans="1:8" ht="24" customHeight="1">
      <c r="A1163" s="537"/>
      <c r="B1163" s="336"/>
      <c r="C1163" s="337"/>
      <c r="D1163" s="338"/>
      <c r="E1163" s="325">
        <f>C1163*D1163</f>
        <v>0</v>
      </c>
      <c r="F1163" s="335"/>
      <c r="G1163" s="331">
        <f>F1163*C1163</f>
        <v>0</v>
      </c>
      <c r="H1163" s="534"/>
    </row>
    <row r="1164" spans="1:8" ht="24" customHeight="1" thickBot="1">
      <c r="A1164" s="537"/>
      <c r="B1164" s="339"/>
      <c r="C1164" s="340"/>
      <c r="D1164" s="341"/>
      <c r="E1164" s="326">
        <f>C1164*D1164</f>
        <v>0</v>
      </c>
      <c r="F1164" s="335"/>
      <c r="G1164" s="332">
        <f>F1164*C1164</f>
        <v>0</v>
      </c>
      <c r="H1164" s="535"/>
    </row>
    <row r="1165" spans="1:8" ht="24" customHeight="1" thickTop="1" thickBot="1">
      <c r="A1165" s="538"/>
      <c r="B1165" s="531" t="s">
        <v>389</v>
      </c>
      <c r="C1165" s="532"/>
      <c r="D1165" s="328">
        <f>SUM(D1160:D1164)</f>
        <v>0</v>
      </c>
      <c r="E1165" s="327">
        <f>SUM(E1160:E1164)</f>
        <v>0</v>
      </c>
      <c r="F1165" s="328">
        <f>SUM(F1160:F1164)</f>
        <v>0</v>
      </c>
      <c r="G1165" s="327">
        <f>SUM(G1160:G1164)</f>
        <v>0</v>
      </c>
      <c r="H1165" s="329">
        <f>IF(E1165=0,0,ROUND(G1165/E1165,4))</f>
        <v>0</v>
      </c>
    </row>
    <row r="1166" spans="1:8" ht="24" customHeight="1" thickTop="1">
      <c r="A1166" s="323" t="str">
        <f>IF('APPLIC. FRACT.'!$A201="","",'APPLIC. FRACT.'!$A201)</f>
        <v/>
      </c>
      <c r="B1166" s="333"/>
      <c r="C1166" s="334"/>
      <c r="D1166" s="335"/>
      <c r="E1166" s="324">
        <f>C1166*D1166</f>
        <v>0</v>
      </c>
      <c r="F1166" s="335"/>
      <c r="G1166" s="330">
        <f>F1166*C1166</f>
        <v>0</v>
      </c>
      <c r="H1166" s="533"/>
    </row>
    <row r="1167" spans="1:8" ht="24" customHeight="1">
      <c r="A1167" s="536"/>
      <c r="B1167" s="336"/>
      <c r="C1167" s="337"/>
      <c r="D1167" s="338"/>
      <c r="E1167" s="325">
        <f>C1167*D1167</f>
        <v>0</v>
      </c>
      <c r="F1167" s="335"/>
      <c r="G1167" s="331">
        <f>F1167*C1167</f>
        <v>0</v>
      </c>
      <c r="H1167" s="534"/>
    </row>
    <row r="1168" spans="1:8" ht="24" customHeight="1">
      <c r="A1168" s="537"/>
      <c r="B1168" s="336"/>
      <c r="C1168" s="337"/>
      <c r="D1168" s="338"/>
      <c r="E1168" s="325">
        <f>C1168*D1168</f>
        <v>0</v>
      </c>
      <c r="F1168" s="335"/>
      <c r="G1168" s="331">
        <f>F1168*C1168</f>
        <v>0</v>
      </c>
      <c r="H1168" s="534"/>
    </row>
    <row r="1169" spans="1:8" ht="24" customHeight="1">
      <c r="A1169" s="537"/>
      <c r="B1169" s="336"/>
      <c r="C1169" s="337"/>
      <c r="D1169" s="338"/>
      <c r="E1169" s="325">
        <f>C1169*D1169</f>
        <v>0</v>
      </c>
      <c r="F1169" s="335"/>
      <c r="G1169" s="331">
        <f>F1169*C1169</f>
        <v>0</v>
      </c>
      <c r="H1169" s="534"/>
    </row>
    <row r="1170" spans="1:8" ht="24" customHeight="1" thickBot="1">
      <c r="A1170" s="537"/>
      <c r="B1170" s="339"/>
      <c r="C1170" s="340"/>
      <c r="D1170" s="341"/>
      <c r="E1170" s="326">
        <f>C1170*D1170</f>
        <v>0</v>
      </c>
      <c r="F1170" s="335"/>
      <c r="G1170" s="332">
        <f>F1170*C1170</f>
        <v>0</v>
      </c>
      <c r="H1170" s="535"/>
    </row>
    <row r="1171" spans="1:8" ht="24" customHeight="1" thickTop="1" thickBot="1">
      <c r="A1171" s="538"/>
      <c r="B1171" s="531" t="s">
        <v>389</v>
      </c>
      <c r="C1171" s="532"/>
      <c r="D1171" s="328">
        <f>SUM(D1166:D1170)</f>
        <v>0</v>
      </c>
      <c r="E1171" s="327">
        <f>SUM(E1166:E1170)</f>
        <v>0</v>
      </c>
      <c r="F1171" s="328">
        <f>SUM(F1166:F1170)</f>
        <v>0</v>
      </c>
      <c r="G1171" s="327">
        <f>SUM(G1166:G1170)</f>
        <v>0</v>
      </c>
      <c r="H1171" s="329">
        <f>IF(E1171=0,0,ROUND(G1171/E1171,4))</f>
        <v>0</v>
      </c>
    </row>
    <row r="1172" spans="1:8" ht="24" customHeight="1" thickTop="1">
      <c r="A1172" s="323" t="str">
        <f>IF('APPLIC. FRACT.'!$A202="","",'APPLIC. FRACT.'!$A202)</f>
        <v/>
      </c>
      <c r="B1172" s="333"/>
      <c r="C1172" s="334"/>
      <c r="D1172" s="335"/>
      <c r="E1172" s="324">
        <f>C1172*D1172</f>
        <v>0</v>
      </c>
      <c r="F1172" s="335"/>
      <c r="G1172" s="330">
        <f>F1172*C1172</f>
        <v>0</v>
      </c>
      <c r="H1172" s="533"/>
    </row>
    <row r="1173" spans="1:8" ht="24" customHeight="1">
      <c r="A1173" s="536"/>
      <c r="B1173" s="336"/>
      <c r="C1173" s="337"/>
      <c r="D1173" s="338"/>
      <c r="E1173" s="325">
        <f>C1173*D1173</f>
        <v>0</v>
      </c>
      <c r="F1173" s="335"/>
      <c r="G1173" s="331">
        <f>F1173*C1173</f>
        <v>0</v>
      </c>
      <c r="H1173" s="534"/>
    </row>
    <row r="1174" spans="1:8" ht="24" customHeight="1">
      <c r="A1174" s="537"/>
      <c r="B1174" s="336"/>
      <c r="C1174" s="337"/>
      <c r="D1174" s="338"/>
      <c r="E1174" s="325">
        <f>C1174*D1174</f>
        <v>0</v>
      </c>
      <c r="F1174" s="335"/>
      <c r="G1174" s="331">
        <f>F1174*C1174</f>
        <v>0</v>
      </c>
      <c r="H1174" s="534"/>
    </row>
    <row r="1175" spans="1:8" ht="24" customHeight="1">
      <c r="A1175" s="537"/>
      <c r="B1175" s="336"/>
      <c r="C1175" s="337"/>
      <c r="D1175" s="338"/>
      <c r="E1175" s="325">
        <f>C1175*D1175</f>
        <v>0</v>
      </c>
      <c r="F1175" s="335"/>
      <c r="G1175" s="331">
        <f>F1175*C1175</f>
        <v>0</v>
      </c>
      <c r="H1175" s="534"/>
    </row>
    <row r="1176" spans="1:8" ht="24" customHeight="1" thickBot="1">
      <c r="A1176" s="537"/>
      <c r="B1176" s="339"/>
      <c r="C1176" s="340"/>
      <c r="D1176" s="341"/>
      <c r="E1176" s="326">
        <f>C1176*D1176</f>
        <v>0</v>
      </c>
      <c r="F1176" s="335"/>
      <c r="G1176" s="332">
        <f>F1176*C1176</f>
        <v>0</v>
      </c>
      <c r="H1176" s="535"/>
    </row>
    <row r="1177" spans="1:8" ht="24" customHeight="1" thickTop="1" thickBot="1">
      <c r="A1177" s="538"/>
      <c r="B1177" s="531" t="s">
        <v>389</v>
      </c>
      <c r="C1177" s="532"/>
      <c r="D1177" s="328">
        <f>SUM(D1172:D1176)</f>
        <v>0</v>
      </c>
      <c r="E1177" s="327">
        <f>SUM(E1172:E1176)</f>
        <v>0</v>
      </c>
      <c r="F1177" s="328">
        <f>SUM(F1172:F1176)</f>
        <v>0</v>
      </c>
      <c r="G1177" s="327">
        <f>SUM(G1172:G1176)</f>
        <v>0</v>
      </c>
      <c r="H1177" s="329">
        <f>IF(E1177=0,0,ROUND(G1177/E1177,4))</f>
        <v>0</v>
      </c>
    </row>
    <row r="1178" spans="1:8" ht="24" customHeight="1" thickTop="1">
      <c r="A1178" s="323" t="str">
        <f>IF('APPLIC. FRACT.'!$A203="","",'APPLIC. FRACT.'!$A203)</f>
        <v/>
      </c>
      <c r="B1178" s="333"/>
      <c r="C1178" s="334"/>
      <c r="D1178" s="335"/>
      <c r="E1178" s="324">
        <f>C1178*D1178</f>
        <v>0</v>
      </c>
      <c r="F1178" s="335"/>
      <c r="G1178" s="330">
        <f>F1178*C1178</f>
        <v>0</v>
      </c>
      <c r="H1178" s="533"/>
    </row>
    <row r="1179" spans="1:8" ht="24" customHeight="1">
      <c r="A1179" s="536"/>
      <c r="B1179" s="336"/>
      <c r="C1179" s="337"/>
      <c r="D1179" s="338"/>
      <c r="E1179" s="325">
        <f>C1179*D1179</f>
        <v>0</v>
      </c>
      <c r="F1179" s="335"/>
      <c r="G1179" s="331">
        <f>F1179*C1179</f>
        <v>0</v>
      </c>
      <c r="H1179" s="534"/>
    </row>
    <row r="1180" spans="1:8" ht="24" customHeight="1">
      <c r="A1180" s="537"/>
      <c r="B1180" s="336"/>
      <c r="C1180" s="337"/>
      <c r="D1180" s="338"/>
      <c r="E1180" s="325">
        <f>C1180*D1180</f>
        <v>0</v>
      </c>
      <c r="F1180" s="335"/>
      <c r="G1180" s="331">
        <f>F1180*C1180</f>
        <v>0</v>
      </c>
      <c r="H1180" s="534"/>
    </row>
    <row r="1181" spans="1:8" ht="24" customHeight="1">
      <c r="A1181" s="537"/>
      <c r="B1181" s="336"/>
      <c r="C1181" s="337"/>
      <c r="D1181" s="338"/>
      <c r="E1181" s="325">
        <f>C1181*D1181</f>
        <v>0</v>
      </c>
      <c r="F1181" s="335"/>
      <c r="G1181" s="331">
        <f>F1181*C1181</f>
        <v>0</v>
      </c>
      <c r="H1181" s="534"/>
    </row>
    <row r="1182" spans="1:8" ht="24" customHeight="1" thickBot="1">
      <c r="A1182" s="537"/>
      <c r="B1182" s="339"/>
      <c r="C1182" s="340"/>
      <c r="D1182" s="341"/>
      <c r="E1182" s="326">
        <f>C1182*D1182</f>
        <v>0</v>
      </c>
      <c r="F1182" s="335"/>
      <c r="G1182" s="332">
        <f>F1182*C1182</f>
        <v>0</v>
      </c>
      <c r="H1182" s="535"/>
    </row>
    <row r="1183" spans="1:8" ht="24" customHeight="1" thickTop="1" thickBot="1">
      <c r="A1183" s="538"/>
      <c r="B1183" s="531" t="s">
        <v>389</v>
      </c>
      <c r="C1183" s="532"/>
      <c r="D1183" s="328">
        <f>SUM(D1178:D1182)</f>
        <v>0</v>
      </c>
      <c r="E1183" s="327">
        <f>SUM(E1178:E1182)</f>
        <v>0</v>
      </c>
      <c r="F1183" s="328">
        <f>SUM(F1178:F1182)</f>
        <v>0</v>
      </c>
      <c r="G1183" s="327">
        <f>SUM(G1178:G1182)</f>
        <v>0</v>
      </c>
      <c r="H1183" s="329">
        <f>IF(E1183=0,0,ROUND(G1183/E1183,4))</f>
        <v>0</v>
      </c>
    </row>
    <row r="1184" spans="1:8" ht="24" customHeight="1" thickTop="1">
      <c r="A1184" s="323" t="str">
        <f>IF('APPLIC. FRACT.'!$A204="","",'APPLIC. FRACT.'!$A204)</f>
        <v/>
      </c>
      <c r="B1184" s="333"/>
      <c r="C1184" s="334"/>
      <c r="D1184" s="335"/>
      <c r="E1184" s="324">
        <f>C1184*D1184</f>
        <v>0</v>
      </c>
      <c r="F1184" s="335"/>
      <c r="G1184" s="330">
        <f>F1184*C1184</f>
        <v>0</v>
      </c>
      <c r="H1184" s="533"/>
    </row>
    <row r="1185" spans="1:8" ht="24" customHeight="1">
      <c r="A1185" s="536"/>
      <c r="B1185" s="336"/>
      <c r="C1185" s="337"/>
      <c r="D1185" s="338"/>
      <c r="E1185" s="325">
        <f>C1185*D1185</f>
        <v>0</v>
      </c>
      <c r="F1185" s="335"/>
      <c r="G1185" s="331">
        <f>F1185*C1185</f>
        <v>0</v>
      </c>
      <c r="H1185" s="534"/>
    </row>
    <row r="1186" spans="1:8" ht="24" customHeight="1">
      <c r="A1186" s="537"/>
      <c r="B1186" s="336"/>
      <c r="C1186" s="337"/>
      <c r="D1186" s="338"/>
      <c r="E1186" s="325">
        <f>C1186*D1186</f>
        <v>0</v>
      </c>
      <c r="F1186" s="335"/>
      <c r="G1186" s="331">
        <f>F1186*C1186</f>
        <v>0</v>
      </c>
      <c r="H1186" s="534"/>
    </row>
    <row r="1187" spans="1:8" ht="24" customHeight="1">
      <c r="A1187" s="537"/>
      <c r="B1187" s="336"/>
      <c r="C1187" s="337"/>
      <c r="D1187" s="338"/>
      <c r="E1187" s="325">
        <f>C1187*D1187</f>
        <v>0</v>
      </c>
      <c r="F1187" s="335"/>
      <c r="G1187" s="331">
        <f>F1187*C1187</f>
        <v>0</v>
      </c>
      <c r="H1187" s="534"/>
    </row>
    <row r="1188" spans="1:8" ht="24" customHeight="1" thickBot="1">
      <c r="A1188" s="537"/>
      <c r="B1188" s="339"/>
      <c r="C1188" s="340"/>
      <c r="D1188" s="341"/>
      <c r="E1188" s="326">
        <f>C1188*D1188</f>
        <v>0</v>
      </c>
      <c r="F1188" s="335"/>
      <c r="G1188" s="332">
        <f>F1188*C1188</f>
        <v>0</v>
      </c>
      <c r="H1188" s="535"/>
    </row>
    <row r="1189" spans="1:8" ht="24" customHeight="1" thickTop="1" thickBot="1">
      <c r="A1189" s="538"/>
      <c r="B1189" s="531" t="s">
        <v>389</v>
      </c>
      <c r="C1189" s="532"/>
      <c r="D1189" s="328">
        <f>SUM(D1184:D1188)</f>
        <v>0</v>
      </c>
      <c r="E1189" s="327">
        <f>SUM(E1184:E1188)</f>
        <v>0</v>
      </c>
      <c r="F1189" s="328">
        <f>SUM(F1184:F1188)</f>
        <v>0</v>
      </c>
      <c r="G1189" s="327">
        <f>SUM(G1184:G1188)</f>
        <v>0</v>
      </c>
      <c r="H1189" s="329">
        <f>IF(E1189=0,0,ROUND(G1189/E1189,4))</f>
        <v>0</v>
      </c>
    </row>
    <row r="1190" spans="1:8" ht="24" customHeight="1" thickTop="1">
      <c r="A1190" s="323" t="str">
        <f>IF('APPLIC. FRACT.'!$A205="","",'APPLIC. FRACT.'!$A205)</f>
        <v/>
      </c>
      <c r="B1190" s="333"/>
      <c r="C1190" s="334"/>
      <c r="D1190" s="335"/>
      <c r="E1190" s="324">
        <f>C1190*D1190</f>
        <v>0</v>
      </c>
      <c r="F1190" s="335"/>
      <c r="G1190" s="330">
        <f>F1190*C1190</f>
        <v>0</v>
      </c>
      <c r="H1190" s="533"/>
    </row>
    <row r="1191" spans="1:8" ht="24" customHeight="1">
      <c r="A1191" s="536"/>
      <c r="B1191" s="336"/>
      <c r="C1191" s="337"/>
      <c r="D1191" s="338"/>
      <c r="E1191" s="325">
        <f>C1191*D1191</f>
        <v>0</v>
      </c>
      <c r="F1191" s="335"/>
      <c r="G1191" s="331">
        <f>F1191*C1191</f>
        <v>0</v>
      </c>
      <c r="H1191" s="534"/>
    </row>
    <row r="1192" spans="1:8" ht="24" customHeight="1">
      <c r="A1192" s="537"/>
      <c r="B1192" s="336"/>
      <c r="C1192" s="337"/>
      <c r="D1192" s="338"/>
      <c r="E1192" s="325">
        <f>C1192*D1192</f>
        <v>0</v>
      </c>
      <c r="F1192" s="335"/>
      <c r="G1192" s="331">
        <f>F1192*C1192</f>
        <v>0</v>
      </c>
      <c r="H1192" s="534"/>
    </row>
    <row r="1193" spans="1:8" ht="24" customHeight="1">
      <c r="A1193" s="537"/>
      <c r="B1193" s="336"/>
      <c r="C1193" s="337"/>
      <c r="D1193" s="338"/>
      <c r="E1193" s="325">
        <f>C1193*D1193</f>
        <v>0</v>
      </c>
      <c r="F1193" s="335"/>
      <c r="G1193" s="331">
        <f>F1193*C1193</f>
        <v>0</v>
      </c>
      <c r="H1193" s="534"/>
    </row>
    <row r="1194" spans="1:8" ht="24" customHeight="1" thickBot="1">
      <c r="A1194" s="537"/>
      <c r="B1194" s="339"/>
      <c r="C1194" s="340"/>
      <c r="D1194" s="341"/>
      <c r="E1194" s="326">
        <f>C1194*D1194</f>
        <v>0</v>
      </c>
      <c r="F1194" s="335"/>
      <c r="G1194" s="332">
        <f>F1194*C1194</f>
        <v>0</v>
      </c>
      <c r="H1194" s="535"/>
    </row>
    <row r="1195" spans="1:8" ht="24" customHeight="1" thickTop="1" thickBot="1">
      <c r="A1195" s="538"/>
      <c r="B1195" s="531" t="s">
        <v>389</v>
      </c>
      <c r="C1195" s="532"/>
      <c r="D1195" s="328">
        <f>SUM(D1190:D1194)</f>
        <v>0</v>
      </c>
      <c r="E1195" s="327">
        <f>SUM(E1190:E1194)</f>
        <v>0</v>
      </c>
      <c r="F1195" s="328">
        <f>SUM(F1190:F1194)</f>
        <v>0</v>
      </c>
      <c r="G1195" s="327">
        <f>SUM(G1190:G1194)</f>
        <v>0</v>
      </c>
      <c r="H1195" s="329">
        <f>IF(E1195=0,0,ROUND(G1195/E1195,4))</f>
        <v>0</v>
      </c>
    </row>
    <row r="1196" spans="1:8" ht="24" customHeight="1" thickTop="1">
      <c r="A1196" s="323" t="str">
        <f>IF('APPLIC. FRACT.'!$A206="","",'APPLIC. FRACT.'!$A206)</f>
        <v/>
      </c>
      <c r="B1196" s="333"/>
      <c r="C1196" s="334"/>
      <c r="D1196" s="335"/>
      <c r="E1196" s="324">
        <f>C1196*D1196</f>
        <v>0</v>
      </c>
      <c r="F1196" s="335"/>
      <c r="G1196" s="330">
        <f>F1196*C1196</f>
        <v>0</v>
      </c>
      <c r="H1196" s="533"/>
    </row>
    <row r="1197" spans="1:8" ht="24" customHeight="1">
      <c r="A1197" s="536"/>
      <c r="B1197" s="336"/>
      <c r="C1197" s="337"/>
      <c r="D1197" s="338"/>
      <c r="E1197" s="325">
        <f>C1197*D1197</f>
        <v>0</v>
      </c>
      <c r="F1197" s="335"/>
      <c r="G1197" s="331">
        <f>F1197*C1197</f>
        <v>0</v>
      </c>
      <c r="H1197" s="534"/>
    </row>
    <row r="1198" spans="1:8" ht="24" customHeight="1">
      <c r="A1198" s="537"/>
      <c r="B1198" s="336"/>
      <c r="C1198" s="337"/>
      <c r="D1198" s="338"/>
      <c r="E1198" s="325">
        <f>C1198*D1198</f>
        <v>0</v>
      </c>
      <c r="F1198" s="335"/>
      <c r="G1198" s="331">
        <f>F1198*C1198</f>
        <v>0</v>
      </c>
      <c r="H1198" s="534"/>
    </row>
    <row r="1199" spans="1:8" ht="24" customHeight="1">
      <c r="A1199" s="537"/>
      <c r="B1199" s="336"/>
      <c r="C1199" s="337"/>
      <c r="D1199" s="338"/>
      <c r="E1199" s="325">
        <f>C1199*D1199</f>
        <v>0</v>
      </c>
      <c r="F1199" s="335"/>
      <c r="G1199" s="331">
        <f>F1199*C1199</f>
        <v>0</v>
      </c>
      <c r="H1199" s="534"/>
    </row>
    <row r="1200" spans="1:8" ht="24" customHeight="1" thickBot="1">
      <c r="A1200" s="537"/>
      <c r="B1200" s="339"/>
      <c r="C1200" s="340"/>
      <c r="D1200" s="341"/>
      <c r="E1200" s="326">
        <f>C1200*D1200</f>
        <v>0</v>
      </c>
      <c r="F1200" s="335"/>
      <c r="G1200" s="332">
        <f>F1200*C1200</f>
        <v>0</v>
      </c>
      <c r="H1200" s="535"/>
    </row>
    <row r="1201" spans="1:8" ht="24" customHeight="1" thickTop="1" thickBot="1">
      <c r="A1201" s="538"/>
      <c r="B1201" s="531" t="s">
        <v>389</v>
      </c>
      <c r="C1201" s="532"/>
      <c r="D1201" s="328">
        <f>SUM(D1196:D1200)</f>
        <v>0</v>
      </c>
      <c r="E1201" s="327">
        <f>SUM(E1196:E1200)</f>
        <v>0</v>
      </c>
      <c r="F1201" s="328">
        <f>SUM(F1196:F1200)</f>
        <v>0</v>
      </c>
      <c r="G1201" s="327">
        <f>SUM(G1196:G1200)</f>
        <v>0</v>
      </c>
      <c r="H1201" s="329">
        <f>IF(E1201=0,0,ROUND(G1201/E1201,4))</f>
        <v>0</v>
      </c>
    </row>
    <row r="1202" spans="1:8" ht="24" customHeight="1" thickTop="1">
      <c r="A1202" s="323" t="str">
        <f>IF('APPLIC. FRACT.'!$A207="","",'APPLIC. FRACT.'!$A207)</f>
        <v/>
      </c>
      <c r="B1202" s="333"/>
      <c r="C1202" s="334"/>
      <c r="D1202" s="335"/>
      <c r="E1202" s="324">
        <f>C1202*D1202</f>
        <v>0</v>
      </c>
      <c r="F1202" s="335"/>
      <c r="G1202" s="330">
        <f>F1202*C1202</f>
        <v>0</v>
      </c>
      <c r="H1202" s="533"/>
    </row>
    <row r="1203" spans="1:8" ht="24" customHeight="1">
      <c r="A1203" s="536"/>
      <c r="B1203" s="336"/>
      <c r="C1203" s="337"/>
      <c r="D1203" s="338"/>
      <c r="E1203" s="325">
        <f>C1203*D1203</f>
        <v>0</v>
      </c>
      <c r="F1203" s="335"/>
      <c r="G1203" s="331">
        <f>F1203*C1203</f>
        <v>0</v>
      </c>
      <c r="H1203" s="534"/>
    </row>
    <row r="1204" spans="1:8" ht="24" customHeight="1">
      <c r="A1204" s="537"/>
      <c r="B1204" s="336"/>
      <c r="C1204" s="337"/>
      <c r="D1204" s="338"/>
      <c r="E1204" s="325">
        <f>C1204*D1204</f>
        <v>0</v>
      </c>
      <c r="F1204" s="335"/>
      <c r="G1204" s="331">
        <f>F1204*C1204</f>
        <v>0</v>
      </c>
      <c r="H1204" s="534"/>
    </row>
    <row r="1205" spans="1:8" ht="24" customHeight="1">
      <c r="A1205" s="537"/>
      <c r="B1205" s="336"/>
      <c r="C1205" s="337"/>
      <c r="D1205" s="338"/>
      <c r="E1205" s="325">
        <f>C1205*D1205</f>
        <v>0</v>
      </c>
      <c r="F1205" s="335"/>
      <c r="G1205" s="331">
        <f>F1205*C1205</f>
        <v>0</v>
      </c>
      <c r="H1205" s="534"/>
    </row>
    <row r="1206" spans="1:8" ht="24" customHeight="1" thickBot="1">
      <c r="A1206" s="537"/>
      <c r="B1206" s="339"/>
      <c r="C1206" s="340"/>
      <c r="D1206" s="341"/>
      <c r="E1206" s="326">
        <f>C1206*D1206</f>
        <v>0</v>
      </c>
      <c r="F1206" s="335"/>
      <c r="G1206" s="332">
        <f>F1206*C1206</f>
        <v>0</v>
      </c>
      <c r="H1206" s="535"/>
    </row>
    <row r="1207" spans="1:8" ht="24" customHeight="1" thickTop="1" thickBot="1">
      <c r="A1207" s="538"/>
      <c r="B1207" s="531" t="s">
        <v>389</v>
      </c>
      <c r="C1207" s="532"/>
      <c r="D1207" s="328">
        <f>SUM(D1202:D1206)</f>
        <v>0</v>
      </c>
      <c r="E1207" s="327">
        <f>SUM(E1202:E1206)</f>
        <v>0</v>
      </c>
      <c r="F1207" s="328">
        <f>SUM(F1202:F1206)</f>
        <v>0</v>
      </c>
      <c r="G1207" s="327">
        <f>SUM(G1202:G1206)</f>
        <v>0</v>
      </c>
      <c r="H1207" s="329">
        <f>IF(E1207=0,0,ROUND(G1207/E1207,4))</f>
        <v>0</v>
      </c>
    </row>
    <row r="1208" spans="1:8" ht="15" thickTop="1"/>
  </sheetData>
  <sheetProtection algorithmName="SHA-512" hashValue="WoY/2kw5OBjy0VNVV4iRGq9I4tuFh/1OEXwBYOhmBHeyV3dFIkf8ZNz7HbpaSfJTgFfyKyRugMsVXqc+zzDZXQ==" saltValue="eSyP7igSxb9tbk6/Gux4Ig==" spinCount="100000" sheet="1" objects="1" scenarios="1" formatColumns="0" selectLockedCells="1"/>
  <mergeCells count="603">
    <mergeCell ref="H1196:H1200"/>
    <mergeCell ref="A1197:A1201"/>
    <mergeCell ref="B1201:C1201"/>
    <mergeCell ref="H1202:H1206"/>
    <mergeCell ref="A1203:A1207"/>
    <mergeCell ref="B1207:C1207"/>
    <mergeCell ref="H1184:H1188"/>
    <mergeCell ref="A1185:A1189"/>
    <mergeCell ref="B1189:C1189"/>
    <mergeCell ref="H1190:H1194"/>
    <mergeCell ref="A1191:A1195"/>
    <mergeCell ref="B1195:C1195"/>
    <mergeCell ref="H1172:H1176"/>
    <mergeCell ref="A1173:A1177"/>
    <mergeCell ref="B1177:C1177"/>
    <mergeCell ref="H1178:H1182"/>
    <mergeCell ref="A1179:A1183"/>
    <mergeCell ref="B1183:C1183"/>
    <mergeCell ref="H1160:H1164"/>
    <mergeCell ref="A1161:A1165"/>
    <mergeCell ref="B1165:C1165"/>
    <mergeCell ref="H1166:H1170"/>
    <mergeCell ref="A1167:A1171"/>
    <mergeCell ref="B1171:C1171"/>
    <mergeCell ref="H1148:H1152"/>
    <mergeCell ref="A1149:A1153"/>
    <mergeCell ref="B1153:C1153"/>
    <mergeCell ref="H1154:H1158"/>
    <mergeCell ref="A1155:A1159"/>
    <mergeCell ref="B1159:C1159"/>
    <mergeCell ref="H1136:H1140"/>
    <mergeCell ref="A1137:A1141"/>
    <mergeCell ref="B1141:C1141"/>
    <mergeCell ref="H1142:H1146"/>
    <mergeCell ref="A1143:A1147"/>
    <mergeCell ref="B1147:C1147"/>
    <mergeCell ref="H1124:H1128"/>
    <mergeCell ref="A1125:A1129"/>
    <mergeCell ref="B1129:C1129"/>
    <mergeCell ref="H1130:H1134"/>
    <mergeCell ref="A1131:A1135"/>
    <mergeCell ref="B1135:C1135"/>
    <mergeCell ref="H1112:H1116"/>
    <mergeCell ref="A1113:A1117"/>
    <mergeCell ref="B1117:C1117"/>
    <mergeCell ref="H1118:H1122"/>
    <mergeCell ref="A1119:A1123"/>
    <mergeCell ref="B1123:C1123"/>
    <mergeCell ref="H1100:H1104"/>
    <mergeCell ref="A1101:A1105"/>
    <mergeCell ref="B1105:C1105"/>
    <mergeCell ref="H1106:H1110"/>
    <mergeCell ref="A1107:A1111"/>
    <mergeCell ref="B1111:C1111"/>
    <mergeCell ref="H1088:H1092"/>
    <mergeCell ref="A1089:A1093"/>
    <mergeCell ref="B1093:C1093"/>
    <mergeCell ref="H1094:H1098"/>
    <mergeCell ref="A1095:A1099"/>
    <mergeCell ref="B1099:C1099"/>
    <mergeCell ref="H1076:H1080"/>
    <mergeCell ref="A1077:A1081"/>
    <mergeCell ref="B1081:C1081"/>
    <mergeCell ref="H1082:H1086"/>
    <mergeCell ref="A1083:A1087"/>
    <mergeCell ref="B1087:C1087"/>
    <mergeCell ref="H1064:H1068"/>
    <mergeCell ref="A1065:A1069"/>
    <mergeCell ref="B1069:C1069"/>
    <mergeCell ref="H1070:H1074"/>
    <mergeCell ref="A1071:A1075"/>
    <mergeCell ref="B1075:C1075"/>
    <mergeCell ref="H1052:H1056"/>
    <mergeCell ref="A1053:A1057"/>
    <mergeCell ref="B1057:C1057"/>
    <mergeCell ref="H1058:H1062"/>
    <mergeCell ref="A1059:A1063"/>
    <mergeCell ref="B1063:C1063"/>
    <mergeCell ref="H1040:H1044"/>
    <mergeCell ref="A1041:A1045"/>
    <mergeCell ref="B1045:C1045"/>
    <mergeCell ref="H1046:H1050"/>
    <mergeCell ref="A1047:A1051"/>
    <mergeCell ref="B1051:C1051"/>
    <mergeCell ref="H1028:H1032"/>
    <mergeCell ref="A1029:A1033"/>
    <mergeCell ref="B1033:C1033"/>
    <mergeCell ref="H1034:H1038"/>
    <mergeCell ref="A1035:A1039"/>
    <mergeCell ref="B1039:C1039"/>
    <mergeCell ref="H1016:H1020"/>
    <mergeCell ref="A1017:A1021"/>
    <mergeCell ref="B1021:C1021"/>
    <mergeCell ref="H1022:H1026"/>
    <mergeCell ref="A1023:A1027"/>
    <mergeCell ref="B1027:C1027"/>
    <mergeCell ref="H1004:H1008"/>
    <mergeCell ref="A1005:A1009"/>
    <mergeCell ref="B1009:C1009"/>
    <mergeCell ref="H1010:H1014"/>
    <mergeCell ref="A1011:A1015"/>
    <mergeCell ref="B1015:C1015"/>
    <mergeCell ref="H992:H996"/>
    <mergeCell ref="A993:A997"/>
    <mergeCell ref="B997:C997"/>
    <mergeCell ref="H998:H1002"/>
    <mergeCell ref="A999:A1003"/>
    <mergeCell ref="B1003:C1003"/>
    <mergeCell ref="H980:H984"/>
    <mergeCell ref="A981:A985"/>
    <mergeCell ref="B985:C985"/>
    <mergeCell ref="H986:H990"/>
    <mergeCell ref="A987:A991"/>
    <mergeCell ref="B991:C991"/>
    <mergeCell ref="H968:H972"/>
    <mergeCell ref="A969:A973"/>
    <mergeCell ref="B973:C973"/>
    <mergeCell ref="H974:H978"/>
    <mergeCell ref="A975:A979"/>
    <mergeCell ref="B979:C979"/>
    <mergeCell ref="H956:H960"/>
    <mergeCell ref="A957:A961"/>
    <mergeCell ref="B961:C961"/>
    <mergeCell ref="H962:H966"/>
    <mergeCell ref="A963:A967"/>
    <mergeCell ref="B967:C967"/>
    <mergeCell ref="H944:H948"/>
    <mergeCell ref="A945:A949"/>
    <mergeCell ref="B949:C949"/>
    <mergeCell ref="H950:H954"/>
    <mergeCell ref="A951:A955"/>
    <mergeCell ref="B955:C955"/>
    <mergeCell ref="H932:H936"/>
    <mergeCell ref="A933:A937"/>
    <mergeCell ref="B937:C937"/>
    <mergeCell ref="H938:H942"/>
    <mergeCell ref="A939:A943"/>
    <mergeCell ref="B943:C943"/>
    <mergeCell ref="H920:H924"/>
    <mergeCell ref="A921:A925"/>
    <mergeCell ref="B925:C925"/>
    <mergeCell ref="H926:H930"/>
    <mergeCell ref="A927:A931"/>
    <mergeCell ref="B931:C931"/>
    <mergeCell ref="H908:H912"/>
    <mergeCell ref="A909:A913"/>
    <mergeCell ref="B913:C913"/>
    <mergeCell ref="H914:H918"/>
    <mergeCell ref="A915:A919"/>
    <mergeCell ref="B919:C919"/>
    <mergeCell ref="H896:H900"/>
    <mergeCell ref="A897:A901"/>
    <mergeCell ref="B901:C901"/>
    <mergeCell ref="H902:H906"/>
    <mergeCell ref="A903:A907"/>
    <mergeCell ref="B907:C907"/>
    <mergeCell ref="H884:H888"/>
    <mergeCell ref="A885:A889"/>
    <mergeCell ref="B889:C889"/>
    <mergeCell ref="H890:H894"/>
    <mergeCell ref="A891:A895"/>
    <mergeCell ref="B895:C895"/>
    <mergeCell ref="H872:H876"/>
    <mergeCell ref="A873:A877"/>
    <mergeCell ref="B877:C877"/>
    <mergeCell ref="H878:H882"/>
    <mergeCell ref="A879:A883"/>
    <mergeCell ref="B883:C883"/>
    <mergeCell ref="H860:H864"/>
    <mergeCell ref="A861:A865"/>
    <mergeCell ref="B865:C865"/>
    <mergeCell ref="H866:H870"/>
    <mergeCell ref="A867:A871"/>
    <mergeCell ref="B871:C871"/>
    <mergeCell ref="H848:H852"/>
    <mergeCell ref="A849:A853"/>
    <mergeCell ref="B853:C853"/>
    <mergeCell ref="H854:H858"/>
    <mergeCell ref="A855:A859"/>
    <mergeCell ref="B859:C859"/>
    <mergeCell ref="H836:H840"/>
    <mergeCell ref="A837:A841"/>
    <mergeCell ref="B841:C841"/>
    <mergeCell ref="H842:H846"/>
    <mergeCell ref="A843:A847"/>
    <mergeCell ref="B847:C847"/>
    <mergeCell ref="H824:H828"/>
    <mergeCell ref="A825:A829"/>
    <mergeCell ref="B829:C829"/>
    <mergeCell ref="H830:H834"/>
    <mergeCell ref="A831:A835"/>
    <mergeCell ref="B835:C835"/>
    <mergeCell ref="H812:H816"/>
    <mergeCell ref="A813:A817"/>
    <mergeCell ref="B817:C817"/>
    <mergeCell ref="H818:H822"/>
    <mergeCell ref="A819:A823"/>
    <mergeCell ref="B823:C823"/>
    <mergeCell ref="H800:H804"/>
    <mergeCell ref="A801:A805"/>
    <mergeCell ref="B805:C805"/>
    <mergeCell ref="H806:H810"/>
    <mergeCell ref="A807:A811"/>
    <mergeCell ref="B811:C811"/>
    <mergeCell ref="H787:H791"/>
    <mergeCell ref="A788:A792"/>
    <mergeCell ref="B792:C792"/>
    <mergeCell ref="H793:H797"/>
    <mergeCell ref="A794:A798"/>
    <mergeCell ref="B798:C798"/>
    <mergeCell ref="H775:H779"/>
    <mergeCell ref="A776:A780"/>
    <mergeCell ref="B780:C780"/>
    <mergeCell ref="H781:H785"/>
    <mergeCell ref="A782:A786"/>
    <mergeCell ref="B786:C786"/>
    <mergeCell ref="H763:H767"/>
    <mergeCell ref="A764:A768"/>
    <mergeCell ref="B768:C768"/>
    <mergeCell ref="H769:H773"/>
    <mergeCell ref="A770:A774"/>
    <mergeCell ref="B774:C774"/>
    <mergeCell ref="H751:H755"/>
    <mergeCell ref="A752:A756"/>
    <mergeCell ref="B756:C756"/>
    <mergeCell ref="H757:H761"/>
    <mergeCell ref="A758:A762"/>
    <mergeCell ref="B762:C762"/>
    <mergeCell ref="H739:H743"/>
    <mergeCell ref="A740:A744"/>
    <mergeCell ref="B744:C744"/>
    <mergeCell ref="H745:H749"/>
    <mergeCell ref="A746:A750"/>
    <mergeCell ref="B750:C750"/>
    <mergeCell ref="H727:H731"/>
    <mergeCell ref="A728:A732"/>
    <mergeCell ref="B732:C732"/>
    <mergeCell ref="H733:H737"/>
    <mergeCell ref="A734:A738"/>
    <mergeCell ref="B738:C738"/>
    <mergeCell ref="H715:H719"/>
    <mergeCell ref="A716:A720"/>
    <mergeCell ref="B720:C720"/>
    <mergeCell ref="H721:H725"/>
    <mergeCell ref="A722:A726"/>
    <mergeCell ref="B726:C726"/>
    <mergeCell ref="H703:H707"/>
    <mergeCell ref="A704:A708"/>
    <mergeCell ref="B708:C708"/>
    <mergeCell ref="H709:H713"/>
    <mergeCell ref="A710:A714"/>
    <mergeCell ref="B714:C714"/>
    <mergeCell ref="H691:H695"/>
    <mergeCell ref="A692:A696"/>
    <mergeCell ref="B696:C696"/>
    <mergeCell ref="H697:H701"/>
    <mergeCell ref="A698:A702"/>
    <mergeCell ref="B702:C702"/>
    <mergeCell ref="H679:H683"/>
    <mergeCell ref="A680:A684"/>
    <mergeCell ref="B684:C684"/>
    <mergeCell ref="H685:H689"/>
    <mergeCell ref="A686:A690"/>
    <mergeCell ref="B690:C690"/>
    <mergeCell ref="H667:H671"/>
    <mergeCell ref="A668:A672"/>
    <mergeCell ref="B672:C672"/>
    <mergeCell ref="H673:H677"/>
    <mergeCell ref="A674:A678"/>
    <mergeCell ref="B678:C678"/>
    <mergeCell ref="H655:H659"/>
    <mergeCell ref="A656:A660"/>
    <mergeCell ref="B660:C660"/>
    <mergeCell ref="H661:H665"/>
    <mergeCell ref="A662:A666"/>
    <mergeCell ref="B666:C666"/>
    <mergeCell ref="H643:H647"/>
    <mergeCell ref="A644:A648"/>
    <mergeCell ref="B648:C648"/>
    <mergeCell ref="H649:H653"/>
    <mergeCell ref="A650:A654"/>
    <mergeCell ref="B654:C654"/>
    <mergeCell ref="H631:H635"/>
    <mergeCell ref="A632:A636"/>
    <mergeCell ref="B636:C636"/>
    <mergeCell ref="H637:H641"/>
    <mergeCell ref="A638:A642"/>
    <mergeCell ref="B642:C642"/>
    <mergeCell ref="H625:H629"/>
    <mergeCell ref="A626:A630"/>
    <mergeCell ref="B630:C630"/>
    <mergeCell ref="H613:H617"/>
    <mergeCell ref="A614:A618"/>
    <mergeCell ref="B618:C618"/>
    <mergeCell ref="H619:H623"/>
    <mergeCell ref="A620:A624"/>
    <mergeCell ref="B624:C624"/>
    <mergeCell ref="H601:H605"/>
    <mergeCell ref="A602:A606"/>
    <mergeCell ref="B606:C606"/>
    <mergeCell ref="H607:H611"/>
    <mergeCell ref="A608:A612"/>
    <mergeCell ref="B612:C612"/>
    <mergeCell ref="H589:H593"/>
    <mergeCell ref="A590:A594"/>
    <mergeCell ref="B594:C594"/>
    <mergeCell ref="H595:H599"/>
    <mergeCell ref="A596:A600"/>
    <mergeCell ref="B600:C600"/>
    <mergeCell ref="H577:H581"/>
    <mergeCell ref="A578:A582"/>
    <mergeCell ref="B582:C582"/>
    <mergeCell ref="H583:H587"/>
    <mergeCell ref="A584:A588"/>
    <mergeCell ref="B588:C588"/>
    <mergeCell ref="H565:H569"/>
    <mergeCell ref="A566:A570"/>
    <mergeCell ref="B570:C570"/>
    <mergeCell ref="H571:H575"/>
    <mergeCell ref="A572:A576"/>
    <mergeCell ref="B576:C576"/>
    <mergeCell ref="H553:H557"/>
    <mergeCell ref="A554:A558"/>
    <mergeCell ref="B558:C558"/>
    <mergeCell ref="H559:H563"/>
    <mergeCell ref="A560:A564"/>
    <mergeCell ref="B564:C564"/>
    <mergeCell ref="H541:H545"/>
    <mergeCell ref="A542:A546"/>
    <mergeCell ref="B546:C546"/>
    <mergeCell ref="H547:H551"/>
    <mergeCell ref="A548:A552"/>
    <mergeCell ref="B552:C552"/>
    <mergeCell ref="H529:H533"/>
    <mergeCell ref="A530:A534"/>
    <mergeCell ref="B534:C534"/>
    <mergeCell ref="H535:H539"/>
    <mergeCell ref="A536:A540"/>
    <mergeCell ref="B540:C540"/>
    <mergeCell ref="H517:H521"/>
    <mergeCell ref="A518:A522"/>
    <mergeCell ref="B522:C522"/>
    <mergeCell ref="H523:H527"/>
    <mergeCell ref="A524:A528"/>
    <mergeCell ref="B528:C528"/>
    <mergeCell ref="H505:H509"/>
    <mergeCell ref="A506:A510"/>
    <mergeCell ref="B510:C510"/>
    <mergeCell ref="H511:H515"/>
    <mergeCell ref="A512:A516"/>
    <mergeCell ref="B516:C516"/>
    <mergeCell ref="H493:H497"/>
    <mergeCell ref="A494:A498"/>
    <mergeCell ref="B498:C498"/>
    <mergeCell ref="H499:H503"/>
    <mergeCell ref="A500:A504"/>
    <mergeCell ref="B504:C504"/>
    <mergeCell ref="H481:H485"/>
    <mergeCell ref="A482:A486"/>
    <mergeCell ref="B486:C486"/>
    <mergeCell ref="H487:H491"/>
    <mergeCell ref="A488:A492"/>
    <mergeCell ref="B492:C492"/>
    <mergeCell ref="H469:H473"/>
    <mergeCell ref="A470:A474"/>
    <mergeCell ref="B474:C474"/>
    <mergeCell ref="H475:H479"/>
    <mergeCell ref="A476:A480"/>
    <mergeCell ref="B480:C480"/>
    <mergeCell ref="H457:H461"/>
    <mergeCell ref="A458:A462"/>
    <mergeCell ref="B462:C462"/>
    <mergeCell ref="H463:H467"/>
    <mergeCell ref="A464:A468"/>
    <mergeCell ref="B468:C468"/>
    <mergeCell ref="H445:H449"/>
    <mergeCell ref="A446:A450"/>
    <mergeCell ref="B450:C450"/>
    <mergeCell ref="H451:H455"/>
    <mergeCell ref="A452:A456"/>
    <mergeCell ref="B456:C456"/>
    <mergeCell ref="H433:H437"/>
    <mergeCell ref="A434:A438"/>
    <mergeCell ref="B438:C438"/>
    <mergeCell ref="H439:H443"/>
    <mergeCell ref="A440:A444"/>
    <mergeCell ref="B444:C444"/>
    <mergeCell ref="H421:H425"/>
    <mergeCell ref="A422:A426"/>
    <mergeCell ref="B426:C426"/>
    <mergeCell ref="H427:H431"/>
    <mergeCell ref="A428:A432"/>
    <mergeCell ref="B432:C432"/>
    <mergeCell ref="H409:H413"/>
    <mergeCell ref="A410:A414"/>
    <mergeCell ref="B414:C414"/>
    <mergeCell ref="H415:H419"/>
    <mergeCell ref="A416:A420"/>
    <mergeCell ref="B420:C420"/>
    <mergeCell ref="H397:H401"/>
    <mergeCell ref="A398:A402"/>
    <mergeCell ref="B402:C402"/>
    <mergeCell ref="H403:H407"/>
    <mergeCell ref="A404:A408"/>
    <mergeCell ref="B408:C408"/>
    <mergeCell ref="H385:H389"/>
    <mergeCell ref="A386:A390"/>
    <mergeCell ref="B390:C390"/>
    <mergeCell ref="H391:H395"/>
    <mergeCell ref="A392:A396"/>
    <mergeCell ref="B396:C396"/>
    <mergeCell ref="H373:H377"/>
    <mergeCell ref="A374:A378"/>
    <mergeCell ref="B378:C378"/>
    <mergeCell ref="H379:H383"/>
    <mergeCell ref="A380:A384"/>
    <mergeCell ref="B384:C384"/>
    <mergeCell ref="H361:H365"/>
    <mergeCell ref="A362:A366"/>
    <mergeCell ref="B366:C366"/>
    <mergeCell ref="H367:H371"/>
    <mergeCell ref="A368:A372"/>
    <mergeCell ref="B372:C372"/>
    <mergeCell ref="H349:H353"/>
    <mergeCell ref="A350:A354"/>
    <mergeCell ref="B354:C354"/>
    <mergeCell ref="H355:H359"/>
    <mergeCell ref="A356:A360"/>
    <mergeCell ref="B360:C360"/>
    <mergeCell ref="A338:A342"/>
    <mergeCell ref="B342:C342"/>
    <mergeCell ref="H343:H347"/>
    <mergeCell ref="A344:A348"/>
    <mergeCell ref="B348:C348"/>
    <mergeCell ref="H313:H317"/>
    <mergeCell ref="A314:A318"/>
    <mergeCell ref="B318:C318"/>
    <mergeCell ref="H319:H323"/>
    <mergeCell ref="A320:A324"/>
    <mergeCell ref="B324:C324"/>
    <mergeCell ref="H325:H329"/>
    <mergeCell ref="A326:A330"/>
    <mergeCell ref="B330:C330"/>
    <mergeCell ref="H331:H335"/>
    <mergeCell ref="A332:A336"/>
    <mergeCell ref="B336:C336"/>
    <mergeCell ref="H337:H341"/>
    <mergeCell ref="H301:H305"/>
    <mergeCell ref="A302:A306"/>
    <mergeCell ref="B306:C306"/>
    <mergeCell ref="H307:H311"/>
    <mergeCell ref="A308:A312"/>
    <mergeCell ref="B312:C312"/>
    <mergeCell ref="A290:A294"/>
    <mergeCell ref="B294:C294"/>
    <mergeCell ref="H295:H299"/>
    <mergeCell ref="A296:A300"/>
    <mergeCell ref="B300:C300"/>
    <mergeCell ref="H283:H287"/>
    <mergeCell ref="A284:A288"/>
    <mergeCell ref="B288:C288"/>
    <mergeCell ref="H289:H293"/>
    <mergeCell ref="H253:H257"/>
    <mergeCell ref="A254:A258"/>
    <mergeCell ref="B258:C258"/>
    <mergeCell ref="H259:H263"/>
    <mergeCell ref="A260:A264"/>
    <mergeCell ref="B264:C264"/>
    <mergeCell ref="H265:H269"/>
    <mergeCell ref="A266:A270"/>
    <mergeCell ref="B270:C270"/>
    <mergeCell ref="H271:H275"/>
    <mergeCell ref="A272:A276"/>
    <mergeCell ref="B276:C276"/>
    <mergeCell ref="H277:H281"/>
    <mergeCell ref="A278:A282"/>
    <mergeCell ref="B282:C282"/>
    <mergeCell ref="H241:H245"/>
    <mergeCell ref="A242:A246"/>
    <mergeCell ref="B246:C246"/>
    <mergeCell ref="H247:H251"/>
    <mergeCell ref="A248:A252"/>
    <mergeCell ref="B252:C252"/>
    <mergeCell ref="A230:A234"/>
    <mergeCell ref="B234:C234"/>
    <mergeCell ref="H235:H239"/>
    <mergeCell ref="A236:A240"/>
    <mergeCell ref="B240:C240"/>
    <mergeCell ref="H229:H233"/>
    <mergeCell ref="A218:A222"/>
    <mergeCell ref="B222:C222"/>
    <mergeCell ref="H223:H227"/>
    <mergeCell ref="A224:A228"/>
    <mergeCell ref="B228:C228"/>
    <mergeCell ref="A206:A210"/>
    <mergeCell ref="B210:C210"/>
    <mergeCell ref="H211:H215"/>
    <mergeCell ref="A212:A216"/>
    <mergeCell ref="B216:C216"/>
    <mergeCell ref="A194:A198"/>
    <mergeCell ref="B198:C198"/>
    <mergeCell ref="H199:H203"/>
    <mergeCell ref="A200:A204"/>
    <mergeCell ref="B204:C204"/>
    <mergeCell ref="A182:A186"/>
    <mergeCell ref="B186:C186"/>
    <mergeCell ref="H187:H191"/>
    <mergeCell ref="A188:A192"/>
    <mergeCell ref="B192:C192"/>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 ref="H85:H89"/>
    <mergeCell ref="B90:C90"/>
    <mergeCell ref="A146:A150"/>
    <mergeCell ref="A80:A84"/>
    <mergeCell ref="A1:H1"/>
    <mergeCell ref="A2:H2"/>
    <mergeCell ref="B12:C12"/>
    <mergeCell ref="H7:H11"/>
    <mergeCell ref="H13:H17"/>
    <mergeCell ref="B18:C18"/>
    <mergeCell ref="H19:H23"/>
    <mergeCell ref="B24:C24"/>
    <mergeCell ref="H25:H29"/>
    <mergeCell ref="A86:A90"/>
    <mergeCell ref="A92:A96"/>
    <mergeCell ref="A98:A102"/>
    <mergeCell ref="A104:A108"/>
    <mergeCell ref="A110:A114"/>
    <mergeCell ref="A116:A120"/>
    <mergeCell ref="A122:A126"/>
    <mergeCell ref="A128:A132"/>
    <mergeCell ref="A134:A138"/>
    <mergeCell ref="B138:C138"/>
    <mergeCell ref="H139:H143"/>
    <mergeCell ref="A152:A156"/>
    <mergeCell ref="A158:A162"/>
    <mergeCell ref="A140:A144"/>
    <mergeCell ref="B162:C162"/>
    <mergeCell ref="A164:A168"/>
    <mergeCell ref="A170:A174"/>
    <mergeCell ref="A176:A180"/>
    <mergeCell ref="B36:C36"/>
    <mergeCell ref="H37:H41"/>
    <mergeCell ref="B42:C42"/>
    <mergeCell ref="H43:H47"/>
    <mergeCell ref="B48:C48"/>
    <mergeCell ref="H49:H53"/>
    <mergeCell ref="B54:C54"/>
    <mergeCell ref="H55:H59"/>
    <mergeCell ref="B60:C60"/>
    <mergeCell ref="H97:H101"/>
    <mergeCell ref="B66:C66"/>
    <mergeCell ref="H67:H71"/>
    <mergeCell ref="B72:C72"/>
    <mergeCell ref="H73:H77"/>
    <mergeCell ref="B78:C78"/>
    <mergeCell ref="H79:H83"/>
    <mergeCell ref="B84:C84"/>
    <mergeCell ref="B144:C144"/>
    <mergeCell ref="H145:H149"/>
    <mergeCell ref="B150:C150"/>
    <mergeCell ref="H151:H155"/>
    <mergeCell ref="B156:C156"/>
    <mergeCell ref="H157:H161"/>
    <mergeCell ref="H163:H167"/>
    <mergeCell ref="H91:H95"/>
    <mergeCell ref="B96:C96"/>
    <mergeCell ref="H133:H137"/>
    <mergeCell ref="B102:C102"/>
    <mergeCell ref="H103:H107"/>
    <mergeCell ref="B108:C108"/>
    <mergeCell ref="H109:H113"/>
    <mergeCell ref="B114:C114"/>
    <mergeCell ref="H115:H119"/>
    <mergeCell ref="B120:C120"/>
    <mergeCell ref="H121:H125"/>
    <mergeCell ref="B126:C126"/>
    <mergeCell ref="H127:H131"/>
    <mergeCell ref="B132:C132"/>
    <mergeCell ref="B168:C168"/>
    <mergeCell ref="B174:C174"/>
    <mergeCell ref="H175:H179"/>
    <mergeCell ref="B180:C180"/>
    <mergeCell ref="H181:H185"/>
    <mergeCell ref="H193:H197"/>
    <mergeCell ref="H205:H209"/>
    <mergeCell ref="H217:H221"/>
    <mergeCell ref="H169:H173"/>
  </mergeCells>
  <conditionalFormatting sqref="E19:E23">
    <cfRule type="cellIs" dxfId="1576" priority="1819" operator="equal">
      <formula>0</formula>
    </cfRule>
  </conditionalFormatting>
  <conditionalFormatting sqref="G7:G11">
    <cfRule type="cellIs" dxfId="1575" priority="1765" operator="equal">
      <formula>0</formula>
    </cfRule>
  </conditionalFormatting>
  <conditionalFormatting sqref="E25:E29">
    <cfRule type="cellIs" dxfId="1574" priority="1822" operator="equal">
      <formula>0</formula>
    </cfRule>
  </conditionalFormatting>
  <conditionalFormatting sqref="G43:G47">
    <cfRule type="cellIs" dxfId="1573" priority="1759" operator="equal">
      <formula>0</formula>
    </cfRule>
  </conditionalFormatting>
  <conditionalFormatting sqref="E43:E47">
    <cfRule type="cellIs" dxfId="1572" priority="1757" operator="equal">
      <formula>0</formula>
    </cfRule>
  </conditionalFormatting>
  <conditionalFormatting sqref="G61:G65">
    <cfRule type="cellIs" dxfId="1571" priority="1812" operator="equal">
      <formula>0</formula>
    </cfRule>
  </conditionalFormatting>
  <conditionalFormatting sqref="E61:E65">
    <cfRule type="cellIs" dxfId="1570" priority="1810" operator="equal">
      <formula>0</formula>
    </cfRule>
  </conditionalFormatting>
  <conditionalFormatting sqref="G79:G83">
    <cfRule type="cellIs" dxfId="1569" priority="1753" operator="equal">
      <formula>0</formula>
    </cfRule>
  </conditionalFormatting>
  <conditionalFormatting sqref="E79:E83">
    <cfRule type="cellIs" dxfId="1568" priority="1751" operator="equal">
      <formula>0</formula>
    </cfRule>
  </conditionalFormatting>
  <conditionalFormatting sqref="G97:G101">
    <cfRule type="cellIs" dxfId="1567" priority="1799" operator="equal">
      <formula>0</formula>
    </cfRule>
  </conditionalFormatting>
  <conditionalFormatting sqref="E97:E101">
    <cfRule type="cellIs" dxfId="1566" priority="1797" operator="equal">
      <formula>0</formula>
    </cfRule>
  </conditionalFormatting>
  <conditionalFormatting sqref="G115:G119">
    <cfRule type="cellIs" dxfId="1565" priority="1748" operator="equal">
      <formula>0</formula>
    </cfRule>
  </conditionalFormatting>
  <conditionalFormatting sqref="E115:E119">
    <cfRule type="cellIs" dxfId="1564" priority="1741" operator="equal">
      <formula>0</formula>
    </cfRule>
  </conditionalFormatting>
  <conditionalFormatting sqref="G133:G137">
    <cfRule type="cellIs" dxfId="1563" priority="1789" operator="equal">
      <formula>0</formula>
    </cfRule>
  </conditionalFormatting>
  <conditionalFormatting sqref="E133:E137">
    <cfRule type="cellIs" dxfId="1562" priority="1787" operator="equal">
      <formula>0</formula>
    </cfRule>
  </conditionalFormatting>
  <conditionalFormatting sqref="G151:G155">
    <cfRule type="cellIs" dxfId="1561" priority="1769" operator="equal">
      <formula>0</formula>
    </cfRule>
  </conditionalFormatting>
  <conditionalFormatting sqref="E151:E155">
    <cfRule type="cellIs" dxfId="1560" priority="1744" operator="equal">
      <formula>0</formula>
    </cfRule>
  </conditionalFormatting>
  <conditionalFormatting sqref="G169:G173">
    <cfRule type="cellIs" dxfId="1559" priority="1784" operator="equal">
      <formula>0</formula>
    </cfRule>
  </conditionalFormatting>
  <conditionalFormatting sqref="E169:E173">
    <cfRule type="cellIs" dxfId="1558" priority="1782" operator="equal">
      <formula>0</formula>
    </cfRule>
  </conditionalFormatting>
  <conditionalFormatting sqref="E7:E11">
    <cfRule type="cellIs" dxfId="1557" priority="1763" operator="equal">
      <formula>0</formula>
    </cfRule>
  </conditionalFormatting>
  <conditionalFormatting sqref="G13:G17">
    <cfRule type="cellIs" dxfId="1556" priority="1768" operator="equal">
      <formula>0</formula>
    </cfRule>
  </conditionalFormatting>
  <conditionalFormatting sqref="E13:E17">
    <cfRule type="cellIs" dxfId="1555" priority="1766" operator="equal">
      <formula>0</formula>
    </cfRule>
  </conditionalFormatting>
  <conditionalFormatting sqref="G19:G23">
    <cfRule type="cellIs" dxfId="1554" priority="1821" operator="equal">
      <formula>0</formula>
    </cfRule>
  </conditionalFormatting>
  <conditionalFormatting sqref="G25:G29">
    <cfRule type="cellIs" dxfId="1553" priority="1824" operator="equal">
      <formula>0</formula>
    </cfRule>
  </conditionalFormatting>
  <conditionalFormatting sqref="G31:G35">
    <cfRule type="cellIs" dxfId="1552" priority="1827" operator="equal">
      <formula>0</formula>
    </cfRule>
  </conditionalFormatting>
  <conditionalFormatting sqref="E31:E35">
    <cfRule type="cellIs" dxfId="1551" priority="1825" operator="equal">
      <formula>0</formula>
    </cfRule>
  </conditionalFormatting>
  <conditionalFormatting sqref="G37:G41">
    <cfRule type="cellIs" dxfId="1550" priority="1859" operator="equal">
      <formula>0</formula>
    </cfRule>
  </conditionalFormatting>
  <conditionalFormatting sqref="E37:E41">
    <cfRule type="cellIs" dxfId="1549" priority="1828" operator="equal">
      <formula>0</formula>
    </cfRule>
  </conditionalFormatting>
  <conditionalFormatting sqref="G49:G53">
    <cfRule type="cellIs" dxfId="1548" priority="1762" operator="equal">
      <formula>0</formula>
    </cfRule>
  </conditionalFormatting>
  <conditionalFormatting sqref="E49:E53">
    <cfRule type="cellIs" dxfId="1547" priority="1760" operator="equal">
      <formula>0</formula>
    </cfRule>
  </conditionalFormatting>
  <conditionalFormatting sqref="G55:G59">
    <cfRule type="cellIs" dxfId="1546" priority="1809" operator="equal">
      <formula>0</formula>
    </cfRule>
  </conditionalFormatting>
  <conditionalFormatting sqref="E55:E59">
    <cfRule type="cellIs" dxfId="1545" priority="1807" operator="equal">
      <formula>0</formula>
    </cfRule>
  </conditionalFormatting>
  <conditionalFormatting sqref="G67:G71">
    <cfRule type="cellIs" dxfId="1544" priority="1815" operator="equal">
      <formula>0</formula>
    </cfRule>
  </conditionalFormatting>
  <conditionalFormatting sqref="E67:E71">
    <cfRule type="cellIs" dxfId="1543" priority="1813" operator="equal">
      <formula>0</formula>
    </cfRule>
  </conditionalFormatting>
  <conditionalFormatting sqref="G73:G77">
    <cfRule type="cellIs" dxfId="1542" priority="1818" operator="equal">
      <formula>0</formula>
    </cfRule>
  </conditionalFormatting>
  <conditionalFormatting sqref="E73:E77">
    <cfRule type="cellIs" dxfId="1541" priority="1816" operator="equal">
      <formula>0</formula>
    </cfRule>
  </conditionalFormatting>
  <conditionalFormatting sqref="G85:G89">
    <cfRule type="cellIs" dxfId="1540" priority="1755" operator="equal">
      <formula>0</formula>
    </cfRule>
  </conditionalFormatting>
  <conditionalFormatting sqref="E85:E89">
    <cfRule type="cellIs" dxfId="1539" priority="1746" operator="equal">
      <formula>0</formula>
    </cfRule>
  </conditionalFormatting>
  <conditionalFormatting sqref="G91:G95">
    <cfRule type="cellIs" dxfId="1538" priority="1796" operator="equal">
      <formula>0</formula>
    </cfRule>
  </conditionalFormatting>
  <conditionalFormatting sqref="E91:E95">
    <cfRule type="cellIs" dxfId="1537" priority="1786" operator="equal">
      <formula>0</formula>
    </cfRule>
  </conditionalFormatting>
  <conditionalFormatting sqref="G103:G107">
    <cfRule type="cellIs" dxfId="1536" priority="1802" operator="equal">
      <formula>0</formula>
    </cfRule>
  </conditionalFormatting>
  <conditionalFormatting sqref="E103:E107">
    <cfRule type="cellIs" dxfId="1535" priority="1800" operator="equal">
      <formula>0</formula>
    </cfRule>
  </conditionalFormatting>
  <conditionalFormatting sqref="G109:G113">
    <cfRule type="cellIs" dxfId="1534" priority="1805" operator="equal">
      <formula>0</formula>
    </cfRule>
  </conditionalFormatting>
  <conditionalFormatting sqref="E109:E113">
    <cfRule type="cellIs" dxfId="1533" priority="1803" operator="equal">
      <formula>0</formula>
    </cfRule>
  </conditionalFormatting>
  <conditionalFormatting sqref="G121:G125">
    <cfRule type="cellIs" dxfId="1532" priority="1756" operator="equal">
      <formula>0</formula>
    </cfRule>
  </conditionalFormatting>
  <conditionalFormatting sqref="E121:E125">
    <cfRule type="cellIs" dxfId="1531" priority="1749" operator="equal">
      <formula>0</formula>
    </cfRule>
  </conditionalFormatting>
  <conditionalFormatting sqref="G127:G131">
    <cfRule type="cellIs" dxfId="1530" priority="1785" operator="equal">
      <formula>0</formula>
    </cfRule>
  </conditionalFormatting>
  <conditionalFormatting sqref="E127:E131">
    <cfRule type="cellIs" dxfId="1529" priority="1775" operator="equal">
      <formula>0</formula>
    </cfRule>
  </conditionalFormatting>
  <conditionalFormatting sqref="G139:G143">
    <cfRule type="cellIs" dxfId="1528" priority="1792" operator="equal">
      <formula>0</formula>
    </cfRule>
  </conditionalFormatting>
  <conditionalFormatting sqref="E139:E143">
    <cfRule type="cellIs" dxfId="1527" priority="1790" operator="equal">
      <formula>0</formula>
    </cfRule>
  </conditionalFormatting>
  <conditionalFormatting sqref="G145:G149">
    <cfRule type="cellIs" dxfId="1526" priority="1743" operator="equal">
      <formula>0</formula>
    </cfRule>
  </conditionalFormatting>
  <conditionalFormatting sqref="E145:E149">
    <cfRule type="cellIs" dxfId="1525" priority="1738" operator="equal">
      <formula>0</formula>
    </cfRule>
  </conditionalFormatting>
  <conditionalFormatting sqref="G157:G161">
    <cfRule type="cellIs" dxfId="1524" priority="1778" operator="equal">
      <formula>0</formula>
    </cfRule>
  </conditionalFormatting>
  <conditionalFormatting sqref="E157:E161">
    <cfRule type="cellIs" dxfId="1523" priority="1770" operator="equal">
      <formula>0</formula>
    </cfRule>
  </conditionalFormatting>
  <conditionalFormatting sqref="G163:G167">
    <cfRule type="cellIs" dxfId="1522" priority="1781" operator="equal">
      <formula>0</formula>
    </cfRule>
  </conditionalFormatting>
  <conditionalFormatting sqref="E163:E167">
    <cfRule type="cellIs" dxfId="1521" priority="1779" operator="equal">
      <formula>0</formula>
    </cfRule>
  </conditionalFormatting>
  <conditionalFormatting sqref="G175:G179">
    <cfRule type="cellIs" dxfId="1520" priority="1806" operator="equal">
      <formula>0</formula>
    </cfRule>
  </conditionalFormatting>
  <conditionalFormatting sqref="E175:E179">
    <cfRule type="cellIs" dxfId="1519" priority="1793" operator="equal">
      <formula>0</formula>
    </cfRule>
  </conditionalFormatting>
  <conditionalFormatting sqref="F7:F11">
    <cfRule type="cellIs" dxfId="1518" priority="1764" operator="greaterThan">
      <formula>$D7</formula>
    </cfRule>
  </conditionalFormatting>
  <conditionalFormatting sqref="F13:F17">
    <cfRule type="cellIs" dxfId="1517" priority="1767" operator="greaterThan">
      <formula>$D13</formula>
    </cfRule>
  </conditionalFormatting>
  <conditionalFormatting sqref="F19:F23">
    <cfRule type="cellIs" dxfId="1516" priority="1820" operator="greaterThan">
      <formula>$D19</formula>
    </cfRule>
  </conditionalFormatting>
  <conditionalFormatting sqref="F25:F29">
    <cfRule type="cellIs" dxfId="1515" priority="1823" operator="greaterThan">
      <formula>$D25</formula>
    </cfRule>
  </conditionalFormatting>
  <conditionalFormatting sqref="F31:F35">
    <cfRule type="cellIs" dxfId="1514" priority="1826" operator="greaterThan">
      <formula>$D31</formula>
    </cfRule>
  </conditionalFormatting>
  <conditionalFormatting sqref="F37:F41">
    <cfRule type="cellIs" dxfId="1513" priority="1829" operator="greaterThan">
      <formula>$D37</formula>
    </cfRule>
  </conditionalFormatting>
  <conditionalFormatting sqref="F43:F47">
    <cfRule type="cellIs" dxfId="1512" priority="1758" operator="greaterThan">
      <formula>$D43</formula>
    </cfRule>
  </conditionalFormatting>
  <conditionalFormatting sqref="F49:F53">
    <cfRule type="cellIs" dxfId="1511" priority="1761" operator="greaterThan">
      <formula>$D49</formula>
    </cfRule>
  </conditionalFormatting>
  <conditionalFormatting sqref="F55:F59">
    <cfRule type="cellIs" dxfId="1510" priority="1808" operator="greaterThan">
      <formula>$D55</formula>
    </cfRule>
  </conditionalFormatting>
  <conditionalFormatting sqref="F61:F65">
    <cfRule type="cellIs" dxfId="1509" priority="1811" operator="greaterThan">
      <formula>$D61</formula>
    </cfRule>
  </conditionalFormatting>
  <conditionalFormatting sqref="F67:F71">
    <cfRule type="cellIs" dxfId="1508" priority="1814" operator="greaterThan">
      <formula>$D67</formula>
    </cfRule>
  </conditionalFormatting>
  <conditionalFormatting sqref="F73:F77">
    <cfRule type="cellIs" dxfId="1507" priority="1817" operator="greaterThan">
      <formula>$D73</formula>
    </cfRule>
  </conditionalFormatting>
  <conditionalFormatting sqref="F79:F83">
    <cfRule type="cellIs" dxfId="1506" priority="1752" operator="greaterThan">
      <formula>$D79</formula>
    </cfRule>
  </conditionalFormatting>
  <conditionalFormatting sqref="F85:F89">
    <cfRule type="cellIs" dxfId="1505" priority="1754" operator="greaterThan">
      <formula>$D85</formula>
    </cfRule>
  </conditionalFormatting>
  <conditionalFormatting sqref="F91:F95">
    <cfRule type="cellIs" dxfId="1504" priority="1795" operator="greaterThan">
      <formula>$D91</formula>
    </cfRule>
  </conditionalFormatting>
  <conditionalFormatting sqref="F97:F101">
    <cfRule type="cellIs" dxfId="1503" priority="1798" operator="greaterThan">
      <formula>$D97</formula>
    </cfRule>
  </conditionalFormatting>
  <conditionalFormatting sqref="F103:F107">
    <cfRule type="cellIs" dxfId="1502" priority="1801" operator="greaterThan">
      <formula>$D103</formula>
    </cfRule>
  </conditionalFormatting>
  <conditionalFormatting sqref="F109:F113">
    <cfRule type="cellIs" dxfId="1501" priority="1804" operator="greaterThan">
      <formula>$D109</formula>
    </cfRule>
  </conditionalFormatting>
  <conditionalFormatting sqref="F115:F119">
    <cfRule type="cellIs" dxfId="1500" priority="1747" operator="greaterThan">
      <formula>$D115</formula>
    </cfRule>
  </conditionalFormatting>
  <conditionalFormatting sqref="F121:F125">
    <cfRule type="cellIs" dxfId="1499" priority="1750" operator="greaterThan">
      <formula>$D121</formula>
    </cfRule>
  </conditionalFormatting>
  <conditionalFormatting sqref="F127:F131">
    <cfRule type="cellIs" dxfId="1498" priority="1776" operator="greaterThan">
      <formula>$D127</formula>
    </cfRule>
  </conditionalFormatting>
  <conditionalFormatting sqref="F133:F137">
    <cfRule type="cellIs" dxfId="1497" priority="1788" operator="greaterThan">
      <formula>$D133</formula>
    </cfRule>
  </conditionalFormatting>
  <conditionalFormatting sqref="F139:F143">
    <cfRule type="cellIs" dxfId="1496" priority="1791" operator="greaterThan">
      <formula>$D139</formula>
    </cfRule>
  </conditionalFormatting>
  <conditionalFormatting sqref="F145:F149">
    <cfRule type="cellIs" dxfId="1495" priority="1742" operator="greaterThan">
      <formula>$D145</formula>
    </cfRule>
  </conditionalFormatting>
  <conditionalFormatting sqref="F151:F155">
    <cfRule type="cellIs" dxfId="1494" priority="1745" operator="greaterThan">
      <formula>$D151</formula>
    </cfRule>
  </conditionalFormatting>
  <conditionalFormatting sqref="F157:F161">
    <cfRule type="cellIs" dxfId="1493" priority="1777" operator="greaterThan">
      <formula>$D157</formula>
    </cfRule>
  </conditionalFormatting>
  <conditionalFormatting sqref="F163:F167">
    <cfRule type="cellIs" dxfId="1492" priority="1780" operator="greaterThan">
      <formula>$D163</formula>
    </cfRule>
  </conditionalFormatting>
  <conditionalFormatting sqref="F169:F173">
    <cfRule type="cellIs" dxfId="1491" priority="1783" operator="greaterThan">
      <formula>$D169</formula>
    </cfRule>
  </conditionalFormatting>
  <conditionalFormatting sqref="F175:F179">
    <cfRule type="cellIs" dxfId="1490" priority="1794" operator="greaterThan">
      <formula>$D175</formula>
    </cfRule>
  </conditionalFormatting>
  <conditionalFormatting sqref="G187:G191">
    <cfRule type="cellIs" dxfId="1489" priority="1460" operator="equal">
      <formula>0</formula>
    </cfRule>
  </conditionalFormatting>
  <conditionalFormatting sqref="E187:E191">
    <cfRule type="cellIs" dxfId="1488" priority="1458" operator="equal">
      <formula>0</formula>
    </cfRule>
  </conditionalFormatting>
  <conditionalFormatting sqref="G205:G209">
    <cfRule type="cellIs" dxfId="1487" priority="1469" operator="equal">
      <formula>0</formula>
    </cfRule>
  </conditionalFormatting>
  <conditionalFormatting sqref="E205:E209">
    <cfRule type="cellIs" dxfId="1486" priority="1467" operator="equal">
      <formula>0</formula>
    </cfRule>
  </conditionalFormatting>
  <conditionalFormatting sqref="G181:G185">
    <cfRule type="cellIs" dxfId="1485" priority="1457" operator="equal">
      <formula>0</formula>
    </cfRule>
  </conditionalFormatting>
  <conditionalFormatting sqref="E181:E185">
    <cfRule type="cellIs" dxfId="1484" priority="1455" operator="equal">
      <formula>0</formula>
    </cfRule>
  </conditionalFormatting>
  <conditionalFormatting sqref="G193:G197">
    <cfRule type="cellIs" dxfId="1483" priority="1463" operator="equal">
      <formula>0</formula>
    </cfRule>
  </conditionalFormatting>
  <conditionalFormatting sqref="E193:E197">
    <cfRule type="cellIs" dxfId="1482" priority="1461" operator="equal">
      <formula>0</formula>
    </cfRule>
  </conditionalFormatting>
  <conditionalFormatting sqref="G199:G203">
    <cfRule type="cellIs" dxfId="1481" priority="1466" operator="equal">
      <formula>0</formula>
    </cfRule>
  </conditionalFormatting>
  <conditionalFormatting sqref="E199:E203">
    <cfRule type="cellIs" dxfId="1480" priority="1464" operator="equal">
      <formula>0</formula>
    </cfRule>
  </conditionalFormatting>
  <conditionalFormatting sqref="G211:G215">
    <cfRule type="cellIs" dxfId="1479" priority="1472" operator="equal">
      <formula>0</formula>
    </cfRule>
  </conditionalFormatting>
  <conditionalFormatting sqref="E211:E215">
    <cfRule type="cellIs" dxfId="1478" priority="1470" operator="equal">
      <formula>0</formula>
    </cfRule>
  </conditionalFormatting>
  <conditionalFormatting sqref="F181:F185">
    <cfRule type="cellIs" dxfId="1477" priority="1456" operator="greaterThan">
      <formula>$D181</formula>
    </cfRule>
  </conditionalFormatting>
  <conditionalFormatting sqref="F187:F191">
    <cfRule type="cellIs" dxfId="1476" priority="1459" operator="greaterThan">
      <formula>$D187</formula>
    </cfRule>
  </conditionalFormatting>
  <conditionalFormatting sqref="F193:F197">
    <cfRule type="cellIs" dxfId="1475" priority="1462" operator="greaterThan">
      <formula>$D193</formula>
    </cfRule>
  </conditionalFormatting>
  <conditionalFormatting sqref="F199:F203">
    <cfRule type="cellIs" dxfId="1474" priority="1465" operator="greaterThan">
      <formula>$D199</formula>
    </cfRule>
  </conditionalFormatting>
  <conditionalFormatting sqref="F205:F209">
    <cfRule type="cellIs" dxfId="1473" priority="1468" operator="greaterThan">
      <formula>$D205</formula>
    </cfRule>
  </conditionalFormatting>
  <conditionalFormatting sqref="F211:F215">
    <cfRule type="cellIs" dxfId="1472" priority="1471" operator="greaterThan">
      <formula>$D211</formula>
    </cfRule>
  </conditionalFormatting>
  <conditionalFormatting sqref="G223:G227">
    <cfRule type="cellIs" dxfId="1471" priority="1412" operator="equal">
      <formula>0</formula>
    </cfRule>
  </conditionalFormatting>
  <conditionalFormatting sqref="E223:E227">
    <cfRule type="cellIs" dxfId="1470" priority="1410" operator="equal">
      <formula>0</formula>
    </cfRule>
  </conditionalFormatting>
  <conditionalFormatting sqref="G217:G221">
    <cfRule type="cellIs" dxfId="1469" priority="1409" operator="equal">
      <formula>0</formula>
    </cfRule>
  </conditionalFormatting>
  <conditionalFormatting sqref="E217:E221">
    <cfRule type="cellIs" dxfId="1468" priority="1407" operator="equal">
      <formula>0</formula>
    </cfRule>
  </conditionalFormatting>
  <conditionalFormatting sqref="G229:G233">
    <cfRule type="cellIs" dxfId="1467" priority="1415" operator="equal">
      <formula>0</formula>
    </cfRule>
  </conditionalFormatting>
  <conditionalFormatting sqref="E229:E233">
    <cfRule type="cellIs" dxfId="1466" priority="1413" operator="equal">
      <formula>0</formula>
    </cfRule>
  </conditionalFormatting>
  <conditionalFormatting sqref="G235:G239">
    <cfRule type="cellIs" dxfId="1465" priority="1418" operator="equal">
      <formula>0</formula>
    </cfRule>
  </conditionalFormatting>
  <conditionalFormatting sqref="E235:E239">
    <cfRule type="cellIs" dxfId="1464" priority="1416" operator="equal">
      <formula>0</formula>
    </cfRule>
  </conditionalFormatting>
  <conditionalFormatting sqref="F217:F221">
    <cfRule type="cellIs" dxfId="1463" priority="1408" operator="greaterThan">
      <formula>$D217</formula>
    </cfRule>
  </conditionalFormatting>
  <conditionalFormatting sqref="F223:F227">
    <cfRule type="cellIs" dxfId="1462" priority="1411" operator="greaterThan">
      <formula>$D223</formula>
    </cfRule>
  </conditionalFormatting>
  <conditionalFormatting sqref="F229:F233">
    <cfRule type="cellIs" dxfId="1461" priority="1414" operator="greaterThan">
      <formula>$D229</formula>
    </cfRule>
  </conditionalFormatting>
  <conditionalFormatting sqref="F235:F239">
    <cfRule type="cellIs" dxfId="1460" priority="1417" operator="greaterThan">
      <formula>$D235</formula>
    </cfRule>
  </conditionalFormatting>
  <conditionalFormatting sqref="G241:G245">
    <cfRule type="cellIs" dxfId="1459" priority="1368" operator="equal">
      <formula>0</formula>
    </cfRule>
  </conditionalFormatting>
  <conditionalFormatting sqref="E241:E245">
    <cfRule type="cellIs" dxfId="1458" priority="1366" operator="equal">
      <formula>0</formula>
    </cfRule>
  </conditionalFormatting>
  <conditionalFormatting sqref="F241:F245">
    <cfRule type="cellIs" dxfId="1457" priority="1367" operator="greaterThan">
      <formula>$D236</formula>
    </cfRule>
  </conditionalFormatting>
  <conditionalFormatting sqref="G247:G251">
    <cfRule type="cellIs" dxfId="1456" priority="1360" operator="equal">
      <formula>0</formula>
    </cfRule>
  </conditionalFormatting>
  <conditionalFormatting sqref="E247:E251">
    <cfRule type="cellIs" dxfId="1455" priority="1358" operator="equal">
      <formula>0</formula>
    </cfRule>
  </conditionalFormatting>
  <conditionalFormatting sqref="F247:F251">
    <cfRule type="cellIs" dxfId="1454" priority="1359" operator="greaterThan">
      <formula>$D237</formula>
    </cfRule>
  </conditionalFormatting>
  <conditionalFormatting sqref="G253:G257">
    <cfRule type="cellIs" dxfId="1453" priority="1304" operator="equal">
      <formula>0</formula>
    </cfRule>
  </conditionalFormatting>
  <conditionalFormatting sqref="E253:E257">
    <cfRule type="cellIs" dxfId="1452" priority="1302" operator="equal">
      <formula>0</formula>
    </cfRule>
  </conditionalFormatting>
  <conditionalFormatting sqref="F253:F257">
    <cfRule type="cellIs" dxfId="1451" priority="1303" operator="greaterThan">
      <formula>$D238</formula>
    </cfRule>
  </conditionalFormatting>
  <conditionalFormatting sqref="G259:G263">
    <cfRule type="cellIs" dxfId="1450" priority="1296" operator="equal">
      <formula>0</formula>
    </cfRule>
  </conditionalFormatting>
  <conditionalFormatting sqref="E259:E263">
    <cfRule type="cellIs" dxfId="1449" priority="1294" operator="equal">
      <formula>0</formula>
    </cfRule>
  </conditionalFormatting>
  <conditionalFormatting sqref="F259:F263">
    <cfRule type="cellIs" dxfId="1448" priority="1295" operator="greaterThan">
      <formula>$D239</formula>
    </cfRule>
  </conditionalFormatting>
  <conditionalFormatting sqref="G265:G269">
    <cfRule type="cellIs" dxfId="1447" priority="1288" operator="equal">
      <formula>0</formula>
    </cfRule>
  </conditionalFormatting>
  <conditionalFormatting sqref="E265:E269">
    <cfRule type="cellIs" dxfId="1446" priority="1286" operator="equal">
      <formula>0</formula>
    </cfRule>
  </conditionalFormatting>
  <conditionalFormatting sqref="F265:F269">
    <cfRule type="cellIs" dxfId="1445" priority="1287" operator="greaterThan">
      <formula>$D240</formula>
    </cfRule>
  </conditionalFormatting>
  <conditionalFormatting sqref="G271:G275">
    <cfRule type="cellIs" dxfId="1444" priority="1280" operator="equal">
      <formula>0</formula>
    </cfRule>
  </conditionalFormatting>
  <conditionalFormatting sqref="E271:E275">
    <cfRule type="cellIs" dxfId="1443" priority="1278" operator="equal">
      <formula>0</formula>
    </cfRule>
  </conditionalFormatting>
  <conditionalFormatting sqref="F271:F275">
    <cfRule type="cellIs" dxfId="1442" priority="1279" operator="greaterThan">
      <formula>$D241</formula>
    </cfRule>
  </conditionalFormatting>
  <conditionalFormatting sqref="G277:G281">
    <cfRule type="cellIs" dxfId="1441" priority="1272" operator="equal">
      <formula>0</formula>
    </cfRule>
  </conditionalFormatting>
  <conditionalFormatting sqref="E277:E281">
    <cfRule type="cellIs" dxfId="1440" priority="1271" operator="equal">
      <formula>0</formula>
    </cfRule>
  </conditionalFormatting>
  <conditionalFormatting sqref="F277:F281">
    <cfRule type="cellIs" dxfId="1439" priority="1860" operator="greaterThan">
      <formula>$D242</formula>
    </cfRule>
  </conditionalFormatting>
  <conditionalFormatting sqref="G283:G287">
    <cfRule type="cellIs" dxfId="1438" priority="1261" operator="equal">
      <formula>0</formula>
    </cfRule>
  </conditionalFormatting>
  <conditionalFormatting sqref="E283:E287">
    <cfRule type="cellIs" dxfId="1437" priority="1260" operator="equal">
      <formula>0</formula>
    </cfRule>
  </conditionalFormatting>
  <conditionalFormatting sqref="G289:G293">
    <cfRule type="cellIs" dxfId="1436" priority="1253" operator="equal">
      <formula>0</formula>
    </cfRule>
  </conditionalFormatting>
  <conditionalFormatting sqref="E289:E293">
    <cfRule type="cellIs" dxfId="1435" priority="1252" operator="equal">
      <formula>0</formula>
    </cfRule>
  </conditionalFormatting>
  <conditionalFormatting sqref="F289:F293">
    <cfRule type="cellIs" dxfId="1434" priority="1254" operator="greaterThan">
      <formula>$D244</formula>
    </cfRule>
  </conditionalFormatting>
  <conditionalFormatting sqref="G295:G299">
    <cfRule type="cellIs" dxfId="1433" priority="1245" operator="equal">
      <formula>0</formula>
    </cfRule>
  </conditionalFormatting>
  <conditionalFormatting sqref="E295:E299">
    <cfRule type="cellIs" dxfId="1432" priority="1244" operator="equal">
      <formula>0</formula>
    </cfRule>
  </conditionalFormatting>
  <conditionalFormatting sqref="F295:F299">
    <cfRule type="cellIs" dxfId="1431" priority="1246" operator="greaterThan">
      <formula>$D245</formula>
    </cfRule>
  </conditionalFormatting>
  <conditionalFormatting sqref="G301:G305">
    <cfRule type="cellIs" dxfId="1430" priority="1237" operator="equal">
      <formula>0</formula>
    </cfRule>
  </conditionalFormatting>
  <conditionalFormatting sqref="E301:E305">
    <cfRule type="cellIs" dxfId="1429" priority="1236" operator="equal">
      <formula>0</formula>
    </cfRule>
  </conditionalFormatting>
  <conditionalFormatting sqref="F301:F305">
    <cfRule type="cellIs" dxfId="1428" priority="1238" operator="greaterThan">
      <formula>$D246</formula>
    </cfRule>
  </conditionalFormatting>
  <conditionalFormatting sqref="G307:G311">
    <cfRule type="cellIs" dxfId="1427" priority="1229" operator="equal">
      <formula>0</formula>
    </cfRule>
  </conditionalFormatting>
  <conditionalFormatting sqref="E307:E311">
    <cfRule type="cellIs" dxfId="1426" priority="1228" operator="equal">
      <formula>0</formula>
    </cfRule>
  </conditionalFormatting>
  <conditionalFormatting sqref="F307:F311">
    <cfRule type="cellIs" dxfId="1425" priority="1230" operator="greaterThan">
      <formula>$D247</formula>
    </cfRule>
  </conditionalFormatting>
  <conditionalFormatting sqref="G313:G317">
    <cfRule type="cellIs" dxfId="1424" priority="1205" operator="equal">
      <formula>0</formula>
    </cfRule>
  </conditionalFormatting>
  <conditionalFormatting sqref="E313:E317">
    <cfRule type="cellIs" dxfId="1423" priority="1204" operator="equal">
      <formula>0</formula>
    </cfRule>
  </conditionalFormatting>
  <conditionalFormatting sqref="F313:F317">
    <cfRule type="cellIs" dxfId="1422" priority="1206" operator="greaterThan">
      <formula>$D248</formula>
    </cfRule>
  </conditionalFormatting>
  <conditionalFormatting sqref="G319:G323">
    <cfRule type="cellIs" dxfId="1421" priority="1197" operator="equal">
      <formula>0</formula>
    </cfRule>
  </conditionalFormatting>
  <conditionalFormatting sqref="E319:E323">
    <cfRule type="cellIs" dxfId="1420" priority="1196" operator="equal">
      <formula>0</formula>
    </cfRule>
  </conditionalFormatting>
  <conditionalFormatting sqref="F319:F323">
    <cfRule type="cellIs" dxfId="1419" priority="1198" operator="greaterThan">
      <formula>$D249</formula>
    </cfRule>
  </conditionalFormatting>
  <conditionalFormatting sqref="G325:G329">
    <cfRule type="cellIs" dxfId="1418" priority="1189" operator="equal">
      <formula>0</formula>
    </cfRule>
  </conditionalFormatting>
  <conditionalFormatting sqref="E325:E329">
    <cfRule type="cellIs" dxfId="1417" priority="1188" operator="equal">
      <formula>0</formula>
    </cfRule>
  </conditionalFormatting>
  <conditionalFormatting sqref="F325:F329">
    <cfRule type="cellIs" dxfId="1416" priority="1190" operator="greaterThan">
      <formula>$D250</formula>
    </cfRule>
  </conditionalFormatting>
  <conditionalFormatting sqref="G331:G335">
    <cfRule type="cellIs" dxfId="1415" priority="1181" operator="equal">
      <formula>0</formula>
    </cfRule>
  </conditionalFormatting>
  <conditionalFormatting sqref="E331:E335">
    <cfRule type="cellIs" dxfId="1414" priority="1180" operator="equal">
      <formula>0</formula>
    </cfRule>
  </conditionalFormatting>
  <conditionalFormatting sqref="F331:F335">
    <cfRule type="cellIs" dxfId="1413" priority="1182" operator="greaterThan">
      <formula>$D251</formula>
    </cfRule>
  </conditionalFormatting>
  <conditionalFormatting sqref="G337:G341">
    <cfRule type="cellIs" dxfId="1412" priority="1173" operator="equal">
      <formula>0</formula>
    </cfRule>
  </conditionalFormatting>
  <conditionalFormatting sqref="E337:E341">
    <cfRule type="cellIs" dxfId="1411" priority="1172" operator="equal">
      <formula>0</formula>
    </cfRule>
  </conditionalFormatting>
  <conditionalFormatting sqref="F337:F341">
    <cfRule type="cellIs" dxfId="1410" priority="1174" operator="greaterThan">
      <formula>$D252</formula>
    </cfRule>
  </conditionalFormatting>
  <conditionalFormatting sqref="G343:G347">
    <cfRule type="cellIs" dxfId="1409" priority="1165" operator="equal">
      <formula>0</formula>
    </cfRule>
  </conditionalFormatting>
  <conditionalFormatting sqref="E343:E347">
    <cfRule type="cellIs" dxfId="1408" priority="1164" operator="equal">
      <formula>0</formula>
    </cfRule>
  </conditionalFormatting>
  <conditionalFormatting sqref="F343:F347">
    <cfRule type="cellIs" dxfId="1407" priority="1166" operator="greaterThan">
      <formula>$D253</formula>
    </cfRule>
  </conditionalFormatting>
  <conditionalFormatting sqref="G349:G353">
    <cfRule type="cellIs" dxfId="1406" priority="1157" operator="equal">
      <formula>0</formula>
    </cfRule>
  </conditionalFormatting>
  <conditionalFormatting sqref="E349:E353">
    <cfRule type="cellIs" dxfId="1405" priority="1156" operator="equal">
      <formula>0</formula>
    </cfRule>
  </conditionalFormatting>
  <conditionalFormatting sqref="F349:F353">
    <cfRule type="cellIs" dxfId="1404" priority="1158" operator="greaterThan">
      <formula>$D254</formula>
    </cfRule>
  </conditionalFormatting>
  <conditionalFormatting sqref="G355:G359">
    <cfRule type="cellIs" dxfId="1403" priority="1149" operator="equal">
      <formula>0</formula>
    </cfRule>
  </conditionalFormatting>
  <conditionalFormatting sqref="E355:E359">
    <cfRule type="cellIs" dxfId="1402" priority="1148" operator="equal">
      <formula>0</formula>
    </cfRule>
  </conditionalFormatting>
  <conditionalFormatting sqref="F355:F359">
    <cfRule type="cellIs" dxfId="1401" priority="1150" operator="greaterThan">
      <formula>$D255</formula>
    </cfRule>
  </conditionalFormatting>
  <conditionalFormatting sqref="G361:G365">
    <cfRule type="cellIs" dxfId="1400" priority="1141" operator="equal">
      <formula>0</formula>
    </cfRule>
  </conditionalFormatting>
  <conditionalFormatting sqref="E361:E365">
    <cfRule type="cellIs" dxfId="1399" priority="1140" operator="equal">
      <formula>0</formula>
    </cfRule>
  </conditionalFormatting>
  <conditionalFormatting sqref="F361:F365">
    <cfRule type="cellIs" dxfId="1398" priority="1142" operator="greaterThan">
      <formula>$D256</formula>
    </cfRule>
  </conditionalFormatting>
  <conditionalFormatting sqref="G367:G371">
    <cfRule type="cellIs" dxfId="1397" priority="1133" operator="equal">
      <formula>0</formula>
    </cfRule>
  </conditionalFormatting>
  <conditionalFormatting sqref="E367:E371">
    <cfRule type="cellIs" dxfId="1396" priority="1132" operator="equal">
      <formula>0</formula>
    </cfRule>
  </conditionalFormatting>
  <conditionalFormatting sqref="F367:F371">
    <cfRule type="cellIs" dxfId="1395" priority="1134" operator="greaterThan">
      <formula>$D257</formula>
    </cfRule>
  </conditionalFormatting>
  <conditionalFormatting sqref="G373:G377">
    <cfRule type="cellIs" dxfId="1394" priority="1125" operator="equal">
      <formula>0</formula>
    </cfRule>
  </conditionalFormatting>
  <conditionalFormatting sqref="E373:E377">
    <cfRule type="cellIs" dxfId="1393" priority="1124" operator="equal">
      <formula>0</formula>
    </cfRule>
  </conditionalFormatting>
  <conditionalFormatting sqref="F373:F377">
    <cfRule type="cellIs" dxfId="1392" priority="1126" operator="greaterThan">
      <formula>$D258</formula>
    </cfRule>
  </conditionalFormatting>
  <conditionalFormatting sqref="G379:G383">
    <cfRule type="cellIs" dxfId="1391" priority="1117" operator="equal">
      <formula>0</formula>
    </cfRule>
  </conditionalFormatting>
  <conditionalFormatting sqref="E379:E383">
    <cfRule type="cellIs" dxfId="1390" priority="1116" operator="equal">
      <formula>0</formula>
    </cfRule>
  </conditionalFormatting>
  <conditionalFormatting sqref="F379:F383">
    <cfRule type="cellIs" dxfId="1389" priority="1118" operator="greaterThan">
      <formula>$D259</formula>
    </cfRule>
  </conditionalFormatting>
  <conditionalFormatting sqref="G385:G389">
    <cfRule type="cellIs" dxfId="1388" priority="1109" operator="equal">
      <formula>0</formula>
    </cfRule>
  </conditionalFormatting>
  <conditionalFormatting sqref="E385:E389">
    <cfRule type="cellIs" dxfId="1387" priority="1108" operator="equal">
      <formula>0</formula>
    </cfRule>
  </conditionalFormatting>
  <conditionalFormatting sqref="F385:F389">
    <cfRule type="cellIs" dxfId="1386" priority="1110" operator="greaterThan">
      <formula>$D260</formula>
    </cfRule>
  </conditionalFormatting>
  <conditionalFormatting sqref="G391:G395">
    <cfRule type="cellIs" dxfId="1385" priority="1101" operator="equal">
      <formula>0</formula>
    </cfRule>
  </conditionalFormatting>
  <conditionalFormatting sqref="E391:E395">
    <cfRule type="cellIs" dxfId="1384" priority="1100" operator="equal">
      <formula>0</formula>
    </cfRule>
  </conditionalFormatting>
  <conditionalFormatting sqref="F391:F395">
    <cfRule type="cellIs" dxfId="1383" priority="1102" operator="greaterThan">
      <formula>$D261</formula>
    </cfRule>
  </conditionalFormatting>
  <conditionalFormatting sqref="G397:G401">
    <cfRule type="cellIs" dxfId="1382" priority="1093" operator="equal">
      <formula>0</formula>
    </cfRule>
  </conditionalFormatting>
  <conditionalFormatting sqref="E397:E401">
    <cfRule type="cellIs" dxfId="1381" priority="1092" operator="equal">
      <formula>0</formula>
    </cfRule>
  </conditionalFormatting>
  <conditionalFormatting sqref="F397:F401">
    <cfRule type="cellIs" dxfId="1380" priority="1094" operator="greaterThan">
      <formula>$D262</formula>
    </cfRule>
  </conditionalFormatting>
  <conditionalFormatting sqref="G403:G407">
    <cfRule type="cellIs" dxfId="1379" priority="1085" operator="equal">
      <formula>0</formula>
    </cfRule>
  </conditionalFormatting>
  <conditionalFormatting sqref="E403:E407">
    <cfRule type="cellIs" dxfId="1378" priority="1084" operator="equal">
      <formula>0</formula>
    </cfRule>
  </conditionalFormatting>
  <conditionalFormatting sqref="F403:F407">
    <cfRule type="cellIs" dxfId="1377" priority="1086" operator="greaterThan">
      <formula>$D263</formula>
    </cfRule>
  </conditionalFormatting>
  <conditionalFormatting sqref="G409:G413">
    <cfRule type="cellIs" dxfId="1376" priority="1077" operator="equal">
      <formula>0</formula>
    </cfRule>
  </conditionalFormatting>
  <conditionalFormatting sqref="E409:E413">
    <cfRule type="cellIs" dxfId="1375" priority="1076" operator="equal">
      <formula>0</formula>
    </cfRule>
  </conditionalFormatting>
  <conditionalFormatting sqref="F409:F413">
    <cfRule type="cellIs" dxfId="1374" priority="1078" operator="greaterThan">
      <formula>$D264</formula>
    </cfRule>
  </conditionalFormatting>
  <conditionalFormatting sqref="G415:G419">
    <cfRule type="cellIs" dxfId="1373" priority="1069" operator="equal">
      <formula>0</formula>
    </cfRule>
  </conditionalFormatting>
  <conditionalFormatting sqref="E415:E419">
    <cfRule type="cellIs" dxfId="1372" priority="1068" operator="equal">
      <formula>0</formula>
    </cfRule>
  </conditionalFormatting>
  <conditionalFormatting sqref="F415:F419">
    <cfRule type="cellIs" dxfId="1371" priority="1070" operator="greaterThan">
      <formula>$D265</formula>
    </cfRule>
  </conditionalFormatting>
  <conditionalFormatting sqref="G421:G425">
    <cfRule type="cellIs" dxfId="1370" priority="1061" operator="equal">
      <formula>0</formula>
    </cfRule>
  </conditionalFormatting>
  <conditionalFormatting sqref="E421:E425">
    <cfRule type="cellIs" dxfId="1369" priority="1060" operator="equal">
      <formula>0</formula>
    </cfRule>
  </conditionalFormatting>
  <conditionalFormatting sqref="F421:F425">
    <cfRule type="cellIs" dxfId="1368" priority="1062" operator="greaterThan">
      <formula>$D266</formula>
    </cfRule>
  </conditionalFormatting>
  <conditionalFormatting sqref="G427:G431">
    <cfRule type="cellIs" dxfId="1367" priority="1053" operator="equal">
      <formula>0</formula>
    </cfRule>
  </conditionalFormatting>
  <conditionalFormatting sqref="E427:E431">
    <cfRule type="cellIs" dxfId="1366" priority="1052" operator="equal">
      <formula>0</formula>
    </cfRule>
  </conditionalFormatting>
  <conditionalFormatting sqref="F427:F431">
    <cfRule type="cellIs" dxfId="1365" priority="1054" operator="greaterThan">
      <formula>$D267</formula>
    </cfRule>
  </conditionalFormatting>
  <conditionalFormatting sqref="G433:G437">
    <cfRule type="cellIs" dxfId="1364" priority="1045" operator="equal">
      <formula>0</formula>
    </cfRule>
  </conditionalFormatting>
  <conditionalFormatting sqref="E433:E437">
    <cfRule type="cellIs" dxfId="1363" priority="1044" operator="equal">
      <formula>0</formula>
    </cfRule>
  </conditionalFormatting>
  <conditionalFormatting sqref="F433:F437">
    <cfRule type="cellIs" dxfId="1362" priority="1046" operator="greaterThan">
      <formula>$D268</formula>
    </cfRule>
  </conditionalFormatting>
  <conditionalFormatting sqref="G439:G443">
    <cfRule type="cellIs" dxfId="1361" priority="1037" operator="equal">
      <formula>0</formula>
    </cfRule>
  </conditionalFormatting>
  <conditionalFormatting sqref="E439:E443">
    <cfRule type="cellIs" dxfId="1360" priority="1036" operator="equal">
      <formula>0</formula>
    </cfRule>
  </conditionalFormatting>
  <conditionalFormatting sqref="F439:F443">
    <cfRule type="cellIs" dxfId="1359" priority="1038" operator="greaterThan">
      <formula>$D269</formula>
    </cfRule>
  </conditionalFormatting>
  <conditionalFormatting sqref="G445:G449">
    <cfRule type="cellIs" dxfId="1358" priority="1029" operator="equal">
      <formula>0</formula>
    </cfRule>
  </conditionalFormatting>
  <conditionalFormatting sqref="E445:E449">
    <cfRule type="cellIs" dxfId="1357" priority="1028" operator="equal">
      <formula>0</formula>
    </cfRule>
  </conditionalFormatting>
  <conditionalFormatting sqref="F445:F449">
    <cfRule type="cellIs" dxfId="1356" priority="1030" operator="greaterThan">
      <formula>$D270</formula>
    </cfRule>
  </conditionalFormatting>
  <conditionalFormatting sqref="G451:G455">
    <cfRule type="cellIs" dxfId="1355" priority="1018" operator="equal">
      <formula>0</formula>
    </cfRule>
  </conditionalFormatting>
  <conditionalFormatting sqref="E451:E455">
    <cfRule type="cellIs" dxfId="1354" priority="1017" operator="equal">
      <formula>0</formula>
    </cfRule>
  </conditionalFormatting>
  <conditionalFormatting sqref="F451:F455">
    <cfRule type="cellIs" dxfId="1353" priority="1019" operator="greaterThan">
      <formula>$D271</formula>
    </cfRule>
  </conditionalFormatting>
  <conditionalFormatting sqref="G457:G461">
    <cfRule type="cellIs" dxfId="1352" priority="1010" operator="equal">
      <formula>0</formula>
    </cfRule>
  </conditionalFormatting>
  <conditionalFormatting sqref="E457:E461">
    <cfRule type="cellIs" dxfId="1351" priority="1009" operator="equal">
      <formula>0</formula>
    </cfRule>
  </conditionalFormatting>
  <conditionalFormatting sqref="F457:F461">
    <cfRule type="cellIs" dxfId="1350" priority="1011" operator="greaterThan">
      <formula>$D272</formula>
    </cfRule>
  </conditionalFormatting>
  <conditionalFormatting sqref="G463:G467">
    <cfRule type="cellIs" dxfId="1349" priority="1002" operator="equal">
      <formula>0</formula>
    </cfRule>
  </conditionalFormatting>
  <conditionalFormatting sqref="E463:E467">
    <cfRule type="cellIs" dxfId="1348" priority="1001" operator="equal">
      <formula>0</formula>
    </cfRule>
  </conditionalFormatting>
  <conditionalFormatting sqref="F463:F467">
    <cfRule type="cellIs" dxfId="1347" priority="1003" operator="greaterThan">
      <formula>$D273</formula>
    </cfRule>
  </conditionalFormatting>
  <conditionalFormatting sqref="G469:G473">
    <cfRule type="cellIs" dxfId="1346" priority="994" operator="equal">
      <formula>0</formula>
    </cfRule>
  </conditionalFormatting>
  <conditionalFormatting sqref="E469:E473">
    <cfRule type="cellIs" dxfId="1345" priority="993" operator="equal">
      <formula>0</formula>
    </cfRule>
  </conditionalFormatting>
  <conditionalFormatting sqref="F469:F473">
    <cfRule type="cellIs" dxfId="1344" priority="995" operator="greaterThan">
      <formula>$D274</formula>
    </cfRule>
  </conditionalFormatting>
  <conditionalFormatting sqref="G475:G479">
    <cfRule type="cellIs" dxfId="1343" priority="986" operator="equal">
      <formula>0</formula>
    </cfRule>
  </conditionalFormatting>
  <conditionalFormatting sqref="E475:E479">
    <cfRule type="cellIs" dxfId="1342" priority="985" operator="equal">
      <formula>0</formula>
    </cfRule>
  </conditionalFormatting>
  <conditionalFormatting sqref="F475:F479">
    <cfRule type="cellIs" dxfId="1341" priority="987" operator="greaterThan">
      <formula>$D275</formula>
    </cfRule>
  </conditionalFormatting>
  <conditionalFormatting sqref="G481:G485">
    <cfRule type="cellIs" dxfId="1340" priority="978" operator="equal">
      <formula>0</formula>
    </cfRule>
  </conditionalFormatting>
  <conditionalFormatting sqref="E481:E485">
    <cfRule type="cellIs" dxfId="1339" priority="977" operator="equal">
      <formula>0</formula>
    </cfRule>
  </conditionalFormatting>
  <conditionalFormatting sqref="F481:F485">
    <cfRule type="cellIs" dxfId="1338" priority="979" operator="greaterThan">
      <formula>$D276</formula>
    </cfRule>
  </conditionalFormatting>
  <conditionalFormatting sqref="G487:G491">
    <cfRule type="cellIs" dxfId="1337" priority="970" operator="equal">
      <formula>0</formula>
    </cfRule>
  </conditionalFormatting>
  <conditionalFormatting sqref="E487:E491">
    <cfRule type="cellIs" dxfId="1336" priority="969" operator="equal">
      <formula>0</formula>
    </cfRule>
  </conditionalFormatting>
  <conditionalFormatting sqref="F487:F491">
    <cfRule type="cellIs" dxfId="1335" priority="971" operator="greaterThan">
      <formula>$D277</formula>
    </cfRule>
  </conditionalFormatting>
  <conditionalFormatting sqref="G493:G497">
    <cfRule type="cellIs" dxfId="1334" priority="962" operator="equal">
      <formula>0</formula>
    </cfRule>
  </conditionalFormatting>
  <conditionalFormatting sqref="E493:E497">
    <cfRule type="cellIs" dxfId="1333" priority="961" operator="equal">
      <formula>0</formula>
    </cfRule>
  </conditionalFormatting>
  <conditionalFormatting sqref="F493:F497">
    <cfRule type="cellIs" dxfId="1332" priority="963" operator="greaterThan">
      <formula>$D278</formula>
    </cfRule>
  </conditionalFormatting>
  <conditionalFormatting sqref="G499:G503">
    <cfRule type="cellIs" dxfId="1331" priority="954" operator="equal">
      <formula>0</formula>
    </cfRule>
  </conditionalFormatting>
  <conditionalFormatting sqref="E499:E503">
    <cfRule type="cellIs" dxfId="1330" priority="953" operator="equal">
      <formula>0</formula>
    </cfRule>
  </conditionalFormatting>
  <conditionalFormatting sqref="F499:F503">
    <cfRule type="cellIs" dxfId="1329" priority="955" operator="greaterThan">
      <formula>$D279</formula>
    </cfRule>
  </conditionalFormatting>
  <conditionalFormatting sqref="G505:G509">
    <cfRule type="cellIs" dxfId="1328" priority="946" operator="equal">
      <formula>0</formula>
    </cfRule>
  </conditionalFormatting>
  <conditionalFormatting sqref="E505:E509">
    <cfRule type="cellIs" dxfId="1327" priority="945" operator="equal">
      <formula>0</formula>
    </cfRule>
  </conditionalFormatting>
  <conditionalFormatting sqref="F505:F509">
    <cfRule type="cellIs" dxfId="1326" priority="947" operator="greaterThan">
      <formula>$D280</formula>
    </cfRule>
  </conditionalFormatting>
  <conditionalFormatting sqref="G511:G515">
    <cfRule type="cellIs" dxfId="1325" priority="938" operator="equal">
      <formula>0</formula>
    </cfRule>
  </conditionalFormatting>
  <conditionalFormatting sqref="E511:E515">
    <cfRule type="cellIs" dxfId="1324" priority="937" operator="equal">
      <formula>0</formula>
    </cfRule>
  </conditionalFormatting>
  <conditionalFormatting sqref="F511:F515">
    <cfRule type="cellIs" dxfId="1323" priority="939" operator="greaterThan">
      <formula>$D281</formula>
    </cfRule>
  </conditionalFormatting>
  <conditionalFormatting sqref="G517:G521">
    <cfRule type="cellIs" dxfId="1322" priority="930" operator="equal">
      <formula>0</formula>
    </cfRule>
  </conditionalFormatting>
  <conditionalFormatting sqref="E517:E521">
    <cfRule type="cellIs" dxfId="1321" priority="929" operator="equal">
      <formula>0</formula>
    </cfRule>
  </conditionalFormatting>
  <conditionalFormatting sqref="F517:F521">
    <cfRule type="cellIs" dxfId="1320" priority="931" operator="greaterThan">
      <formula>$D282</formula>
    </cfRule>
  </conditionalFormatting>
  <conditionalFormatting sqref="G523:G527">
    <cfRule type="cellIs" dxfId="1319" priority="922" operator="equal">
      <formula>0</formula>
    </cfRule>
  </conditionalFormatting>
  <conditionalFormatting sqref="E523:E527">
    <cfRule type="cellIs" dxfId="1318" priority="921" operator="equal">
      <formula>0</formula>
    </cfRule>
  </conditionalFormatting>
  <conditionalFormatting sqref="F523:F527">
    <cfRule type="cellIs" dxfId="1317" priority="923" operator="greaterThan">
      <formula>$D283</formula>
    </cfRule>
  </conditionalFormatting>
  <conditionalFormatting sqref="G529:G533">
    <cfRule type="cellIs" dxfId="1316" priority="914" operator="equal">
      <formula>0</formula>
    </cfRule>
  </conditionalFormatting>
  <conditionalFormatting sqref="E529:E533">
    <cfRule type="cellIs" dxfId="1315" priority="913" operator="equal">
      <formula>0</formula>
    </cfRule>
  </conditionalFormatting>
  <conditionalFormatting sqref="F529:F533">
    <cfRule type="cellIs" dxfId="1314" priority="915" operator="greaterThan">
      <formula>$D284</formula>
    </cfRule>
  </conditionalFormatting>
  <conditionalFormatting sqref="G535:G539">
    <cfRule type="cellIs" dxfId="1313" priority="906" operator="equal">
      <formula>0</formula>
    </cfRule>
  </conditionalFormatting>
  <conditionalFormatting sqref="E535:E539">
    <cfRule type="cellIs" dxfId="1312" priority="905" operator="equal">
      <formula>0</formula>
    </cfRule>
  </conditionalFormatting>
  <conditionalFormatting sqref="F535:F539">
    <cfRule type="cellIs" dxfId="1311" priority="907" operator="greaterThan">
      <formula>$D285</formula>
    </cfRule>
  </conditionalFormatting>
  <conditionalFormatting sqref="G541:G545">
    <cfRule type="cellIs" dxfId="1310" priority="898" operator="equal">
      <formula>0</formula>
    </cfRule>
  </conditionalFormatting>
  <conditionalFormatting sqref="E541:E545">
    <cfRule type="cellIs" dxfId="1309" priority="897" operator="equal">
      <formula>0</formula>
    </cfRule>
  </conditionalFormatting>
  <conditionalFormatting sqref="F541:F545">
    <cfRule type="cellIs" dxfId="1308" priority="899" operator="greaterThan">
      <formula>$D286</formula>
    </cfRule>
  </conditionalFormatting>
  <conditionalFormatting sqref="G547:G551">
    <cfRule type="cellIs" dxfId="1307" priority="890" operator="equal">
      <formula>0</formula>
    </cfRule>
  </conditionalFormatting>
  <conditionalFormatting sqref="E547:E551">
    <cfRule type="cellIs" dxfId="1306" priority="889" operator="equal">
      <formula>0</formula>
    </cfRule>
  </conditionalFormatting>
  <conditionalFormatting sqref="F547:F551">
    <cfRule type="cellIs" dxfId="1305" priority="891" operator="greaterThan">
      <formula>$D287</formula>
    </cfRule>
  </conditionalFormatting>
  <conditionalFormatting sqref="G553:G557">
    <cfRule type="cellIs" dxfId="1304" priority="882" operator="equal">
      <formula>0</formula>
    </cfRule>
  </conditionalFormatting>
  <conditionalFormatting sqref="E553:E557">
    <cfRule type="cellIs" dxfId="1303" priority="881" operator="equal">
      <formula>0</formula>
    </cfRule>
  </conditionalFormatting>
  <conditionalFormatting sqref="F553:F557">
    <cfRule type="cellIs" dxfId="1302" priority="883" operator="greaterThan">
      <formula>$D288</formula>
    </cfRule>
  </conditionalFormatting>
  <conditionalFormatting sqref="G559:G563">
    <cfRule type="cellIs" dxfId="1301" priority="874" operator="equal">
      <formula>0</formula>
    </cfRule>
  </conditionalFormatting>
  <conditionalFormatting sqref="E559:E563">
    <cfRule type="cellIs" dxfId="1300" priority="873" operator="equal">
      <formula>0</formula>
    </cfRule>
  </conditionalFormatting>
  <conditionalFormatting sqref="F559:F563">
    <cfRule type="cellIs" dxfId="1299" priority="875" operator="greaterThan">
      <formula>$D289</formula>
    </cfRule>
  </conditionalFormatting>
  <conditionalFormatting sqref="G565:G569">
    <cfRule type="cellIs" dxfId="1298" priority="866" operator="equal">
      <formula>0</formula>
    </cfRule>
  </conditionalFormatting>
  <conditionalFormatting sqref="E565:E569">
    <cfRule type="cellIs" dxfId="1297" priority="865" operator="equal">
      <formula>0</formula>
    </cfRule>
  </conditionalFormatting>
  <conditionalFormatting sqref="F565:F569">
    <cfRule type="cellIs" dxfId="1296" priority="867" operator="greaterThan">
      <formula>$D290</formula>
    </cfRule>
  </conditionalFormatting>
  <conditionalFormatting sqref="G571:G575">
    <cfRule type="cellIs" dxfId="1295" priority="858" operator="equal">
      <formula>0</formula>
    </cfRule>
  </conditionalFormatting>
  <conditionalFormatting sqref="E571:E575">
    <cfRule type="cellIs" dxfId="1294" priority="857" operator="equal">
      <formula>0</formula>
    </cfRule>
  </conditionalFormatting>
  <conditionalFormatting sqref="F571:F575">
    <cfRule type="cellIs" dxfId="1293" priority="859" operator="greaterThan">
      <formula>$D291</formula>
    </cfRule>
  </conditionalFormatting>
  <conditionalFormatting sqref="G577:G581">
    <cfRule type="cellIs" dxfId="1292" priority="850" operator="equal">
      <formula>0</formula>
    </cfRule>
  </conditionalFormatting>
  <conditionalFormatting sqref="E577:E581">
    <cfRule type="cellIs" dxfId="1291" priority="849" operator="equal">
      <formula>0</formula>
    </cfRule>
  </conditionalFormatting>
  <conditionalFormatting sqref="F577:F581">
    <cfRule type="cellIs" dxfId="1290" priority="851" operator="greaterThan">
      <formula>$D292</formula>
    </cfRule>
  </conditionalFormatting>
  <conditionalFormatting sqref="G583:G587">
    <cfRule type="cellIs" dxfId="1289" priority="842" operator="equal">
      <formula>0</formula>
    </cfRule>
  </conditionalFormatting>
  <conditionalFormatting sqref="E583:E587">
    <cfRule type="cellIs" dxfId="1288" priority="841" operator="equal">
      <formula>0</formula>
    </cfRule>
  </conditionalFormatting>
  <conditionalFormatting sqref="F583:F587">
    <cfRule type="cellIs" dxfId="1287" priority="843" operator="greaterThan">
      <formula>$D293</formula>
    </cfRule>
  </conditionalFormatting>
  <conditionalFormatting sqref="G589:G593">
    <cfRule type="cellIs" dxfId="1286" priority="834" operator="equal">
      <formula>0</formula>
    </cfRule>
  </conditionalFormatting>
  <conditionalFormatting sqref="E589:E593">
    <cfRule type="cellIs" dxfId="1285" priority="833" operator="equal">
      <formula>0</formula>
    </cfRule>
  </conditionalFormatting>
  <conditionalFormatting sqref="F589:F593">
    <cfRule type="cellIs" dxfId="1284" priority="835" operator="greaterThan">
      <formula>$D294</formula>
    </cfRule>
  </conditionalFormatting>
  <conditionalFormatting sqref="G595:G599">
    <cfRule type="cellIs" dxfId="1283" priority="826" operator="equal">
      <formula>0</formula>
    </cfRule>
  </conditionalFormatting>
  <conditionalFormatting sqref="E595:E599">
    <cfRule type="cellIs" dxfId="1282" priority="825" operator="equal">
      <formula>0</formula>
    </cfRule>
  </conditionalFormatting>
  <conditionalFormatting sqref="F595:F599">
    <cfRule type="cellIs" dxfId="1281" priority="827" operator="greaterThan">
      <formula>$D295</formula>
    </cfRule>
  </conditionalFormatting>
  <conditionalFormatting sqref="G601:G605">
    <cfRule type="cellIs" dxfId="1280" priority="818" operator="equal">
      <formula>0</formula>
    </cfRule>
  </conditionalFormatting>
  <conditionalFormatting sqref="E601:E605">
    <cfRule type="cellIs" dxfId="1279" priority="817" operator="equal">
      <formula>0</formula>
    </cfRule>
  </conditionalFormatting>
  <conditionalFormatting sqref="F601:F605">
    <cfRule type="cellIs" dxfId="1278" priority="819" operator="greaterThan">
      <formula>$D296</formula>
    </cfRule>
  </conditionalFormatting>
  <conditionalFormatting sqref="G607:G611">
    <cfRule type="cellIs" dxfId="1277" priority="810" operator="equal">
      <formula>0</formula>
    </cfRule>
  </conditionalFormatting>
  <conditionalFormatting sqref="E607:E611">
    <cfRule type="cellIs" dxfId="1276" priority="809" operator="equal">
      <formula>0</formula>
    </cfRule>
  </conditionalFormatting>
  <conditionalFormatting sqref="F607:F611">
    <cfRule type="cellIs" dxfId="1275" priority="811" operator="greaterThan">
      <formula>$D297</formula>
    </cfRule>
  </conditionalFormatting>
  <conditionalFormatting sqref="G613:G617">
    <cfRule type="cellIs" dxfId="1274" priority="802" operator="equal">
      <formula>0</formula>
    </cfRule>
  </conditionalFormatting>
  <conditionalFormatting sqref="E613:E617">
    <cfRule type="cellIs" dxfId="1273" priority="801" operator="equal">
      <formula>0</formula>
    </cfRule>
  </conditionalFormatting>
  <conditionalFormatting sqref="F613:F617">
    <cfRule type="cellIs" dxfId="1272" priority="803" operator="greaterThan">
      <formula>$D298</formula>
    </cfRule>
  </conditionalFormatting>
  <conditionalFormatting sqref="G619:G623">
    <cfRule type="cellIs" dxfId="1271" priority="794" operator="equal">
      <formula>0</formula>
    </cfRule>
  </conditionalFormatting>
  <conditionalFormatting sqref="E619:E623">
    <cfRule type="cellIs" dxfId="1270" priority="793" operator="equal">
      <formula>0</formula>
    </cfRule>
  </conditionalFormatting>
  <conditionalFormatting sqref="F619:F623">
    <cfRule type="cellIs" dxfId="1269" priority="795" operator="greaterThan">
      <formula>$D299</formula>
    </cfRule>
  </conditionalFormatting>
  <conditionalFormatting sqref="G625:G629">
    <cfRule type="cellIs" dxfId="1268" priority="786" operator="equal">
      <formula>0</formula>
    </cfRule>
  </conditionalFormatting>
  <conditionalFormatting sqref="E625:E629">
    <cfRule type="cellIs" dxfId="1267" priority="785" operator="equal">
      <formula>0</formula>
    </cfRule>
  </conditionalFormatting>
  <conditionalFormatting sqref="F625:F629">
    <cfRule type="cellIs" dxfId="1266" priority="787" operator="greaterThan">
      <formula>$D300</formula>
    </cfRule>
  </conditionalFormatting>
  <conditionalFormatting sqref="G631:G635">
    <cfRule type="cellIs" dxfId="1265" priority="770" operator="equal">
      <formula>0</formula>
    </cfRule>
  </conditionalFormatting>
  <conditionalFormatting sqref="E631:E635">
    <cfRule type="cellIs" dxfId="1264" priority="769" operator="equal">
      <formula>0</formula>
    </cfRule>
  </conditionalFormatting>
  <conditionalFormatting sqref="F631:F635">
    <cfRule type="cellIs" dxfId="1263" priority="771" operator="greaterThan">
      <formula>$D301</formula>
    </cfRule>
  </conditionalFormatting>
  <conditionalFormatting sqref="G637:G641">
    <cfRule type="cellIs" dxfId="1262" priority="762" operator="equal">
      <formula>0</formula>
    </cfRule>
  </conditionalFormatting>
  <conditionalFormatting sqref="E637:E641">
    <cfRule type="cellIs" dxfId="1261" priority="761" operator="equal">
      <formula>0</formula>
    </cfRule>
  </conditionalFormatting>
  <conditionalFormatting sqref="F637:F641">
    <cfRule type="cellIs" dxfId="1260" priority="763" operator="greaterThan">
      <formula>$D302</formula>
    </cfRule>
  </conditionalFormatting>
  <conditionalFormatting sqref="G643:G647">
    <cfRule type="cellIs" dxfId="1259" priority="754" operator="equal">
      <formula>0</formula>
    </cfRule>
  </conditionalFormatting>
  <conditionalFormatting sqref="E643:E647">
    <cfRule type="cellIs" dxfId="1258" priority="753" operator="equal">
      <formula>0</formula>
    </cfRule>
  </conditionalFormatting>
  <conditionalFormatting sqref="F643:F647">
    <cfRule type="cellIs" dxfId="1257" priority="755" operator="greaterThan">
      <formula>$D303</formula>
    </cfRule>
  </conditionalFormatting>
  <conditionalFormatting sqref="G649:G653">
    <cfRule type="cellIs" dxfId="1256" priority="746" operator="equal">
      <formula>0</formula>
    </cfRule>
  </conditionalFormatting>
  <conditionalFormatting sqref="E649:E653">
    <cfRule type="cellIs" dxfId="1255" priority="745" operator="equal">
      <formula>0</formula>
    </cfRule>
  </conditionalFormatting>
  <conditionalFormatting sqref="F649:F653">
    <cfRule type="cellIs" dxfId="1254" priority="747" operator="greaterThan">
      <formula>$D304</formula>
    </cfRule>
  </conditionalFormatting>
  <conditionalFormatting sqref="G655:G659">
    <cfRule type="cellIs" dxfId="1253" priority="738" operator="equal">
      <formula>0</formula>
    </cfRule>
  </conditionalFormatting>
  <conditionalFormatting sqref="E655:E659">
    <cfRule type="cellIs" dxfId="1252" priority="737" operator="equal">
      <formula>0</formula>
    </cfRule>
  </conditionalFormatting>
  <conditionalFormatting sqref="F655:F659">
    <cfRule type="cellIs" dxfId="1251" priority="739" operator="greaterThan">
      <formula>$D305</formula>
    </cfRule>
  </conditionalFormatting>
  <conditionalFormatting sqref="G661:G665">
    <cfRule type="cellIs" dxfId="1250" priority="730" operator="equal">
      <formula>0</formula>
    </cfRule>
  </conditionalFormatting>
  <conditionalFormatting sqref="E661:E665">
    <cfRule type="cellIs" dxfId="1249" priority="729" operator="equal">
      <formula>0</formula>
    </cfRule>
  </conditionalFormatting>
  <conditionalFormatting sqref="F661:F665">
    <cfRule type="cellIs" dxfId="1248" priority="731" operator="greaterThan">
      <formula>$D306</formula>
    </cfRule>
  </conditionalFormatting>
  <conditionalFormatting sqref="G667:G671">
    <cfRule type="cellIs" dxfId="1247" priority="722" operator="equal">
      <formula>0</formula>
    </cfRule>
  </conditionalFormatting>
  <conditionalFormatting sqref="E667:E671">
    <cfRule type="cellIs" dxfId="1246" priority="721" operator="equal">
      <formula>0</formula>
    </cfRule>
  </conditionalFormatting>
  <conditionalFormatting sqref="F667:F671">
    <cfRule type="cellIs" dxfId="1245" priority="723" operator="greaterThan">
      <formula>$D307</formula>
    </cfRule>
  </conditionalFormatting>
  <conditionalFormatting sqref="G673:G677">
    <cfRule type="cellIs" dxfId="1244" priority="714" operator="equal">
      <formula>0</formula>
    </cfRule>
  </conditionalFormatting>
  <conditionalFormatting sqref="E673:E677">
    <cfRule type="cellIs" dxfId="1243" priority="713" operator="equal">
      <formula>0</formula>
    </cfRule>
  </conditionalFormatting>
  <conditionalFormatting sqref="F673:F677">
    <cfRule type="cellIs" dxfId="1242" priority="715" operator="greaterThan">
      <formula>$D308</formula>
    </cfRule>
  </conditionalFormatting>
  <conditionalFormatting sqref="G679:G683">
    <cfRule type="cellIs" dxfId="1241" priority="706" operator="equal">
      <formula>0</formula>
    </cfRule>
  </conditionalFormatting>
  <conditionalFormatting sqref="E679:E683">
    <cfRule type="cellIs" dxfId="1240" priority="705" operator="equal">
      <formula>0</formula>
    </cfRule>
  </conditionalFormatting>
  <conditionalFormatting sqref="F679:F683">
    <cfRule type="cellIs" dxfId="1239" priority="707" operator="greaterThan">
      <formula>$D309</formula>
    </cfRule>
  </conditionalFormatting>
  <conditionalFormatting sqref="G685:G689">
    <cfRule type="cellIs" dxfId="1238" priority="698" operator="equal">
      <formula>0</formula>
    </cfRule>
  </conditionalFormatting>
  <conditionalFormatting sqref="E685:E689">
    <cfRule type="cellIs" dxfId="1237" priority="697" operator="equal">
      <formula>0</formula>
    </cfRule>
  </conditionalFormatting>
  <conditionalFormatting sqref="F685:F689">
    <cfRule type="cellIs" dxfId="1236" priority="699" operator="greaterThan">
      <formula>$D310</formula>
    </cfRule>
  </conditionalFormatting>
  <conditionalFormatting sqref="G691:G695">
    <cfRule type="cellIs" dxfId="1235" priority="690" operator="equal">
      <formula>0</formula>
    </cfRule>
  </conditionalFormatting>
  <conditionalFormatting sqref="E691:E695">
    <cfRule type="cellIs" dxfId="1234" priority="689" operator="equal">
      <formula>0</formula>
    </cfRule>
  </conditionalFormatting>
  <conditionalFormatting sqref="F691:F695">
    <cfRule type="cellIs" dxfId="1233" priority="691" operator="greaterThan">
      <formula>$D311</formula>
    </cfRule>
  </conditionalFormatting>
  <conditionalFormatting sqref="G697:G701">
    <cfRule type="cellIs" dxfId="1232" priority="682" operator="equal">
      <formula>0</formula>
    </cfRule>
  </conditionalFormatting>
  <conditionalFormatting sqref="E697:E701">
    <cfRule type="cellIs" dxfId="1231" priority="681" operator="equal">
      <formula>0</formula>
    </cfRule>
  </conditionalFormatting>
  <conditionalFormatting sqref="F697:F701">
    <cfRule type="cellIs" dxfId="1230" priority="683" operator="greaterThan">
      <formula>$D312</formula>
    </cfRule>
  </conditionalFormatting>
  <conditionalFormatting sqref="G703:G707">
    <cfRule type="cellIs" dxfId="1229" priority="674" operator="equal">
      <formula>0</formula>
    </cfRule>
  </conditionalFormatting>
  <conditionalFormatting sqref="E703:E707">
    <cfRule type="cellIs" dxfId="1228" priority="673" operator="equal">
      <formula>0</formula>
    </cfRule>
  </conditionalFormatting>
  <conditionalFormatting sqref="F703:F707">
    <cfRule type="cellIs" dxfId="1227" priority="675" operator="greaterThan">
      <formula>$D313</formula>
    </cfRule>
  </conditionalFormatting>
  <conditionalFormatting sqref="G709:G713">
    <cfRule type="cellIs" dxfId="1226" priority="666" operator="equal">
      <formula>0</formula>
    </cfRule>
  </conditionalFormatting>
  <conditionalFormatting sqref="E709:E713">
    <cfRule type="cellIs" dxfId="1225" priority="665" operator="equal">
      <formula>0</formula>
    </cfRule>
  </conditionalFormatting>
  <conditionalFormatting sqref="F709:F713">
    <cfRule type="cellIs" dxfId="1224" priority="667" operator="greaterThan">
      <formula>$D314</formula>
    </cfRule>
  </conditionalFormatting>
  <conditionalFormatting sqref="G715:G719">
    <cfRule type="cellIs" dxfId="1223" priority="658" operator="equal">
      <formula>0</formula>
    </cfRule>
  </conditionalFormatting>
  <conditionalFormatting sqref="E715:E719">
    <cfRule type="cellIs" dxfId="1222" priority="657" operator="equal">
      <formula>0</formula>
    </cfRule>
  </conditionalFormatting>
  <conditionalFormatting sqref="F715:F719">
    <cfRule type="cellIs" dxfId="1221" priority="659" operator="greaterThan">
      <formula>$D315</formula>
    </cfRule>
  </conditionalFormatting>
  <conditionalFormatting sqref="G721:G725">
    <cfRule type="cellIs" dxfId="1220" priority="650" operator="equal">
      <formula>0</formula>
    </cfRule>
  </conditionalFormatting>
  <conditionalFormatting sqref="E721:E725">
    <cfRule type="cellIs" dxfId="1219" priority="649" operator="equal">
      <formula>0</formula>
    </cfRule>
  </conditionalFormatting>
  <conditionalFormatting sqref="F721:F725">
    <cfRule type="cellIs" dxfId="1218" priority="651" operator="greaterThan">
      <formula>$D316</formula>
    </cfRule>
  </conditionalFormatting>
  <conditionalFormatting sqref="G727:G731">
    <cfRule type="cellIs" dxfId="1217" priority="642" operator="equal">
      <formula>0</formula>
    </cfRule>
  </conditionalFormatting>
  <conditionalFormatting sqref="E727:E731">
    <cfRule type="cellIs" dxfId="1216" priority="641" operator="equal">
      <formula>0</formula>
    </cfRule>
  </conditionalFormatting>
  <conditionalFormatting sqref="F727:F731">
    <cfRule type="cellIs" dxfId="1215" priority="643" operator="greaterThan">
      <formula>$D317</formula>
    </cfRule>
  </conditionalFormatting>
  <conditionalFormatting sqref="G733:G737">
    <cfRule type="cellIs" dxfId="1214" priority="634" operator="equal">
      <formula>0</formula>
    </cfRule>
  </conditionalFormatting>
  <conditionalFormatting sqref="E733:E737">
    <cfRule type="cellIs" dxfId="1213" priority="633" operator="equal">
      <formula>0</formula>
    </cfRule>
  </conditionalFormatting>
  <conditionalFormatting sqref="F733:F737">
    <cfRule type="cellIs" dxfId="1212" priority="635" operator="greaterThan">
      <formula>$D318</formula>
    </cfRule>
  </conditionalFormatting>
  <conditionalFormatting sqref="G739:G743">
    <cfRule type="cellIs" dxfId="1211" priority="626" operator="equal">
      <formula>0</formula>
    </cfRule>
  </conditionalFormatting>
  <conditionalFormatting sqref="E739:E743">
    <cfRule type="cellIs" dxfId="1210" priority="625" operator="equal">
      <formula>0</formula>
    </cfRule>
  </conditionalFormatting>
  <conditionalFormatting sqref="F739:F743">
    <cfRule type="cellIs" dxfId="1209" priority="627" operator="greaterThan">
      <formula>$D319</formula>
    </cfRule>
  </conditionalFormatting>
  <conditionalFormatting sqref="G745:G749">
    <cfRule type="cellIs" dxfId="1208" priority="618" operator="equal">
      <formula>0</formula>
    </cfRule>
  </conditionalFormatting>
  <conditionalFormatting sqref="E745:E749">
    <cfRule type="cellIs" dxfId="1207" priority="617" operator="equal">
      <formula>0</formula>
    </cfRule>
  </conditionalFormatting>
  <conditionalFormatting sqref="F745:F749">
    <cfRule type="cellIs" dxfId="1206" priority="619" operator="greaterThan">
      <formula>$D320</formula>
    </cfRule>
  </conditionalFormatting>
  <conditionalFormatting sqref="G751:G755">
    <cfRule type="cellIs" dxfId="1205" priority="610" operator="equal">
      <formula>0</formula>
    </cfRule>
  </conditionalFormatting>
  <conditionalFormatting sqref="E751:E755">
    <cfRule type="cellIs" dxfId="1204" priority="609" operator="equal">
      <formula>0</formula>
    </cfRule>
  </conditionalFormatting>
  <conditionalFormatting sqref="F751:F755">
    <cfRule type="cellIs" dxfId="1203" priority="611" operator="greaterThan">
      <formula>$D321</formula>
    </cfRule>
  </conditionalFormatting>
  <conditionalFormatting sqref="G757:G761">
    <cfRule type="cellIs" dxfId="1202" priority="602" operator="equal">
      <formula>0</formula>
    </cfRule>
  </conditionalFormatting>
  <conditionalFormatting sqref="E757:E761">
    <cfRule type="cellIs" dxfId="1201" priority="601" operator="equal">
      <formula>0</formula>
    </cfRule>
  </conditionalFormatting>
  <conditionalFormatting sqref="F757:F761">
    <cfRule type="cellIs" dxfId="1200" priority="603" operator="greaterThan">
      <formula>$D322</formula>
    </cfRule>
  </conditionalFormatting>
  <conditionalFormatting sqref="G763:G767">
    <cfRule type="cellIs" dxfId="1199" priority="594" operator="equal">
      <formula>0</formula>
    </cfRule>
  </conditionalFormatting>
  <conditionalFormatting sqref="E763:E767">
    <cfRule type="cellIs" dxfId="1198" priority="593" operator="equal">
      <formula>0</formula>
    </cfRule>
  </conditionalFormatting>
  <conditionalFormatting sqref="F763:F767">
    <cfRule type="cellIs" dxfId="1197" priority="595" operator="greaterThan">
      <formula>$D323</formula>
    </cfRule>
  </conditionalFormatting>
  <conditionalFormatting sqref="G769:G773">
    <cfRule type="cellIs" dxfId="1196" priority="586" operator="equal">
      <formula>0</formula>
    </cfRule>
  </conditionalFormatting>
  <conditionalFormatting sqref="E769:E773">
    <cfRule type="cellIs" dxfId="1195" priority="585" operator="equal">
      <formula>0</formula>
    </cfRule>
  </conditionalFormatting>
  <conditionalFormatting sqref="F769:F773">
    <cfRule type="cellIs" dxfId="1194" priority="587" operator="greaterThan">
      <formula>$D324</formula>
    </cfRule>
  </conditionalFormatting>
  <conditionalFormatting sqref="G775:G779">
    <cfRule type="cellIs" dxfId="1193" priority="578" operator="equal">
      <formula>0</formula>
    </cfRule>
  </conditionalFormatting>
  <conditionalFormatting sqref="E775:E779">
    <cfRule type="cellIs" dxfId="1192" priority="577" operator="equal">
      <formula>0</formula>
    </cfRule>
  </conditionalFormatting>
  <conditionalFormatting sqref="F775:F779">
    <cfRule type="cellIs" dxfId="1191" priority="579" operator="greaterThan">
      <formula>$D325</formula>
    </cfRule>
  </conditionalFormatting>
  <conditionalFormatting sqref="G781:G785">
    <cfRule type="cellIs" dxfId="1190" priority="570" operator="equal">
      <formula>0</formula>
    </cfRule>
  </conditionalFormatting>
  <conditionalFormatting sqref="E781:E785">
    <cfRule type="cellIs" dxfId="1189" priority="569" operator="equal">
      <formula>0</formula>
    </cfRule>
  </conditionalFormatting>
  <conditionalFormatting sqref="F781:F785">
    <cfRule type="cellIs" dxfId="1188" priority="571" operator="greaterThan">
      <formula>$D326</formula>
    </cfRule>
  </conditionalFormatting>
  <conditionalFormatting sqref="G787:G791">
    <cfRule type="cellIs" dxfId="1187" priority="562" operator="equal">
      <formula>0</formula>
    </cfRule>
  </conditionalFormatting>
  <conditionalFormatting sqref="E787:E791">
    <cfRule type="cellIs" dxfId="1186" priority="561" operator="equal">
      <formula>0</formula>
    </cfRule>
  </conditionalFormatting>
  <conditionalFormatting sqref="F787:F791">
    <cfRule type="cellIs" dxfId="1185" priority="563" operator="greaterThan">
      <formula>$D327</formula>
    </cfRule>
  </conditionalFormatting>
  <conditionalFormatting sqref="G793:G797">
    <cfRule type="cellIs" dxfId="1184" priority="554" operator="equal">
      <formula>0</formula>
    </cfRule>
  </conditionalFormatting>
  <conditionalFormatting sqref="E793:E797">
    <cfRule type="cellIs" dxfId="1183" priority="553" operator="equal">
      <formula>0</formula>
    </cfRule>
  </conditionalFormatting>
  <conditionalFormatting sqref="F793:F797">
    <cfRule type="cellIs" dxfId="1182" priority="555" operator="greaterThan">
      <formula>$D328</formula>
    </cfRule>
  </conditionalFormatting>
  <conditionalFormatting sqref="G800:G804">
    <cfRule type="cellIs" dxfId="1181" priority="546" operator="equal">
      <formula>0</formula>
    </cfRule>
  </conditionalFormatting>
  <conditionalFormatting sqref="E800:E804">
    <cfRule type="cellIs" dxfId="1180" priority="545" operator="equal">
      <formula>0</formula>
    </cfRule>
  </conditionalFormatting>
  <conditionalFormatting sqref="F800:F804">
    <cfRule type="cellIs" dxfId="1179" priority="547" operator="greaterThan">
      <formula>$D329</formula>
    </cfRule>
  </conditionalFormatting>
  <conditionalFormatting sqref="G806:G810">
    <cfRule type="cellIs" dxfId="1178" priority="538" operator="equal">
      <formula>0</formula>
    </cfRule>
  </conditionalFormatting>
  <conditionalFormatting sqref="E806:E810">
    <cfRule type="cellIs" dxfId="1177" priority="537" operator="equal">
      <formula>0</formula>
    </cfRule>
  </conditionalFormatting>
  <conditionalFormatting sqref="F806:F810">
    <cfRule type="cellIs" dxfId="1176" priority="539" operator="greaterThan">
      <formula>$D330</formula>
    </cfRule>
  </conditionalFormatting>
  <conditionalFormatting sqref="G812:G816">
    <cfRule type="cellIs" dxfId="1175" priority="530" operator="equal">
      <formula>0</formula>
    </cfRule>
  </conditionalFormatting>
  <conditionalFormatting sqref="E812:E816">
    <cfRule type="cellIs" dxfId="1174" priority="529" operator="equal">
      <formula>0</formula>
    </cfRule>
  </conditionalFormatting>
  <conditionalFormatting sqref="F812:F816">
    <cfRule type="cellIs" dxfId="1173" priority="531" operator="greaterThan">
      <formula>$D331</formula>
    </cfRule>
  </conditionalFormatting>
  <conditionalFormatting sqref="G818:G822">
    <cfRule type="cellIs" dxfId="1172" priority="522" operator="equal">
      <formula>0</formula>
    </cfRule>
  </conditionalFormatting>
  <conditionalFormatting sqref="E818:E822">
    <cfRule type="cellIs" dxfId="1171" priority="521" operator="equal">
      <formula>0</formula>
    </cfRule>
  </conditionalFormatting>
  <conditionalFormatting sqref="F818:F822">
    <cfRule type="cellIs" dxfId="1170" priority="523" operator="greaterThan">
      <formula>$D332</formula>
    </cfRule>
  </conditionalFormatting>
  <conditionalFormatting sqref="G824:G828">
    <cfRule type="cellIs" dxfId="1169" priority="514" operator="equal">
      <formula>0</formula>
    </cfRule>
  </conditionalFormatting>
  <conditionalFormatting sqref="E824:E828">
    <cfRule type="cellIs" dxfId="1168" priority="513" operator="equal">
      <formula>0</formula>
    </cfRule>
  </conditionalFormatting>
  <conditionalFormatting sqref="F824:F828">
    <cfRule type="cellIs" dxfId="1167" priority="515" operator="greaterThan">
      <formula>$D333</formula>
    </cfRule>
  </conditionalFormatting>
  <conditionalFormatting sqref="G830:G834">
    <cfRule type="cellIs" dxfId="1166" priority="506" operator="equal">
      <formula>0</formula>
    </cfRule>
  </conditionalFormatting>
  <conditionalFormatting sqref="E830:E834">
    <cfRule type="cellIs" dxfId="1165" priority="505" operator="equal">
      <formula>0</formula>
    </cfRule>
  </conditionalFormatting>
  <conditionalFormatting sqref="F830:F834">
    <cfRule type="cellIs" dxfId="1164" priority="507" operator="greaterThan">
      <formula>$D334</formula>
    </cfRule>
  </conditionalFormatting>
  <conditionalFormatting sqref="G836:G840">
    <cfRule type="cellIs" dxfId="1163" priority="498" operator="equal">
      <formula>0</formula>
    </cfRule>
  </conditionalFormatting>
  <conditionalFormatting sqref="E836:E840">
    <cfRule type="cellIs" dxfId="1162" priority="497" operator="equal">
      <formula>0</formula>
    </cfRule>
  </conditionalFormatting>
  <conditionalFormatting sqref="F836:F840">
    <cfRule type="cellIs" dxfId="1161" priority="499" operator="greaterThan">
      <formula>$D335</formula>
    </cfRule>
  </conditionalFormatting>
  <conditionalFormatting sqref="G842:G846">
    <cfRule type="cellIs" dxfId="1160" priority="490" operator="equal">
      <formula>0</formula>
    </cfRule>
  </conditionalFormatting>
  <conditionalFormatting sqref="E842:E846">
    <cfRule type="cellIs" dxfId="1159" priority="489" operator="equal">
      <formula>0</formula>
    </cfRule>
  </conditionalFormatting>
  <conditionalFormatting sqref="F842:F846">
    <cfRule type="cellIs" dxfId="1158" priority="491" operator="greaterThan">
      <formula>$D336</formula>
    </cfRule>
  </conditionalFormatting>
  <conditionalFormatting sqref="G848:G852">
    <cfRule type="cellIs" dxfId="1157" priority="482" operator="equal">
      <formula>0</formula>
    </cfRule>
  </conditionalFormatting>
  <conditionalFormatting sqref="E848:E852">
    <cfRule type="cellIs" dxfId="1156" priority="481" operator="equal">
      <formula>0</formula>
    </cfRule>
  </conditionalFormatting>
  <conditionalFormatting sqref="F848:F852">
    <cfRule type="cellIs" dxfId="1155" priority="483" operator="greaterThan">
      <formula>$D337</formula>
    </cfRule>
  </conditionalFormatting>
  <conditionalFormatting sqref="G854:G858">
    <cfRule type="cellIs" dxfId="1154" priority="474" operator="equal">
      <formula>0</formula>
    </cfRule>
  </conditionalFormatting>
  <conditionalFormatting sqref="E854:E858">
    <cfRule type="cellIs" dxfId="1153" priority="473" operator="equal">
      <formula>0</formula>
    </cfRule>
  </conditionalFormatting>
  <conditionalFormatting sqref="F854:F858">
    <cfRule type="cellIs" dxfId="1152" priority="475" operator="greaterThan">
      <formula>$D338</formula>
    </cfRule>
  </conditionalFormatting>
  <conditionalFormatting sqref="G860:G864">
    <cfRule type="cellIs" dxfId="1151" priority="466" operator="equal">
      <formula>0</formula>
    </cfRule>
  </conditionalFormatting>
  <conditionalFormatting sqref="E860:E864">
    <cfRule type="cellIs" dxfId="1150" priority="465" operator="equal">
      <formula>0</formula>
    </cfRule>
  </conditionalFormatting>
  <conditionalFormatting sqref="F860:F864">
    <cfRule type="cellIs" dxfId="1149" priority="467" operator="greaterThan">
      <formula>$D339</formula>
    </cfRule>
  </conditionalFormatting>
  <conditionalFormatting sqref="G866:G870">
    <cfRule type="cellIs" dxfId="1148" priority="458" operator="equal">
      <formula>0</formula>
    </cfRule>
  </conditionalFormatting>
  <conditionalFormatting sqref="E866:E870">
    <cfRule type="cellIs" dxfId="1147" priority="457" operator="equal">
      <formula>0</formula>
    </cfRule>
  </conditionalFormatting>
  <conditionalFormatting sqref="F866:F870">
    <cfRule type="cellIs" dxfId="1146" priority="459" operator="greaterThan">
      <formula>$D340</formula>
    </cfRule>
  </conditionalFormatting>
  <conditionalFormatting sqref="G872:G876">
    <cfRule type="cellIs" dxfId="1145" priority="450" operator="equal">
      <formula>0</formula>
    </cfRule>
  </conditionalFormatting>
  <conditionalFormatting sqref="E872:E876">
    <cfRule type="cellIs" dxfId="1144" priority="449" operator="equal">
      <formula>0</formula>
    </cfRule>
  </conditionalFormatting>
  <conditionalFormatting sqref="F872:F876">
    <cfRule type="cellIs" dxfId="1143" priority="451" operator="greaterThan">
      <formula>$D341</formula>
    </cfRule>
  </conditionalFormatting>
  <conditionalFormatting sqref="G878:G882">
    <cfRule type="cellIs" dxfId="1142" priority="442" operator="equal">
      <formula>0</formula>
    </cfRule>
  </conditionalFormatting>
  <conditionalFormatting sqref="E878:E882">
    <cfRule type="cellIs" dxfId="1141" priority="441" operator="equal">
      <formula>0</formula>
    </cfRule>
  </conditionalFormatting>
  <conditionalFormatting sqref="F878:F882">
    <cfRule type="cellIs" dxfId="1140" priority="443" operator="greaterThan">
      <formula>$D342</formula>
    </cfRule>
  </conditionalFormatting>
  <conditionalFormatting sqref="G884:G888">
    <cfRule type="cellIs" dxfId="1139" priority="434" operator="equal">
      <formula>0</formula>
    </cfRule>
  </conditionalFormatting>
  <conditionalFormatting sqref="E884:E888">
    <cfRule type="cellIs" dxfId="1138" priority="433" operator="equal">
      <formula>0</formula>
    </cfRule>
  </conditionalFormatting>
  <conditionalFormatting sqref="F884:F888">
    <cfRule type="cellIs" dxfId="1137" priority="435" operator="greaterThan">
      <formula>$D343</formula>
    </cfRule>
  </conditionalFormatting>
  <conditionalFormatting sqref="G890:G894">
    <cfRule type="cellIs" dxfId="1136" priority="426" operator="equal">
      <formula>0</formula>
    </cfRule>
  </conditionalFormatting>
  <conditionalFormatting sqref="E890:E894">
    <cfRule type="cellIs" dxfId="1135" priority="425" operator="equal">
      <formula>0</formula>
    </cfRule>
  </conditionalFormatting>
  <conditionalFormatting sqref="F890:F894">
    <cfRule type="cellIs" dxfId="1134" priority="427" operator="greaterThan">
      <formula>$D344</formula>
    </cfRule>
  </conditionalFormatting>
  <conditionalFormatting sqref="G896:G900">
    <cfRule type="cellIs" dxfId="1133" priority="418" operator="equal">
      <formula>0</formula>
    </cfRule>
  </conditionalFormatting>
  <conditionalFormatting sqref="E896:E900">
    <cfRule type="cellIs" dxfId="1132" priority="417" operator="equal">
      <formula>0</formula>
    </cfRule>
  </conditionalFormatting>
  <conditionalFormatting sqref="F896:F900">
    <cfRule type="cellIs" dxfId="1131" priority="419" operator="greaterThan">
      <formula>$D345</formula>
    </cfRule>
  </conditionalFormatting>
  <conditionalFormatting sqref="G902:G906">
    <cfRule type="cellIs" dxfId="1130" priority="410" operator="equal">
      <formula>0</formula>
    </cfRule>
  </conditionalFormatting>
  <conditionalFormatting sqref="E902:E906">
    <cfRule type="cellIs" dxfId="1129" priority="409" operator="equal">
      <formula>0</formula>
    </cfRule>
  </conditionalFormatting>
  <conditionalFormatting sqref="F902:F906">
    <cfRule type="cellIs" dxfId="1128" priority="411" operator="greaterThan">
      <formula>$D346</formula>
    </cfRule>
  </conditionalFormatting>
  <conditionalFormatting sqref="G908:G912">
    <cfRule type="cellIs" dxfId="1127" priority="402" operator="equal">
      <formula>0</formula>
    </cfRule>
  </conditionalFormatting>
  <conditionalFormatting sqref="E908:E912">
    <cfRule type="cellIs" dxfId="1126" priority="401" operator="equal">
      <formula>0</formula>
    </cfRule>
  </conditionalFormatting>
  <conditionalFormatting sqref="F908:F912">
    <cfRule type="cellIs" dxfId="1125" priority="403" operator="greaterThan">
      <formula>$D347</formula>
    </cfRule>
  </conditionalFormatting>
  <conditionalFormatting sqref="G914:G918">
    <cfRule type="cellIs" dxfId="1124" priority="394" operator="equal">
      <formula>0</formula>
    </cfRule>
  </conditionalFormatting>
  <conditionalFormatting sqref="E914:E918">
    <cfRule type="cellIs" dxfId="1123" priority="393" operator="equal">
      <formula>0</formula>
    </cfRule>
  </conditionalFormatting>
  <conditionalFormatting sqref="F914:F918">
    <cfRule type="cellIs" dxfId="1122" priority="395" operator="greaterThan">
      <formula>$D348</formula>
    </cfRule>
  </conditionalFormatting>
  <conditionalFormatting sqref="G920:G924">
    <cfRule type="cellIs" dxfId="1121" priority="386" operator="equal">
      <formula>0</formula>
    </cfRule>
  </conditionalFormatting>
  <conditionalFormatting sqref="E920:E924">
    <cfRule type="cellIs" dxfId="1120" priority="385" operator="equal">
      <formula>0</formula>
    </cfRule>
  </conditionalFormatting>
  <conditionalFormatting sqref="F920:F924">
    <cfRule type="cellIs" dxfId="1119" priority="387" operator="greaterThan">
      <formula>$D349</formula>
    </cfRule>
  </conditionalFormatting>
  <conditionalFormatting sqref="G926:G930">
    <cfRule type="cellIs" dxfId="1118" priority="378" operator="equal">
      <formula>0</formula>
    </cfRule>
  </conditionalFormatting>
  <conditionalFormatting sqref="E926:E930">
    <cfRule type="cellIs" dxfId="1117" priority="377" operator="equal">
      <formula>0</formula>
    </cfRule>
  </conditionalFormatting>
  <conditionalFormatting sqref="F926:F930">
    <cfRule type="cellIs" dxfId="1116" priority="379" operator="greaterThan">
      <formula>$D350</formula>
    </cfRule>
  </conditionalFormatting>
  <conditionalFormatting sqref="G932:G936">
    <cfRule type="cellIs" dxfId="1115" priority="370" operator="equal">
      <formula>0</formula>
    </cfRule>
  </conditionalFormatting>
  <conditionalFormatting sqref="E932:E936">
    <cfRule type="cellIs" dxfId="1114" priority="369" operator="equal">
      <formula>0</formula>
    </cfRule>
  </conditionalFormatting>
  <conditionalFormatting sqref="F932:F936">
    <cfRule type="cellIs" dxfId="1113" priority="371" operator="greaterThan">
      <formula>$D351</formula>
    </cfRule>
  </conditionalFormatting>
  <conditionalFormatting sqref="G938:G942">
    <cfRule type="cellIs" dxfId="1112" priority="362" operator="equal">
      <formula>0</formula>
    </cfRule>
  </conditionalFormatting>
  <conditionalFormatting sqref="E938:E942">
    <cfRule type="cellIs" dxfId="1111" priority="361" operator="equal">
      <formula>0</formula>
    </cfRule>
  </conditionalFormatting>
  <conditionalFormatting sqref="F938:F942">
    <cfRule type="cellIs" dxfId="1110" priority="363" operator="greaterThan">
      <formula>$D352</formula>
    </cfRule>
  </conditionalFormatting>
  <conditionalFormatting sqref="G944:G948">
    <cfRule type="cellIs" dxfId="1109" priority="354" operator="equal">
      <formula>0</formula>
    </cfRule>
  </conditionalFormatting>
  <conditionalFormatting sqref="E944:E948">
    <cfRule type="cellIs" dxfId="1108" priority="353" operator="equal">
      <formula>0</formula>
    </cfRule>
  </conditionalFormatting>
  <conditionalFormatting sqref="F944:F948">
    <cfRule type="cellIs" dxfId="1107" priority="355" operator="greaterThan">
      <formula>$D353</formula>
    </cfRule>
  </conditionalFormatting>
  <conditionalFormatting sqref="G950:G954">
    <cfRule type="cellIs" dxfId="1106" priority="346" operator="equal">
      <formula>0</formula>
    </cfRule>
  </conditionalFormatting>
  <conditionalFormatting sqref="E950:E954">
    <cfRule type="cellIs" dxfId="1105" priority="345" operator="equal">
      <formula>0</formula>
    </cfRule>
  </conditionalFormatting>
  <conditionalFormatting sqref="F950:F954">
    <cfRule type="cellIs" dxfId="1104" priority="347" operator="greaterThan">
      <formula>$D354</formula>
    </cfRule>
  </conditionalFormatting>
  <conditionalFormatting sqref="G956:G960">
    <cfRule type="cellIs" dxfId="1103" priority="338" operator="equal">
      <formula>0</formula>
    </cfRule>
  </conditionalFormatting>
  <conditionalFormatting sqref="E956:E960">
    <cfRule type="cellIs" dxfId="1102" priority="337" operator="equal">
      <formula>0</formula>
    </cfRule>
  </conditionalFormatting>
  <conditionalFormatting sqref="F956:F960">
    <cfRule type="cellIs" dxfId="1101" priority="339" operator="greaterThan">
      <formula>$D355</formula>
    </cfRule>
  </conditionalFormatting>
  <conditionalFormatting sqref="G962:G966">
    <cfRule type="cellIs" dxfId="1100" priority="330" operator="equal">
      <formula>0</formula>
    </cfRule>
  </conditionalFormatting>
  <conditionalFormatting sqref="E962:E966">
    <cfRule type="cellIs" dxfId="1099" priority="329" operator="equal">
      <formula>0</formula>
    </cfRule>
  </conditionalFormatting>
  <conditionalFormatting sqref="F962:F966">
    <cfRule type="cellIs" dxfId="1098" priority="331" operator="greaterThan">
      <formula>$D356</formula>
    </cfRule>
  </conditionalFormatting>
  <conditionalFormatting sqref="G968:G972">
    <cfRule type="cellIs" dxfId="1097" priority="322" operator="equal">
      <formula>0</formula>
    </cfRule>
  </conditionalFormatting>
  <conditionalFormatting sqref="E968:E972">
    <cfRule type="cellIs" dxfId="1096" priority="321" operator="equal">
      <formula>0</formula>
    </cfRule>
  </conditionalFormatting>
  <conditionalFormatting sqref="F968:F972">
    <cfRule type="cellIs" dxfId="1095" priority="323" operator="greaterThan">
      <formula>$D357</formula>
    </cfRule>
  </conditionalFormatting>
  <conditionalFormatting sqref="G974:G978">
    <cfRule type="cellIs" dxfId="1094" priority="314" operator="equal">
      <formula>0</formula>
    </cfRule>
  </conditionalFormatting>
  <conditionalFormatting sqref="E974:E978">
    <cfRule type="cellIs" dxfId="1093" priority="313" operator="equal">
      <formula>0</formula>
    </cfRule>
  </conditionalFormatting>
  <conditionalFormatting sqref="F974:F978">
    <cfRule type="cellIs" dxfId="1092" priority="315" operator="greaterThan">
      <formula>$D358</formula>
    </cfRule>
  </conditionalFormatting>
  <conditionalFormatting sqref="G980:G984">
    <cfRule type="cellIs" dxfId="1091" priority="306" operator="equal">
      <formula>0</formula>
    </cfRule>
  </conditionalFormatting>
  <conditionalFormatting sqref="E980:E984">
    <cfRule type="cellIs" dxfId="1090" priority="305" operator="equal">
      <formula>0</formula>
    </cfRule>
  </conditionalFormatting>
  <conditionalFormatting sqref="F980:F984">
    <cfRule type="cellIs" dxfId="1089" priority="307" operator="greaterThan">
      <formula>$D359</formula>
    </cfRule>
  </conditionalFormatting>
  <conditionalFormatting sqref="G986:G990">
    <cfRule type="cellIs" dxfId="1088" priority="298" operator="equal">
      <formula>0</formula>
    </cfRule>
  </conditionalFormatting>
  <conditionalFormatting sqref="E986:E990">
    <cfRule type="cellIs" dxfId="1087" priority="297" operator="equal">
      <formula>0</formula>
    </cfRule>
  </conditionalFormatting>
  <conditionalFormatting sqref="F986:F990">
    <cfRule type="cellIs" dxfId="1086" priority="299" operator="greaterThan">
      <formula>$D360</formula>
    </cfRule>
  </conditionalFormatting>
  <conditionalFormatting sqref="G992:G996">
    <cfRule type="cellIs" dxfId="1085" priority="290" operator="equal">
      <formula>0</formula>
    </cfRule>
  </conditionalFormatting>
  <conditionalFormatting sqref="E992:E996">
    <cfRule type="cellIs" dxfId="1084" priority="289" operator="equal">
      <formula>0</formula>
    </cfRule>
  </conditionalFormatting>
  <conditionalFormatting sqref="F992:F996">
    <cfRule type="cellIs" dxfId="1083" priority="291" operator="greaterThan">
      <formula>$D361</formula>
    </cfRule>
  </conditionalFormatting>
  <conditionalFormatting sqref="G998:G1002">
    <cfRule type="cellIs" dxfId="1082" priority="282" operator="equal">
      <formula>0</formula>
    </cfRule>
  </conditionalFormatting>
  <conditionalFormatting sqref="E998:E1002">
    <cfRule type="cellIs" dxfId="1081" priority="281" operator="equal">
      <formula>0</formula>
    </cfRule>
  </conditionalFormatting>
  <conditionalFormatting sqref="F998:F1002">
    <cfRule type="cellIs" dxfId="1080" priority="283" operator="greaterThan">
      <formula>$D362</formula>
    </cfRule>
  </conditionalFormatting>
  <conditionalFormatting sqref="G1004:G1008">
    <cfRule type="cellIs" dxfId="1079" priority="274" operator="equal">
      <formula>0</formula>
    </cfRule>
  </conditionalFormatting>
  <conditionalFormatting sqref="E1004:E1008">
    <cfRule type="cellIs" dxfId="1078" priority="273" operator="equal">
      <formula>0</formula>
    </cfRule>
  </conditionalFormatting>
  <conditionalFormatting sqref="F1004:F1008">
    <cfRule type="cellIs" dxfId="1077" priority="275" operator="greaterThan">
      <formula>$D363</formula>
    </cfRule>
  </conditionalFormatting>
  <conditionalFormatting sqref="G1010:G1014">
    <cfRule type="cellIs" dxfId="1076" priority="266" operator="equal">
      <formula>0</formula>
    </cfRule>
  </conditionalFormatting>
  <conditionalFormatting sqref="E1010:E1014">
    <cfRule type="cellIs" dxfId="1075" priority="265" operator="equal">
      <formula>0</formula>
    </cfRule>
  </conditionalFormatting>
  <conditionalFormatting sqref="F1010:F1014">
    <cfRule type="cellIs" dxfId="1074" priority="267" operator="greaterThan">
      <formula>$D364</formula>
    </cfRule>
  </conditionalFormatting>
  <conditionalFormatting sqref="G1016:G1020">
    <cfRule type="cellIs" dxfId="1073" priority="258" operator="equal">
      <formula>0</formula>
    </cfRule>
  </conditionalFormatting>
  <conditionalFormatting sqref="E1016:E1020">
    <cfRule type="cellIs" dxfId="1072" priority="257" operator="equal">
      <formula>0</formula>
    </cfRule>
  </conditionalFormatting>
  <conditionalFormatting sqref="F1016:F1020">
    <cfRule type="cellIs" dxfId="1071" priority="259" operator="greaterThan">
      <formula>$D365</formula>
    </cfRule>
  </conditionalFormatting>
  <conditionalFormatting sqref="G1022:G1026">
    <cfRule type="cellIs" dxfId="1070" priority="250" operator="equal">
      <formula>0</formula>
    </cfRule>
  </conditionalFormatting>
  <conditionalFormatting sqref="E1022:E1026">
    <cfRule type="cellIs" dxfId="1069" priority="249" operator="equal">
      <formula>0</formula>
    </cfRule>
  </conditionalFormatting>
  <conditionalFormatting sqref="F1022:F1026">
    <cfRule type="cellIs" dxfId="1068" priority="251" operator="greaterThan">
      <formula>$D366</formula>
    </cfRule>
  </conditionalFormatting>
  <conditionalFormatting sqref="G1028:G1032">
    <cfRule type="cellIs" dxfId="1067" priority="242" operator="equal">
      <formula>0</formula>
    </cfRule>
  </conditionalFormatting>
  <conditionalFormatting sqref="E1028:E1032">
    <cfRule type="cellIs" dxfId="1066" priority="241" operator="equal">
      <formula>0</formula>
    </cfRule>
  </conditionalFormatting>
  <conditionalFormatting sqref="F1028:F1032">
    <cfRule type="cellIs" dxfId="1065" priority="243" operator="greaterThan">
      <formula>$D367</formula>
    </cfRule>
  </conditionalFormatting>
  <conditionalFormatting sqref="G1034:G1038">
    <cfRule type="cellIs" dxfId="1064" priority="234" operator="equal">
      <formula>0</formula>
    </cfRule>
  </conditionalFormatting>
  <conditionalFormatting sqref="E1034:E1038">
    <cfRule type="cellIs" dxfId="1063" priority="233" operator="equal">
      <formula>0</formula>
    </cfRule>
  </conditionalFormatting>
  <conditionalFormatting sqref="F1034:F1038">
    <cfRule type="cellIs" dxfId="1062" priority="235" operator="greaterThan">
      <formula>$D368</formula>
    </cfRule>
  </conditionalFormatting>
  <conditionalFormatting sqref="G1040:G1044">
    <cfRule type="cellIs" dxfId="1061" priority="226" operator="equal">
      <formula>0</formula>
    </cfRule>
  </conditionalFormatting>
  <conditionalFormatting sqref="E1040:E1044">
    <cfRule type="cellIs" dxfId="1060" priority="225" operator="equal">
      <formula>0</formula>
    </cfRule>
  </conditionalFormatting>
  <conditionalFormatting sqref="F1040:F1044">
    <cfRule type="cellIs" dxfId="1059" priority="227" operator="greaterThan">
      <formula>$D369</formula>
    </cfRule>
  </conditionalFormatting>
  <conditionalFormatting sqref="G1046:G1050">
    <cfRule type="cellIs" dxfId="1058" priority="218" operator="equal">
      <formula>0</formula>
    </cfRule>
  </conditionalFormatting>
  <conditionalFormatting sqref="E1046:E1050">
    <cfRule type="cellIs" dxfId="1057" priority="217" operator="equal">
      <formula>0</formula>
    </cfRule>
  </conditionalFormatting>
  <conditionalFormatting sqref="F1046:F1050">
    <cfRule type="cellIs" dxfId="1056" priority="219" operator="greaterThan">
      <formula>$D370</formula>
    </cfRule>
  </conditionalFormatting>
  <conditionalFormatting sqref="G1052:G1056">
    <cfRule type="cellIs" dxfId="1055" priority="210" operator="equal">
      <formula>0</formula>
    </cfRule>
  </conditionalFormatting>
  <conditionalFormatting sqref="E1052:E1056">
    <cfRule type="cellIs" dxfId="1054" priority="209" operator="equal">
      <formula>0</formula>
    </cfRule>
  </conditionalFormatting>
  <conditionalFormatting sqref="F1052:F1056">
    <cfRule type="cellIs" dxfId="1053" priority="211" operator="greaterThan">
      <formula>$D371</formula>
    </cfRule>
  </conditionalFormatting>
  <conditionalFormatting sqref="G1058:G1062">
    <cfRule type="cellIs" dxfId="1052" priority="202" operator="equal">
      <formula>0</formula>
    </cfRule>
  </conditionalFormatting>
  <conditionalFormatting sqref="E1058:E1062">
    <cfRule type="cellIs" dxfId="1051" priority="201" operator="equal">
      <formula>0</formula>
    </cfRule>
  </conditionalFormatting>
  <conditionalFormatting sqref="F1058:F1062">
    <cfRule type="cellIs" dxfId="1050" priority="203" operator="greaterThan">
      <formula>$D372</formula>
    </cfRule>
  </conditionalFormatting>
  <conditionalFormatting sqref="G1064:G1068">
    <cfRule type="cellIs" dxfId="1049" priority="194" operator="equal">
      <formula>0</formula>
    </cfRule>
  </conditionalFormatting>
  <conditionalFormatting sqref="E1064:E1068">
    <cfRule type="cellIs" dxfId="1048" priority="193" operator="equal">
      <formula>0</formula>
    </cfRule>
  </conditionalFormatting>
  <conditionalFormatting sqref="F1064:F1068">
    <cfRule type="cellIs" dxfId="1047" priority="195" operator="greaterThan">
      <formula>$D373</formula>
    </cfRule>
  </conditionalFormatting>
  <conditionalFormatting sqref="G1070:G1074">
    <cfRule type="cellIs" dxfId="1046" priority="186" operator="equal">
      <formula>0</formula>
    </cfRule>
  </conditionalFormatting>
  <conditionalFormatting sqref="E1070:E1074">
    <cfRule type="cellIs" dxfId="1045" priority="185" operator="equal">
      <formula>0</formula>
    </cfRule>
  </conditionalFormatting>
  <conditionalFormatting sqref="F1070:F1074">
    <cfRule type="cellIs" dxfId="1044" priority="187" operator="greaterThan">
      <formula>$D374</formula>
    </cfRule>
  </conditionalFormatting>
  <conditionalFormatting sqref="G1076:G1080">
    <cfRule type="cellIs" dxfId="1043" priority="178" operator="equal">
      <formula>0</formula>
    </cfRule>
  </conditionalFormatting>
  <conditionalFormatting sqref="E1076:E1080">
    <cfRule type="cellIs" dxfId="1042" priority="177" operator="equal">
      <formula>0</formula>
    </cfRule>
  </conditionalFormatting>
  <conditionalFormatting sqref="F1076:F1080">
    <cfRule type="cellIs" dxfId="1041" priority="179" operator="greaterThan">
      <formula>$D375</formula>
    </cfRule>
  </conditionalFormatting>
  <conditionalFormatting sqref="G1082:G1086">
    <cfRule type="cellIs" dxfId="1040" priority="170" operator="equal">
      <formula>0</formula>
    </cfRule>
  </conditionalFormatting>
  <conditionalFormatting sqref="E1082:E1086">
    <cfRule type="cellIs" dxfId="1039" priority="169" operator="equal">
      <formula>0</formula>
    </cfRule>
  </conditionalFormatting>
  <conditionalFormatting sqref="F1082:F1086">
    <cfRule type="cellIs" dxfId="1038" priority="171" operator="greaterThan">
      <formula>$D376</formula>
    </cfRule>
  </conditionalFormatting>
  <conditionalFormatting sqref="G1088:G1092">
    <cfRule type="cellIs" dxfId="1037" priority="162" operator="equal">
      <formula>0</formula>
    </cfRule>
  </conditionalFormatting>
  <conditionalFormatting sqref="E1088:E1092">
    <cfRule type="cellIs" dxfId="1036" priority="161" operator="equal">
      <formula>0</formula>
    </cfRule>
  </conditionalFormatting>
  <conditionalFormatting sqref="F1088:F1092">
    <cfRule type="cellIs" dxfId="1035" priority="163" operator="greaterThan">
      <formula>$D377</formula>
    </cfRule>
  </conditionalFormatting>
  <conditionalFormatting sqref="G1094:G1098">
    <cfRule type="cellIs" dxfId="1034" priority="154" operator="equal">
      <formula>0</formula>
    </cfRule>
  </conditionalFormatting>
  <conditionalFormatting sqref="E1094:E1098">
    <cfRule type="cellIs" dxfId="1033" priority="153" operator="equal">
      <formula>0</formula>
    </cfRule>
  </conditionalFormatting>
  <conditionalFormatting sqref="F1094:F1098">
    <cfRule type="cellIs" dxfId="1032" priority="155" operator="greaterThan">
      <formula>$D378</formula>
    </cfRule>
  </conditionalFormatting>
  <conditionalFormatting sqref="G1100:G1104">
    <cfRule type="cellIs" dxfId="1031" priority="146" operator="equal">
      <formula>0</formula>
    </cfRule>
  </conditionalFormatting>
  <conditionalFormatting sqref="E1100:E1104">
    <cfRule type="cellIs" dxfId="1030" priority="145" operator="equal">
      <formula>0</formula>
    </cfRule>
  </conditionalFormatting>
  <conditionalFormatting sqref="F1100:F1104">
    <cfRule type="cellIs" dxfId="1029" priority="147" operator="greaterThan">
      <formula>$D379</formula>
    </cfRule>
  </conditionalFormatting>
  <conditionalFormatting sqref="G1106:G1110">
    <cfRule type="cellIs" dxfId="1028" priority="138" operator="equal">
      <formula>0</formula>
    </cfRule>
  </conditionalFormatting>
  <conditionalFormatting sqref="E1106:E1110">
    <cfRule type="cellIs" dxfId="1027" priority="137" operator="equal">
      <formula>0</formula>
    </cfRule>
  </conditionalFormatting>
  <conditionalFormatting sqref="F1106:F1110">
    <cfRule type="cellIs" dxfId="1026" priority="139" operator="greaterThan">
      <formula>$D380</formula>
    </cfRule>
  </conditionalFormatting>
  <conditionalFormatting sqref="G1112:G1116">
    <cfRule type="cellIs" dxfId="1025" priority="130" operator="equal">
      <formula>0</formula>
    </cfRule>
  </conditionalFormatting>
  <conditionalFormatting sqref="E1112:E1116">
    <cfRule type="cellIs" dxfId="1024" priority="129" operator="equal">
      <formula>0</formula>
    </cfRule>
  </conditionalFormatting>
  <conditionalFormatting sqref="F1112:F1116">
    <cfRule type="cellIs" dxfId="1023" priority="131" operator="greaterThan">
      <formula>$D381</formula>
    </cfRule>
  </conditionalFormatting>
  <conditionalFormatting sqref="G1118:G1122">
    <cfRule type="cellIs" dxfId="1022" priority="122" operator="equal">
      <formula>0</formula>
    </cfRule>
  </conditionalFormatting>
  <conditionalFormatting sqref="E1118:E1122">
    <cfRule type="cellIs" dxfId="1021" priority="121" operator="equal">
      <formula>0</formula>
    </cfRule>
  </conditionalFormatting>
  <conditionalFormatting sqref="F1118:F1122">
    <cfRule type="cellIs" dxfId="1020" priority="123" operator="greaterThan">
      <formula>$D382</formula>
    </cfRule>
  </conditionalFormatting>
  <conditionalFormatting sqref="G1124:G1128">
    <cfRule type="cellIs" dxfId="1019" priority="114" operator="equal">
      <formula>0</formula>
    </cfRule>
  </conditionalFormatting>
  <conditionalFormatting sqref="E1124:E1128">
    <cfRule type="cellIs" dxfId="1018" priority="113" operator="equal">
      <formula>0</formula>
    </cfRule>
  </conditionalFormatting>
  <conditionalFormatting sqref="F1124:F1128">
    <cfRule type="cellIs" dxfId="1017" priority="115" operator="greaterThan">
      <formula>$D383</formula>
    </cfRule>
  </conditionalFormatting>
  <conditionalFormatting sqref="G1130:G1134">
    <cfRule type="cellIs" dxfId="1016" priority="106" operator="equal">
      <formula>0</formula>
    </cfRule>
  </conditionalFormatting>
  <conditionalFormatting sqref="E1130:E1134">
    <cfRule type="cellIs" dxfId="1015" priority="105" operator="equal">
      <formula>0</formula>
    </cfRule>
  </conditionalFormatting>
  <conditionalFormatting sqref="F1130:F1134">
    <cfRule type="cellIs" dxfId="1014" priority="107" operator="greaterThan">
      <formula>$D384</formula>
    </cfRule>
  </conditionalFormatting>
  <conditionalFormatting sqref="G1136:G1140">
    <cfRule type="cellIs" dxfId="1013" priority="98" operator="equal">
      <formula>0</formula>
    </cfRule>
  </conditionalFormatting>
  <conditionalFormatting sqref="E1136:E1140">
    <cfRule type="cellIs" dxfId="1012" priority="97" operator="equal">
      <formula>0</formula>
    </cfRule>
  </conditionalFormatting>
  <conditionalFormatting sqref="F1136:F1140">
    <cfRule type="cellIs" dxfId="1011" priority="99" operator="greaterThan">
      <formula>$D385</formula>
    </cfRule>
  </conditionalFormatting>
  <conditionalFormatting sqref="G1142:G1146">
    <cfRule type="cellIs" dxfId="1010" priority="90" operator="equal">
      <formula>0</formula>
    </cfRule>
  </conditionalFormatting>
  <conditionalFormatting sqref="E1142:E1146">
    <cfRule type="cellIs" dxfId="1009" priority="89" operator="equal">
      <formula>0</formula>
    </cfRule>
  </conditionalFormatting>
  <conditionalFormatting sqref="F1142:F1146">
    <cfRule type="cellIs" dxfId="1008" priority="91" operator="greaterThan">
      <formula>$D386</formula>
    </cfRule>
  </conditionalFormatting>
  <conditionalFormatting sqref="G1148:G1152">
    <cfRule type="cellIs" dxfId="1007" priority="82" operator="equal">
      <formula>0</formula>
    </cfRule>
  </conditionalFormatting>
  <conditionalFormatting sqref="E1148:E1152">
    <cfRule type="cellIs" dxfId="1006" priority="81" operator="equal">
      <formula>0</formula>
    </cfRule>
  </conditionalFormatting>
  <conditionalFormatting sqref="F1148:F1152">
    <cfRule type="cellIs" dxfId="1005" priority="83" operator="greaterThan">
      <formula>$D387</formula>
    </cfRule>
  </conditionalFormatting>
  <conditionalFormatting sqref="G1154:G1158">
    <cfRule type="cellIs" dxfId="1004" priority="74" operator="equal">
      <formula>0</formula>
    </cfRule>
  </conditionalFormatting>
  <conditionalFormatting sqref="E1154:E1158">
    <cfRule type="cellIs" dxfId="1003" priority="73" operator="equal">
      <formula>0</formula>
    </cfRule>
  </conditionalFormatting>
  <conditionalFormatting sqref="F1154:F1158">
    <cfRule type="cellIs" dxfId="1002" priority="75" operator="greaterThan">
      <formula>$D388</formula>
    </cfRule>
  </conditionalFormatting>
  <conditionalFormatting sqref="G1160:G1164">
    <cfRule type="cellIs" dxfId="1001" priority="66" operator="equal">
      <formula>0</formula>
    </cfRule>
  </conditionalFormatting>
  <conditionalFormatting sqref="E1160:E1164">
    <cfRule type="cellIs" dxfId="1000" priority="65" operator="equal">
      <formula>0</formula>
    </cfRule>
  </conditionalFormatting>
  <conditionalFormatting sqref="F1160:F1164">
    <cfRule type="cellIs" dxfId="999" priority="67" operator="greaterThan">
      <formula>$D389</formula>
    </cfRule>
  </conditionalFormatting>
  <conditionalFormatting sqref="G1166:G1170">
    <cfRule type="cellIs" dxfId="998" priority="58" operator="equal">
      <formula>0</formula>
    </cfRule>
  </conditionalFormatting>
  <conditionalFormatting sqref="E1166:E1170">
    <cfRule type="cellIs" dxfId="997" priority="57" operator="equal">
      <formula>0</formula>
    </cfRule>
  </conditionalFormatting>
  <conditionalFormatting sqref="F1166:F1170">
    <cfRule type="cellIs" dxfId="996" priority="59" operator="greaterThan">
      <formula>$D390</formula>
    </cfRule>
  </conditionalFormatting>
  <conditionalFormatting sqref="G1172:G1176">
    <cfRule type="cellIs" dxfId="995" priority="50" operator="equal">
      <formula>0</formula>
    </cfRule>
  </conditionalFormatting>
  <conditionalFormatting sqref="E1172:E1176">
    <cfRule type="cellIs" dxfId="994" priority="49" operator="equal">
      <formula>0</formula>
    </cfRule>
  </conditionalFormatting>
  <conditionalFormatting sqref="F1172:F1176">
    <cfRule type="cellIs" dxfId="993" priority="51" operator="greaterThan">
      <formula>$D391</formula>
    </cfRule>
  </conditionalFormatting>
  <conditionalFormatting sqref="G1178:G1182">
    <cfRule type="cellIs" dxfId="992" priority="42" operator="equal">
      <formula>0</formula>
    </cfRule>
  </conditionalFormatting>
  <conditionalFormatting sqref="E1178:E1182">
    <cfRule type="cellIs" dxfId="991" priority="41" operator="equal">
      <formula>0</formula>
    </cfRule>
  </conditionalFormatting>
  <conditionalFormatting sqref="F1178:F1182">
    <cfRule type="cellIs" dxfId="990" priority="43" operator="greaterThan">
      <formula>$D392</formula>
    </cfRule>
  </conditionalFormatting>
  <conditionalFormatting sqref="G1184:G1188">
    <cfRule type="cellIs" dxfId="989" priority="34" operator="equal">
      <formula>0</formula>
    </cfRule>
  </conditionalFormatting>
  <conditionalFormatting sqref="E1184:E1188">
    <cfRule type="cellIs" dxfId="988" priority="33" operator="equal">
      <formula>0</formula>
    </cfRule>
  </conditionalFormatting>
  <conditionalFormatting sqref="F1184:F1188">
    <cfRule type="cellIs" dxfId="987" priority="35" operator="greaterThan">
      <formula>$D393</formula>
    </cfRule>
  </conditionalFormatting>
  <conditionalFormatting sqref="G1190:G1194">
    <cfRule type="cellIs" dxfId="986" priority="26" operator="equal">
      <formula>0</formula>
    </cfRule>
  </conditionalFormatting>
  <conditionalFormatting sqref="E1190:E1194">
    <cfRule type="cellIs" dxfId="985" priority="25" operator="equal">
      <formula>0</formula>
    </cfRule>
  </conditionalFormatting>
  <conditionalFormatting sqref="F1190:F1194">
    <cfRule type="cellIs" dxfId="984" priority="27" operator="greaterThan">
      <formula>$D394</formula>
    </cfRule>
  </conditionalFormatting>
  <conditionalFormatting sqref="G1196:G1200">
    <cfRule type="cellIs" dxfId="983" priority="18" operator="equal">
      <formula>0</formula>
    </cfRule>
  </conditionalFormatting>
  <conditionalFormatting sqref="E1196:E1200">
    <cfRule type="cellIs" dxfId="982" priority="17" operator="equal">
      <formula>0</formula>
    </cfRule>
  </conditionalFormatting>
  <conditionalFormatting sqref="F1196:F1200">
    <cfRule type="cellIs" dxfId="981" priority="19" operator="greaterThan">
      <formula>$D395</formula>
    </cfRule>
  </conditionalFormatting>
  <conditionalFormatting sqref="G1202:G1206">
    <cfRule type="cellIs" dxfId="980" priority="10" operator="equal">
      <formula>0</formula>
    </cfRule>
  </conditionalFormatting>
  <conditionalFormatting sqref="E1202:E1206">
    <cfRule type="cellIs" dxfId="979" priority="9" operator="equal">
      <formula>0</formula>
    </cfRule>
  </conditionalFormatting>
  <conditionalFormatting sqref="F1202:F1206">
    <cfRule type="cellIs" dxfId="978" priority="11" operator="greaterThan">
      <formula>$D396</formula>
    </cfRule>
  </conditionalFormatting>
  <printOptions horizontalCentered="1"/>
  <pageMargins left="0.5" right="0.5" top="0.5" bottom="0.75" header="0.3" footer="0.5"/>
  <pageSetup scale="53" orientation="portrait" r:id="rId1"/>
  <headerFooter>
    <oddFooter>&amp;LHC Development Final Cost Certification (DFCC)
&amp;10Rev. 06-2023&amp;RExhibit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1499"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1501"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1500"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1502"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1505"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1607"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1606"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1608"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1610"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1612"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1611"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1613"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615"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617"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616"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726"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72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73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72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73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733"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735"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734"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736"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491"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495"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494"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496"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498"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583"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582"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584"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586"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588"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587"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589"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591"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593"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592"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594"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596"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598"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597"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599"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601"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603"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602"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604"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48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48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48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48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554"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559"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558"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560"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1562"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564"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1563"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565"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1567"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1569"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1568"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1570"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1572"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1574"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1573"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1575"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1577"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1579"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1578"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1580"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1480"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1482"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1481"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1483"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1485"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1523"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1492"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1524"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153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1539"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1538"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1540"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1542"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1544"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1543"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1545"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1547"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1549"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1548"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1550"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1475"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1477"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1476"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1478"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1507"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1509"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1508"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1511"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1513"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1518"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1514"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1522"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1527"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1529"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1528"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1530"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1532"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1535"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1533"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1536"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155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1555"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1553"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1556"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150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1609"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1614"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1727"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1732"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173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1497"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158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1590"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1595"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1600"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149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605"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561"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566"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571"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76"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581"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484"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525"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54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546"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1551"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1479"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1512"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152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1531"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1537"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1557"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1425" operator="notEqual" id="{28F5BD77-265A-462E-991F-B137C01AFC65}">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1427" operator="notEqual" id="{82DF9DE9-B3F0-49CA-9488-7CA96D2BDDA7}">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1426" operator="notEqual" id="{8C9AD693-AC09-4443-A646-696368B16231}">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1428" operator="notEqual" id="{DC437658-5E69-44D3-ADB6-97EC4B5AAC1D}">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1430" operator="notEqual" id="{705D468C-8E24-40C3-B97F-12CC95DB974F}">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1432" operator="notEqual" id="{97846182-31FE-43AD-88E4-76EF08812D78}">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1431" operator="notEqual" id="{BA3BF318-55A0-4445-B5DA-FDDB40E15962}">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1433" operator="notEqual" id="{B34B7E95-2AAC-437D-9DA9-C46466E83764}">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1435" operator="notEqual" id="{1D9DDC9C-D230-48CA-95B4-F45C61FEB724}">
            <xm:f>'APPLIC. FRACT.'!$B$39</xm:f>
            <x14:dxf>
              <font>
                <b/>
                <i val="0"/>
                <color rgb="FFFF0000"/>
              </font>
              <fill>
                <patternFill>
                  <bgColor rgb="FFFFDCFF"/>
                </patternFill>
              </fill>
            </x14:dxf>
          </x14:cfRule>
          <xm:sqref>D198</xm:sqref>
        </x14:conditionalFormatting>
        <x14:conditionalFormatting xmlns:xm="http://schemas.microsoft.com/office/excel/2006/main">
          <x14:cfRule type="cellIs" priority="1437" operator="notEqual" id="{EE8E51DC-F353-4BE5-95D0-F249478AA171}">
            <xm:f>N('APPLIC. FRACT.'!$C$39)</xm:f>
            <x14:dxf>
              <font>
                <b/>
                <i val="0"/>
                <color rgb="FFFF0000"/>
              </font>
              <fill>
                <patternFill>
                  <bgColor rgb="FFFFDCFF"/>
                </patternFill>
              </fill>
            </x14:dxf>
          </x14:cfRule>
          <xm:sqref>F198</xm:sqref>
        </x14:conditionalFormatting>
        <x14:conditionalFormatting xmlns:xm="http://schemas.microsoft.com/office/excel/2006/main">
          <x14:cfRule type="cellIs" priority="1436" operator="notEqual" id="{A3C14A4C-90E6-4AE5-BBE8-5057EE050896}">
            <xm:f>N('APPLIC. FRACT.'!$E$39)</xm:f>
            <x14:dxf>
              <font>
                <b/>
                <i val="0"/>
                <color rgb="FFFF0000"/>
              </font>
              <fill>
                <patternFill>
                  <bgColor rgb="FFFFDCFF"/>
                </patternFill>
              </fill>
            </x14:dxf>
          </x14:cfRule>
          <xm:sqref>E198</xm:sqref>
        </x14:conditionalFormatting>
        <x14:conditionalFormatting xmlns:xm="http://schemas.microsoft.com/office/excel/2006/main">
          <x14:cfRule type="cellIs" priority="1438" operator="notEqual" id="{2CF13077-5608-42FF-AED6-94AEB719B534}">
            <xm:f>N('APPLIC. FRACT.'!$F$39)</xm:f>
            <x14:dxf>
              <font>
                <b/>
                <i val="0"/>
                <color rgb="FFFF0000"/>
              </font>
              <fill>
                <patternFill>
                  <bgColor rgb="FFFFDCFF"/>
                </patternFill>
              </fill>
            </x14:dxf>
          </x14:cfRule>
          <xm:sqref>G198</xm:sqref>
        </x14:conditionalFormatting>
        <x14:conditionalFormatting xmlns:xm="http://schemas.microsoft.com/office/excel/2006/main">
          <x14:cfRule type="cellIs" priority="1440" operator="notEqual" id="{F01C0CA9-858B-4000-AC9F-3632D45C1043}">
            <xm:f>'APPLIC. FRACT.'!$B$40</xm:f>
            <x14:dxf>
              <font>
                <b/>
                <i val="0"/>
                <color rgb="FFFF0000"/>
              </font>
              <fill>
                <patternFill>
                  <bgColor rgb="FFFFDCFF"/>
                </patternFill>
              </fill>
            </x14:dxf>
          </x14:cfRule>
          <xm:sqref>D204</xm:sqref>
        </x14:conditionalFormatting>
        <x14:conditionalFormatting xmlns:xm="http://schemas.microsoft.com/office/excel/2006/main">
          <x14:cfRule type="cellIs" priority="1442" operator="notEqual" id="{ABA20169-A50B-431F-9F2C-D51B79859BD4}">
            <xm:f>N('APPLIC. FRACT.'!$C$40)</xm:f>
            <x14:dxf>
              <font>
                <b/>
                <i val="0"/>
                <color rgb="FFFF0000"/>
              </font>
              <fill>
                <patternFill>
                  <bgColor rgb="FFFFDCFF"/>
                </patternFill>
              </fill>
            </x14:dxf>
          </x14:cfRule>
          <xm:sqref>F204</xm:sqref>
        </x14:conditionalFormatting>
        <x14:conditionalFormatting xmlns:xm="http://schemas.microsoft.com/office/excel/2006/main">
          <x14:cfRule type="cellIs" priority="1441" operator="notEqual" id="{D52DDE88-35FF-4A29-8A80-C7EF1AD36C57}">
            <xm:f>N('APPLIC. FRACT.'!$E$40)</xm:f>
            <x14:dxf>
              <font>
                <b/>
                <i val="0"/>
                <color rgb="FFFF0000"/>
              </font>
              <fill>
                <patternFill>
                  <bgColor rgb="FFFFDCFF"/>
                </patternFill>
              </fill>
            </x14:dxf>
          </x14:cfRule>
          <xm:sqref>E204</xm:sqref>
        </x14:conditionalFormatting>
        <x14:conditionalFormatting xmlns:xm="http://schemas.microsoft.com/office/excel/2006/main">
          <x14:cfRule type="cellIs" priority="1443" operator="notEqual" id="{8E0FC808-7AA4-4A45-AE23-127DA030FE0E}">
            <xm:f>N('APPLIC. FRACT.'!$F$40)</xm:f>
            <x14:dxf>
              <font>
                <b/>
                <i val="0"/>
                <color rgb="FFFF0000"/>
              </font>
              <fill>
                <patternFill>
                  <bgColor rgb="FFFFDCFF"/>
                </patternFill>
              </fill>
            </x14:dxf>
          </x14:cfRule>
          <xm:sqref>G204</xm:sqref>
        </x14:conditionalFormatting>
        <x14:conditionalFormatting xmlns:xm="http://schemas.microsoft.com/office/excel/2006/main">
          <x14:cfRule type="cellIs" priority="1445" operator="notEqual" id="{A9EA28FD-3CFB-4B21-979B-91FF26044741}">
            <xm:f>'APPLIC. FRACT.'!$B$41</xm:f>
            <x14:dxf>
              <font>
                <b/>
                <i val="0"/>
                <color rgb="FFFF0000"/>
              </font>
              <fill>
                <patternFill>
                  <bgColor rgb="FFFFDCFF"/>
                </patternFill>
              </fill>
            </x14:dxf>
          </x14:cfRule>
          <xm:sqref>D210</xm:sqref>
        </x14:conditionalFormatting>
        <x14:conditionalFormatting xmlns:xm="http://schemas.microsoft.com/office/excel/2006/main">
          <x14:cfRule type="cellIs" priority="1447" operator="notEqual" id="{ED4CDAA3-DE48-4453-815A-72D4D412522F}">
            <xm:f>N('APPLIC. FRACT.'!$C$41)</xm:f>
            <x14:dxf>
              <font>
                <b/>
                <i val="0"/>
                <color rgb="FFFF0000"/>
              </font>
              <fill>
                <patternFill>
                  <bgColor rgb="FFFFDCFF"/>
                </patternFill>
              </fill>
            </x14:dxf>
          </x14:cfRule>
          <xm:sqref>F210</xm:sqref>
        </x14:conditionalFormatting>
        <x14:conditionalFormatting xmlns:xm="http://schemas.microsoft.com/office/excel/2006/main">
          <x14:cfRule type="cellIs" priority="1446" operator="notEqual" id="{C176504B-1E14-4CFF-B631-523F85C74590}">
            <xm:f>N('APPLIC. FRACT.'!$E$41)</xm:f>
            <x14:dxf>
              <font>
                <b/>
                <i val="0"/>
                <color rgb="FFFF0000"/>
              </font>
              <fill>
                <patternFill>
                  <bgColor rgb="FFFFDCFF"/>
                </patternFill>
              </fill>
            </x14:dxf>
          </x14:cfRule>
          <xm:sqref>E210</xm:sqref>
        </x14:conditionalFormatting>
        <x14:conditionalFormatting xmlns:xm="http://schemas.microsoft.com/office/excel/2006/main">
          <x14:cfRule type="cellIs" priority="1448" operator="notEqual" id="{B5C7E2F5-BB17-4120-8EF9-C99B052F5B0D}">
            <xm:f>N('APPLIC. FRACT.'!$F$41)</xm:f>
            <x14:dxf>
              <font>
                <b/>
                <i val="0"/>
                <color rgb="FFFF0000"/>
              </font>
              <fill>
                <patternFill>
                  <bgColor rgb="FFFFDCFF"/>
                </patternFill>
              </fill>
            </x14:dxf>
          </x14:cfRule>
          <xm:sqref>G210</xm:sqref>
        </x14:conditionalFormatting>
        <x14:conditionalFormatting xmlns:xm="http://schemas.microsoft.com/office/excel/2006/main">
          <x14:cfRule type="cellIs" priority="1450" operator="notEqual" id="{806C99A6-B650-4C64-B0FD-B3DB11C01283}">
            <xm:f>'APPLIC. FRACT.'!$B$42</xm:f>
            <x14:dxf>
              <font>
                <b/>
                <i val="0"/>
                <color rgb="FFFF0000"/>
              </font>
              <fill>
                <patternFill>
                  <bgColor rgb="FFFFDCFF"/>
                </patternFill>
              </fill>
            </x14:dxf>
          </x14:cfRule>
          <xm:sqref>D216</xm:sqref>
        </x14:conditionalFormatting>
        <x14:conditionalFormatting xmlns:xm="http://schemas.microsoft.com/office/excel/2006/main">
          <x14:cfRule type="cellIs" priority="1452" operator="notEqual" id="{37D35268-0DDB-45FD-B1BA-C0D66731C135}">
            <xm:f>N('APPLIC. FRACT.'!$C$42)</xm:f>
            <x14:dxf>
              <font>
                <b/>
                <i val="0"/>
                <color rgb="FFFF0000"/>
              </font>
              <fill>
                <patternFill>
                  <bgColor rgb="FFFFDCFF"/>
                </patternFill>
              </fill>
            </x14:dxf>
          </x14:cfRule>
          <xm:sqref>F216</xm:sqref>
        </x14:conditionalFormatting>
        <x14:conditionalFormatting xmlns:xm="http://schemas.microsoft.com/office/excel/2006/main">
          <x14:cfRule type="cellIs" priority="1451" operator="notEqual" id="{FBC62090-DB3C-449E-B09D-87ED1575B42A}">
            <xm:f>N('APPLIC. FRACT.'!$E$42)</xm:f>
            <x14:dxf>
              <font>
                <b/>
                <i val="0"/>
                <color rgb="FFFF0000"/>
              </font>
              <fill>
                <patternFill>
                  <bgColor rgb="FFFFDCFF"/>
                </patternFill>
              </fill>
            </x14:dxf>
          </x14:cfRule>
          <xm:sqref>E216</xm:sqref>
        </x14:conditionalFormatting>
        <x14:conditionalFormatting xmlns:xm="http://schemas.microsoft.com/office/excel/2006/main">
          <x14:cfRule type="cellIs" priority="1453" operator="notEqual" id="{2E59A12D-407D-473F-9604-DD36651B04DC}">
            <xm:f>N('APPLIC. FRACT.'!$F$42)</xm:f>
            <x14:dxf>
              <font>
                <b/>
                <i val="0"/>
                <color rgb="FFFF0000"/>
              </font>
              <fill>
                <patternFill>
                  <bgColor rgb="FFFFDCFF"/>
                </patternFill>
              </fill>
            </x14:dxf>
          </x14:cfRule>
          <xm:sqref>G216</xm:sqref>
        </x14:conditionalFormatting>
        <x14:conditionalFormatting xmlns:xm="http://schemas.microsoft.com/office/excel/2006/main">
          <x14:cfRule type="cellIs" priority="1429" operator="notEqual" id="{51EB5E3D-8EC1-43D0-B26C-9C6EAD7EB705}">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434" operator="notEqual" id="{CC0312EF-BC59-40CB-8000-2C1174A87007}">
            <xm:f>ROUND(N('APPLIC. FRACT.'!$G$38),4)</xm:f>
            <x14:dxf>
              <font>
                <b/>
                <i val="0"/>
                <color rgb="FFFF0000"/>
              </font>
              <fill>
                <patternFill>
                  <bgColor rgb="FFFFDCFF"/>
                </patternFill>
              </fill>
            </x14:dxf>
          </x14:cfRule>
          <xm:sqref>H192</xm:sqref>
        </x14:conditionalFormatting>
        <x14:conditionalFormatting xmlns:xm="http://schemas.microsoft.com/office/excel/2006/main">
          <x14:cfRule type="cellIs" priority="1439" operator="notEqual" id="{82A81E0F-48A9-42B7-8965-761FE0DEAB57}">
            <xm:f>ROUND(N('APPLIC. FRACT.'!$G$39),4)</xm:f>
            <x14:dxf>
              <font>
                <b/>
                <i val="0"/>
                <color rgb="FFFF0000"/>
              </font>
              <fill>
                <patternFill>
                  <bgColor rgb="FFFFDCFF"/>
                </patternFill>
              </fill>
            </x14:dxf>
          </x14:cfRule>
          <xm:sqref>H198</xm:sqref>
        </x14:conditionalFormatting>
        <x14:conditionalFormatting xmlns:xm="http://schemas.microsoft.com/office/excel/2006/main">
          <x14:cfRule type="cellIs" priority="1444" operator="notEqual" id="{6C45398F-45DA-4CDF-8593-0A45A9B0A25A}">
            <xm:f>ROUND(N('APPLIC. FRACT.'!$G$40),4)</xm:f>
            <x14:dxf>
              <font>
                <b/>
                <i val="0"/>
                <color rgb="FFFF0000"/>
              </font>
              <fill>
                <patternFill>
                  <bgColor rgb="FFFFDCFF"/>
                </patternFill>
              </fill>
            </x14:dxf>
          </x14:cfRule>
          <xm:sqref>H204</xm:sqref>
        </x14:conditionalFormatting>
        <x14:conditionalFormatting xmlns:xm="http://schemas.microsoft.com/office/excel/2006/main">
          <x14:cfRule type="cellIs" priority="1449" operator="notEqual" id="{A6055E4F-3039-4A5E-97D2-334DFE6AC80D}">
            <xm:f>ROUND(N('APPLIC. FRACT.'!$G$41),4)</xm:f>
            <x14:dxf>
              <font>
                <b/>
                <i val="0"/>
                <color rgb="FFFF0000"/>
              </font>
              <fill>
                <patternFill>
                  <bgColor rgb="FFFFDCFF"/>
                </patternFill>
              </fill>
            </x14:dxf>
          </x14:cfRule>
          <xm:sqref>H210</xm:sqref>
        </x14:conditionalFormatting>
        <x14:conditionalFormatting xmlns:xm="http://schemas.microsoft.com/office/excel/2006/main">
          <x14:cfRule type="cellIs" priority="1454" operator="notEqual" id="{175E4B64-0AAF-4008-991F-CE02A043F1E1}">
            <xm:f>ROUND(N('APPLIC. FRACT.'!$G$42),4)</xm:f>
            <x14:dxf>
              <font>
                <b/>
                <i val="0"/>
                <color rgb="FFFF0000"/>
              </font>
              <fill>
                <patternFill>
                  <bgColor rgb="FFFFDCFF"/>
                </patternFill>
              </fill>
            </x14:dxf>
          </x14:cfRule>
          <xm:sqref>H216</xm:sqref>
        </x14:conditionalFormatting>
        <x14:conditionalFormatting xmlns:xm="http://schemas.microsoft.com/office/excel/2006/main">
          <x14:cfRule type="cellIs" priority="1377" operator="notEqual" id="{F754BECC-B36D-4E95-96EA-BD0F4EFF6219}">
            <xm:f>'APPLIC. FRACT.'!$B$43</xm:f>
            <x14:dxf>
              <font>
                <b/>
                <i val="0"/>
                <color rgb="FFFF0000"/>
              </font>
              <fill>
                <patternFill>
                  <bgColor rgb="FFFFDCFF"/>
                </patternFill>
              </fill>
            </x14:dxf>
          </x14:cfRule>
          <xm:sqref>D222</xm:sqref>
        </x14:conditionalFormatting>
        <x14:conditionalFormatting xmlns:xm="http://schemas.microsoft.com/office/excel/2006/main">
          <x14:cfRule type="cellIs" priority="1379" operator="notEqual" id="{4924D432-F8CE-4949-A7BB-A6E84FF107A6}">
            <xm:f>N('APPLIC. FRACT.'!$C$43)</xm:f>
            <x14:dxf>
              <font>
                <b/>
                <i val="0"/>
                <color rgb="FFFF0000"/>
              </font>
              <fill>
                <patternFill>
                  <bgColor rgb="FFFFDCFF"/>
                </patternFill>
              </fill>
            </x14:dxf>
          </x14:cfRule>
          <xm:sqref>F222</xm:sqref>
        </x14:conditionalFormatting>
        <x14:conditionalFormatting xmlns:xm="http://schemas.microsoft.com/office/excel/2006/main">
          <x14:cfRule type="cellIs" priority="1378" operator="notEqual" id="{03D5EF94-BD63-4BB3-9649-E5C27E8E5A26}">
            <xm:f>N('APPLIC. FRACT.'!$E$43)</xm:f>
            <x14:dxf>
              <font>
                <b/>
                <i val="0"/>
                <color rgb="FFFF0000"/>
              </font>
              <fill>
                <patternFill>
                  <bgColor rgb="FFFFDCFF"/>
                </patternFill>
              </fill>
            </x14:dxf>
          </x14:cfRule>
          <xm:sqref>E222</xm:sqref>
        </x14:conditionalFormatting>
        <x14:conditionalFormatting xmlns:xm="http://schemas.microsoft.com/office/excel/2006/main">
          <x14:cfRule type="cellIs" priority="1380" operator="notEqual" id="{735B7C61-3793-486F-B1C3-706C073A8F15}">
            <xm:f>N('APPLIC. FRACT.'!$F$43)</xm:f>
            <x14:dxf>
              <font>
                <b/>
                <i val="0"/>
                <color rgb="FFFF0000"/>
              </font>
              <fill>
                <patternFill>
                  <bgColor rgb="FFFFDCFF"/>
                </patternFill>
              </fill>
            </x14:dxf>
          </x14:cfRule>
          <xm:sqref>G222</xm:sqref>
        </x14:conditionalFormatting>
        <x14:conditionalFormatting xmlns:xm="http://schemas.microsoft.com/office/excel/2006/main">
          <x14:cfRule type="cellIs" priority="1382" operator="notEqual" id="{6F1746BA-4A69-4E22-A9EE-E26B35BA2D62}">
            <xm:f>'APPLIC. FRACT.'!$B$44</xm:f>
            <x14:dxf>
              <font>
                <b/>
                <i val="0"/>
                <color rgb="FFFF0000"/>
              </font>
              <fill>
                <patternFill>
                  <bgColor rgb="FFFFDCFF"/>
                </patternFill>
              </fill>
            </x14:dxf>
          </x14:cfRule>
          <xm:sqref>D228</xm:sqref>
        </x14:conditionalFormatting>
        <x14:conditionalFormatting xmlns:xm="http://schemas.microsoft.com/office/excel/2006/main">
          <x14:cfRule type="cellIs" priority="1384" operator="notEqual" id="{F9D2D246-CF3A-4131-9131-E9909052C5F4}">
            <xm:f>N('APPLIC. FRACT.'!$C$44)</xm:f>
            <x14:dxf>
              <font>
                <b/>
                <i val="0"/>
                <color rgb="FFFF0000"/>
              </font>
              <fill>
                <patternFill>
                  <bgColor rgb="FFFFDCFF"/>
                </patternFill>
              </fill>
            </x14:dxf>
          </x14:cfRule>
          <xm:sqref>F228</xm:sqref>
        </x14:conditionalFormatting>
        <x14:conditionalFormatting xmlns:xm="http://schemas.microsoft.com/office/excel/2006/main">
          <x14:cfRule type="cellIs" priority="1383" operator="notEqual" id="{711E717A-F7B9-405B-8950-DA2E782C2B5D}">
            <xm:f>N('APPLIC. FRACT.'!$E$44)</xm:f>
            <x14:dxf>
              <font>
                <b/>
                <i val="0"/>
                <color rgb="FFFF0000"/>
              </font>
              <fill>
                <patternFill>
                  <bgColor rgb="FFFFDCFF"/>
                </patternFill>
              </fill>
            </x14:dxf>
          </x14:cfRule>
          <xm:sqref>E228</xm:sqref>
        </x14:conditionalFormatting>
        <x14:conditionalFormatting xmlns:xm="http://schemas.microsoft.com/office/excel/2006/main">
          <x14:cfRule type="cellIs" priority="1385" operator="notEqual" id="{874DC9B2-1F98-468C-A8E1-C9AC4B7BF7AA}">
            <xm:f>N('APPLIC. FRACT.'!$F$44)</xm:f>
            <x14:dxf>
              <font>
                <b/>
                <i val="0"/>
                <color rgb="FFFF0000"/>
              </font>
              <fill>
                <patternFill>
                  <bgColor rgb="FFFFDCFF"/>
                </patternFill>
              </fill>
            </x14:dxf>
          </x14:cfRule>
          <xm:sqref>G228</xm:sqref>
        </x14:conditionalFormatting>
        <x14:conditionalFormatting xmlns:xm="http://schemas.microsoft.com/office/excel/2006/main">
          <x14:cfRule type="cellIs" priority="1387" operator="notEqual" id="{905F7C63-FA16-4A6A-B075-48CC6B5C35B1}">
            <xm:f>'APPLIC. FRACT.'!$B$45</xm:f>
            <x14:dxf>
              <font>
                <b/>
                <i val="0"/>
                <color rgb="FFFF0000"/>
              </font>
              <fill>
                <patternFill>
                  <bgColor rgb="FFFFDCFF"/>
                </patternFill>
              </fill>
            </x14:dxf>
          </x14:cfRule>
          <xm:sqref>D234</xm:sqref>
        </x14:conditionalFormatting>
        <x14:conditionalFormatting xmlns:xm="http://schemas.microsoft.com/office/excel/2006/main">
          <x14:cfRule type="cellIs" priority="1389" operator="notEqual" id="{84610953-BFF5-4D04-AF04-7A6C31B1ABB8}">
            <xm:f>N('APPLIC. FRACT.'!$C$45)</xm:f>
            <x14:dxf>
              <font>
                <b/>
                <i val="0"/>
                <color rgb="FFFF0000"/>
              </font>
              <fill>
                <patternFill>
                  <bgColor rgb="FFFFDCFF"/>
                </patternFill>
              </fill>
            </x14:dxf>
          </x14:cfRule>
          <xm:sqref>F234</xm:sqref>
        </x14:conditionalFormatting>
        <x14:conditionalFormatting xmlns:xm="http://schemas.microsoft.com/office/excel/2006/main">
          <x14:cfRule type="cellIs" priority="1388" operator="notEqual" id="{9B23EADA-E40E-498E-B84A-E4636A546B97}">
            <xm:f>N('APPLIC. FRACT.'!$E$45)</xm:f>
            <x14:dxf>
              <font>
                <b/>
                <i val="0"/>
                <color rgb="FFFF0000"/>
              </font>
              <fill>
                <patternFill>
                  <bgColor rgb="FFFFDCFF"/>
                </patternFill>
              </fill>
            </x14:dxf>
          </x14:cfRule>
          <xm:sqref>E234</xm:sqref>
        </x14:conditionalFormatting>
        <x14:conditionalFormatting xmlns:xm="http://schemas.microsoft.com/office/excel/2006/main">
          <x14:cfRule type="cellIs" priority="1390" operator="notEqual" id="{6AD2D430-B083-4E78-A562-9231FB7A1E9E}">
            <xm:f>N('APPLIC. FRACT.'!$F$45)</xm:f>
            <x14:dxf>
              <font>
                <b/>
                <i val="0"/>
                <color rgb="FFFF0000"/>
              </font>
              <fill>
                <patternFill>
                  <bgColor rgb="FFFFDCFF"/>
                </patternFill>
              </fill>
            </x14:dxf>
          </x14:cfRule>
          <xm:sqref>G234</xm:sqref>
        </x14:conditionalFormatting>
        <x14:conditionalFormatting xmlns:xm="http://schemas.microsoft.com/office/excel/2006/main">
          <x14:cfRule type="cellIs" priority="1392" operator="notEqual" id="{AAA9AF21-8F50-4373-8585-8E5F0CCFACA4}">
            <xm:f>'APPLIC. FRACT.'!$B46</xm:f>
            <x14:dxf>
              <font>
                <b/>
                <i val="0"/>
                <color rgb="FFFF0000"/>
              </font>
              <fill>
                <patternFill>
                  <bgColor rgb="FFFFDCFF"/>
                </patternFill>
              </fill>
            </x14:dxf>
          </x14:cfRule>
          <xm:sqref>D240</xm:sqref>
        </x14:conditionalFormatting>
        <x14:conditionalFormatting xmlns:xm="http://schemas.microsoft.com/office/excel/2006/main">
          <x14:cfRule type="cellIs" priority="1394" operator="notEqual" id="{3AAB7D6C-CFD0-4A16-A75B-60521D6B7538}">
            <xm:f>N('APPLIC. FRACT.'!$C46)</xm:f>
            <x14:dxf>
              <font>
                <b/>
                <i val="0"/>
                <color rgb="FFFF0000"/>
              </font>
              <fill>
                <patternFill>
                  <bgColor rgb="FFFFDCFF"/>
                </patternFill>
              </fill>
            </x14:dxf>
          </x14:cfRule>
          <xm:sqref>F240</xm:sqref>
        </x14:conditionalFormatting>
        <x14:conditionalFormatting xmlns:xm="http://schemas.microsoft.com/office/excel/2006/main">
          <x14:cfRule type="cellIs" priority="1393" operator="notEqual" id="{7C3A8EF9-80D2-4CF6-8E90-00DC7C173CA1}">
            <xm:f>N('APPLIC. FRACT.'!$E46)</xm:f>
            <x14:dxf>
              <font>
                <b/>
                <i val="0"/>
                <color rgb="FFFF0000"/>
              </font>
              <fill>
                <patternFill>
                  <bgColor rgb="FFFFDCFF"/>
                </patternFill>
              </fill>
            </x14:dxf>
          </x14:cfRule>
          <xm:sqref>E240</xm:sqref>
        </x14:conditionalFormatting>
        <x14:conditionalFormatting xmlns:xm="http://schemas.microsoft.com/office/excel/2006/main">
          <x14:cfRule type="cellIs" priority="1395" operator="notEqual" id="{431B5C50-AE57-4DC6-80A2-27B27120EE95}">
            <xm:f>N('APPLIC. FRACT.'!$F46)</xm:f>
            <x14:dxf>
              <font>
                <b/>
                <i val="0"/>
                <color rgb="FFFF0000"/>
              </font>
              <fill>
                <patternFill>
                  <bgColor rgb="FFFFDCFF"/>
                </patternFill>
              </fill>
            </x14:dxf>
          </x14:cfRule>
          <xm:sqref>G240</xm:sqref>
        </x14:conditionalFormatting>
        <x14:conditionalFormatting xmlns:xm="http://schemas.microsoft.com/office/excel/2006/main">
          <x14:cfRule type="cellIs" priority="1381" operator="notEqual" id="{1F0AF5AD-F98C-42F5-8AB2-CF92DED8E6C1}">
            <xm:f>ROUND(N('APPLIC. FRACT.'!$G$43),4)</xm:f>
            <x14:dxf>
              <font>
                <b/>
                <i val="0"/>
                <color rgb="FFFF0000"/>
              </font>
              <fill>
                <patternFill>
                  <bgColor rgb="FFFFDCFF"/>
                </patternFill>
              </fill>
            </x14:dxf>
          </x14:cfRule>
          <xm:sqref>H222</xm:sqref>
        </x14:conditionalFormatting>
        <x14:conditionalFormatting xmlns:xm="http://schemas.microsoft.com/office/excel/2006/main">
          <x14:cfRule type="cellIs" priority="1386" operator="notEqual" id="{D1D061E4-5712-4AF3-A158-3FC8BBC99552}">
            <xm:f>ROUND(N('APPLIC. FRACT.'!$G$44),4)</xm:f>
            <x14:dxf>
              <font>
                <b/>
                <i val="0"/>
                <color rgb="FFFF0000"/>
              </font>
              <fill>
                <patternFill>
                  <bgColor rgb="FFFFDCFF"/>
                </patternFill>
              </fill>
            </x14:dxf>
          </x14:cfRule>
          <xm:sqref>H228</xm:sqref>
        </x14:conditionalFormatting>
        <x14:conditionalFormatting xmlns:xm="http://schemas.microsoft.com/office/excel/2006/main">
          <x14:cfRule type="cellIs" priority="1391" operator="notEqual" id="{69F3191C-5E17-49A3-8F41-95A38E90C1EC}">
            <xm:f>ROUND(N('APPLIC. FRACT.'!$G$45),4)</xm:f>
            <x14:dxf>
              <font>
                <b/>
                <i val="0"/>
                <color rgb="FFFF0000"/>
              </font>
              <fill>
                <patternFill>
                  <bgColor rgb="FFFFDCFF"/>
                </patternFill>
              </fill>
            </x14:dxf>
          </x14:cfRule>
          <xm:sqref>H234</xm:sqref>
        </x14:conditionalFormatting>
        <x14:conditionalFormatting xmlns:xm="http://schemas.microsoft.com/office/excel/2006/main">
          <x14:cfRule type="cellIs" priority="1396" operator="notEqual" id="{30918BC0-7FF0-4956-B9A7-98A846CC99D4}">
            <xm:f>ROUND(N('APPLIC. FRACT.'!$G46),4)</xm:f>
            <x14:dxf>
              <font>
                <b/>
                <i val="0"/>
                <color rgb="FFFF0000"/>
              </font>
              <fill>
                <patternFill>
                  <bgColor rgb="FFFFDCFF"/>
                </patternFill>
              </fill>
            </x14:dxf>
          </x14:cfRule>
          <xm:sqref>H240</xm:sqref>
        </x14:conditionalFormatting>
        <x14:conditionalFormatting xmlns:xm="http://schemas.microsoft.com/office/excel/2006/main">
          <x14:cfRule type="cellIs" priority="1361" operator="notEqual" id="{0B92A5CB-52F1-41E5-9838-F7F6EE4BAB14}">
            <xm:f>'APPLIC. FRACT.'!$B47</xm:f>
            <x14:dxf>
              <font>
                <b/>
                <i val="0"/>
                <color rgb="FFFF0000"/>
              </font>
              <fill>
                <patternFill>
                  <bgColor rgb="FFFFDCFF"/>
                </patternFill>
              </fill>
            </x14:dxf>
          </x14:cfRule>
          <xm:sqref>D246</xm:sqref>
        </x14:conditionalFormatting>
        <x14:conditionalFormatting xmlns:xm="http://schemas.microsoft.com/office/excel/2006/main">
          <x14:cfRule type="cellIs" priority="1363" operator="notEqual" id="{5BDD2431-B927-4F7D-8247-817DD6D667BB}">
            <xm:f>N('APPLIC. FRACT.'!$C47)</xm:f>
            <x14:dxf>
              <font>
                <b/>
                <i val="0"/>
                <color rgb="FFFF0000"/>
              </font>
              <fill>
                <patternFill>
                  <bgColor rgb="FFFFDCFF"/>
                </patternFill>
              </fill>
            </x14:dxf>
          </x14:cfRule>
          <xm:sqref>F246</xm:sqref>
        </x14:conditionalFormatting>
        <x14:conditionalFormatting xmlns:xm="http://schemas.microsoft.com/office/excel/2006/main">
          <x14:cfRule type="cellIs" priority="1362" operator="notEqual" id="{D40390FF-7428-4DC7-A686-0130EA7FC556}">
            <xm:f>N('APPLIC. FRACT.'!$E47)</xm:f>
            <x14:dxf>
              <font>
                <b/>
                <i val="0"/>
                <color rgb="FFFF0000"/>
              </font>
              <fill>
                <patternFill>
                  <bgColor rgb="FFFFDCFF"/>
                </patternFill>
              </fill>
            </x14:dxf>
          </x14:cfRule>
          <xm:sqref>E246</xm:sqref>
        </x14:conditionalFormatting>
        <x14:conditionalFormatting xmlns:xm="http://schemas.microsoft.com/office/excel/2006/main">
          <x14:cfRule type="cellIs" priority="1364" operator="notEqual" id="{236B911C-6480-4ADA-AD52-1E14B271F74A}">
            <xm:f>N('APPLIC. FRACT.'!$F47)</xm:f>
            <x14:dxf>
              <font>
                <b/>
                <i val="0"/>
                <color rgb="FFFF0000"/>
              </font>
              <fill>
                <patternFill>
                  <bgColor rgb="FFFFDCFF"/>
                </patternFill>
              </fill>
            </x14:dxf>
          </x14:cfRule>
          <xm:sqref>G246</xm:sqref>
        </x14:conditionalFormatting>
        <x14:conditionalFormatting xmlns:xm="http://schemas.microsoft.com/office/excel/2006/main">
          <x14:cfRule type="cellIs" priority="1365" operator="notEqual" id="{5032DD73-A9D3-48CE-B4EA-D31A0BB737AD}">
            <xm:f>ROUND(N('APPLIC. FRACT.'!$G47),4)</xm:f>
            <x14:dxf>
              <font>
                <b/>
                <i val="0"/>
                <color rgb="FFFF0000"/>
              </font>
              <fill>
                <patternFill>
                  <bgColor rgb="FFFFDCFF"/>
                </patternFill>
              </fill>
            </x14:dxf>
          </x14:cfRule>
          <xm:sqref>H246</xm:sqref>
        </x14:conditionalFormatting>
        <x14:conditionalFormatting xmlns:xm="http://schemas.microsoft.com/office/excel/2006/main">
          <x14:cfRule type="cellIs" priority="1353" operator="notEqual" id="{312D2A05-5164-43C2-AB9E-5A94A2567B4B}">
            <xm:f>'APPLIC. FRACT.'!$B48</xm:f>
            <x14:dxf>
              <font>
                <b/>
                <i val="0"/>
                <color rgb="FFFF0000"/>
              </font>
              <fill>
                <patternFill>
                  <bgColor rgb="FFFFDCFF"/>
                </patternFill>
              </fill>
            </x14:dxf>
          </x14:cfRule>
          <xm:sqref>D252</xm:sqref>
        </x14:conditionalFormatting>
        <x14:conditionalFormatting xmlns:xm="http://schemas.microsoft.com/office/excel/2006/main">
          <x14:cfRule type="cellIs" priority="1355" operator="notEqual" id="{8BFC0B0C-5C81-4CE4-8261-4FC8BC3F56D5}">
            <xm:f>N('APPLIC. FRACT.'!$C48)</xm:f>
            <x14:dxf>
              <font>
                <b/>
                <i val="0"/>
                <color rgb="FFFF0000"/>
              </font>
              <fill>
                <patternFill>
                  <bgColor rgb="FFFFDCFF"/>
                </patternFill>
              </fill>
            </x14:dxf>
          </x14:cfRule>
          <xm:sqref>F252</xm:sqref>
        </x14:conditionalFormatting>
        <x14:conditionalFormatting xmlns:xm="http://schemas.microsoft.com/office/excel/2006/main">
          <x14:cfRule type="cellIs" priority="1354" operator="notEqual" id="{BF141494-9A2B-4821-9D8E-6A270C283ED6}">
            <xm:f>N('APPLIC. FRACT.'!$E48)</xm:f>
            <x14:dxf>
              <font>
                <b/>
                <i val="0"/>
                <color rgb="FFFF0000"/>
              </font>
              <fill>
                <patternFill>
                  <bgColor rgb="FFFFDCFF"/>
                </patternFill>
              </fill>
            </x14:dxf>
          </x14:cfRule>
          <xm:sqref>E252</xm:sqref>
        </x14:conditionalFormatting>
        <x14:conditionalFormatting xmlns:xm="http://schemas.microsoft.com/office/excel/2006/main">
          <x14:cfRule type="cellIs" priority="1356" operator="notEqual" id="{D86708C3-6928-447E-8724-DEDDCA880F98}">
            <xm:f>N('APPLIC. FRACT.'!$F48)</xm:f>
            <x14:dxf>
              <font>
                <b/>
                <i val="0"/>
                <color rgb="FFFF0000"/>
              </font>
              <fill>
                <patternFill>
                  <bgColor rgb="FFFFDCFF"/>
                </patternFill>
              </fill>
            </x14:dxf>
          </x14:cfRule>
          <xm:sqref>G252</xm:sqref>
        </x14:conditionalFormatting>
        <x14:conditionalFormatting xmlns:xm="http://schemas.microsoft.com/office/excel/2006/main">
          <x14:cfRule type="cellIs" priority="1357" operator="notEqual" id="{FA225028-3B4B-474F-B592-F013E42A55F7}">
            <xm:f>ROUND(N('APPLIC. FRACT.'!$G48),4)</xm:f>
            <x14:dxf>
              <font>
                <b/>
                <i val="0"/>
                <color rgb="FFFF0000"/>
              </font>
              <fill>
                <patternFill>
                  <bgColor rgb="FFFFDCFF"/>
                </patternFill>
              </fill>
            </x14:dxf>
          </x14:cfRule>
          <xm:sqref>H252</xm:sqref>
        </x14:conditionalFormatting>
        <x14:conditionalFormatting xmlns:xm="http://schemas.microsoft.com/office/excel/2006/main">
          <x14:cfRule type="cellIs" priority="1297" operator="notEqual" id="{668A7296-11B7-4131-91F0-7D1E3D1C42F7}">
            <xm:f>'APPLIC. FRACT.'!$B49</xm:f>
            <x14:dxf>
              <font>
                <b/>
                <i val="0"/>
                <color rgb="FFFF0000"/>
              </font>
              <fill>
                <patternFill>
                  <bgColor rgb="FFFFDCFF"/>
                </patternFill>
              </fill>
            </x14:dxf>
          </x14:cfRule>
          <xm:sqref>D258</xm:sqref>
        </x14:conditionalFormatting>
        <x14:conditionalFormatting xmlns:xm="http://schemas.microsoft.com/office/excel/2006/main">
          <x14:cfRule type="cellIs" priority="1299" operator="notEqual" id="{E1261431-663D-4B27-A556-5E80ED7CF317}">
            <xm:f>N('APPLIC. FRACT.'!$C49)</xm:f>
            <x14:dxf>
              <font>
                <b/>
                <i val="0"/>
                <color rgb="FFFF0000"/>
              </font>
              <fill>
                <patternFill>
                  <bgColor rgb="FFFFDCFF"/>
                </patternFill>
              </fill>
            </x14:dxf>
          </x14:cfRule>
          <xm:sqref>F258</xm:sqref>
        </x14:conditionalFormatting>
        <x14:conditionalFormatting xmlns:xm="http://schemas.microsoft.com/office/excel/2006/main">
          <x14:cfRule type="cellIs" priority="1298" operator="notEqual" id="{A126A546-B60B-40C7-9239-BB1D3272C82E}">
            <xm:f>N('APPLIC. FRACT.'!$E49)</xm:f>
            <x14:dxf>
              <font>
                <b/>
                <i val="0"/>
                <color rgb="FFFF0000"/>
              </font>
              <fill>
                <patternFill>
                  <bgColor rgb="FFFFDCFF"/>
                </patternFill>
              </fill>
            </x14:dxf>
          </x14:cfRule>
          <xm:sqref>E258</xm:sqref>
        </x14:conditionalFormatting>
        <x14:conditionalFormatting xmlns:xm="http://schemas.microsoft.com/office/excel/2006/main">
          <x14:cfRule type="cellIs" priority="1300" operator="notEqual" id="{A56ECFE1-D2B0-4E56-854F-C07AF1DF01B1}">
            <xm:f>N('APPLIC. FRACT.'!$F49)</xm:f>
            <x14:dxf>
              <font>
                <b/>
                <i val="0"/>
                <color rgb="FFFF0000"/>
              </font>
              <fill>
                <patternFill>
                  <bgColor rgb="FFFFDCFF"/>
                </patternFill>
              </fill>
            </x14:dxf>
          </x14:cfRule>
          <xm:sqref>G258</xm:sqref>
        </x14:conditionalFormatting>
        <x14:conditionalFormatting xmlns:xm="http://schemas.microsoft.com/office/excel/2006/main">
          <x14:cfRule type="cellIs" priority="1301" operator="notEqual" id="{00F5A806-3465-46D2-AAC0-448E3297B4FE}">
            <xm:f>ROUND(N('APPLIC. FRACT.'!$G49),4)</xm:f>
            <x14:dxf>
              <font>
                <b/>
                <i val="0"/>
                <color rgb="FFFF0000"/>
              </font>
              <fill>
                <patternFill>
                  <bgColor rgb="FFFFDCFF"/>
                </patternFill>
              </fill>
            </x14:dxf>
          </x14:cfRule>
          <xm:sqref>H258</xm:sqref>
        </x14:conditionalFormatting>
        <x14:conditionalFormatting xmlns:xm="http://schemas.microsoft.com/office/excel/2006/main">
          <x14:cfRule type="cellIs" priority="1289" operator="notEqual" id="{8521DC52-57E8-48B6-B336-5A7E9BE34E8A}">
            <xm:f>'APPLIC. FRACT.'!$B50</xm:f>
            <x14:dxf>
              <font>
                <b/>
                <i val="0"/>
                <color rgb="FFFF0000"/>
              </font>
              <fill>
                <patternFill>
                  <bgColor rgb="FFFFDCFF"/>
                </patternFill>
              </fill>
            </x14:dxf>
          </x14:cfRule>
          <xm:sqref>D264</xm:sqref>
        </x14:conditionalFormatting>
        <x14:conditionalFormatting xmlns:xm="http://schemas.microsoft.com/office/excel/2006/main">
          <x14:cfRule type="cellIs" priority="1291" operator="notEqual" id="{B15ACF22-DC43-448E-9675-6EA79CE21745}">
            <xm:f>N('APPLIC. FRACT.'!$C50)</xm:f>
            <x14:dxf>
              <font>
                <b/>
                <i val="0"/>
                <color rgb="FFFF0000"/>
              </font>
              <fill>
                <patternFill>
                  <bgColor rgb="FFFFDCFF"/>
                </patternFill>
              </fill>
            </x14:dxf>
          </x14:cfRule>
          <xm:sqref>F264</xm:sqref>
        </x14:conditionalFormatting>
        <x14:conditionalFormatting xmlns:xm="http://schemas.microsoft.com/office/excel/2006/main">
          <x14:cfRule type="cellIs" priority="1290" operator="notEqual" id="{5D95E859-896B-4104-8B51-E90C9B1BED01}">
            <xm:f>N('APPLIC. FRACT.'!$E50)</xm:f>
            <x14:dxf>
              <font>
                <b/>
                <i val="0"/>
                <color rgb="FFFF0000"/>
              </font>
              <fill>
                <patternFill>
                  <bgColor rgb="FFFFDCFF"/>
                </patternFill>
              </fill>
            </x14:dxf>
          </x14:cfRule>
          <xm:sqref>E264</xm:sqref>
        </x14:conditionalFormatting>
        <x14:conditionalFormatting xmlns:xm="http://schemas.microsoft.com/office/excel/2006/main">
          <x14:cfRule type="cellIs" priority="1292" operator="notEqual" id="{506102FD-BE07-4D4F-B2C7-FEED75A0A181}">
            <xm:f>N('APPLIC. FRACT.'!$F50)</xm:f>
            <x14:dxf>
              <font>
                <b/>
                <i val="0"/>
                <color rgb="FFFF0000"/>
              </font>
              <fill>
                <patternFill>
                  <bgColor rgb="FFFFDCFF"/>
                </patternFill>
              </fill>
            </x14:dxf>
          </x14:cfRule>
          <xm:sqref>G264</xm:sqref>
        </x14:conditionalFormatting>
        <x14:conditionalFormatting xmlns:xm="http://schemas.microsoft.com/office/excel/2006/main">
          <x14:cfRule type="cellIs" priority="1293" operator="notEqual" id="{7F7B1057-5421-49A7-A846-A93BBD724266}">
            <xm:f>ROUND(N('APPLIC. FRACT.'!$G50),4)</xm:f>
            <x14:dxf>
              <font>
                <b/>
                <i val="0"/>
                <color rgb="FFFF0000"/>
              </font>
              <fill>
                <patternFill>
                  <bgColor rgb="FFFFDCFF"/>
                </patternFill>
              </fill>
            </x14:dxf>
          </x14:cfRule>
          <xm:sqref>H264</xm:sqref>
        </x14:conditionalFormatting>
        <x14:conditionalFormatting xmlns:xm="http://schemas.microsoft.com/office/excel/2006/main">
          <x14:cfRule type="cellIs" priority="1281" operator="notEqual" id="{889ED943-1531-40E1-9A46-48CE6109883F}">
            <xm:f>'APPLIC. FRACT.'!$B51</xm:f>
            <x14:dxf>
              <font>
                <b/>
                <i val="0"/>
                <color rgb="FFFF0000"/>
              </font>
              <fill>
                <patternFill>
                  <bgColor rgb="FFFFDCFF"/>
                </patternFill>
              </fill>
            </x14:dxf>
          </x14:cfRule>
          <xm:sqref>D270</xm:sqref>
        </x14:conditionalFormatting>
        <x14:conditionalFormatting xmlns:xm="http://schemas.microsoft.com/office/excel/2006/main">
          <x14:cfRule type="cellIs" priority="1283" operator="notEqual" id="{76F9B5C0-9A32-4AC6-9441-F035F6DD2283}">
            <xm:f>N('APPLIC. FRACT.'!$C51)</xm:f>
            <x14:dxf>
              <font>
                <b/>
                <i val="0"/>
                <color rgb="FFFF0000"/>
              </font>
              <fill>
                <patternFill>
                  <bgColor rgb="FFFFDCFF"/>
                </patternFill>
              </fill>
            </x14:dxf>
          </x14:cfRule>
          <xm:sqref>F270</xm:sqref>
        </x14:conditionalFormatting>
        <x14:conditionalFormatting xmlns:xm="http://schemas.microsoft.com/office/excel/2006/main">
          <x14:cfRule type="cellIs" priority="1282" operator="notEqual" id="{CF9C48B3-1FE6-4A71-90CA-1057BED9DC2C}">
            <xm:f>N('APPLIC. FRACT.'!$E51)</xm:f>
            <x14:dxf>
              <font>
                <b/>
                <i val="0"/>
                <color rgb="FFFF0000"/>
              </font>
              <fill>
                <patternFill>
                  <bgColor rgb="FFFFDCFF"/>
                </patternFill>
              </fill>
            </x14:dxf>
          </x14:cfRule>
          <xm:sqref>E270</xm:sqref>
        </x14:conditionalFormatting>
        <x14:conditionalFormatting xmlns:xm="http://schemas.microsoft.com/office/excel/2006/main">
          <x14:cfRule type="cellIs" priority="1284" operator="notEqual" id="{EA647C50-965D-4998-A2C9-45D93C09BA99}">
            <xm:f>N('APPLIC. FRACT.'!$F51)</xm:f>
            <x14:dxf>
              <font>
                <b/>
                <i val="0"/>
                <color rgb="FFFF0000"/>
              </font>
              <fill>
                <patternFill>
                  <bgColor rgb="FFFFDCFF"/>
                </patternFill>
              </fill>
            </x14:dxf>
          </x14:cfRule>
          <xm:sqref>G270</xm:sqref>
        </x14:conditionalFormatting>
        <x14:conditionalFormatting xmlns:xm="http://schemas.microsoft.com/office/excel/2006/main">
          <x14:cfRule type="cellIs" priority="1285" operator="notEqual" id="{8BED916B-DB22-4F43-ADEC-5DBB1878E5BB}">
            <xm:f>ROUND(N('APPLIC. FRACT.'!$G51),4)</xm:f>
            <x14:dxf>
              <font>
                <b/>
                <i val="0"/>
                <color rgb="FFFF0000"/>
              </font>
              <fill>
                <patternFill>
                  <bgColor rgb="FFFFDCFF"/>
                </patternFill>
              </fill>
            </x14:dxf>
          </x14:cfRule>
          <xm:sqref>H270</xm:sqref>
        </x14:conditionalFormatting>
        <x14:conditionalFormatting xmlns:xm="http://schemas.microsoft.com/office/excel/2006/main">
          <x14:cfRule type="cellIs" priority="1273" operator="notEqual" id="{CBDE0CD1-17FE-4FB9-B0BD-E1D3B4FDEE0A}">
            <xm:f>'APPLIC. FRACT.'!$B52</xm:f>
            <x14:dxf>
              <font>
                <b/>
                <i val="0"/>
                <color rgb="FFFF0000"/>
              </font>
              <fill>
                <patternFill>
                  <bgColor rgb="FFFFDCFF"/>
                </patternFill>
              </fill>
            </x14:dxf>
          </x14:cfRule>
          <xm:sqref>D276</xm:sqref>
        </x14:conditionalFormatting>
        <x14:conditionalFormatting xmlns:xm="http://schemas.microsoft.com/office/excel/2006/main">
          <x14:cfRule type="cellIs" priority="1275" operator="notEqual" id="{01655D67-E2C7-43AC-9949-DF20BD0DAF24}">
            <xm:f>N('APPLIC. FRACT.'!$C52)</xm:f>
            <x14:dxf>
              <font>
                <b/>
                <i val="0"/>
                <color rgb="FFFF0000"/>
              </font>
              <fill>
                <patternFill>
                  <bgColor rgb="FFFFDCFF"/>
                </patternFill>
              </fill>
            </x14:dxf>
          </x14:cfRule>
          <xm:sqref>F276</xm:sqref>
        </x14:conditionalFormatting>
        <x14:conditionalFormatting xmlns:xm="http://schemas.microsoft.com/office/excel/2006/main">
          <x14:cfRule type="cellIs" priority="1274" operator="notEqual" id="{8D104885-24E8-463C-AD9C-EDBAF4D0D027}">
            <xm:f>N('APPLIC. FRACT.'!$E52)</xm:f>
            <x14:dxf>
              <font>
                <b/>
                <i val="0"/>
                <color rgb="FFFF0000"/>
              </font>
              <fill>
                <patternFill>
                  <bgColor rgb="FFFFDCFF"/>
                </patternFill>
              </fill>
            </x14:dxf>
          </x14:cfRule>
          <xm:sqref>E276</xm:sqref>
        </x14:conditionalFormatting>
        <x14:conditionalFormatting xmlns:xm="http://schemas.microsoft.com/office/excel/2006/main">
          <x14:cfRule type="cellIs" priority="1276" operator="notEqual" id="{AF233C68-2461-48D7-B962-1C62E3C1783B}">
            <xm:f>N('APPLIC. FRACT.'!$F52)</xm:f>
            <x14:dxf>
              <font>
                <b/>
                <i val="0"/>
                <color rgb="FFFF0000"/>
              </font>
              <fill>
                <patternFill>
                  <bgColor rgb="FFFFDCFF"/>
                </patternFill>
              </fill>
            </x14:dxf>
          </x14:cfRule>
          <xm:sqref>G276</xm:sqref>
        </x14:conditionalFormatting>
        <x14:conditionalFormatting xmlns:xm="http://schemas.microsoft.com/office/excel/2006/main">
          <x14:cfRule type="cellIs" priority="1277" operator="notEqual" id="{FAFF9B95-DA7E-4108-8CB2-27B24389420A}">
            <xm:f>ROUND(N('APPLIC. FRACT.'!$G52),4)</xm:f>
            <x14:dxf>
              <font>
                <b/>
                <i val="0"/>
                <color rgb="FFFF0000"/>
              </font>
              <fill>
                <patternFill>
                  <bgColor rgb="FFFFDCFF"/>
                </patternFill>
              </fill>
            </x14:dxf>
          </x14:cfRule>
          <xm:sqref>H276</xm:sqref>
        </x14:conditionalFormatting>
        <x14:conditionalFormatting xmlns:xm="http://schemas.microsoft.com/office/excel/2006/main">
          <x14:cfRule type="cellIs" priority="1269" operator="notEqual" id="{5FEC7191-5D67-42D4-BDE8-37FE189182D9}">
            <xm:f>'APPLIC. FRACT.'!$B53</xm:f>
            <x14:dxf>
              <font>
                <b/>
                <i val="0"/>
                <color rgb="FFFF0000"/>
              </font>
              <fill>
                <patternFill>
                  <bgColor rgb="FFFFDCFF"/>
                </patternFill>
              </fill>
            </x14:dxf>
          </x14:cfRule>
          <xm:sqref>D282</xm:sqref>
        </x14:conditionalFormatting>
        <x14:conditionalFormatting xmlns:xm="http://schemas.microsoft.com/office/excel/2006/main">
          <x14:cfRule type="cellIs" priority="1268" operator="notEqual" id="{56CBACF6-B91B-4AA8-AE6E-F5A3650FF60B}">
            <xm:f>N('APPLIC. FRACT.'!$C53)</xm:f>
            <x14:dxf>
              <font>
                <b/>
                <i val="0"/>
                <color rgb="FFFF0000"/>
              </font>
              <fill>
                <patternFill>
                  <bgColor rgb="FFFFDCFF"/>
                </patternFill>
              </fill>
            </x14:dxf>
          </x14:cfRule>
          <xm:sqref>F282</xm:sqref>
        </x14:conditionalFormatting>
        <x14:conditionalFormatting xmlns:xm="http://schemas.microsoft.com/office/excel/2006/main">
          <x14:cfRule type="cellIs" priority="1267" operator="notEqual" id="{FAED4E28-061A-4A07-81D9-5882827C1EEB}">
            <xm:f>N('APPLIC. FRACT.'!$E53)</xm:f>
            <x14:dxf>
              <font>
                <b/>
                <i val="0"/>
                <color rgb="FFFF0000"/>
              </font>
              <fill>
                <patternFill>
                  <bgColor rgb="FFFFDCFF"/>
                </patternFill>
              </fill>
            </x14:dxf>
          </x14:cfRule>
          <xm:sqref>E282</xm:sqref>
        </x14:conditionalFormatting>
        <x14:conditionalFormatting xmlns:xm="http://schemas.microsoft.com/office/excel/2006/main">
          <x14:cfRule type="cellIs" priority="1861" operator="notEqual" id="{CB4E07B3-9758-46B0-8323-856268B8CCF4}">
            <xm:f>N('APPLIC. FRACT.'!$F53)</xm:f>
            <x14:dxf>
              <font>
                <b/>
                <i val="0"/>
                <color rgb="FFFF0000"/>
              </font>
              <fill>
                <patternFill>
                  <bgColor rgb="FFFFDCFF"/>
                </patternFill>
              </fill>
            </x14:dxf>
          </x14:cfRule>
          <xm:sqref>G282</xm:sqref>
        </x14:conditionalFormatting>
        <x14:conditionalFormatting xmlns:xm="http://schemas.microsoft.com/office/excel/2006/main">
          <x14:cfRule type="cellIs" priority="1862" operator="notEqual" id="{CE79B3A8-7839-4953-8469-2BC1193B872B}">
            <xm:f>ROUND(N('APPLIC. FRACT.'!$G53),4)</xm:f>
            <x14:dxf>
              <font>
                <b/>
                <i val="0"/>
                <color rgb="FFFF0000"/>
              </font>
              <fill>
                <patternFill>
                  <bgColor rgb="FFFFDCFF"/>
                </patternFill>
              </fill>
            </x14:dxf>
          </x14:cfRule>
          <xm:sqref>H282</xm:sqref>
        </x14:conditionalFormatting>
        <x14:conditionalFormatting xmlns:xm="http://schemas.microsoft.com/office/excel/2006/main">
          <x14:cfRule type="cellIs" priority="1259" operator="notEqual" id="{2D82AD54-C9DC-4BB8-A12D-3EFDD4C3E2E7}">
            <xm:f>'APPLIC. FRACT.'!$B54</xm:f>
            <x14:dxf>
              <font>
                <b/>
                <i val="0"/>
                <color rgb="FFFF0000"/>
              </font>
              <fill>
                <patternFill>
                  <bgColor rgb="FFFFDCFF"/>
                </patternFill>
              </fill>
            </x14:dxf>
          </x14:cfRule>
          <xm:sqref>D288</xm:sqref>
        </x14:conditionalFormatting>
        <x14:conditionalFormatting xmlns:xm="http://schemas.microsoft.com/office/excel/2006/main">
          <x14:cfRule type="cellIs" priority="1258" operator="notEqual" id="{31A12B63-ECE8-403D-A95C-2914BFE31CFD}">
            <xm:f>N('APPLIC. FRACT.'!$C54)</xm:f>
            <x14:dxf>
              <font>
                <b/>
                <i val="0"/>
                <color rgb="FFFF0000"/>
              </font>
              <fill>
                <patternFill>
                  <bgColor rgb="FFFFDCFF"/>
                </patternFill>
              </fill>
            </x14:dxf>
          </x14:cfRule>
          <xm:sqref>F288</xm:sqref>
        </x14:conditionalFormatting>
        <x14:conditionalFormatting xmlns:xm="http://schemas.microsoft.com/office/excel/2006/main">
          <x14:cfRule type="cellIs" priority="1257" operator="notEqual" id="{2F1BAC2F-F255-47BC-ABFD-541F756E1B19}">
            <xm:f>N('APPLIC. FRACT.'!$E54)</xm:f>
            <x14:dxf>
              <font>
                <b/>
                <i val="0"/>
                <color rgb="FFFF0000"/>
              </font>
              <fill>
                <patternFill>
                  <bgColor rgb="FFFFDCFF"/>
                </patternFill>
              </fill>
            </x14:dxf>
          </x14:cfRule>
          <xm:sqref>E288</xm:sqref>
        </x14:conditionalFormatting>
        <x14:conditionalFormatting xmlns:xm="http://schemas.microsoft.com/office/excel/2006/main">
          <x14:cfRule type="cellIs" priority="1251" operator="notEqual" id="{DE6EB5A2-5A7A-48CE-916E-122A4726E231}">
            <xm:f>'APPLIC. FRACT.'!$B55</xm:f>
            <x14:dxf>
              <font>
                <b/>
                <i val="0"/>
                <color rgb="FFFF0000"/>
              </font>
              <fill>
                <patternFill>
                  <bgColor rgb="FFFFDCFF"/>
                </patternFill>
              </fill>
            </x14:dxf>
          </x14:cfRule>
          <xm:sqref>D294</xm:sqref>
        </x14:conditionalFormatting>
        <x14:conditionalFormatting xmlns:xm="http://schemas.microsoft.com/office/excel/2006/main">
          <x14:cfRule type="cellIs" priority="1250" operator="notEqual" id="{617193A6-AB7F-4F32-919F-AC0C35CBAD10}">
            <xm:f>N('APPLIC. FRACT.'!$C55)</xm:f>
            <x14:dxf>
              <font>
                <b/>
                <i val="0"/>
                <color rgb="FFFF0000"/>
              </font>
              <fill>
                <patternFill>
                  <bgColor rgb="FFFFDCFF"/>
                </patternFill>
              </fill>
            </x14:dxf>
          </x14:cfRule>
          <xm:sqref>F294</xm:sqref>
        </x14:conditionalFormatting>
        <x14:conditionalFormatting xmlns:xm="http://schemas.microsoft.com/office/excel/2006/main">
          <x14:cfRule type="cellIs" priority="1249" operator="notEqual" id="{ACF49EE8-6534-4EA0-AB91-32C9FABDF323}">
            <xm:f>N('APPLIC. FRACT.'!$E55)</xm:f>
            <x14:dxf>
              <font>
                <b/>
                <i val="0"/>
                <color rgb="FFFF0000"/>
              </font>
              <fill>
                <patternFill>
                  <bgColor rgb="FFFFDCFF"/>
                </patternFill>
              </fill>
            </x14:dxf>
          </x14:cfRule>
          <xm:sqref>E294</xm:sqref>
        </x14:conditionalFormatting>
        <x14:conditionalFormatting xmlns:xm="http://schemas.microsoft.com/office/excel/2006/main">
          <x14:cfRule type="cellIs" priority="1863" operator="notEqual" id="{935F116B-F97E-4092-88D1-135E13089B20}">
            <xm:f>N('APPLIC. FRACT.'!$F55)</xm:f>
            <x14:dxf>
              <font>
                <b/>
                <i val="0"/>
                <color rgb="FFFF0000"/>
              </font>
              <fill>
                <patternFill>
                  <bgColor rgb="FFFFDCFF"/>
                </patternFill>
              </fill>
            </x14:dxf>
          </x14:cfRule>
          <xm:sqref>G294</xm:sqref>
        </x14:conditionalFormatting>
        <x14:conditionalFormatting xmlns:xm="http://schemas.microsoft.com/office/excel/2006/main">
          <x14:cfRule type="cellIs" priority="1864" operator="notEqual" id="{D1FDC80B-06E5-4593-8FD2-06B48C19077D}">
            <xm:f>ROUND(N('APPLIC. FRACT.'!$G55),4)</xm:f>
            <x14:dxf>
              <font>
                <b/>
                <i val="0"/>
                <color rgb="FFFF0000"/>
              </font>
              <fill>
                <patternFill>
                  <bgColor rgb="FFFFDCFF"/>
                </patternFill>
              </fill>
            </x14:dxf>
          </x14:cfRule>
          <xm:sqref>H294</xm:sqref>
        </x14:conditionalFormatting>
        <x14:conditionalFormatting xmlns:xm="http://schemas.microsoft.com/office/excel/2006/main">
          <x14:cfRule type="cellIs" priority="1243" operator="notEqual" id="{81D3E5FE-B0E8-49FD-8978-4CCFA5060505}">
            <xm:f>'APPLIC. FRACT.'!$B56</xm:f>
            <x14:dxf>
              <font>
                <b/>
                <i val="0"/>
                <color rgb="FFFF0000"/>
              </font>
              <fill>
                <patternFill>
                  <bgColor rgb="FFFFDCFF"/>
                </patternFill>
              </fill>
            </x14:dxf>
          </x14:cfRule>
          <xm:sqref>D300</xm:sqref>
        </x14:conditionalFormatting>
        <x14:conditionalFormatting xmlns:xm="http://schemas.microsoft.com/office/excel/2006/main">
          <x14:cfRule type="cellIs" priority="1242" operator="notEqual" id="{0C71A855-EDF8-4EAB-8E99-5E3BB7DC79EB}">
            <xm:f>N('APPLIC. FRACT.'!$C56)</xm:f>
            <x14:dxf>
              <font>
                <b/>
                <i val="0"/>
                <color rgb="FFFF0000"/>
              </font>
              <fill>
                <patternFill>
                  <bgColor rgb="FFFFDCFF"/>
                </patternFill>
              </fill>
            </x14:dxf>
          </x14:cfRule>
          <xm:sqref>F300</xm:sqref>
        </x14:conditionalFormatting>
        <x14:conditionalFormatting xmlns:xm="http://schemas.microsoft.com/office/excel/2006/main">
          <x14:cfRule type="cellIs" priority="1241" operator="notEqual" id="{516E7AED-68A6-4AB2-A09C-FC2811596DDC}">
            <xm:f>N('APPLIC. FRACT.'!$E56)</xm:f>
            <x14:dxf>
              <font>
                <b/>
                <i val="0"/>
                <color rgb="FFFF0000"/>
              </font>
              <fill>
                <patternFill>
                  <bgColor rgb="FFFFDCFF"/>
                </patternFill>
              </fill>
            </x14:dxf>
          </x14:cfRule>
          <xm:sqref>E300</xm:sqref>
        </x14:conditionalFormatting>
        <x14:conditionalFormatting xmlns:xm="http://schemas.microsoft.com/office/excel/2006/main">
          <x14:cfRule type="cellIs" priority="1235" operator="notEqual" id="{BCA69664-38B2-444E-9CBB-644ADFC07EA2}">
            <xm:f>'APPLIC. FRACT.'!$B57</xm:f>
            <x14:dxf>
              <font>
                <b/>
                <i val="0"/>
                <color rgb="FFFF0000"/>
              </font>
              <fill>
                <patternFill>
                  <bgColor rgb="FFFFDCFF"/>
                </patternFill>
              </fill>
            </x14:dxf>
          </x14:cfRule>
          <xm:sqref>D306</xm:sqref>
        </x14:conditionalFormatting>
        <x14:conditionalFormatting xmlns:xm="http://schemas.microsoft.com/office/excel/2006/main">
          <x14:cfRule type="cellIs" priority="1234" operator="notEqual" id="{C377DB48-30F8-49E9-ADF4-D4E490962106}">
            <xm:f>N('APPLIC. FRACT.'!$C57)</xm:f>
            <x14:dxf>
              <font>
                <b/>
                <i val="0"/>
                <color rgb="FFFF0000"/>
              </font>
              <fill>
                <patternFill>
                  <bgColor rgb="FFFFDCFF"/>
                </patternFill>
              </fill>
            </x14:dxf>
          </x14:cfRule>
          <xm:sqref>F306</xm:sqref>
        </x14:conditionalFormatting>
        <x14:conditionalFormatting xmlns:xm="http://schemas.microsoft.com/office/excel/2006/main">
          <x14:cfRule type="cellIs" priority="1233" operator="notEqual" id="{5AFC6FF6-CD23-4C59-A864-618A800DEC03}">
            <xm:f>N('APPLIC. FRACT.'!$E57)</xm:f>
            <x14:dxf>
              <font>
                <b/>
                <i val="0"/>
                <color rgb="FFFF0000"/>
              </font>
              <fill>
                <patternFill>
                  <bgColor rgb="FFFFDCFF"/>
                </patternFill>
              </fill>
            </x14:dxf>
          </x14:cfRule>
          <xm:sqref>E306</xm:sqref>
        </x14:conditionalFormatting>
        <x14:conditionalFormatting xmlns:xm="http://schemas.microsoft.com/office/excel/2006/main">
          <x14:cfRule type="cellIs" priority="1865" operator="notEqual" id="{B91461C6-0753-42F1-8863-214E2387821B}">
            <xm:f>N('APPLIC. FRACT.'!$F57)</xm:f>
            <x14:dxf>
              <font>
                <b/>
                <i val="0"/>
                <color rgb="FFFF0000"/>
              </font>
              <fill>
                <patternFill>
                  <bgColor rgb="FFFFDCFF"/>
                </patternFill>
              </fill>
            </x14:dxf>
          </x14:cfRule>
          <xm:sqref>G306</xm:sqref>
        </x14:conditionalFormatting>
        <x14:conditionalFormatting xmlns:xm="http://schemas.microsoft.com/office/excel/2006/main">
          <x14:cfRule type="cellIs" priority="1866" operator="notEqual" id="{44D9CAAA-9880-4F12-8B5B-7DB98E3D2006}">
            <xm:f>ROUND(N('APPLIC. FRACT.'!$G57),4)</xm:f>
            <x14:dxf>
              <font>
                <b/>
                <i val="0"/>
                <color rgb="FFFF0000"/>
              </font>
              <fill>
                <patternFill>
                  <bgColor rgb="FFFFDCFF"/>
                </patternFill>
              </fill>
            </x14:dxf>
          </x14:cfRule>
          <xm:sqref>H306</xm:sqref>
        </x14:conditionalFormatting>
        <x14:conditionalFormatting xmlns:xm="http://schemas.microsoft.com/office/excel/2006/main">
          <x14:cfRule type="cellIs" priority="1227" operator="notEqual" id="{AB0860CC-2800-4914-9DD0-C306BA504F5A}">
            <xm:f>'APPLIC. FRACT.'!$B58</xm:f>
            <x14:dxf>
              <font>
                <b/>
                <i val="0"/>
                <color rgb="FFFF0000"/>
              </font>
              <fill>
                <patternFill>
                  <bgColor rgb="FFFFDCFF"/>
                </patternFill>
              </fill>
            </x14:dxf>
          </x14:cfRule>
          <xm:sqref>D312</xm:sqref>
        </x14:conditionalFormatting>
        <x14:conditionalFormatting xmlns:xm="http://schemas.microsoft.com/office/excel/2006/main">
          <x14:cfRule type="cellIs" priority="1226" operator="notEqual" id="{27437AEF-8E11-48C0-BE24-142B8553BB70}">
            <xm:f>N('APPLIC. FRACT.'!$C58)</xm:f>
            <x14:dxf>
              <font>
                <b/>
                <i val="0"/>
                <color rgb="FFFF0000"/>
              </font>
              <fill>
                <patternFill>
                  <bgColor rgb="FFFFDCFF"/>
                </patternFill>
              </fill>
            </x14:dxf>
          </x14:cfRule>
          <xm:sqref>F312</xm:sqref>
        </x14:conditionalFormatting>
        <x14:conditionalFormatting xmlns:xm="http://schemas.microsoft.com/office/excel/2006/main">
          <x14:cfRule type="cellIs" priority="1225" operator="notEqual" id="{EE0DC240-C7F8-421F-8B18-C88F1188FCD6}">
            <xm:f>N('APPLIC. FRACT.'!$E58)</xm:f>
            <x14:dxf>
              <font>
                <b/>
                <i val="0"/>
                <color rgb="FFFF0000"/>
              </font>
              <fill>
                <patternFill>
                  <bgColor rgb="FFFFDCFF"/>
                </patternFill>
              </fill>
            </x14:dxf>
          </x14:cfRule>
          <xm:sqref>E312</xm:sqref>
        </x14:conditionalFormatting>
        <x14:conditionalFormatting xmlns:xm="http://schemas.microsoft.com/office/excel/2006/main">
          <x14:cfRule type="cellIs" priority="1203" operator="notEqual" id="{4EBF3CD0-754D-4BB8-804D-ABB075D7D27C}">
            <xm:f>'APPLIC. FRACT.'!$B59</xm:f>
            <x14:dxf>
              <font>
                <b/>
                <i val="0"/>
                <color rgb="FFFF0000"/>
              </font>
              <fill>
                <patternFill>
                  <bgColor rgb="FFFFDCFF"/>
                </patternFill>
              </fill>
            </x14:dxf>
          </x14:cfRule>
          <xm:sqref>D318</xm:sqref>
        </x14:conditionalFormatting>
        <x14:conditionalFormatting xmlns:xm="http://schemas.microsoft.com/office/excel/2006/main">
          <x14:cfRule type="cellIs" priority="1202" operator="notEqual" id="{DE47D30D-0449-45C2-AC5B-13A6D29FFE65}">
            <xm:f>N('APPLIC. FRACT.'!$C59)</xm:f>
            <x14:dxf>
              <font>
                <b/>
                <i val="0"/>
                <color rgb="FFFF0000"/>
              </font>
              <fill>
                <patternFill>
                  <bgColor rgb="FFFFDCFF"/>
                </patternFill>
              </fill>
            </x14:dxf>
          </x14:cfRule>
          <xm:sqref>F318</xm:sqref>
        </x14:conditionalFormatting>
        <x14:conditionalFormatting xmlns:xm="http://schemas.microsoft.com/office/excel/2006/main">
          <x14:cfRule type="cellIs" priority="1201" operator="notEqual" id="{A7216503-2E9A-48EB-BC56-097D3A0C2523}">
            <xm:f>N('APPLIC. FRACT.'!$E59)</xm:f>
            <x14:dxf>
              <font>
                <b/>
                <i val="0"/>
                <color rgb="FFFF0000"/>
              </font>
              <fill>
                <patternFill>
                  <bgColor rgb="FFFFDCFF"/>
                </patternFill>
              </fill>
            </x14:dxf>
          </x14:cfRule>
          <xm:sqref>E318</xm:sqref>
        </x14:conditionalFormatting>
        <x14:conditionalFormatting xmlns:xm="http://schemas.microsoft.com/office/excel/2006/main">
          <x14:cfRule type="cellIs" priority="1867" operator="notEqual" id="{BEE4A109-3C8D-4EDB-8DB2-96CCD7386C3B}">
            <xm:f>N('APPLIC. FRACT.'!$F59)</xm:f>
            <x14:dxf>
              <font>
                <b/>
                <i val="0"/>
                <color rgb="FFFF0000"/>
              </font>
              <fill>
                <patternFill>
                  <bgColor rgb="FFFFDCFF"/>
                </patternFill>
              </fill>
            </x14:dxf>
          </x14:cfRule>
          <xm:sqref>G318</xm:sqref>
        </x14:conditionalFormatting>
        <x14:conditionalFormatting xmlns:xm="http://schemas.microsoft.com/office/excel/2006/main">
          <x14:cfRule type="cellIs" priority="1868" operator="notEqual" id="{26975AD5-7AAD-42A7-B6B0-8A4D607F5BAF}">
            <xm:f>ROUND(N('APPLIC. FRACT.'!$G59),4)</xm:f>
            <x14:dxf>
              <font>
                <b/>
                <i val="0"/>
                <color rgb="FFFF0000"/>
              </font>
              <fill>
                <patternFill>
                  <bgColor rgb="FFFFDCFF"/>
                </patternFill>
              </fill>
            </x14:dxf>
          </x14:cfRule>
          <xm:sqref>H318</xm:sqref>
        </x14:conditionalFormatting>
        <x14:conditionalFormatting xmlns:xm="http://schemas.microsoft.com/office/excel/2006/main">
          <x14:cfRule type="cellIs" priority="1195" operator="notEqual" id="{56DFEFD6-3BF3-4036-9969-39480EFF600D}">
            <xm:f>'APPLIC. FRACT.'!$B60</xm:f>
            <x14:dxf>
              <font>
                <b/>
                <i val="0"/>
                <color rgb="FFFF0000"/>
              </font>
              <fill>
                <patternFill>
                  <bgColor rgb="FFFFDCFF"/>
                </patternFill>
              </fill>
            </x14:dxf>
          </x14:cfRule>
          <xm:sqref>D324</xm:sqref>
        </x14:conditionalFormatting>
        <x14:conditionalFormatting xmlns:xm="http://schemas.microsoft.com/office/excel/2006/main">
          <x14:cfRule type="cellIs" priority="1194" operator="notEqual" id="{620E9560-324F-4FB6-8B38-4DEDEA78E7E2}">
            <xm:f>N('APPLIC. FRACT.'!$C60)</xm:f>
            <x14:dxf>
              <font>
                <b/>
                <i val="0"/>
                <color rgb="FFFF0000"/>
              </font>
              <fill>
                <patternFill>
                  <bgColor rgb="FFFFDCFF"/>
                </patternFill>
              </fill>
            </x14:dxf>
          </x14:cfRule>
          <xm:sqref>F324</xm:sqref>
        </x14:conditionalFormatting>
        <x14:conditionalFormatting xmlns:xm="http://schemas.microsoft.com/office/excel/2006/main">
          <x14:cfRule type="cellIs" priority="1193" operator="notEqual" id="{343021F6-D426-4642-BDA6-1B7549A67DC5}">
            <xm:f>N('APPLIC. FRACT.'!$E60)</xm:f>
            <x14:dxf>
              <font>
                <b/>
                <i val="0"/>
                <color rgb="FFFF0000"/>
              </font>
              <fill>
                <patternFill>
                  <bgColor rgb="FFFFDCFF"/>
                </patternFill>
              </fill>
            </x14:dxf>
          </x14:cfRule>
          <xm:sqref>E324</xm:sqref>
        </x14:conditionalFormatting>
        <x14:conditionalFormatting xmlns:xm="http://schemas.microsoft.com/office/excel/2006/main">
          <x14:cfRule type="cellIs" priority="1187" operator="notEqual" id="{426F44DD-3869-4A15-A421-62CE5607A9AD}">
            <xm:f>'APPLIC. FRACT.'!$B61</xm:f>
            <x14:dxf>
              <font>
                <b/>
                <i val="0"/>
                <color rgb="FFFF0000"/>
              </font>
              <fill>
                <patternFill>
                  <bgColor rgb="FFFFDCFF"/>
                </patternFill>
              </fill>
            </x14:dxf>
          </x14:cfRule>
          <xm:sqref>D330</xm:sqref>
        </x14:conditionalFormatting>
        <x14:conditionalFormatting xmlns:xm="http://schemas.microsoft.com/office/excel/2006/main">
          <x14:cfRule type="cellIs" priority="1186" operator="notEqual" id="{B6CE6451-856D-4BC8-AA5C-05BA9C7937EF}">
            <xm:f>N('APPLIC. FRACT.'!$C61)</xm:f>
            <x14:dxf>
              <font>
                <b/>
                <i val="0"/>
                <color rgb="FFFF0000"/>
              </font>
              <fill>
                <patternFill>
                  <bgColor rgb="FFFFDCFF"/>
                </patternFill>
              </fill>
            </x14:dxf>
          </x14:cfRule>
          <xm:sqref>F330</xm:sqref>
        </x14:conditionalFormatting>
        <x14:conditionalFormatting xmlns:xm="http://schemas.microsoft.com/office/excel/2006/main">
          <x14:cfRule type="cellIs" priority="1185" operator="notEqual" id="{6CE2338D-45F7-45AC-86D2-9D94A177E49B}">
            <xm:f>N('APPLIC. FRACT.'!$E61)</xm:f>
            <x14:dxf>
              <font>
                <b/>
                <i val="0"/>
                <color rgb="FFFF0000"/>
              </font>
              <fill>
                <patternFill>
                  <bgColor rgb="FFFFDCFF"/>
                </patternFill>
              </fill>
            </x14:dxf>
          </x14:cfRule>
          <xm:sqref>E330</xm:sqref>
        </x14:conditionalFormatting>
        <x14:conditionalFormatting xmlns:xm="http://schemas.microsoft.com/office/excel/2006/main">
          <x14:cfRule type="cellIs" priority="1869" operator="notEqual" id="{8EE2A0CB-E346-41D7-8FAA-C5B8D8377C1A}">
            <xm:f>N('APPLIC. FRACT.'!$F61)</xm:f>
            <x14:dxf>
              <font>
                <b/>
                <i val="0"/>
                <color rgb="FFFF0000"/>
              </font>
              <fill>
                <patternFill>
                  <bgColor rgb="FFFFDCFF"/>
                </patternFill>
              </fill>
            </x14:dxf>
          </x14:cfRule>
          <xm:sqref>G330</xm:sqref>
        </x14:conditionalFormatting>
        <x14:conditionalFormatting xmlns:xm="http://schemas.microsoft.com/office/excel/2006/main">
          <x14:cfRule type="cellIs" priority="1870" operator="notEqual" id="{609604E6-A6F3-48C1-878E-962BD76EE8E9}">
            <xm:f>ROUND(N('APPLIC. FRACT.'!$G61),4)</xm:f>
            <x14:dxf>
              <font>
                <b/>
                <i val="0"/>
                <color rgb="FFFF0000"/>
              </font>
              <fill>
                <patternFill>
                  <bgColor rgb="FFFFDCFF"/>
                </patternFill>
              </fill>
            </x14:dxf>
          </x14:cfRule>
          <xm:sqref>H330</xm:sqref>
        </x14:conditionalFormatting>
        <x14:conditionalFormatting xmlns:xm="http://schemas.microsoft.com/office/excel/2006/main">
          <x14:cfRule type="cellIs" priority="1179" operator="notEqual" id="{BE0C2D9A-A455-4445-868E-CB5C9C7D575A}">
            <xm:f>'APPLIC. FRACT.'!$B62</xm:f>
            <x14:dxf>
              <font>
                <b/>
                <i val="0"/>
                <color rgb="FFFF0000"/>
              </font>
              <fill>
                <patternFill>
                  <bgColor rgb="FFFFDCFF"/>
                </patternFill>
              </fill>
            </x14:dxf>
          </x14:cfRule>
          <xm:sqref>D336</xm:sqref>
        </x14:conditionalFormatting>
        <x14:conditionalFormatting xmlns:xm="http://schemas.microsoft.com/office/excel/2006/main">
          <x14:cfRule type="cellIs" priority="1178" operator="notEqual" id="{D0F9622A-4C1A-44B1-9300-B4479087FE74}">
            <xm:f>N('APPLIC. FRACT.'!$C62)</xm:f>
            <x14:dxf>
              <font>
                <b/>
                <i val="0"/>
                <color rgb="FFFF0000"/>
              </font>
              <fill>
                <patternFill>
                  <bgColor rgb="FFFFDCFF"/>
                </patternFill>
              </fill>
            </x14:dxf>
          </x14:cfRule>
          <xm:sqref>F336</xm:sqref>
        </x14:conditionalFormatting>
        <x14:conditionalFormatting xmlns:xm="http://schemas.microsoft.com/office/excel/2006/main">
          <x14:cfRule type="cellIs" priority="1177" operator="notEqual" id="{77E35EB9-DC48-4BC7-A2F6-3289E5502A01}">
            <xm:f>N('APPLIC. FRACT.'!$E62)</xm:f>
            <x14:dxf>
              <font>
                <b/>
                <i val="0"/>
                <color rgb="FFFF0000"/>
              </font>
              <fill>
                <patternFill>
                  <bgColor rgb="FFFFDCFF"/>
                </patternFill>
              </fill>
            </x14:dxf>
          </x14:cfRule>
          <xm:sqref>E336</xm:sqref>
        </x14:conditionalFormatting>
        <x14:conditionalFormatting xmlns:xm="http://schemas.microsoft.com/office/excel/2006/main">
          <x14:cfRule type="cellIs" priority="1171" operator="notEqual" id="{89E210FF-1AFC-4F0A-B916-123848F9E58A}">
            <xm:f>'APPLIC. FRACT.'!$B63</xm:f>
            <x14:dxf>
              <font>
                <b/>
                <i val="0"/>
                <color rgb="FFFF0000"/>
              </font>
              <fill>
                <patternFill>
                  <bgColor rgb="FFFFDCFF"/>
                </patternFill>
              </fill>
            </x14:dxf>
          </x14:cfRule>
          <xm:sqref>D342</xm:sqref>
        </x14:conditionalFormatting>
        <x14:conditionalFormatting xmlns:xm="http://schemas.microsoft.com/office/excel/2006/main">
          <x14:cfRule type="cellIs" priority="1170" operator="notEqual" id="{C77362DB-216B-4DCE-A39D-E65950F39C0C}">
            <xm:f>N('APPLIC. FRACT.'!$C63)</xm:f>
            <x14:dxf>
              <font>
                <b/>
                <i val="0"/>
                <color rgb="FFFF0000"/>
              </font>
              <fill>
                <patternFill>
                  <bgColor rgb="FFFFDCFF"/>
                </patternFill>
              </fill>
            </x14:dxf>
          </x14:cfRule>
          <xm:sqref>F342</xm:sqref>
        </x14:conditionalFormatting>
        <x14:conditionalFormatting xmlns:xm="http://schemas.microsoft.com/office/excel/2006/main">
          <x14:cfRule type="cellIs" priority="1169" operator="notEqual" id="{C40B108A-B36B-4190-915B-3A548954655A}">
            <xm:f>N('APPLIC. FRACT.'!$E63)</xm:f>
            <x14:dxf>
              <font>
                <b/>
                <i val="0"/>
                <color rgb="FFFF0000"/>
              </font>
              <fill>
                <patternFill>
                  <bgColor rgb="FFFFDCFF"/>
                </patternFill>
              </fill>
            </x14:dxf>
          </x14:cfRule>
          <xm:sqref>E342</xm:sqref>
        </x14:conditionalFormatting>
        <x14:conditionalFormatting xmlns:xm="http://schemas.microsoft.com/office/excel/2006/main">
          <x14:cfRule type="cellIs" priority="1871" operator="notEqual" id="{9FD30D69-B5C6-4A3C-A584-62A89A4B88AE}">
            <xm:f>N('APPLIC. FRACT.'!$F63)</xm:f>
            <x14:dxf>
              <font>
                <b/>
                <i val="0"/>
                <color rgb="FFFF0000"/>
              </font>
              <fill>
                <patternFill>
                  <bgColor rgb="FFFFDCFF"/>
                </patternFill>
              </fill>
            </x14:dxf>
          </x14:cfRule>
          <xm:sqref>G342</xm:sqref>
        </x14:conditionalFormatting>
        <x14:conditionalFormatting xmlns:xm="http://schemas.microsoft.com/office/excel/2006/main">
          <x14:cfRule type="cellIs" priority="1872" operator="notEqual" id="{2C4CB26E-10D1-49D0-BE18-A957192429BC}">
            <xm:f>ROUND(N('APPLIC. FRACT.'!$G63),4)</xm:f>
            <x14:dxf>
              <font>
                <b/>
                <i val="0"/>
                <color rgb="FFFF0000"/>
              </font>
              <fill>
                <patternFill>
                  <bgColor rgb="FFFFDCFF"/>
                </patternFill>
              </fill>
            </x14:dxf>
          </x14:cfRule>
          <xm:sqref>H342</xm:sqref>
        </x14:conditionalFormatting>
        <x14:conditionalFormatting xmlns:xm="http://schemas.microsoft.com/office/excel/2006/main">
          <x14:cfRule type="cellIs" priority="1163" operator="notEqual" id="{BBA6608F-1B20-45D3-B077-967D942AB25A}">
            <xm:f>'APPLIC. FRACT.'!$B64</xm:f>
            <x14:dxf>
              <font>
                <b/>
                <i val="0"/>
                <color rgb="FFFF0000"/>
              </font>
              <fill>
                <patternFill>
                  <bgColor rgb="FFFFDCFF"/>
                </patternFill>
              </fill>
            </x14:dxf>
          </x14:cfRule>
          <xm:sqref>D348</xm:sqref>
        </x14:conditionalFormatting>
        <x14:conditionalFormatting xmlns:xm="http://schemas.microsoft.com/office/excel/2006/main">
          <x14:cfRule type="cellIs" priority="1162" operator="notEqual" id="{272A1FFB-277C-47B3-9F4E-D629EA11C1E9}">
            <xm:f>N('APPLIC. FRACT.'!$C64)</xm:f>
            <x14:dxf>
              <font>
                <b/>
                <i val="0"/>
                <color rgb="FFFF0000"/>
              </font>
              <fill>
                <patternFill>
                  <bgColor rgb="FFFFDCFF"/>
                </patternFill>
              </fill>
            </x14:dxf>
          </x14:cfRule>
          <xm:sqref>F348</xm:sqref>
        </x14:conditionalFormatting>
        <x14:conditionalFormatting xmlns:xm="http://schemas.microsoft.com/office/excel/2006/main">
          <x14:cfRule type="cellIs" priority="1161" operator="notEqual" id="{CFBEAB8C-CD7A-4E94-BE05-CDFB74F1312C}">
            <xm:f>N('APPLIC. FRACT.'!$E64)</xm:f>
            <x14:dxf>
              <font>
                <b/>
                <i val="0"/>
                <color rgb="FFFF0000"/>
              </font>
              <fill>
                <patternFill>
                  <bgColor rgb="FFFFDCFF"/>
                </patternFill>
              </fill>
            </x14:dxf>
          </x14:cfRule>
          <xm:sqref>E348</xm:sqref>
        </x14:conditionalFormatting>
        <x14:conditionalFormatting xmlns:xm="http://schemas.microsoft.com/office/excel/2006/main">
          <x14:cfRule type="cellIs" priority="1155" operator="notEqual" id="{BDBE7F11-7F5A-4B7E-8953-2E6B4DCF3DB9}">
            <xm:f>'APPLIC. FRACT.'!$B65</xm:f>
            <x14:dxf>
              <font>
                <b/>
                <i val="0"/>
                <color rgb="FFFF0000"/>
              </font>
              <fill>
                <patternFill>
                  <bgColor rgb="FFFFDCFF"/>
                </patternFill>
              </fill>
            </x14:dxf>
          </x14:cfRule>
          <xm:sqref>D354</xm:sqref>
        </x14:conditionalFormatting>
        <x14:conditionalFormatting xmlns:xm="http://schemas.microsoft.com/office/excel/2006/main">
          <x14:cfRule type="cellIs" priority="1154" operator="notEqual" id="{FEC9A6C0-126B-4129-96E1-DA971F9EDB85}">
            <xm:f>N('APPLIC. FRACT.'!$C65)</xm:f>
            <x14:dxf>
              <font>
                <b/>
                <i val="0"/>
                <color rgb="FFFF0000"/>
              </font>
              <fill>
                <patternFill>
                  <bgColor rgb="FFFFDCFF"/>
                </patternFill>
              </fill>
            </x14:dxf>
          </x14:cfRule>
          <xm:sqref>F354</xm:sqref>
        </x14:conditionalFormatting>
        <x14:conditionalFormatting xmlns:xm="http://schemas.microsoft.com/office/excel/2006/main">
          <x14:cfRule type="cellIs" priority="1153" operator="notEqual" id="{EC367F8A-8361-49F5-BCE0-DD04AE350032}">
            <xm:f>N('APPLIC. FRACT.'!$E65)</xm:f>
            <x14:dxf>
              <font>
                <b/>
                <i val="0"/>
                <color rgb="FFFF0000"/>
              </font>
              <fill>
                <patternFill>
                  <bgColor rgb="FFFFDCFF"/>
                </patternFill>
              </fill>
            </x14:dxf>
          </x14:cfRule>
          <xm:sqref>E354</xm:sqref>
        </x14:conditionalFormatting>
        <x14:conditionalFormatting xmlns:xm="http://schemas.microsoft.com/office/excel/2006/main">
          <x14:cfRule type="cellIs" priority="1873" operator="notEqual" id="{2D09B090-7539-4AC0-83BC-63B55FD43F7F}">
            <xm:f>N('APPLIC. FRACT.'!$F65)</xm:f>
            <x14:dxf>
              <font>
                <b/>
                <i val="0"/>
                <color rgb="FFFF0000"/>
              </font>
              <fill>
                <patternFill>
                  <bgColor rgb="FFFFDCFF"/>
                </patternFill>
              </fill>
            </x14:dxf>
          </x14:cfRule>
          <xm:sqref>G354</xm:sqref>
        </x14:conditionalFormatting>
        <x14:conditionalFormatting xmlns:xm="http://schemas.microsoft.com/office/excel/2006/main">
          <x14:cfRule type="cellIs" priority="1874" operator="notEqual" id="{A4C1C23B-3664-47B8-810A-1C7BBDDC566D}">
            <xm:f>ROUND(N('APPLIC. FRACT.'!$G65),4)</xm:f>
            <x14:dxf>
              <font>
                <b/>
                <i val="0"/>
                <color rgb="FFFF0000"/>
              </font>
              <fill>
                <patternFill>
                  <bgColor rgb="FFFFDCFF"/>
                </patternFill>
              </fill>
            </x14:dxf>
          </x14:cfRule>
          <xm:sqref>H354</xm:sqref>
        </x14:conditionalFormatting>
        <x14:conditionalFormatting xmlns:xm="http://schemas.microsoft.com/office/excel/2006/main">
          <x14:cfRule type="cellIs" priority="1147" operator="notEqual" id="{4EA4FFDB-4EF6-4B27-BA27-919687BC88C8}">
            <xm:f>'APPLIC. FRACT.'!$B66</xm:f>
            <x14:dxf>
              <font>
                <b/>
                <i val="0"/>
                <color rgb="FFFF0000"/>
              </font>
              <fill>
                <patternFill>
                  <bgColor rgb="FFFFDCFF"/>
                </patternFill>
              </fill>
            </x14:dxf>
          </x14:cfRule>
          <xm:sqref>D360</xm:sqref>
        </x14:conditionalFormatting>
        <x14:conditionalFormatting xmlns:xm="http://schemas.microsoft.com/office/excel/2006/main">
          <x14:cfRule type="cellIs" priority="1146" operator="notEqual" id="{770A8D5B-9AC5-43AD-AE17-950451261516}">
            <xm:f>N('APPLIC. FRACT.'!$C66)</xm:f>
            <x14:dxf>
              <font>
                <b/>
                <i val="0"/>
                <color rgb="FFFF0000"/>
              </font>
              <fill>
                <patternFill>
                  <bgColor rgb="FFFFDCFF"/>
                </patternFill>
              </fill>
            </x14:dxf>
          </x14:cfRule>
          <xm:sqref>F360</xm:sqref>
        </x14:conditionalFormatting>
        <x14:conditionalFormatting xmlns:xm="http://schemas.microsoft.com/office/excel/2006/main">
          <x14:cfRule type="cellIs" priority="1145" operator="notEqual" id="{A18A279E-8863-4833-927A-45672697CFEE}">
            <xm:f>N('APPLIC. FRACT.'!$E66)</xm:f>
            <x14:dxf>
              <font>
                <b/>
                <i val="0"/>
                <color rgb="FFFF0000"/>
              </font>
              <fill>
                <patternFill>
                  <bgColor rgb="FFFFDCFF"/>
                </patternFill>
              </fill>
            </x14:dxf>
          </x14:cfRule>
          <xm:sqref>E360</xm:sqref>
        </x14:conditionalFormatting>
        <x14:conditionalFormatting xmlns:xm="http://schemas.microsoft.com/office/excel/2006/main">
          <x14:cfRule type="cellIs" priority="1139" operator="notEqual" id="{C6653353-28B4-45BF-9734-9533C85763AC}">
            <xm:f>'APPLIC. FRACT.'!$B67</xm:f>
            <x14:dxf>
              <font>
                <b/>
                <i val="0"/>
                <color rgb="FFFF0000"/>
              </font>
              <fill>
                <patternFill>
                  <bgColor rgb="FFFFDCFF"/>
                </patternFill>
              </fill>
            </x14:dxf>
          </x14:cfRule>
          <xm:sqref>D366</xm:sqref>
        </x14:conditionalFormatting>
        <x14:conditionalFormatting xmlns:xm="http://schemas.microsoft.com/office/excel/2006/main">
          <x14:cfRule type="cellIs" priority="1138" operator="notEqual" id="{753D6ABB-08CA-4741-9BE3-A19D3D38F912}">
            <xm:f>N('APPLIC. FRACT.'!$C67)</xm:f>
            <x14:dxf>
              <font>
                <b/>
                <i val="0"/>
                <color rgb="FFFF0000"/>
              </font>
              <fill>
                <patternFill>
                  <bgColor rgb="FFFFDCFF"/>
                </patternFill>
              </fill>
            </x14:dxf>
          </x14:cfRule>
          <xm:sqref>F366</xm:sqref>
        </x14:conditionalFormatting>
        <x14:conditionalFormatting xmlns:xm="http://schemas.microsoft.com/office/excel/2006/main">
          <x14:cfRule type="cellIs" priority="1137" operator="notEqual" id="{50A9C067-E88B-4C40-AFB3-307824A4153F}">
            <xm:f>N('APPLIC. FRACT.'!$E67)</xm:f>
            <x14:dxf>
              <font>
                <b/>
                <i val="0"/>
                <color rgb="FFFF0000"/>
              </font>
              <fill>
                <patternFill>
                  <bgColor rgb="FFFFDCFF"/>
                </patternFill>
              </fill>
            </x14:dxf>
          </x14:cfRule>
          <xm:sqref>E366</xm:sqref>
        </x14:conditionalFormatting>
        <x14:conditionalFormatting xmlns:xm="http://schemas.microsoft.com/office/excel/2006/main">
          <x14:cfRule type="cellIs" priority="1875" operator="notEqual" id="{B9516216-4365-434E-BFCB-ADA281D15B6E}">
            <xm:f>N('APPLIC. FRACT.'!$F67)</xm:f>
            <x14:dxf>
              <font>
                <b/>
                <i val="0"/>
                <color rgb="FFFF0000"/>
              </font>
              <fill>
                <patternFill>
                  <bgColor rgb="FFFFDCFF"/>
                </patternFill>
              </fill>
            </x14:dxf>
          </x14:cfRule>
          <xm:sqref>G366</xm:sqref>
        </x14:conditionalFormatting>
        <x14:conditionalFormatting xmlns:xm="http://schemas.microsoft.com/office/excel/2006/main">
          <x14:cfRule type="cellIs" priority="1876" operator="notEqual" id="{4CE4A465-18D5-4C88-95E4-AC75F108FF3D}">
            <xm:f>ROUND(N('APPLIC. FRACT.'!$G67),4)</xm:f>
            <x14:dxf>
              <font>
                <b/>
                <i val="0"/>
                <color rgb="FFFF0000"/>
              </font>
              <fill>
                <patternFill>
                  <bgColor rgb="FFFFDCFF"/>
                </patternFill>
              </fill>
            </x14:dxf>
          </x14:cfRule>
          <xm:sqref>H366</xm:sqref>
        </x14:conditionalFormatting>
        <x14:conditionalFormatting xmlns:xm="http://schemas.microsoft.com/office/excel/2006/main">
          <x14:cfRule type="cellIs" priority="1131" operator="notEqual" id="{47F9A563-C920-488F-94BA-95F7E792EBEE}">
            <xm:f>'APPLIC. FRACT.'!$B68</xm:f>
            <x14:dxf>
              <font>
                <b/>
                <i val="0"/>
                <color rgb="FFFF0000"/>
              </font>
              <fill>
                <patternFill>
                  <bgColor rgb="FFFFDCFF"/>
                </patternFill>
              </fill>
            </x14:dxf>
          </x14:cfRule>
          <xm:sqref>D372</xm:sqref>
        </x14:conditionalFormatting>
        <x14:conditionalFormatting xmlns:xm="http://schemas.microsoft.com/office/excel/2006/main">
          <x14:cfRule type="cellIs" priority="1130" operator="notEqual" id="{DEF8E84E-260E-4CCC-807D-14BF48B761EF}">
            <xm:f>N('APPLIC. FRACT.'!$C68)</xm:f>
            <x14:dxf>
              <font>
                <b/>
                <i val="0"/>
                <color rgb="FFFF0000"/>
              </font>
              <fill>
                <patternFill>
                  <bgColor rgb="FFFFDCFF"/>
                </patternFill>
              </fill>
            </x14:dxf>
          </x14:cfRule>
          <xm:sqref>F372</xm:sqref>
        </x14:conditionalFormatting>
        <x14:conditionalFormatting xmlns:xm="http://schemas.microsoft.com/office/excel/2006/main">
          <x14:cfRule type="cellIs" priority="1129" operator="notEqual" id="{D33AA092-8891-4C1E-90D0-296B80C2C9E9}">
            <xm:f>N('APPLIC. FRACT.'!$E68)</xm:f>
            <x14:dxf>
              <font>
                <b/>
                <i val="0"/>
                <color rgb="FFFF0000"/>
              </font>
              <fill>
                <patternFill>
                  <bgColor rgb="FFFFDCFF"/>
                </patternFill>
              </fill>
            </x14:dxf>
          </x14:cfRule>
          <xm:sqref>E372</xm:sqref>
        </x14:conditionalFormatting>
        <x14:conditionalFormatting xmlns:xm="http://schemas.microsoft.com/office/excel/2006/main">
          <x14:cfRule type="cellIs" priority="1123" operator="notEqual" id="{3A0B54E7-5872-4A1C-8F77-0A022183FF6D}">
            <xm:f>'APPLIC. FRACT.'!$B69</xm:f>
            <x14:dxf>
              <font>
                <b/>
                <i val="0"/>
                <color rgb="FFFF0000"/>
              </font>
              <fill>
                <patternFill>
                  <bgColor rgb="FFFFDCFF"/>
                </patternFill>
              </fill>
            </x14:dxf>
          </x14:cfRule>
          <xm:sqref>D378</xm:sqref>
        </x14:conditionalFormatting>
        <x14:conditionalFormatting xmlns:xm="http://schemas.microsoft.com/office/excel/2006/main">
          <x14:cfRule type="cellIs" priority="1122" operator="notEqual" id="{4F122BB9-0EB7-45E3-BABF-63393E0E4485}">
            <xm:f>N('APPLIC. FRACT.'!$C69)</xm:f>
            <x14:dxf>
              <font>
                <b/>
                <i val="0"/>
                <color rgb="FFFF0000"/>
              </font>
              <fill>
                <patternFill>
                  <bgColor rgb="FFFFDCFF"/>
                </patternFill>
              </fill>
            </x14:dxf>
          </x14:cfRule>
          <xm:sqref>F378</xm:sqref>
        </x14:conditionalFormatting>
        <x14:conditionalFormatting xmlns:xm="http://schemas.microsoft.com/office/excel/2006/main">
          <x14:cfRule type="cellIs" priority="1121" operator="notEqual" id="{6B6A0A6D-CC11-447B-AEEE-975821D68C0C}">
            <xm:f>N('APPLIC. FRACT.'!$E69)</xm:f>
            <x14:dxf>
              <font>
                <b/>
                <i val="0"/>
                <color rgb="FFFF0000"/>
              </font>
              <fill>
                <patternFill>
                  <bgColor rgb="FFFFDCFF"/>
                </patternFill>
              </fill>
            </x14:dxf>
          </x14:cfRule>
          <xm:sqref>E378</xm:sqref>
        </x14:conditionalFormatting>
        <x14:conditionalFormatting xmlns:xm="http://schemas.microsoft.com/office/excel/2006/main">
          <x14:cfRule type="cellIs" priority="1877" operator="notEqual" id="{9C5D5ED0-8C1C-49AC-9174-CF61F4C9F377}">
            <xm:f>N('APPLIC. FRACT.'!$F69)</xm:f>
            <x14:dxf>
              <font>
                <b/>
                <i val="0"/>
                <color rgb="FFFF0000"/>
              </font>
              <fill>
                <patternFill>
                  <bgColor rgb="FFFFDCFF"/>
                </patternFill>
              </fill>
            </x14:dxf>
          </x14:cfRule>
          <xm:sqref>G378</xm:sqref>
        </x14:conditionalFormatting>
        <x14:conditionalFormatting xmlns:xm="http://schemas.microsoft.com/office/excel/2006/main">
          <x14:cfRule type="cellIs" priority="1878" operator="notEqual" id="{8EDF7EEE-116D-4BD8-AA22-255FD9D9348D}">
            <xm:f>ROUND(N('APPLIC. FRACT.'!$G69),4)</xm:f>
            <x14:dxf>
              <font>
                <b/>
                <i val="0"/>
                <color rgb="FFFF0000"/>
              </font>
              <fill>
                <patternFill>
                  <bgColor rgb="FFFFDCFF"/>
                </patternFill>
              </fill>
            </x14:dxf>
          </x14:cfRule>
          <xm:sqref>H378</xm:sqref>
        </x14:conditionalFormatting>
        <x14:conditionalFormatting xmlns:xm="http://schemas.microsoft.com/office/excel/2006/main">
          <x14:cfRule type="cellIs" priority="1115" operator="notEqual" id="{8476F593-2695-4A13-83F1-1FC68E45F321}">
            <xm:f>'APPLIC. FRACT.'!$B70</xm:f>
            <x14:dxf>
              <font>
                <b/>
                <i val="0"/>
                <color rgb="FFFF0000"/>
              </font>
              <fill>
                <patternFill>
                  <bgColor rgb="FFFFDCFF"/>
                </patternFill>
              </fill>
            </x14:dxf>
          </x14:cfRule>
          <xm:sqref>D384</xm:sqref>
        </x14:conditionalFormatting>
        <x14:conditionalFormatting xmlns:xm="http://schemas.microsoft.com/office/excel/2006/main">
          <x14:cfRule type="cellIs" priority="1114" operator="notEqual" id="{3002C120-74FE-44D0-A7B9-2B1328DA1A33}">
            <xm:f>N('APPLIC. FRACT.'!$C70)</xm:f>
            <x14:dxf>
              <font>
                <b/>
                <i val="0"/>
                <color rgb="FFFF0000"/>
              </font>
              <fill>
                <patternFill>
                  <bgColor rgb="FFFFDCFF"/>
                </patternFill>
              </fill>
            </x14:dxf>
          </x14:cfRule>
          <xm:sqref>F384</xm:sqref>
        </x14:conditionalFormatting>
        <x14:conditionalFormatting xmlns:xm="http://schemas.microsoft.com/office/excel/2006/main">
          <x14:cfRule type="cellIs" priority="1113" operator="notEqual" id="{ED388651-5895-41F8-A208-BF2F450D01E3}">
            <xm:f>N('APPLIC. FRACT.'!$E70)</xm:f>
            <x14:dxf>
              <font>
                <b/>
                <i val="0"/>
                <color rgb="FFFF0000"/>
              </font>
              <fill>
                <patternFill>
                  <bgColor rgb="FFFFDCFF"/>
                </patternFill>
              </fill>
            </x14:dxf>
          </x14:cfRule>
          <xm:sqref>E384</xm:sqref>
        </x14:conditionalFormatting>
        <x14:conditionalFormatting xmlns:xm="http://schemas.microsoft.com/office/excel/2006/main">
          <x14:cfRule type="cellIs" priority="1107" operator="notEqual" id="{996BE21F-0CA2-429F-A005-2CA529A36905}">
            <xm:f>'APPLIC. FRACT.'!$B71</xm:f>
            <x14:dxf>
              <font>
                <b/>
                <i val="0"/>
                <color rgb="FFFF0000"/>
              </font>
              <fill>
                <patternFill>
                  <bgColor rgb="FFFFDCFF"/>
                </patternFill>
              </fill>
            </x14:dxf>
          </x14:cfRule>
          <xm:sqref>D390</xm:sqref>
        </x14:conditionalFormatting>
        <x14:conditionalFormatting xmlns:xm="http://schemas.microsoft.com/office/excel/2006/main">
          <x14:cfRule type="cellIs" priority="1106" operator="notEqual" id="{1FB4DBB8-D035-4F0B-9833-A7BB4452E006}">
            <xm:f>N('APPLIC. FRACT.'!$C71)</xm:f>
            <x14:dxf>
              <font>
                <b/>
                <i val="0"/>
                <color rgb="FFFF0000"/>
              </font>
              <fill>
                <patternFill>
                  <bgColor rgb="FFFFDCFF"/>
                </patternFill>
              </fill>
            </x14:dxf>
          </x14:cfRule>
          <xm:sqref>F390</xm:sqref>
        </x14:conditionalFormatting>
        <x14:conditionalFormatting xmlns:xm="http://schemas.microsoft.com/office/excel/2006/main">
          <x14:cfRule type="cellIs" priority="1105" operator="notEqual" id="{01FD47F2-F4F3-440F-953A-BD25F0EFB4B8}">
            <xm:f>N('APPLIC. FRACT.'!$E71)</xm:f>
            <x14:dxf>
              <font>
                <b/>
                <i val="0"/>
                <color rgb="FFFF0000"/>
              </font>
              <fill>
                <patternFill>
                  <bgColor rgb="FFFFDCFF"/>
                </patternFill>
              </fill>
            </x14:dxf>
          </x14:cfRule>
          <xm:sqref>E390</xm:sqref>
        </x14:conditionalFormatting>
        <x14:conditionalFormatting xmlns:xm="http://schemas.microsoft.com/office/excel/2006/main">
          <x14:cfRule type="cellIs" priority="1879" operator="notEqual" id="{C5966DB5-6FCE-4656-8210-FCD864B0AC20}">
            <xm:f>N('APPLIC. FRACT.'!$F71)</xm:f>
            <x14:dxf>
              <font>
                <b/>
                <i val="0"/>
                <color rgb="FFFF0000"/>
              </font>
              <fill>
                <patternFill>
                  <bgColor rgb="FFFFDCFF"/>
                </patternFill>
              </fill>
            </x14:dxf>
          </x14:cfRule>
          <xm:sqref>G390</xm:sqref>
        </x14:conditionalFormatting>
        <x14:conditionalFormatting xmlns:xm="http://schemas.microsoft.com/office/excel/2006/main">
          <x14:cfRule type="cellIs" priority="1880" operator="notEqual" id="{188CED19-FA5E-4030-BE38-9123DCB5E2D0}">
            <xm:f>ROUND(N('APPLIC. FRACT.'!$G71),4)</xm:f>
            <x14:dxf>
              <font>
                <b/>
                <i val="0"/>
                <color rgb="FFFF0000"/>
              </font>
              <fill>
                <patternFill>
                  <bgColor rgb="FFFFDCFF"/>
                </patternFill>
              </fill>
            </x14:dxf>
          </x14:cfRule>
          <xm:sqref>H390</xm:sqref>
        </x14:conditionalFormatting>
        <x14:conditionalFormatting xmlns:xm="http://schemas.microsoft.com/office/excel/2006/main">
          <x14:cfRule type="cellIs" priority="1099" operator="notEqual" id="{724D1C7A-7DF1-4852-AEC7-8CC22A87F899}">
            <xm:f>'APPLIC. FRACT.'!$B72</xm:f>
            <x14:dxf>
              <font>
                <b/>
                <i val="0"/>
                <color rgb="FFFF0000"/>
              </font>
              <fill>
                <patternFill>
                  <bgColor rgb="FFFFDCFF"/>
                </patternFill>
              </fill>
            </x14:dxf>
          </x14:cfRule>
          <xm:sqref>D396</xm:sqref>
        </x14:conditionalFormatting>
        <x14:conditionalFormatting xmlns:xm="http://schemas.microsoft.com/office/excel/2006/main">
          <x14:cfRule type="cellIs" priority="1098" operator="notEqual" id="{618C71E2-0113-461D-B444-D2EA8CDE2519}">
            <xm:f>N('APPLIC. FRACT.'!$C72)</xm:f>
            <x14:dxf>
              <font>
                <b/>
                <i val="0"/>
                <color rgb="FFFF0000"/>
              </font>
              <fill>
                <patternFill>
                  <bgColor rgb="FFFFDCFF"/>
                </patternFill>
              </fill>
            </x14:dxf>
          </x14:cfRule>
          <xm:sqref>F396</xm:sqref>
        </x14:conditionalFormatting>
        <x14:conditionalFormatting xmlns:xm="http://schemas.microsoft.com/office/excel/2006/main">
          <x14:cfRule type="cellIs" priority="1097" operator="notEqual" id="{4153E24A-2900-4A60-9AA1-3E75EBADE8F9}">
            <xm:f>N('APPLIC. FRACT.'!$E72)</xm:f>
            <x14:dxf>
              <font>
                <b/>
                <i val="0"/>
                <color rgb="FFFF0000"/>
              </font>
              <fill>
                <patternFill>
                  <bgColor rgb="FFFFDCFF"/>
                </patternFill>
              </fill>
            </x14:dxf>
          </x14:cfRule>
          <xm:sqref>E396</xm:sqref>
        </x14:conditionalFormatting>
        <x14:conditionalFormatting xmlns:xm="http://schemas.microsoft.com/office/excel/2006/main">
          <x14:cfRule type="cellIs" priority="1091" operator="notEqual" id="{4B27523B-E56C-4500-8FF7-8A65620C2284}">
            <xm:f>'APPLIC. FRACT.'!$B73</xm:f>
            <x14:dxf>
              <font>
                <b/>
                <i val="0"/>
                <color rgb="FFFF0000"/>
              </font>
              <fill>
                <patternFill>
                  <bgColor rgb="FFFFDCFF"/>
                </patternFill>
              </fill>
            </x14:dxf>
          </x14:cfRule>
          <xm:sqref>D402</xm:sqref>
        </x14:conditionalFormatting>
        <x14:conditionalFormatting xmlns:xm="http://schemas.microsoft.com/office/excel/2006/main">
          <x14:cfRule type="cellIs" priority="1090" operator="notEqual" id="{D3257083-2658-4BC2-BD2C-8E9089B494E3}">
            <xm:f>N('APPLIC. FRACT.'!$C73)</xm:f>
            <x14:dxf>
              <font>
                <b/>
                <i val="0"/>
                <color rgb="FFFF0000"/>
              </font>
              <fill>
                <patternFill>
                  <bgColor rgb="FFFFDCFF"/>
                </patternFill>
              </fill>
            </x14:dxf>
          </x14:cfRule>
          <xm:sqref>F402</xm:sqref>
        </x14:conditionalFormatting>
        <x14:conditionalFormatting xmlns:xm="http://schemas.microsoft.com/office/excel/2006/main">
          <x14:cfRule type="cellIs" priority="1089" operator="notEqual" id="{45837C1C-4F99-4A0B-AC87-90187A2A534D}">
            <xm:f>N('APPLIC. FRACT.'!$E73)</xm:f>
            <x14:dxf>
              <font>
                <b/>
                <i val="0"/>
                <color rgb="FFFF0000"/>
              </font>
              <fill>
                <patternFill>
                  <bgColor rgb="FFFFDCFF"/>
                </patternFill>
              </fill>
            </x14:dxf>
          </x14:cfRule>
          <xm:sqref>E402</xm:sqref>
        </x14:conditionalFormatting>
        <x14:conditionalFormatting xmlns:xm="http://schemas.microsoft.com/office/excel/2006/main">
          <x14:cfRule type="cellIs" priority="1881" operator="notEqual" id="{D09391A3-BA4B-4880-891C-B50E7FA37C56}">
            <xm:f>N('APPLIC. FRACT.'!$F73)</xm:f>
            <x14:dxf>
              <font>
                <b/>
                <i val="0"/>
                <color rgb="FFFF0000"/>
              </font>
              <fill>
                <patternFill>
                  <bgColor rgb="FFFFDCFF"/>
                </patternFill>
              </fill>
            </x14:dxf>
          </x14:cfRule>
          <xm:sqref>G402</xm:sqref>
        </x14:conditionalFormatting>
        <x14:conditionalFormatting xmlns:xm="http://schemas.microsoft.com/office/excel/2006/main">
          <x14:cfRule type="cellIs" priority="1882" operator="notEqual" id="{708C0B9D-9034-4C13-BBB8-F73D1BA6ECE6}">
            <xm:f>ROUND(N('APPLIC. FRACT.'!$G73),4)</xm:f>
            <x14:dxf>
              <font>
                <b/>
                <i val="0"/>
                <color rgb="FFFF0000"/>
              </font>
              <fill>
                <patternFill>
                  <bgColor rgb="FFFFDCFF"/>
                </patternFill>
              </fill>
            </x14:dxf>
          </x14:cfRule>
          <xm:sqref>H402</xm:sqref>
        </x14:conditionalFormatting>
        <x14:conditionalFormatting xmlns:xm="http://schemas.microsoft.com/office/excel/2006/main">
          <x14:cfRule type="cellIs" priority="1083" operator="notEqual" id="{C149D171-665F-460B-9AD6-7187B4E01F1C}">
            <xm:f>'APPLIC. FRACT.'!$B74</xm:f>
            <x14:dxf>
              <font>
                <b/>
                <i val="0"/>
                <color rgb="FFFF0000"/>
              </font>
              <fill>
                <patternFill>
                  <bgColor rgb="FFFFDCFF"/>
                </patternFill>
              </fill>
            </x14:dxf>
          </x14:cfRule>
          <xm:sqref>D408</xm:sqref>
        </x14:conditionalFormatting>
        <x14:conditionalFormatting xmlns:xm="http://schemas.microsoft.com/office/excel/2006/main">
          <x14:cfRule type="cellIs" priority="1082" operator="notEqual" id="{03760431-BF0D-4F08-8A5C-9AF0AEAC64FB}">
            <xm:f>N('APPLIC. FRACT.'!$C74)</xm:f>
            <x14:dxf>
              <font>
                <b/>
                <i val="0"/>
                <color rgb="FFFF0000"/>
              </font>
              <fill>
                <patternFill>
                  <bgColor rgb="FFFFDCFF"/>
                </patternFill>
              </fill>
            </x14:dxf>
          </x14:cfRule>
          <xm:sqref>F408</xm:sqref>
        </x14:conditionalFormatting>
        <x14:conditionalFormatting xmlns:xm="http://schemas.microsoft.com/office/excel/2006/main">
          <x14:cfRule type="cellIs" priority="1081" operator="notEqual" id="{C0DBEAA2-B3DD-4C1C-BCE7-2E75534769C1}">
            <xm:f>N('APPLIC. FRACT.'!$E74)</xm:f>
            <x14:dxf>
              <font>
                <b/>
                <i val="0"/>
                <color rgb="FFFF0000"/>
              </font>
              <fill>
                <patternFill>
                  <bgColor rgb="FFFFDCFF"/>
                </patternFill>
              </fill>
            </x14:dxf>
          </x14:cfRule>
          <xm:sqref>E408</xm:sqref>
        </x14:conditionalFormatting>
        <x14:conditionalFormatting xmlns:xm="http://schemas.microsoft.com/office/excel/2006/main">
          <x14:cfRule type="cellIs" priority="1075" operator="notEqual" id="{C0E2BDA7-B793-4CF4-BF6F-297D5CD0F19E}">
            <xm:f>'APPLIC. FRACT.'!$B75</xm:f>
            <x14:dxf>
              <font>
                <b/>
                <i val="0"/>
                <color rgb="FFFF0000"/>
              </font>
              <fill>
                <patternFill>
                  <bgColor rgb="FFFFDCFF"/>
                </patternFill>
              </fill>
            </x14:dxf>
          </x14:cfRule>
          <xm:sqref>D414</xm:sqref>
        </x14:conditionalFormatting>
        <x14:conditionalFormatting xmlns:xm="http://schemas.microsoft.com/office/excel/2006/main">
          <x14:cfRule type="cellIs" priority="1074" operator="notEqual" id="{78DE560B-865B-4BED-A7E5-824221181895}">
            <xm:f>N('APPLIC. FRACT.'!$C75)</xm:f>
            <x14:dxf>
              <font>
                <b/>
                <i val="0"/>
                <color rgb="FFFF0000"/>
              </font>
              <fill>
                <patternFill>
                  <bgColor rgb="FFFFDCFF"/>
                </patternFill>
              </fill>
            </x14:dxf>
          </x14:cfRule>
          <xm:sqref>F414</xm:sqref>
        </x14:conditionalFormatting>
        <x14:conditionalFormatting xmlns:xm="http://schemas.microsoft.com/office/excel/2006/main">
          <x14:cfRule type="cellIs" priority="1073" operator="notEqual" id="{62275F53-CF7D-4906-97B6-0ED46ADF85F4}">
            <xm:f>N('APPLIC. FRACT.'!$E75)</xm:f>
            <x14:dxf>
              <font>
                <b/>
                <i val="0"/>
                <color rgb="FFFF0000"/>
              </font>
              <fill>
                <patternFill>
                  <bgColor rgb="FFFFDCFF"/>
                </patternFill>
              </fill>
            </x14:dxf>
          </x14:cfRule>
          <xm:sqref>E414</xm:sqref>
        </x14:conditionalFormatting>
        <x14:conditionalFormatting xmlns:xm="http://schemas.microsoft.com/office/excel/2006/main">
          <x14:cfRule type="cellIs" priority="1883" operator="notEqual" id="{B2EE9CD7-83C1-4941-870E-653B0CA2643A}">
            <xm:f>N('APPLIC. FRACT.'!$F75)</xm:f>
            <x14:dxf>
              <font>
                <b/>
                <i val="0"/>
                <color rgb="FFFF0000"/>
              </font>
              <fill>
                <patternFill>
                  <bgColor rgb="FFFFDCFF"/>
                </patternFill>
              </fill>
            </x14:dxf>
          </x14:cfRule>
          <xm:sqref>G414</xm:sqref>
        </x14:conditionalFormatting>
        <x14:conditionalFormatting xmlns:xm="http://schemas.microsoft.com/office/excel/2006/main">
          <x14:cfRule type="cellIs" priority="1884" operator="notEqual" id="{06267D26-BC33-4F62-9EA1-DF663B6518F0}">
            <xm:f>ROUND(N('APPLIC. FRACT.'!$G75),4)</xm:f>
            <x14:dxf>
              <font>
                <b/>
                <i val="0"/>
                <color rgb="FFFF0000"/>
              </font>
              <fill>
                <patternFill>
                  <bgColor rgb="FFFFDCFF"/>
                </patternFill>
              </fill>
            </x14:dxf>
          </x14:cfRule>
          <xm:sqref>H414</xm:sqref>
        </x14:conditionalFormatting>
        <x14:conditionalFormatting xmlns:xm="http://schemas.microsoft.com/office/excel/2006/main">
          <x14:cfRule type="cellIs" priority="1067" operator="notEqual" id="{9A8ABD60-69A2-46E2-B50B-731F4EFD040B}">
            <xm:f>'APPLIC. FRACT.'!$B76</xm:f>
            <x14:dxf>
              <font>
                <b/>
                <i val="0"/>
                <color rgb="FFFF0000"/>
              </font>
              <fill>
                <patternFill>
                  <bgColor rgb="FFFFDCFF"/>
                </patternFill>
              </fill>
            </x14:dxf>
          </x14:cfRule>
          <xm:sqref>D420</xm:sqref>
        </x14:conditionalFormatting>
        <x14:conditionalFormatting xmlns:xm="http://schemas.microsoft.com/office/excel/2006/main">
          <x14:cfRule type="cellIs" priority="1066" operator="notEqual" id="{2F046041-3C29-4FB1-91B9-D1FC2B179603}">
            <xm:f>N('APPLIC. FRACT.'!$C76)</xm:f>
            <x14:dxf>
              <font>
                <b/>
                <i val="0"/>
                <color rgb="FFFF0000"/>
              </font>
              <fill>
                <patternFill>
                  <bgColor rgb="FFFFDCFF"/>
                </patternFill>
              </fill>
            </x14:dxf>
          </x14:cfRule>
          <xm:sqref>F420</xm:sqref>
        </x14:conditionalFormatting>
        <x14:conditionalFormatting xmlns:xm="http://schemas.microsoft.com/office/excel/2006/main">
          <x14:cfRule type="cellIs" priority="1065" operator="notEqual" id="{91CEFD35-F930-4AD5-B038-62EAC9C5E395}">
            <xm:f>N('APPLIC. FRACT.'!$E76)</xm:f>
            <x14:dxf>
              <font>
                <b/>
                <i val="0"/>
                <color rgb="FFFF0000"/>
              </font>
              <fill>
                <patternFill>
                  <bgColor rgb="FFFFDCFF"/>
                </patternFill>
              </fill>
            </x14:dxf>
          </x14:cfRule>
          <xm:sqref>E420</xm:sqref>
        </x14:conditionalFormatting>
        <x14:conditionalFormatting xmlns:xm="http://schemas.microsoft.com/office/excel/2006/main">
          <x14:cfRule type="cellIs" priority="1059" operator="notEqual" id="{1FC51FEC-5584-40E4-B446-E23AED64BCFD}">
            <xm:f>'APPLIC. FRACT.'!$B77</xm:f>
            <x14:dxf>
              <font>
                <b/>
                <i val="0"/>
                <color rgb="FFFF0000"/>
              </font>
              <fill>
                <patternFill>
                  <bgColor rgb="FFFFDCFF"/>
                </patternFill>
              </fill>
            </x14:dxf>
          </x14:cfRule>
          <xm:sqref>D426</xm:sqref>
        </x14:conditionalFormatting>
        <x14:conditionalFormatting xmlns:xm="http://schemas.microsoft.com/office/excel/2006/main">
          <x14:cfRule type="cellIs" priority="1058" operator="notEqual" id="{3BE67043-C24B-4EC9-824F-62E5DC6655CF}">
            <xm:f>N('APPLIC. FRACT.'!$C77)</xm:f>
            <x14:dxf>
              <font>
                <b/>
                <i val="0"/>
                <color rgb="FFFF0000"/>
              </font>
              <fill>
                <patternFill>
                  <bgColor rgb="FFFFDCFF"/>
                </patternFill>
              </fill>
            </x14:dxf>
          </x14:cfRule>
          <xm:sqref>F426</xm:sqref>
        </x14:conditionalFormatting>
        <x14:conditionalFormatting xmlns:xm="http://schemas.microsoft.com/office/excel/2006/main">
          <x14:cfRule type="cellIs" priority="1057" operator="notEqual" id="{24BE6273-A859-4CA0-A75D-0799DFBE1014}">
            <xm:f>N('APPLIC. FRACT.'!$E77)</xm:f>
            <x14:dxf>
              <font>
                <b/>
                <i val="0"/>
                <color rgb="FFFF0000"/>
              </font>
              <fill>
                <patternFill>
                  <bgColor rgb="FFFFDCFF"/>
                </patternFill>
              </fill>
            </x14:dxf>
          </x14:cfRule>
          <xm:sqref>E426</xm:sqref>
        </x14:conditionalFormatting>
        <x14:conditionalFormatting xmlns:xm="http://schemas.microsoft.com/office/excel/2006/main">
          <x14:cfRule type="cellIs" priority="1885" operator="notEqual" id="{4CCE6A98-EA70-44B0-A31F-38CDD27469B0}">
            <xm:f>N('APPLIC. FRACT.'!$F77)</xm:f>
            <x14:dxf>
              <font>
                <b/>
                <i val="0"/>
                <color rgb="FFFF0000"/>
              </font>
              <fill>
                <patternFill>
                  <bgColor rgb="FFFFDCFF"/>
                </patternFill>
              </fill>
            </x14:dxf>
          </x14:cfRule>
          <xm:sqref>G426</xm:sqref>
        </x14:conditionalFormatting>
        <x14:conditionalFormatting xmlns:xm="http://schemas.microsoft.com/office/excel/2006/main">
          <x14:cfRule type="cellIs" priority="1886" operator="notEqual" id="{E46203DA-6149-4AB1-9BF5-7DACC3D3B048}">
            <xm:f>ROUND(N('APPLIC. FRACT.'!$G77),4)</xm:f>
            <x14:dxf>
              <font>
                <b/>
                <i val="0"/>
                <color rgb="FFFF0000"/>
              </font>
              <fill>
                <patternFill>
                  <bgColor rgb="FFFFDCFF"/>
                </patternFill>
              </fill>
            </x14:dxf>
          </x14:cfRule>
          <xm:sqref>H426</xm:sqref>
        </x14:conditionalFormatting>
        <x14:conditionalFormatting xmlns:xm="http://schemas.microsoft.com/office/excel/2006/main">
          <x14:cfRule type="cellIs" priority="1051" operator="notEqual" id="{56F21735-6266-4284-AA86-80439E9B8860}">
            <xm:f>'APPLIC. FRACT.'!$B80</xm:f>
            <x14:dxf>
              <font>
                <b/>
                <i val="0"/>
                <color rgb="FFFF0000"/>
              </font>
              <fill>
                <patternFill>
                  <bgColor rgb="FFFFDCFF"/>
                </patternFill>
              </fill>
            </x14:dxf>
          </x14:cfRule>
          <xm:sqref>D444</xm:sqref>
        </x14:conditionalFormatting>
        <x14:conditionalFormatting xmlns:xm="http://schemas.microsoft.com/office/excel/2006/main">
          <x14:cfRule type="cellIs" priority="1050" operator="notEqual" id="{EEDDDF19-F780-4D65-96BA-6E75743D32C1}">
            <xm:f>N('APPLIC. FRACT.'!$C80)</xm:f>
            <x14:dxf>
              <font>
                <b/>
                <i val="0"/>
                <color rgb="FFFF0000"/>
              </font>
              <fill>
                <patternFill>
                  <bgColor rgb="FFFFDCFF"/>
                </patternFill>
              </fill>
            </x14:dxf>
          </x14:cfRule>
          <xm:sqref>F444</xm:sqref>
        </x14:conditionalFormatting>
        <x14:conditionalFormatting xmlns:xm="http://schemas.microsoft.com/office/excel/2006/main">
          <x14:cfRule type="cellIs" priority="1049" operator="notEqual" id="{928BBCD3-F26F-4834-91E3-AF3A0A5FA97D}">
            <xm:f>N('APPLIC. FRACT.'!$E80)</xm:f>
            <x14:dxf>
              <font>
                <b/>
                <i val="0"/>
                <color rgb="FFFF0000"/>
              </font>
              <fill>
                <patternFill>
                  <bgColor rgb="FFFFDCFF"/>
                </patternFill>
              </fill>
            </x14:dxf>
          </x14:cfRule>
          <xm:sqref>E444</xm:sqref>
        </x14:conditionalFormatting>
        <x14:conditionalFormatting xmlns:xm="http://schemas.microsoft.com/office/excel/2006/main">
          <x14:cfRule type="cellIs" priority="1043" operator="notEqual" id="{D813C2EA-D109-40EF-A6B2-7495AB2657C4}">
            <xm:f>'APPLIC. FRACT.'!$B79</xm:f>
            <x14:dxf>
              <font>
                <b/>
                <i val="0"/>
                <color rgb="FFFF0000"/>
              </font>
              <fill>
                <patternFill>
                  <bgColor rgb="FFFFDCFF"/>
                </patternFill>
              </fill>
            </x14:dxf>
          </x14:cfRule>
          <xm:sqref>D438</xm:sqref>
        </x14:conditionalFormatting>
        <x14:conditionalFormatting xmlns:xm="http://schemas.microsoft.com/office/excel/2006/main">
          <x14:cfRule type="cellIs" priority="1042" operator="notEqual" id="{03D0A77E-C16F-4F75-9AE4-B139178409DA}">
            <xm:f>N('APPLIC. FRACT.'!$C79)</xm:f>
            <x14:dxf>
              <font>
                <b/>
                <i val="0"/>
                <color rgb="FFFF0000"/>
              </font>
              <fill>
                <patternFill>
                  <bgColor rgb="FFFFDCFF"/>
                </patternFill>
              </fill>
            </x14:dxf>
          </x14:cfRule>
          <xm:sqref>F438</xm:sqref>
        </x14:conditionalFormatting>
        <x14:conditionalFormatting xmlns:xm="http://schemas.microsoft.com/office/excel/2006/main">
          <x14:cfRule type="cellIs" priority="1041" operator="notEqual" id="{BC8C6F77-EE3E-4D35-B724-0D3108B882F3}">
            <xm:f>N('APPLIC. FRACT.'!$E79)</xm:f>
            <x14:dxf>
              <font>
                <b/>
                <i val="0"/>
                <color rgb="FFFF0000"/>
              </font>
              <fill>
                <patternFill>
                  <bgColor rgb="FFFFDCFF"/>
                </patternFill>
              </fill>
            </x14:dxf>
          </x14:cfRule>
          <xm:sqref>E438</xm:sqref>
        </x14:conditionalFormatting>
        <x14:conditionalFormatting xmlns:xm="http://schemas.microsoft.com/office/excel/2006/main">
          <x14:cfRule type="cellIs" priority="1887" operator="notEqual" id="{4D6B3926-5ED9-4C49-8875-A39DC0F1C3C8}">
            <xm:f>N('APPLIC. FRACT.'!$F79)</xm:f>
            <x14:dxf>
              <font>
                <b/>
                <i val="0"/>
                <color rgb="FFFF0000"/>
              </font>
              <fill>
                <patternFill>
                  <bgColor rgb="FFFFDCFF"/>
                </patternFill>
              </fill>
            </x14:dxf>
          </x14:cfRule>
          <xm:sqref>G438</xm:sqref>
        </x14:conditionalFormatting>
        <x14:conditionalFormatting xmlns:xm="http://schemas.microsoft.com/office/excel/2006/main">
          <x14:cfRule type="cellIs" priority="1888" operator="notEqual" id="{883880BA-44EC-427A-8212-A107682F22F0}">
            <xm:f>ROUND(N('APPLIC. FRACT.'!$G79),4)</xm:f>
            <x14:dxf>
              <font>
                <b/>
                <i val="0"/>
                <color rgb="FFFF0000"/>
              </font>
              <fill>
                <patternFill>
                  <bgColor rgb="FFFFDCFF"/>
                </patternFill>
              </fill>
            </x14:dxf>
          </x14:cfRule>
          <xm:sqref>H438</xm:sqref>
        </x14:conditionalFormatting>
        <x14:conditionalFormatting xmlns:xm="http://schemas.microsoft.com/office/excel/2006/main">
          <x14:cfRule type="cellIs" priority="2021" operator="notEqual" id="{56F21735-6266-4284-AA86-80439E9B8860}">
            <xm:f>'APPLIC. FRACT.'!$B83</xm:f>
            <x14:dxf>
              <font>
                <b/>
                <i val="0"/>
                <color rgb="FFFF0000"/>
              </font>
              <fill>
                <patternFill>
                  <bgColor rgb="FFFFDCFF"/>
                </patternFill>
              </fill>
            </x14:dxf>
          </x14:cfRule>
          <xm:sqref>D462</xm:sqref>
        </x14:conditionalFormatting>
        <x14:conditionalFormatting xmlns:xm="http://schemas.microsoft.com/office/excel/2006/main">
          <x14:cfRule type="cellIs" priority="2023" operator="notEqual" id="{EEDDDF19-F780-4D65-96BA-6E75743D32C1}">
            <xm:f>N('APPLIC. FRACT.'!$C83)</xm:f>
            <x14:dxf>
              <font>
                <b/>
                <i val="0"/>
                <color rgb="FFFF0000"/>
              </font>
              <fill>
                <patternFill>
                  <bgColor rgb="FFFFDCFF"/>
                </patternFill>
              </fill>
            </x14:dxf>
          </x14:cfRule>
          <xm:sqref>F462</xm:sqref>
        </x14:conditionalFormatting>
        <x14:conditionalFormatting xmlns:xm="http://schemas.microsoft.com/office/excel/2006/main">
          <x14:cfRule type="cellIs" priority="2025" operator="notEqual" id="{928BBCD3-F26F-4834-91E3-AF3A0A5FA97D}">
            <xm:f>N('APPLIC. FRACT.'!$E83)</xm:f>
            <x14:dxf>
              <font>
                <b/>
                <i val="0"/>
                <color rgb="FFFF0000"/>
              </font>
              <fill>
                <patternFill>
                  <bgColor rgb="FFFFDCFF"/>
                </patternFill>
              </fill>
            </x14:dxf>
          </x14:cfRule>
          <xm:sqref>E462</xm:sqref>
        </x14:conditionalFormatting>
        <x14:conditionalFormatting xmlns:xm="http://schemas.microsoft.com/office/excel/2006/main">
          <x14:cfRule type="cellIs" priority="2027" operator="notEqual" id="{55E9CD2C-80DC-48F3-8F17-39D3F8FACEEF}">
            <xm:f>N('APPLIC. FRACT.'!$F83)</xm:f>
            <x14:dxf>
              <font>
                <b/>
                <i val="0"/>
                <color rgb="FFFF0000"/>
              </font>
              <fill>
                <patternFill>
                  <bgColor rgb="FFFFDCFF"/>
                </patternFill>
              </fill>
            </x14:dxf>
          </x14:cfRule>
          <xm:sqref>G462</xm:sqref>
        </x14:conditionalFormatting>
        <x14:conditionalFormatting xmlns:xm="http://schemas.microsoft.com/office/excel/2006/main">
          <x14:cfRule type="cellIs" priority="2029" operator="notEqual" id="{CE196F0F-4454-4545-8DCD-A23443D0C150}">
            <xm:f>ROUND(N('APPLIC. FRACT.'!$G83),4)</xm:f>
            <x14:dxf>
              <font>
                <b/>
                <i val="0"/>
                <color rgb="FFFF0000"/>
              </font>
              <fill>
                <patternFill>
                  <bgColor rgb="FFFFDCFF"/>
                </patternFill>
              </fill>
            </x14:dxf>
          </x14:cfRule>
          <xm:sqref>H462</xm:sqref>
        </x14:conditionalFormatting>
        <x14:conditionalFormatting xmlns:xm="http://schemas.microsoft.com/office/excel/2006/main">
          <x14:cfRule type="cellIs" priority="2201" operator="notEqual" id="{56F21735-6266-4284-AA86-80439E9B8860}">
            <xm:f>'APPLIC. FRACT.'!$B78</xm:f>
            <x14:dxf>
              <font>
                <b/>
                <i val="0"/>
                <color rgb="FFFF0000"/>
              </font>
              <fill>
                <patternFill>
                  <bgColor rgb="FFFFDCFF"/>
                </patternFill>
              </fill>
            </x14:dxf>
          </x14:cfRule>
          <xm:sqref>D432</xm:sqref>
        </x14:conditionalFormatting>
        <x14:conditionalFormatting xmlns:xm="http://schemas.microsoft.com/office/excel/2006/main">
          <x14:cfRule type="cellIs" priority="2202" operator="notEqual" id="{EEDDDF19-F780-4D65-96BA-6E75743D32C1}">
            <xm:f>N('APPLIC. FRACT.'!$C78)</xm:f>
            <x14:dxf>
              <font>
                <b/>
                <i val="0"/>
                <color rgb="FFFF0000"/>
              </font>
              <fill>
                <patternFill>
                  <bgColor rgb="FFFFDCFF"/>
                </patternFill>
              </fill>
            </x14:dxf>
          </x14:cfRule>
          <xm:sqref>F432</xm:sqref>
        </x14:conditionalFormatting>
        <x14:conditionalFormatting xmlns:xm="http://schemas.microsoft.com/office/excel/2006/main">
          <x14:cfRule type="cellIs" priority="2203" operator="notEqual" id="{928BBCD3-F26F-4834-91E3-AF3A0A5FA97D}">
            <xm:f>N('APPLIC. FRACT.'!$E78)</xm:f>
            <x14:dxf>
              <font>
                <b/>
                <i val="0"/>
                <color rgb="FFFF0000"/>
              </font>
              <fill>
                <patternFill>
                  <bgColor rgb="FFFFDCFF"/>
                </patternFill>
              </fill>
            </x14:dxf>
          </x14:cfRule>
          <xm:sqref>E432</xm:sqref>
        </x14:conditionalFormatting>
        <x14:conditionalFormatting xmlns:xm="http://schemas.microsoft.com/office/excel/2006/main">
          <x14:cfRule type="cellIs" priority="2204" operator="notEqual" id="{55E9CD2C-80DC-48F3-8F17-39D3F8FACEEF}">
            <xm:f>N('APPLIC. FRACT.'!$F78)</xm:f>
            <x14:dxf>
              <font>
                <b/>
                <i val="0"/>
                <color rgb="FFFF0000"/>
              </font>
              <fill>
                <patternFill>
                  <bgColor rgb="FFFFDCFF"/>
                </patternFill>
              </fill>
            </x14:dxf>
          </x14:cfRule>
          <xm:sqref>G432</xm:sqref>
        </x14:conditionalFormatting>
        <x14:conditionalFormatting xmlns:xm="http://schemas.microsoft.com/office/excel/2006/main">
          <x14:cfRule type="cellIs" priority="2205" operator="notEqual" id="{CE196F0F-4454-4545-8DCD-A23443D0C150}">
            <xm:f>ROUND(N('APPLIC. FRACT.'!$G78),4)</xm:f>
            <x14:dxf>
              <font>
                <b/>
                <i val="0"/>
                <color rgb="FFFF0000"/>
              </font>
              <fill>
                <patternFill>
                  <bgColor rgb="FFFFDCFF"/>
                </patternFill>
              </fill>
            </x14:dxf>
          </x14:cfRule>
          <xm:sqref>H432</xm:sqref>
        </x14:conditionalFormatting>
        <x14:conditionalFormatting xmlns:xm="http://schemas.microsoft.com/office/excel/2006/main">
          <x14:cfRule type="cellIs" priority="1020" operator="notEqual" id="{3730B24A-A65A-4390-8F9B-718D12B9A517}">
            <xm:f>'APPLIC. FRACT.'!$B82</xm:f>
            <x14:dxf>
              <font>
                <b/>
                <i val="0"/>
                <color rgb="FFFF0000"/>
              </font>
              <fill>
                <patternFill>
                  <bgColor rgb="FFFFDCFF"/>
                </patternFill>
              </fill>
            </x14:dxf>
          </x14:cfRule>
          <xm:sqref>D456</xm:sqref>
        </x14:conditionalFormatting>
        <x14:conditionalFormatting xmlns:xm="http://schemas.microsoft.com/office/excel/2006/main">
          <x14:cfRule type="cellIs" priority="1021" operator="notEqual" id="{F7831B59-94E4-4F4E-BD67-553855B51968}">
            <xm:f>N('APPLIC. FRACT.'!$C82)</xm:f>
            <x14:dxf>
              <font>
                <b/>
                <i val="0"/>
                <color rgb="FFFF0000"/>
              </font>
              <fill>
                <patternFill>
                  <bgColor rgb="FFFFDCFF"/>
                </patternFill>
              </fill>
            </x14:dxf>
          </x14:cfRule>
          <xm:sqref>F456</xm:sqref>
        </x14:conditionalFormatting>
        <x14:conditionalFormatting xmlns:xm="http://schemas.microsoft.com/office/excel/2006/main">
          <x14:cfRule type="cellIs" priority="1022" operator="notEqual" id="{E89CDC3F-7B02-4DB8-A8EF-52913348718E}">
            <xm:f>N('APPLIC. FRACT.'!$E82)</xm:f>
            <x14:dxf>
              <font>
                <b/>
                <i val="0"/>
                <color rgb="FFFF0000"/>
              </font>
              <fill>
                <patternFill>
                  <bgColor rgb="FFFFDCFF"/>
                </patternFill>
              </fill>
            </x14:dxf>
          </x14:cfRule>
          <xm:sqref>E456</xm:sqref>
        </x14:conditionalFormatting>
        <x14:conditionalFormatting xmlns:xm="http://schemas.microsoft.com/office/excel/2006/main">
          <x14:cfRule type="cellIs" priority="1023" operator="notEqual" id="{D2EA1BD6-279E-4BD1-B974-749BD1A5B15A}">
            <xm:f>N('APPLIC. FRACT.'!$F82)</xm:f>
            <x14:dxf>
              <font>
                <b/>
                <i val="0"/>
                <color rgb="FFFF0000"/>
              </font>
              <fill>
                <patternFill>
                  <bgColor rgb="FFFFDCFF"/>
                </patternFill>
              </fill>
            </x14:dxf>
          </x14:cfRule>
          <xm:sqref>G456</xm:sqref>
        </x14:conditionalFormatting>
        <x14:conditionalFormatting xmlns:xm="http://schemas.microsoft.com/office/excel/2006/main">
          <x14:cfRule type="cellIs" priority="1024" operator="notEqual" id="{068E9DDF-0895-4829-9CA6-DD0DFF2BC6A5}">
            <xm:f>ROUND(N('APPLIC. FRACT.'!$G82),4)</xm:f>
            <x14:dxf>
              <font>
                <b/>
                <i val="0"/>
                <color rgb="FFFF0000"/>
              </font>
              <fill>
                <patternFill>
                  <bgColor rgb="FFFFDCFF"/>
                </patternFill>
              </fill>
            </x14:dxf>
          </x14:cfRule>
          <xm:sqref>H456</xm:sqref>
        </x14:conditionalFormatting>
        <x14:conditionalFormatting xmlns:xm="http://schemas.microsoft.com/office/excel/2006/main">
          <x14:cfRule type="cellIs" priority="2377" operator="notEqual" id="{56F21735-6266-4284-AA86-80439E9B8860}">
            <xm:f>'APPLIC. FRACT.'!$B86</xm:f>
            <x14:dxf>
              <font>
                <b/>
                <i val="0"/>
                <color rgb="FFFF0000"/>
              </font>
              <fill>
                <patternFill>
                  <bgColor rgb="FFFFDCFF"/>
                </patternFill>
              </fill>
            </x14:dxf>
          </x14:cfRule>
          <xm:sqref>D480</xm:sqref>
        </x14:conditionalFormatting>
        <x14:conditionalFormatting xmlns:xm="http://schemas.microsoft.com/office/excel/2006/main">
          <x14:cfRule type="cellIs" priority="2379" operator="notEqual" id="{EEDDDF19-F780-4D65-96BA-6E75743D32C1}">
            <xm:f>N('APPLIC. FRACT.'!$C86)</xm:f>
            <x14:dxf>
              <font>
                <b/>
                <i val="0"/>
                <color rgb="FFFF0000"/>
              </font>
              <fill>
                <patternFill>
                  <bgColor rgb="FFFFDCFF"/>
                </patternFill>
              </fill>
            </x14:dxf>
          </x14:cfRule>
          <xm:sqref>F480</xm:sqref>
        </x14:conditionalFormatting>
        <x14:conditionalFormatting xmlns:xm="http://schemas.microsoft.com/office/excel/2006/main">
          <x14:cfRule type="cellIs" priority="2381" operator="notEqual" id="{928BBCD3-F26F-4834-91E3-AF3A0A5FA97D}">
            <xm:f>N('APPLIC. FRACT.'!$E86)</xm:f>
            <x14:dxf>
              <font>
                <b/>
                <i val="0"/>
                <color rgb="FFFF0000"/>
              </font>
              <fill>
                <patternFill>
                  <bgColor rgb="FFFFDCFF"/>
                </patternFill>
              </fill>
            </x14:dxf>
          </x14:cfRule>
          <xm:sqref>E480</xm:sqref>
        </x14:conditionalFormatting>
        <x14:conditionalFormatting xmlns:xm="http://schemas.microsoft.com/office/excel/2006/main">
          <x14:cfRule type="cellIs" priority="2383" operator="notEqual" id="{55E9CD2C-80DC-48F3-8F17-39D3F8FACEEF}">
            <xm:f>N('APPLIC. FRACT.'!$F86)</xm:f>
            <x14:dxf>
              <font>
                <b/>
                <i val="0"/>
                <color rgb="FFFF0000"/>
              </font>
              <fill>
                <patternFill>
                  <bgColor rgb="FFFFDCFF"/>
                </patternFill>
              </fill>
            </x14:dxf>
          </x14:cfRule>
          <xm:sqref>G480</xm:sqref>
        </x14:conditionalFormatting>
        <x14:conditionalFormatting xmlns:xm="http://schemas.microsoft.com/office/excel/2006/main">
          <x14:cfRule type="cellIs" priority="2385" operator="notEqual" id="{CE196F0F-4454-4545-8DCD-A23443D0C150}">
            <xm:f>ROUND(N('APPLIC. FRACT.'!$G86),4)</xm:f>
            <x14:dxf>
              <font>
                <b/>
                <i val="0"/>
                <color rgb="FFFF0000"/>
              </font>
              <fill>
                <patternFill>
                  <bgColor rgb="FFFFDCFF"/>
                </patternFill>
              </fill>
            </x14:dxf>
          </x14:cfRule>
          <xm:sqref>H480</xm:sqref>
        </x14:conditionalFormatting>
        <x14:conditionalFormatting xmlns:xm="http://schemas.microsoft.com/office/excel/2006/main">
          <x14:cfRule type="cellIs" priority="2572" operator="notEqual" id="{56F21735-6266-4284-AA86-80439E9B8860}">
            <xm:f>'APPLIC. FRACT.'!$B81</xm:f>
            <x14:dxf>
              <font>
                <b/>
                <i val="0"/>
                <color rgb="FFFF0000"/>
              </font>
              <fill>
                <patternFill>
                  <bgColor rgb="FFFFDCFF"/>
                </patternFill>
              </fill>
            </x14:dxf>
          </x14:cfRule>
          <xm:sqref>D450</xm:sqref>
        </x14:conditionalFormatting>
        <x14:conditionalFormatting xmlns:xm="http://schemas.microsoft.com/office/excel/2006/main">
          <x14:cfRule type="cellIs" priority="2573" operator="notEqual" id="{EEDDDF19-F780-4D65-96BA-6E75743D32C1}">
            <xm:f>N('APPLIC. FRACT.'!$C81)</xm:f>
            <x14:dxf>
              <font>
                <b/>
                <i val="0"/>
                <color rgb="FFFF0000"/>
              </font>
              <fill>
                <patternFill>
                  <bgColor rgb="FFFFDCFF"/>
                </patternFill>
              </fill>
            </x14:dxf>
          </x14:cfRule>
          <xm:sqref>F450</xm:sqref>
        </x14:conditionalFormatting>
        <x14:conditionalFormatting xmlns:xm="http://schemas.microsoft.com/office/excel/2006/main">
          <x14:cfRule type="cellIs" priority="2574" operator="notEqual" id="{928BBCD3-F26F-4834-91E3-AF3A0A5FA97D}">
            <xm:f>N('APPLIC. FRACT.'!$E81)</xm:f>
            <x14:dxf>
              <font>
                <b/>
                <i val="0"/>
                <color rgb="FFFF0000"/>
              </font>
              <fill>
                <patternFill>
                  <bgColor rgb="FFFFDCFF"/>
                </patternFill>
              </fill>
            </x14:dxf>
          </x14:cfRule>
          <xm:sqref>E450</xm:sqref>
        </x14:conditionalFormatting>
        <x14:conditionalFormatting xmlns:xm="http://schemas.microsoft.com/office/excel/2006/main">
          <x14:cfRule type="cellIs" priority="2575" operator="notEqual" id="{55E9CD2C-80DC-48F3-8F17-39D3F8FACEEF}">
            <xm:f>N('APPLIC. FRACT.'!$F81)</xm:f>
            <x14:dxf>
              <font>
                <b/>
                <i val="0"/>
                <color rgb="FFFF0000"/>
              </font>
              <fill>
                <patternFill>
                  <bgColor rgb="FFFFDCFF"/>
                </patternFill>
              </fill>
            </x14:dxf>
          </x14:cfRule>
          <xm:sqref>G450</xm:sqref>
        </x14:conditionalFormatting>
        <x14:conditionalFormatting xmlns:xm="http://schemas.microsoft.com/office/excel/2006/main">
          <x14:cfRule type="cellIs" priority="2576" operator="notEqual" id="{CE196F0F-4454-4545-8DCD-A23443D0C150}">
            <xm:f>ROUND(N('APPLIC. FRACT.'!$G81),4)</xm:f>
            <x14:dxf>
              <font>
                <b/>
                <i val="0"/>
                <color rgb="FFFF0000"/>
              </font>
              <fill>
                <patternFill>
                  <bgColor rgb="FFFFDCFF"/>
                </patternFill>
              </fill>
            </x14:dxf>
          </x14:cfRule>
          <xm:sqref>H450</xm:sqref>
        </x14:conditionalFormatting>
        <x14:conditionalFormatting xmlns:xm="http://schemas.microsoft.com/office/excel/2006/main">
          <x14:cfRule type="cellIs" priority="996" operator="notEqual" id="{3F36988A-1F3C-4DB4-880A-1DCBFB0DFE3E}">
            <xm:f>'APPLIC. FRACT.'!$B85</xm:f>
            <x14:dxf>
              <font>
                <b/>
                <i val="0"/>
                <color rgb="FFFF0000"/>
              </font>
              <fill>
                <patternFill>
                  <bgColor rgb="FFFFDCFF"/>
                </patternFill>
              </fill>
            </x14:dxf>
          </x14:cfRule>
          <xm:sqref>D474</xm:sqref>
        </x14:conditionalFormatting>
        <x14:conditionalFormatting xmlns:xm="http://schemas.microsoft.com/office/excel/2006/main">
          <x14:cfRule type="cellIs" priority="997" operator="notEqual" id="{B11EF4B2-4602-4183-9872-EBEA8A721020}">
            <xm:f>N('APPLIC. FRACT.'!$C85)</xm:f>
            <x14:dxf>
              <font>
                <b/>
                <i val="0"/>
                <color rgb="FFFF0000"/>
              </font>
              <fill>
                <patternFill>
                  <bgColor rgb="FFFFDCFF"/>
                </patternFill>
              </fill>
            </x14:dxf>
          </x14:cfRule>
          <xm:sqref>F474</xm:sqref>
        </x14:conditionalFormatting>
        <x14:conditionalFormatting xmlns:xm="http://schemas.microsoft.com/office/excel/2006/main">
          <x14:cfRule type="cellIs" priority="998" operator="notEqual" id="{A7F1F93F-7855-466B-915B-09A289B8E9C9}">
            <xm:f>N('APPLIC. FRACT.'!$E85)</xm:f>
            <x14:dxf>
              <font>
                <b/>
                <i val="0"/>
                <color rgb="FFFF0000"/>
              </font>
              <fill>
                <patternFill>
                  <bgColor rgb="FFFFDCFF"/>
                </patternFill>
              </fill>
            </x14:dxf>
          </x14:cfRule>
          <xm:sqref>E474</xm:sqref>
        </x14:conditionalFormatting>
        <x14:conditionalFormatting xmlns:xm="http://schemas.microsoft.com/office/excel/2006/main">
          <x14:cfRule type="cellIs" priority="999" operator="notEqual" id="{1B697EE2-B6B8-45A2-AD98-8099E3296CAE}">
            <xm:f>N('APPLIC. FRACT.'!$F85)</xm:f>
            <x14:dxf>
              <font>
                <b/>
                <i val="0"/>
                <color rgb="FFFF0000"/>
              </font>
              <fill>
                <patternFill>
                  <bgColor rgb="FFFFDCFF"/>
                </patternFill>
              </fill>
            </x14:dxf>
          </x14:cfRule>
          <xm:sqref>G474</xm:sqref>
        </x14:conditionalFormatting>
        <x14:conditionalFormatting xmlns:xm="http://schemas.microsoft.com/office/excel/2006/main">
          <x14:cfRule type="cellIs" priority="1000" operator="notEqual" id="{E112DD46-6DBE-409F-885F-E97BF21087A0}">
            <xm:f>ROUND(N('APPLIC. FRACT.'!$G85),4)</xm:f>
            <x14:dxf>
              <font>
                <b/>
                <i val="0"/>
                <color rgb="FFFF0000"/>
              </font>
              <fill>
                <patternFill>
                  <bgColor rgb="FFFFDCFF"/>
                </patternFill>
              </fill>
            </x14:dxf>
          </x14:cfRule>
          <xm:sqref>H474</xm:sqref>
        </x14:conditionalFormatting>
        <x14:conditionalFormatting xmlns:xm="http://schemas.microsoft.com/office/excel/2006/main">
          <x14:cfRule type="cellIs" priority="2763" operator="notEqual" id="{56F21735-6266-4284-AA86-80439E9B8860}">
            <xm:f>'APPLIC. FRACT.'!$B89</xm:f>
            <x14:dxf>
              <font>
                <b/>
                <i val="0"/>
                <color rgb="FFFF0000"/>
              </font>
              <fill>
                <patternFill>
                  <bgColor rgb="FFFFDCFF"/>
                </patternFill>
              </fill>
            </x14:dxf>
          </x14:cfRule>
          <xm:sqref>D498</xm:sqref>
        </x14:conditionalFormatting>
        <x14:conditionalFormatting xmlns:xm="http://schemas.microsoft.com/office/excel/2006/main">
          <x14:cfRule type="cellIs" priority="2765" operator="notEqual" id="{EEDDDF19-F780-4D65-96BA-6E75743D32C1}">
            <xm:f>N('APPLIC. FRACT.'!$C89)</xm:f>
            <x14:dxf>
              <font>
                <b/>
                <i val="0"/>
                <color rgb="FFFF0000"/>
              </font>
              <fill>
                <patternFill>
                  <bgColor rgb="FFFFDCFF"/>
                </patternFill>
              </fill>
            </x14:dxf>
          </x14:cfRule>
          <xm:sqref>F498</xm:sqref>
        </x14:conditionalFormatting>
        <x14:conditionalFormatting xmlns:xm="http://schemas.microsoft.com/office/excel/2006/main">
          <x14:cfRule type="cellIs" priority="2767" operator="notEqual" id="{928BBCD3-F26F-4834-91E3-AF3A0A5FA97D}">
            <xm:f>N('APPLIC. FRACT.'!$E89)</xm:f>
            <x14:dxf>
              <font>
                <b/>
                <i val="0"/>
                <color rgb="FFFF0000"/>
              </font>
              <fill>
                <patternFill>
                  <bgColor rgb="FFFFDCFF"/>
                </patternFill>
              </fill>
            </x14:dxf>
          </x14:cfRule>
          <xm:sqref>E498</xm:sqref>
        </x14:conditionalFormatting>
        <x14:conditionalFormatting xmlns:xm="http://schemas.microsoft.com/office/excel/2006/main">
          <x14:cfRule type="cellIs" priority="2769" operator="notEqual" id="{55E9CD2C-80DC-48F3-8F17-39D3F8FACEEF}">
            <xm:f>N('APPLIC. FRACT.'!$F89)</xm:f>
            <x14:dxf>
              <font>
                <b/>
                <i val="0"/>
                <color rgb="FFFF0000"/>
              </font>
              <fill>
                <patternFill>
                  <bgColor rgb="FFFFDCFF"/>
                </patternFill>
              </fill>
            </x14:dxf>
          </x14:cfRule>
          <xm:sqref>G498</xm:sqref>
        </x14:conditionalFormatting>
        <x14:conditionalFormatting xmlns:xm="http://schemas.microsoft.com/office/excel/2006/main">
          <x14:cfRule type="cellIs" priority="2771" operator="notEqual" id="{CE196F0F-4454-4545-8DCD-A23443D0C150}">
            <xm:f>ROUND(N('APPLIC. FRACT.'!$G89),4)</xm:f>
            <x14:dxf>
              <font>
                <b/>
                <i val="0"/>
                <color rgb="FFFF0000"/>
              </font>
              <fill>
                <patternFill>
                  <bgColor rgb="FFFFDCFF"/>
                </patternFill>
              </fill>
            </x14:dxf>
          </x14:cfRule>
          <xm:sqref>H498</xm:sqref>
        </x14:conditionalFormatting>
        <x14:conditionalFormatting xmlns:xm="http://schemas.microsoft.com/office/excel/2006/main">
          <x14:cfRule type="cellIs" priority="2973" operator="notEqual" id="{56F21735-6266-4284-AA86-80439E9B8860}">
            <xm:f>'APPLIC. FRACT.'!$B84</xm:f>
            <x14:dxf>
              <font>
                <b/>
                <i val="0"/>
                <color rgb="FFFF0000"/>
              </font>
              <fill>
                <patternFill>
                  <bgColor rgb="FFFFDCFF"/>
                </patternFill>
              </fill>
            </x14:dxf>
          </x14:cfRule>
          <xm:sqref>D468</xm:sqref>
        </x14:conditionalFormatting>
        <x14:conditionalFormatting xmlns:xm="http://schemas.microsoft.com/office/excel/2006/main">
          <x14:cfRule type="cellIs" priority="2974" operator="notEqual" id="{EEDDDF19-F780-4D65-96BA-6E75743D32C1}">
            <xm:f>N('APPLIC. FRACT.'!$C84)</xm:f>
            <x14:dxf>
              <font>
                <b/>
                <i val="0"/>
                <color rgb="FFFF0000"/>
              </font>
              <fill>
                <patternFill>
                  <bgColor rgb="FFFFDCFF"/>
                </patternFill>
              </fill>
            </x14:dxf>
          </x14:cfRule>
          <xm:sqref>F468</xm:sqref>
        </x14:conditionalFormatting>
        <x14:conditionalFormatting xmlns:xm="http://schemas.microsoft.com/office/excel/2006/main">
          <x14:cfRule type="cellIs" priority="2975" operator="notEqual" id="{928BBCD3-F26F-4834-91E3-AF3A0A5FA97D}">
            <xm:f>N('APPLIC. FRACT.'!$E84)</xm:f>
            <x14:dxf>
              <font>
                <b/>
                <i val="0"/>
                <color rgb="FFFF0000"/>
              </font>
              <fill>
                <patternFill>
                  <bgColor rgb="FFFFDCFF"/>
                </patternFill>
              </fill>
            </x14:dxf>
          </x14:cfRule>
          <xm:sqref>E468</xm:sqref>
        </x14:conditionalFormatting>
        <x14:conditionalFormatting xmlns:xm="http://schemas.microsoft.com/office/excel/2006/main">
          <x14:cfRule type="cellIs" priority="2976" operator="notEqual" id="{55E9CD2C-80DC-48F3-8F17-39D3F8FACEEF}">
            <xm:f>N('APPLIC. FRACT.'!$F84)</xm:f>
            <x14:dxf>
              <font>
                <b/>
                <i val="0"/>
                <color rgb="FFFF0000"/>
              </font>
              <fill>
                <patternFill>
                  <bgColor rgb="FFFFDCFF"/>
                </patternFill>
              </fill>
            </x14:dxf>
          </x14:cfRule>
          <xm:sqref>G468</xm:sqref>
        </x14:conditionalFormatting>
        <x14:conditionalFormatting xmlns:xm="http://schemas.microsoft.com/office/excel/2006/main">
          <x14:cfRule type="cellIs" priority="2977" operator="notEqual" id="{CE196F0F-4454-4545-8DCD-A23443D0C150}">
            <xm:f>ROUND(N('APPLIC. FRACT.'!$G84),4)</xm:f>
            <x14:dxf>
              <font>
                <b/>
                <i val="0"/>
                <color rgb="FFFF0000"/>
              </font>
              <fill>
                <patternFill>
                  <bgColor rgb="FFFFDCFF"/>
                </patternFill>
              </fill>
            </x14:dxf>
          </x14:cfRule>
          <xm:sqref>H468</xm:sqref>
        </x14:conditionalFormatting>
        <x14:conditionalFormatting xmlns:xm="http://schemas.microsoft.com/office/excel/2006/main">
          <x14:cfRule type="cellIs" priority="972" operator="notEqual" id="{A558D2A5-E137-449C-A8B1-7874D96D1357}">
            <xm:f>'APPLIC. FRACT.'!$B88</xm:f>
            <x14:dxf>
              <font>
                <b/>
                <i val="0"/>
                <color rgb="FFFF0000"/>
              </font>
              <fill>
                <patternFill>
                  <bgColor rgb="FFFFDCFF"/>
                </patternFill>
              </fill>
            </x14:dxf>
          </x14:cfRule>
          <xm:sqref>D492</xm:sqref>
        </x14:conditionalFormatting>
        <x14:conditionalFormatting xmlns:xm="http://schemas.microsoft.com/office/excel/2006/main">
          <x14:cfRule type="cellIs" priority="973" operator="notEqual" id="{7EB6986D-213E-4255-8308-989DD35F35E4}">
            <xm:f>N('APPLIC. FRACT.'!$C88)</xm:f>
            <x14:dxf>
              <font>
                <b/>
                <i val="0"/>
                <color rgb="FFFF0000"/>
              </font>
              <fill>
                <patternFill>
                  <bgColor rgb="FFFFDCFF"/>
                </patternFill>
              </fill>
            </x14:dxf>
          </x14:cfRule>
          <xm:sqref>F492</xm:sqref>
        </x14:conditionalFormatting>
        <x14:conditionalFormatting xmlns:xm="http://schemas.microsoft.com/office/excel/2006/main">
          <x14:cfRule type="cellIs" priority="974" operator="notEqual" id="{A8345DF8-AB26-4D6F-8D46-DCCAC9E3BF82}">
            <xm:f>N('APPLIC. FRACT.'!$E88)</xm:f>
            <x14:dxf>
              <font>
                <b/>
                <i val="0"/>
                <color rgb="FFFF0000"/>
              </font>
              <fill>
                <patternFill>
                  <bgColor rgb="FFFFDCFF"/>
                </patternFill>
              </fill>
            </x14:dxf>
          </x14:cfRule>
          <xm:sqref>E492</xm:sqref>
        </x14:conditionalFormatting>
        <x14:conditionalFormatting xmlns:xm="http://schemas.microsoft.com/office/excel/2006/main">
          <x14:cfRule type="cellIs" priority="975" operator="notEqual" id="{64612CA9-D474-47B3-ADC7-667E1C7F62F3}">
            <xm:f>N('APPLIC. FRACT.'!$F88)</xm:f>
            <x14:dxf>
              <font>
                <b/>
                <i val="0"/>
                <color rgb="FFFF0000"/>
              </font>
              <fill>
                <patternFill>
                  <bgColor rgb="FFFFDCFF"/>
                </patternFill>
              </fill>
            </x14:dxf>
          </x14:cfRule>
          <xm:sqref>G492</xm:sqref>
        </x14:conditionalFormatting>
        <x14:conditionalFormatting xmlns:xm="http://schemas.microsoft.com/office/excel/2006/main">
          <x14:cfRule type="cellIs" priority="976" operator="notEqual" id="{D5ED0EEA-9AC6-4C23-A98F-E1B55F1FC361}">
            <xm:f>ROUND(N('APPLIC. FRACT.'!$G88),4)</xm:f>
            <x14:dxf>
              <font>
                <b/>
                <i val="0"/>
                <color rgb="FFFF0000"/>
              </font>
              <fill>
                <patternFill>
                  <bgColor rgb="FFFFDCFF"/>
                </patternFill>
              </fill>
            </x14:dxf>
          </x14:cfRule>
          <xm:sqref>H492</xm:sqref>
        </x14:conditionalFormatting>
        <x14:conditionalFormatting xmlns:xm="http://schemas.microsoft.com/office/excel/2006/main">
          <x14:cfRule type="cellIs" priority="3179" operator="notEqual" id="{56F21735-6266-4284-AA86-80439E9B8860}">
            <xm:f>'APPLIC. FRACT.'!$B90</xm:f>
            <x14:dxf>
              <font>
                <b/>
                <i val="0"/>
                <color rgb="FFFF0000"/>
              </font>
              <fill>
                <patternFill>
                  <bgColor rgb="FFFFDCFF"/>
                </patternFill>
              </fill>
            </x14:dxf>
          </x14:cfRule>
          <xm:sqref>D504</xm:sqref>
        </x14:conditionalFormatting>
        <x14:conditionalFormatting xmlns:xm="http://schemas.microsoft.com/office/excel/2006/main">
          <x14:cfRule type="cellIs" priority="3182" operator="notEqual" id="{EEDDDF19-F780-4D65-96BA-6E75743D32C1}">
            <xm:f>N('APPLIC. FRACT.'!$C90)</xm:f>
            <x14:dxf>
              <font>
                <b/>
                <i val="0"/>
                <color rgb="FFFF0000"/>
              </font>
              <fill>
                <patternFill>
                  <bgColor rgb="FFFFDCFF"/>
                </patternFill>
              </fill>
            </x14:dxf>
          </x14:cfRule>
          <xm:sqref>F504</xm:sqref>
        </x14:conditionalFormatting>
        <x14:conditionalFormatting xmlns:xm="http://schemas.microsoft.com/office/excel/2006/main">
          <x14:cfRule type="cellIs" priority="3185" operator="notEqual" id="{928BBCD3-F26F-4834-91E3-AF3A0A5FA97D}">
            <xm:f>N('APPLIC. FRACT.'!$E90)</xm:f>
            <x14:dxf>
              <font>
                <b/>
                <i val="0"/>
                <color rgb="FFFF0000"/>
              </font>
              <fill>
                <patternFill>
                  <bgColor rgb="FFFFDCFF"/>
                </patternFill>
              </fill>
            </x14:dxf>
          </x14:cfRule>
          <xm:sqref>E504</xm:sqref>
        </x14:conditionalFormatting>
        <x14:conditionalFormatting xmlns:xm="http://schemas.microsoft.com/office/excel/2006/main">
          <x14:cfRule type="cellIs" priority="3188" operator="notEqual" id="{55E9CD2C-80DC-48F3-8F17-39D3F8FACEEF}">
            <xm:f>N('APPLIC. FRACT.'!$F90)</xm:f>
            <x14:dxf>
              <font>
                <b/>
                <i val="0"/>
                <color rgb="FFFF0000"/>
              </font>
              <fill>
                <patternFill>
                  <bgColor rgb="FFFFDCFF"/>
                </patternFill>
              </fill>
            </x14:dxf>
          </x14:cfRule>
          <xm:sqref>G504</xm:sqref>
        </x14:conditionalFormatting>
        <x14:conditionalFormatting xmlns:xm="http://schemas.microsoft.com/office/excel/2006/main">
          <x14:cfRule type="cellIs" priority="3191" operator="notEqual" id="{CE196F0F-4454-4545-8DCD-A23443D0C150}">
            <xm:f>ROUND(N('APPLIC. FRACT.'!$G90),4)</xm:f>
            <x14:dxf>
              <font>
                <b/>
                <i val="0"/>
                <color rgb="FFFF0000"/>
              </font>
              <fill>
                <patternFill>
                  <bgColor rgb="FFFFDCFF"/>
                </patternFill>
              </fill>
            </x14:dxf>
          </x14:cfRule>
          <xm:sqref>H504</xm:sqref>
        </x14:conditionalFormatting>
        <x14:conditionalFormatting xmlns:xm="http://schemas.microsoft.com/office/excel/2006/main">
          <x14:cfRule type="cellIs" priority="3408" operator="notEqual" id="{56F21735-6266-4284-AA86-80439E9B8860}">
            <xm:f>'APPLIC. FRACT.'!$B93</xm:f>
            <x14:dxf>
              <font>
                <b/>
                <i val="0"/>
                <color rgb="FFFF0000"/>
              </font>
              <fill>
                <patternFill>
                  <bgColor rgb="FFFFDCFF"/>
                </patternFill>
              </fill>
            </x14:dxf>
          </x14:cfRule>
          <xm:sqref>D522</xm:sqref>
        </x14:conditionalFormatting>
        <x14:conditionalFormatting xmlns:xm="http://schemas.microsoft.com/office/excel/2006/main">
          <x14:cfRule type="cellIs" priority="3410" operator="notEqual" id="{EEDDDF19-F780-4D65-96BA-6E75743D32C1}">
            <xm:f>N('APPLIC. FRACT.'!$C93)</xm:f>
            <x14:dxf>
              <font>
                <b/>
                <i val="0"/>
                <color rgb="FFFF0000"/>
              </font>
              <fill>
                <patternFill>
                  <bgColor rgb="FFFFDCFF"/>
                </patternFill>
              </fill>
            </x14:dxf>
          </x14:cfRule>
          <xm:sqref>F522</xm:sqref>
        </x14:conditionalFormatting>
        <x14:conditionalFormatting xmlns:xm="http://schemas.microsoft.com/office/excel/2006/main">
          <x14:cfRule type="cellIs" priority="3412" operator="notEqual" id="{928BBCD3-F26F-4834-91E3-AF3A0A5FA97D}">
            <xm:f>N('APPLIC. FRACT.'!$E93)</xm:f>
            <x14:dxf>
              <font>
                <b/>
                <i val="0"/>
                <color rgb="FFFF0000"/>
              </font>
              <fill>
                <patternFill>
                  <bgColor rgb="FFFFDCFF"/>
                </patternFill>
              </fill>
            </x14:dxf>
          </x14:cfRule>
          <xm:sqref>E522</xm:sqref>
        </x14:conditionalFormatting>
        <x14:conditionalFormatting xmlns:xm="http://schemas.microsoft.com/office/excel/2006/main">
          <x14:cfRule type="cellIs" priority="3414" operator="notEqual" id="{55E9CD2C-80DC-48F3-8F17-39D3F8FACEEF}">
            <xm:f>N('APPLIC. FRACT.'!$F93)</xm:f>
            <x14:dxf>
              <font>
                <b/>
                <i val="0"/>
                <color rgb="FFFF0000"/>
              </font>
              <fill>
                <patternFill>
                  <bgColor rgb="FFFFDCFF"/>
                </patternFill>
              </fill>
            </x14:dxf>
          </x14:cfRule>
          <xm:sqref>G522</xm:sqref>
        </x14:conditionalFormatting>
        <x14:conditionalFormatting xmlns:xm="http://schemas.microsoft.com/office/excel/2006/main">
          <x14:cfRule type="cellIs" priority="3416" operator="notEqual" id="{CE196F0F-4454-4545-8DCD-A23443D0C150}">
            <xm:f>ROUND(N('APPLIC. FRACT.'!$G93),4)</xm:f>
            <x14:dxf>
              <font>
                <b/>
                <i val="0"/>
                <color rgb="FFFF0000"/>
              </font>
              <fill>
                <patternFill>
                  <bgColor rgb="FFFFDCFF"/>
                </patternFill>
              </fill>
            </x14:dxf>
          </x14:cfRule>
          <xm:sqref>H522</xm:sqref>
        </x14:conditionalFormatting>
        <x14:conditionalFormatting xmlns:xm="http://schemas.microsoft.com/office/excel/2006/main">
          <x14:cfRule type="cellIs" priority="3638" operator="notEqual" id="{56F21735-6266-4284-AA86-80439E9B8860}">
            <xm:f>'APPLIC. FRACT.'!$B87</xm:f>
            <x14:dxf>
              <font>
                <b/>
                <i val="0"/>
                <color rgb="FFFF0000"/>
              </font>
              <fill>
                <patternFill>
                  <bgColor rgb="FFFFDCFF"/>
                </patternFill>
              </fill>
            </x14:dxf>
          </x14:cfRule>
          <xm:sqref>D486</xm:sqref>
        </x14:conditionalFormatting>
        <x14:conditionalFormatting xmlns:xm="http://schemas.microsoft.com/office/excel/2006/main">
          <x14:cfRule type="cellIs" priority="3639" operator="notEqual" id="{EEDDDF19-F780-4D65-96BA-6E75743D32C1}">
            <xm:f>N('APPLIC. FRACT.'!$C87)</xm:f>
            <x14:dxf>
              <font>
                <b/>
                <i val="0"/>
                <color rgb="FFFF0000"/>
              </font>
              <fill>
                <patternFill>
                  <bgColor rgb="FFFFDCFF"/>
                </patternFill>
              </fill>
            </x14:dxf>
          </x14:cfRule>
          <xm:sqref>F486</xm:sqref>
        </x14:conditionalFormatting>
        <x14:conditionalFormatting xmlns:xm="http://schemas.microsoft.com/office/excel/2006/main">
          <x14:cfRule type="cellIs" priority="3640" operator="notEqual" id="{928BBCD3-F26F-4834-91E3-AF3A0A5FA97D}">
            <xm:f>N('APPLIC. FRACT.'!$E87)</xm:f>
            <x14:dxf>
              <font>
                <b/>
                <i val="0"/>
                <color rgb="FFFF0000"/>
              </font>
              <fill>
                <patternFill>
                  <bgColor rgb="FFFFDCFF"/>
                </patternFill>
              </fill>
            </x14:dxf>
          </x14:cfRule>
          <xm:sqref>E486</xm:sqref>
        </x14:conditionalFormatting>
        <x14:conditionalFormatting xmlns:xm="http://schemas.microsoft.com/office/excel/2006/main">
          <x14:cfRule type="cellIs" priority="3641" operator="notEqual" id="{55E9CD2C-80DC-48F3-8F17-39D3F8FACEEF}">
            <xm:f>N('APPLIC. FRACT.'!$F87)</xm:f>
            <x14:dxf>
              <font>
                <b/>
                <i val="0"/>
                <color rgb="FFFF0000"/>
              </font>
              <fill>
                <patternFill>
                  <bgColor rgb="FFFFDCFF"/>
                </patternFill>
              </fill>
            </x14:dxf>
          </x14:cfRule>
          <xm:sqref>G486</xm:sqref>
        </x14:conditionalFormatting>
        <x14:conditionalFormatting xmlns:xm="http://schemas.microsoft.com/office/excel/2006/main">
          <x14:cfRule type="cellIs" priority="3642" operator="notEqual" id="{CE196F0F-4454-4545-8DCD-A23443D0C150}">
            <xm:f>ROUND(N('APPLIC. FRACT.'!$G87),4)</xm:f>
            <x14:dxf>
              <font>
                <b/>
                <i val="0"/>
                <color rgb="FFFF0000"/>
              </font>
              <fill>
                <patternFill>
                  <bgColor rgb="FFFFDCFF"/>
                </patternFill>
              </fill>
            </x14:dxf>
          </x14:cfRule>
          <xm:sqref>H486</xm:sqref>
        </x14:conditionalFormatting>
        <x14:conditionalFormatting xmlns:xm="http://schemas.microsoft.com/office/excel/2006/main">
          <x14:cfRule type="cellIs" priority="940" operator="notEqual" id="{5302C68E-C824-4FAF-BB26-F126209CB618}">
            <xm:f>'APPLIC. FRACT.'!$B92</xm:f>
            <x14:dxf>
              <font>
                <b/>
                <i val="0"/>
                <color rgb="FFFF0000"/>
              </font>
              <fill>
                <patternFill>
                  <bgColor rgb="FFFFDCFF"/>
                </patternFill>
              </fill>
            </x14:dxf>
          </x14:cfRule>
          <xm:sqref>D516</xm:sqref>
        </x14:conditionalFormatting>
        <x14:conditionalFormatting xmlns:xm="http://schemas.microsoft.com/office/excel/2006/main">
          <x14:cfRule type="cellIs" priority="941" operator="notEqual" id="{95B09820-AD3B-4558-A215-41BD8F72A0CD}">
            <xm:f>N('APPLIC. FRACT.'!$C92)</xm:f>
            <x14:dxf>
              <font>
                <b/>
                <i val="0"/>
                <color rgb="FFFF0000"/>
              </font>
              <fill>
                <patternFill>
                  <bgColor rgb="FFFFDCFF"/>
                </patternFill>
              </fill>
            </x14:dxf>
          </x14:cfRule>
          <xm:sqref>F516</xm:sqref>
        </x14:conditionalFormatting>
        <x14:conditionalFormatting xmlns:xm="http://schemas.microsoft.com/office/excel/2006/main">
          <x14:cfRule type="cellIs" priority="942" operator="notEqual" id="{4CC29931-7284-43C4-9E10-D0F8DF7A07EF}">
            <xm:f>N('APPLIC. FRACT.'!$E92)</xm:f>
            <x14:dxf>
              <font>
                <b/>
                <i val="0"/>
                <color rgb="FFFF0000"/>
              </font>
              <fill>
                <patternFill>
                  <bgColor rgb="FFFFDCFF"/>
                </patternFill>
              </fill>
            </x14:dxf>
          </x14:cfRule>
          <xm:sqref>E516</xm:sqref>
        </x14:conditionalFormatting>
        <x14:conditionalFormatting xmlns:xm="http://schemas.microsoft.com/office/excel/2006/main">
          <x14:cfRule type="cellIs" priority="943" operator="notEqual" id="{EAB19819-8FA9-41E8-A3DF-886DE647AAC2}">
            <xm:f>N('APPLIC. FRACT.'!$F92)</xm:f>
            <x14:dxf>
              <font>
                <b/>
                <i val="0"/>
                <color rgb="FFFF0000"/>
              </font>
              <fill>
                <patternFill>
                  <bgColor rgb="FFFFDCFF"/>
                </patternFill>
              </fill>
            </x14:dxf>
          </x14:cfRule>
          <xm:sqref>G516</xm:sqref>
        </x14:conditionalFormatting>
        <x14:conditionalFormatting xmlns:xm="http://schemas.microsoft.com/office/excel/2006/main">
          <x14:cfRule type="cellIs" priority="944" operator="notEqual" id="{BDB80E04-EA44-4971-9CBB-8112D2FBA018}">
            <xm:f>ROUND(N('APPLIC. FRACT.'!$G92),4)</xm:f>
            <x14:dxf>
              <font>
                <b/>
                <i val="0"/>
                <color rgb="FFFF0000"/>
              </font>
              <fill>
                <patternFill>
                  <bgColor rgb="FFFFDCFF"/>
                </patternFill>
              </fill>
            </x14:dxf>
          </x14:cfRule>
          <xm:sqref>H516</xm:sqref>
        </x14:conditionalFormatting>
        <x14:conditionalFormatting xmlns:xm="http://schemas.microsoft.com/office/excel/2006/main">
          <x14:cfRule type="cellIs" priority="3864" operator="notEqual" id="{56F21735-6266-4284-AA86-80439E9B8860}">
            <xm:f>'APPLIC. FRACT.'!$B96</xm:f>
            <x14:dxf>
              <font>
                <b/>
                <i val="0"/>
                <color rgb="FFFF0000"/>
              </font>
              <fill>
                <patternFill>
                  <bgColor rgb="FFFFDCFF"/>
                </patternFill>
              </fill>
            </x14:dxf>
          </x14:cfRule>
          <xm:sqref>D540</xm:sqref>
        </x14:conditionalFormatting>
        <x14:conditionalFormatting xmlns:xm="http://schemas.microsoft.com/office/excel/2006/main">
          <x14:cfRule type="cellIs" priority="3866" operator="notEqual" id="{EEDDDF19-F780-4D65-96BA-6E75743D32C1}">
            <xm:f>N('APPLIC. FRACT.'!$C96)</xm:f>
            <x14:dxf>
              <font>
                <b/>
                <i val="0"/>
                <color rgb="FFFF0000"/>
              </font>
              <fill>
                <patternFill>
                  <bgColor rgb="FFFFDCFF"/>
                </patternFill>
              </fill>
            </x14:dxf>
          </x14:cfRule>
          <xm:sqref>F540</xm:sqref>
        </x14:conditionalFormatting>
        <x14:conditionalFormatting xmlns:xm="http://schemas.microsoft.com/office/excel/2006/main">
          <x14:cfRule type="cellIs" priority="3868" operator="notEqual" id="{928BBCD3-F26F-4834-91E3-AF3A0A5FA97D}">
            <xm:f>N('APPLIC. FRACT.'!$E96)</xm:f>
            <x14:dxf>
              <font>
                <b/>
                <i val="0"/>
                <color rgb="FFFF0000"/>
              </font>
              <fill>
                <patternFill>
                  <bgColor rgb="FFFFDCFF"/>
                </patternFill>
              </fill>
            </x14:dxf>
          </x14:cfRule>
          <xm:sqref>E540</xm:sqref>
        </x14:conditionalFormatting>
        <x14:conditionalFormatting xmlns:xm="http://schemas.microsoft.com/office/excel/2006/main">
          <x14:cfRule type="cellIs" priority="3870" operator="notEqual" id="{55E9CD2C-80DC-48F3-8F17-39D3F8FACEEF}">
            <xm:f>N('APPLIC. FRACT.'!$F96)</xm:f>
            <x14:dxf>
              <font>
                <b/>
                <i val="0"/>
                <color rgb="FFFF0000"/>
              </font>
              <fill>
                <patternFill>
                  <bgColor rgb="FFFFDCFF"/>
                </patternFill>
              </fill>
            </x14:dxf>
          </x14:cfRule>
          <xm:sqref>G540</xm:sqref>
        </x14:conditionalFormatting>
        <x14:conditionalFormatting xmlns:xm="http://schemas.microsoft.com/office/excel/2006/main">
          <x14:cfRule type="cellIs" priority="3872" operator="notEqual" id="{CE196F0F-4454-4545-8DCD-A23443D0C150}">
            <xm:f>ROUND(N('APPLIC. FRACT.'!$G96),4)</xm:f>
            <x14:dxf>
              <font>
                <b/>
                <i val="0"/>
                <color rgb="FFFF0000"/>
              </font>
              <fill>
                <patternFill>
                  <bgColor rgb="FFFFDCFF"/>
                </patternFill>
              </fill>
            </x14:dxf>
          </x14:cfRule>
          <xm:sqref>H540</xm:sqref>
        </x14:conditionalFormatting>
        <x14:conditionalFormatting xmlns:xm="http://schemas.microsoft.com/office/excel/2006/main">
          <x14:cfRule type="cellIs" priority="4109" operator="notEqual" id="{56F21735-6266-4284-AA86-80439E9B8860}">
            <xm:f>'APPLIC. FRACT.'!$B91</xm:f>
            <x14:dxf>
              <font>
                <b/>
                <i val="0"/>
                <color rgb="FFFF0000"/>
              </font>
              <fill>
                <patternFill>
                  <bgColor rgb="FFFFDCFF"/>
                </patternFill>
              </fill>
            </x14:dxf>
          </x14:cfRule>
          <xm:sqref>D510</xm:sqref>
        </x14:conditionalFormatting>
        <x14:conditionalFormatting xmlns:xm="http://schemas.microsoft.com/office/excel/2006/main">
          <x14:cfRule type="cellIs" priority="4110" operator="notEqual" id="{EEDDDF19-F780-4D65-96BA-6E75743D32C1}">
            <xm:f>N('APPLIC. FRACT.'!$C91)</xm:f>
            <x14:dxf>
              <font>
                <b/>
                <i val="0"/>
                <color rgb="FFFF0000"/>
              </font>
              <fill>
                <patternFill>
                  <bgColor rgb="FFFFDCFF"/>
                </patternFill>
              </fill>
            </x14:dxf>
          </x14:cfRule>
          <xm:sqref>F510</xm:sqref>
        </x14:conditionalFormatting>
        <x14:conditionalFormatting xmlns:xm="http://schemas.microsoft.com/office/excel/2006/main">
          <x14:cfRule type="cellIs" priority="4111" operator="notEqual" id="{928BBCD3-F26F-4834-91E3-AF3A0A5FA97D}">
            <xm:f>N('APPLIC. FRACT.'!$E91)</xm:f>
            <x14:dxf>
              <font>
                <b/>
                <i val="0"/>
                <color rgb="FFFF0000"/>
              </font>
              <fill>
                <patternFill>
                  <bgColor rgb="FFFFDCFF"/>
                </patternFill>
              </fill>
            </x14:dxf>
          </x14:cfRule>
          <xm:sqref>E510</xm:sqref>
        </x14:conditionalFormatting>
        <x14:conditionalFormatting xmlns:xm="http://schemas.microsoft.com/office/excel/2006/main">
          <x14:cfRule type="cellIs" priority="4112" operator="notEqual" id="{55E9CD2C-80DC-48F3-8F17-39D3F8FACEEF}">
            <xm:f>N('APPLIC. FRACT.'!$F91)</xm:f>
            <x14:dxf>
              <font>
                <b/>
                <i val="0"/>
                <color rgb="FFFF0000"/>
              </font>
              <fill>
                <patternFill>
                  <bgColor rgb="FFFFDCFF"/>
                </patternFill>
              </fill>
            </x14:dxf>
          </x14:cfRule>
          <xm:sqref>G510</xm:sqref>
        </x14:conditionalFormatting>
        <x14:conditionalFormatting xmlns:xm="http://schemas.microsoft.com/office/excel/2006/main">
          <x14:cfRule type="cellIs" priority="4113" operator="notEqual" id="{CE196F0F-4454-4545-8DCD-A23443D0C150}">
            <xm:f>ROUND(N('APPLIC. FRACT.'!$G91),4)</xm:f>
            <x14:dxf>
              <font>
                <b/>
                <i val="0"/>
                <color rgb="FFFF0000"/>
              </font>
              <fill>
                <patternFill>
                  <bgColor rgb="FFFFDCFF"/>
                </patternFill>
              </fill>
            </x14:dxf>
          </x14:cfRule>
          <xm:sqref>H510</xm:sqref>
        </x14:conditionalFormatting>
        <x14:conditionalFormatting xmlns:xm="http://schemas.microsoft.com/office/excel/2006/main">
          <x14:cfRule type="cellIs" priority="916" operator="notEqual" id="{75D47FE1-0A9E-443C-815C-0BD03955FBEA}">
            <xm:f>'APPLIC. FRACT.'!$B95</xm:f>
            <x14:dxf>
              <font>
                <b/>
                <i val="0"/>
                <color rgb="FFFF0000"/>
              </font>
              <fill>
                <patternFill>
                  <bgColor rgb="FFFFDCFF"/>
                </patternFill>
              </fill>
            </x14:dxf>
          </x14:cfRule>
          <xm:sqref>D534</xm:sqref>
        </x14:conditionalFormatting>
        <x14:conditionalFormatting xmlns:xm="http://schemas.microsoft.com/office/excel/2006/main">
          <x14:cfRule type="cellIs" priority="917" operator="notEqual" id="{8C2B9262-28D6-4039-9A03-17298466D097}">
            <xm:f>N('APPLIC. FRACT.'!$C95)</xm:f>
            <x14:dxf>
              <font>
                <b/>
                <i val="0"/>
                <color rgb="FFFF0000"/>
              </font>
              <fill>
                <patternFill>
                  <bgColor rgb="FFFFDCFF"/>
                </patternFill>
              </fill>
            </x14:dxf>
          </x14:cfRule>
          <xm:sqref>F534</xm:sqref>
        </x14:conditionalFormatting>
        <x14:conditionalFormatting xmlns:xm="http://schemas.microsoft.com/office/excel/2006/main">
          <x14:cfRule type="cellIs" priority="918" operator="notEqual" id="{0E9C42DC-A1AD-4EDE-8991-2D4D10E6E6B6}">
            <xm:f>N('APPLIC. FRACT.'!$E95)</xm:f>
            <x14:dxf>
              <font>
                <b/>
                <i val="0"/>
                <color rgb="FFFF0000"/>
              </font>
              <fill>
                <patternFill>
                  <bgColor rgb="FFFFDCFF"/>
                </patternFill>
              </fill>
            </x14:dxf>
          </x14:cfRule>
          <xm:sqref>E534</xm:sqref>
        </x14:conditionalFormatting>
        <x14:conditionalFormatting xmlns:xm="http://schemas.microsoft.com/office/excel/2006/main">
          <x14:cfRule type="cellIs" priority="919" operator="notEqual" id="{2D85EDDC-644B-4D1F-8BC7-AA5C1528B776}">
            <xm:f>N('APPLIC. FRACT.'!$F95)</xm:f>
            <x14:dxf>
              <font>
                <b/>
                <i val="0"/>
                <color rgb="FFFF0000"/>
              </font>
              <fill>
                <patternFill>
                  <bgColor rgb="FFFFDCFF"/>
                </patternFill>
              </fill>
            </x14:dxf>
          </x14:cfRule>
          <xm:sqref>G534</xm:sqref>
        </x14:conditionalFormatting>
        <x14:conditionalFormatting xmlns:xm="http://schemas.microsoft.com/office/excel/2006/main">
          <x14:cfRule type="cellIs" priority="920" operator="notEqual" id="{19CD4095-E62A-4669-9C37-F8AFDA01041F}">
            <xm:f>ROUND(N('APPLIC. FRACT.'!$G95),4)</xm:f>
            <x14:dxf>
              <font>
                <b/>
                <i val="0"/>
                <color rgb="FFFF0000"/>
              </font>
              <fill>
                <patternFill>
                  <bgColor rgb="FFFFDCFF"/>
                </patternFill>
              </fill>
            </x14:dxf>
          </x14:cfRule>
          <xm:sqref>H534</xm:sqref>
        </x14:conditionalFormatting>
        <x14:conditionalFormatting xmlns:xm="http://schemas.microsoft.com/office/excel/2006/main">
          <x14:cfRule type="cellIs" priority="4350" operator="notEqual" id="{56F21735-6266-4284-AA86-80439E9B8860}">
            <xm:f>'APPLIC. FRACT.'!$B99</xm:f>
            <x14:dxf>
              <font>
                <b/>
                <i val="0"/>
                <color rgb="FFFF0000"/>
              </font>
              <fill>
                <patternFill>
                  <bgColor rgb="FFFFDCFF"/>
                </patternFill>
              </fill>
            </x14:dxf>
          </x14:cfRule>
          <xm:sqref>D558</xm:sqref>
        </x14:conditionalFormatting>
        <x14:conditionalFormatting xmlns:xm="http://schemas.microsoft.com/office/excel/2006/main">
          <x14:cfRule type="cellIs" priority="4352" operator="notEqual" id="{EEDDDF19-F780-4D65-96BA-6E75743D32C1}">
            <xm:f>N('APPLIC. FRACT.'!$C99)</xm:f>
            <x14:dxf>
              <font>
                <b/>
                <i val="0"/>
                <color rgb="FFFF0000"/>
              </font>
              <fill>
                <patternFill>
                  <bgColor rgb="FFFFDCFF"/>
                </patternFill>
              </fill>
            </x14:dxf>
          </x14:cfRule>
          <xm:sqref>F558</xm:sqref>
        </x14:conditionalFormatting>
        <x14:conditionalFormatting xmlns:xm="http://schemas.microsoft.com/office/excel/2006/main">
          <x14:cfRule type="cellIs" priority="4354" operator="notEqual" id="{928BBCD3-F26F-4834-91E3-AF3A0A5FA97D}">
            <xm:f>N('APPLIC. FRACT.'!$E99)</xm:f>
            <x14:dxf>
              <font>
                <b/>
                <i val="0"/>
                <color rgb="FFFF0000"/>
              </font>
              <fill>
                <patternFill>
                  <bgColor rgb="FFFFDCFF"/>
                </patternFill>
              </fill>
            </x14:dxf>
          </x14:cfRule>
          <xm:sqref>E558</xm:sqref>
        </x14:conditionalFormatting>
        <x14:conditionalFormatting xmlns:xm="http://schemas.microsoft.com/office/excel/2006/main">
          <x14:cfRule type="cellIs" priority="4356" operator="notEqual" id="{55E9CD2C-80DC-48F3-8F17-39D3F8FACEEF}">
            <xm:f>N('APPLIC. FRACT.'!$F99)</xm:f>
            <x14:dxf>
              <font>
                <b/>
                <i val="0"/>
                <color rgb="FFFF0000"/>
              </font>
              <fill>
                <patternFill>
                  <bgColor rgb="FFFFDCFF"/>
                </patternFill>
              </fill>
            </x14:dxf>
          </x14:cfRule>
          <xm:sqref>G558</xm:sqref>
        </x14:conditionalFormatting>
        <x14:conditionalFormatting xmlns:xm="http://schemas.microsoft.com/office/excel/2006/main">
          <x14:cfRule type="cellIs" priority="4358" operator="notEqual" id="{CE196F0F-4454-4545-8DCD-A23443D0C150}">
            <xm:f>ROUND(N('APPLIC. FRACT.'!$G99),4)</xm:f>
            <x14:dxf>
              <font>
                <b/>
                <i val="0"/>
                <color rgb="FFFF0000"/>
              </font>
              <fill>
                <patternFill>
                  <bgColor rgb="FFFFDCFF"/>
                </patternFill>
              </fill>
            </x14:dxf>
          </x14:cfRule>
          <xm:sqref>H558</xm:sqref>
        </x14:conditionalFormatting>
        <x14:conditionalFormatting xmlns:xm="http://schemas.microsoft.com/office/excel/2006/main">
          <x14:cfRule type="cellIs" priority="4610" operator="notEqual" id="{56F21735-6266-4284-AA86-80439E9B8860}">
            <xm:f>'APPLIC. FRACT.'!$B94</xm:f>
            <x14:dxf>
              <font>
                <b/>
                <i val="0"/>
                <color rgb="FFFF0000"/>
              </font>
              <fill>
                <patternFill>
                  <bgColor rgb="FFFFDCFF"/>
                </patternFill>
              </fill>
            </x14:dxf>
          </x14:cfRule>
          <xm:sqref>D528</xm:sqref>
        </x14:conditionalFormatting>
        <x14:conditionalFormatting xmlns:xm="http://schemas.microsoft.com/office/excel/2006/main">
          <x14:cfRule type="cellIs" priority="4611" operator="notEqual" id="{EEDDDF19-F780-4D65-96BA-6E75743D32C1}">
            <xm:f>N('APPLIC. FRACT.'!$C94)</xm:f>
            <x14:dxf>
              <font>
                <b/>
                <i val="0"/>
                <color rgb="FFFF0000"/>
              </font>
              <fill>
                <patternFill>
                  <bgColor rgb="FFFFDCFF"/>
                </patternFill>
              </fill>
            </x14:dxf>
          </x14:cfRule>
          <xm:sqref>F528</xm:sqref>
        </x14:conditionalFormatting>
        <x14:conditionalFormatting xmlns:xm="http://schemas.microsoft.com/office/excel/2006/main">
          <x14:cfRule type="cellIs" priority="4612" operator="notEqual" id="{928BBCD3-F26F-4834-91E3-AF3A0A5FA97D}">
            <xm:f>N('APPLIC. FRACT.'!$E94)</xm:f>
            <x14:dxf>
              <font>
                <b/>
                <i val="0"/>
                <color rgb="FFFF0000"/>
              </font>
              <fill>
                <patternFill>
                  <bgColor rgb="FFFFDCFF"/>
                </patternFill>
              </fill>
            </x14:dxf>
          </x14:cfRule>
          <xm:sqref>E528</xm:sqref>
        </x14:conditionalFormatting>
        <x14:conditionalFormatting xmlns:xm="http://schemas.microsoft.com/office/excel/2006/main">
          <x14:cfRule type="cellIs" priority="4613" operator="notEqual" id="{55E9CD2C-80DC-48F3-8F17-39D3F8FACEEF}">
            <xm:f>N('APPLIC. FRACT.'!$F94)</xm:f>
            <x14:dxf>
              <font>
                <b/>
                <i val="0"/>
                <color rgb="FFFF0000"/>
              </font>
              <fill>
                <patternFill>
                  <bgColor rgb="FFFFDCFF"/>
                </patternFill>
              </fill>
            </x14:dxf>
          </x14:cfRule>
          <xm:sqref>G528</xm:sqref>
        </x14:conditionalFormatting>
        <x14:conditionalFormatting xmlns:xm="http://schemas.microsoft.com/office/excel/2006/main">
          <x14:cfRule type="cellIs" priority="4614" operator="notEqual" id="{CE196F0F-4454-4545-8DCD-A23443D0C150}">
            <xm:f>ROUND(N('APPLIC. FRACT.'!$G94),4)</xm:f>
            <x14:dxf>
              <font>
                <b/>
                <i val="0"/>
                <color rgb="FFFF0000"/>
              </font>
              <fill>
                <patternFill>
                  <bgColor rgb="FFFFDCFF"/>
                </patternFill>
              </fill>
            </x14:dxf>
          </x14:cfRule>
          <xm:sqref>H528</xm:sqref>
        </x14:conditionalFormatting>
        <x14:conditionalFormatting xmlns:xm="http://schemas.microsoft.com/office/excel/2006/main">
          <x14:cfRule type="cellIs" priority="892" operator="notEqual" id="{EC012784-5940-4F65-8C84-503050C85988}">
            <xm:f>'APPLIC. FRACT.'!$B98</xm:f>
            <x14:dxf>
              <font>
                <b/>
                <i val="0"/>
                <color rgb="FFFF0000"/>
              </font>
              <fill>
                <patternFill>
                  <bgColor rgb="FFFFDCFF"/>
                </patternFill>
              </fill>
            </x14:dxf>
          </x14:cfRule>
          <xm:sqref>D552</xm:sqref>
        </x14:conditionalFormatting>
        <x14:conditionalFormatting xmlns:xm="http://schemas.microsoft.com/office/excel/2006/main">
          <x14:cfRule type="cellIs" priority="893" operator="notEqual" id="{0C92A8C8-B8A7-47AD-BCAA-EEBDCCA0AA60}">
            <xm:f>N('APPLIC. FRACT.'!$C98)</xm:f>
            <x14:dxf>
              <font>
                <b/>
                <i val="0"/>
                <color rgb="FFFF0000"/>
              </font>
              <fill>
                <patternFill>
                  <bgColor rgb="FFFFDCFF"/>
                </patternFill>
              </fill>
            </x14:dxf>
          </x14:cfRule>
          <xm:sqref>F552</xm:sqref>
        </x14:conditionalFormatting>
        <x14:conditionalFormatting xmlns:xm="http://schemas.microsoft.com/office/excel/2006/main">
          <x14:cfRule type="cellIs" priority="894" operator="notEqual" id="{46CCEB52-AC67-42D8-92C0-7F66CADD18F9}">
            <xm:f>N('APPLIC. FRACT.'!$E98)</xm:f>
            <x14:dxf>
              <font>
                <b/>
                <i val="0"/>
                <color rgb="FFFF0000"/>
              </font>
              <fill>
                <patternFill>
                  <bgColor rgb="FFFFDCFF"/>
                </patternFill>
              </fill>
            </x14:dxf>
          </x14:cfRule>
          <xm:sqref>E552</xm:sqref>
        </x14:conditionalFormatting>
        <x14:conditionalFormatting xmlns:xm="http://schemas.microsoft.com/office/excel/2006/main">
          <x14:cfRule type="cellIs" priority="895" operator="notEqual" id="{5982D426-748A-49DD-B9FB-85784E2EE3ED}">
            <xm:f>N('APPLIC. FRACT.'!$F98)</xm:f>
            <x14:dxf>
              <font>
                <b/>
                <i val="0"/>
                <color rgb="FFFF0000"/>
              </font>
              <fill>
                <patternFill>
                  <bgColor rgb="FFFFDCFF"/>
                </patternFill>
              </fill>
            </x14:dxf>
          </x14:cfRule>
          <xm:sqref>G552</xm:sqref>
        </x14:conditionalFormatting>
        <x14:conditionalFormatting xmlns:xm="http://schemas.microsoft.com/office/excel/2006/main">
          <x14:cfRule type="cellIs" priority="896" operator="notEqual" id="{95BD9665-463C-448F-AFE7-A44079004EB7}">
            <xm:f>ROUND(N('APPLIC. FRACT.'!$G98),4)</xm:f>
            <x14:dxf>
              <font>
                <b/>
                <i val="0"/>
                <color rgb="FFFF0000"/>
              </font>
              <fill>
                <patternFill>
                  <bgColor rgb="FFFFDCFF"/>
                </patternFill>
              </fill>
            </x14:dxf>
          </x14:cfRule>
          <xm:sqref>H552</xm:sqref>
        </x14:conditionalFormatting>
        <x14:conditionalFormatting xmlns:xm="http://schemas.microsoft.com/office/excel/2006/main">
          <x14:cfRule type="cellIs" priority="4866" operator="notEqual" id="{56F21735-6266-4284-AA86-80439E9B8860}">
            <xm:f>'APPLIC. FRACT.'!$B100</xm:f>
            <x14:dxf>
              <font>
                <b/>
                <i val="0"/>
                <color rgb="FFFF0000"/>
              </font>
              <fill>
                <patternFill>
                  <bgColor rgb="FFFFDCFF"/>
                </patternFill>
              </fill>
            </x14:dxf>
          </x14:cfRule>
          <xm:sqref>D564</xm:sqref>
        </x14:conditionalFormatting>
        <x14:conditionalFormatting xmlns:xm="http://schemas.microsoft.com/office/excel/2006/main">
          <x14:cfRule type="cellIs" priority="4869" operator="notEqual" id="{EEDDDF19-F780-4D65-96BA-6E75743D32C1}">
            <xm:f>N('APPLIC. FRACT.'!$C100)</xm:f>
            <x14:dxf>
              <font>
                <b/>
                <i val="0"/>
                <color rgb="FFFF0000"/>
              </font>
              <fill>
                <patternFill>
                  <bgColor rgb="FFFFDCFF"/>
                </patternFill>
              </fill>
            </x14:dxf>
          </x14:cfRule>
          <xm:sqref>F564</xm:sqref>
        </x14:conditionalFormatting>
        <x14:conditionalFormatting xmlns:xm="http://schemas.microsoft.com/office/excel/2006/main">
          <x14:cfRule type="cellIs" priority="4872" operator="notEqual" id="{928BBCD3-F26F-4834-91E3-AF3A0A5FA97D}">
            <xm:f>N('APPLIC. FRACT.'!$E100)</xm:f>
            <x14:dxf>
              <font>
                <b/>
                <i val="0"/>
                <color rgb="FFFF0000"/>
              </font>
              <fill>
                <patternFill>
                  <bgColor rgb="FFFFDCFF"/>
                </patternFill>
              </fill>
            </x14:dxf>
          </x14:cfRule>
          <xm:sqref>E564</xm:sqref>
        </x14:conditionalFormatting>
        <x14:conditionalFormatting xmlns:xm="http://schemas.microsoft.com/office/excel/2006/main">
          <x14:cfRule type="cellIs" priority="4875" operator="notEqual" id="{55E9CD2C-80DC-48F3-8F17-39D3F8FACEEF}">
            <xm:f>N('APPLIC. FRACT.'!$F100)</xm:f>
            <x14:dxf>
              <font>
                <b/>
                <i val="0"/>
                <color rgb="FFFF0000"/>
              </font>
              <fill>
                <patternFill>
                  <bgColor rgb="FFFFDCFF"/>
                </patternFill>
              </fill>
            </x14:dxf>
          </x14:cfRule>
          <xm:sqref>G564</xm:sqref>
        </x14:conditionalFormatting>
        <x14:conditionalFormatting xmlns:xm="http://schemas.microsoft.com/office/excel/2006/main">
          <x14:cfRule type="cellIs" priority="4878" operator="notEqual" id="{CE196F0F-4454-4545-8DCD-A23443D0C150}">
            <xm:f>ROUND(N('APPLIC. FRACT.'!$G100),4)</xm:f>
            <x14:dxf>
              <font>
                <b/>
                <i val="0"/>
                <color rgb="FFFF0000"/>
              </font>
              <fill>
                <patternFill>
                  <bgColor rgb="FFFFDCFF"/>
                </patternFill>
              </fill>
            </x14:dxf>
          </x14:cfRule>
          <xm:sqref>H564</xm:sqref>
        </x14:conditionalFormatting>
        <x14:conditionalFormatting xmlns:xm="http://schemas.microsoft.com/office/excel/2006/main">
          <x14:cfRule type="cellIs" priority="5145" operator="notEqual" id="{56F21735-6266-4284-AA86-80439E9B8860}">
            <xm:f>'APPLIC. FRACT.'!$B103</xm:f>
            <x14:dxf>
              <font>
                <b/>
                <i val="0"/>
                <color rgb="FFFF0000"/>
              </font>
              <fill>
                <patternFill>
                  <bgColor rgb="FFFFDCFF"/>
                </patternFill>
              </fill>
            </x14:dxf>
          </x14:cfRule>
          <xm:sqref>D582</xm:sqref>
        </x14:conditionalFormatting>
        <x14:conditionalFormatting xmlns:xm="http://schemas.microsoft.com/office/excel/2006/main">
          <x14:cfRule type="cellIs" priority="5147" operator="notEqual" id="{EEDDDF19-F780-4D65-96BA-6E75743D32C1}">
            <xm:f>N('APPLIC. FRACT.'!$C103)</xm:f>
            <x14:dxf>
              <font>
                <b/>
                <i val="0"/>
                <color rgb="FFFF0000"/>
              </font>
              <fill>
                <patternFill>
                  <bgColor rgb="FFFFDCFF"/>
                </patternFill>
              </fill>
            </x14:dxf>
          </x14:cfRule>
          <xm:sqref>F582</xm:sqref>
        </x14:conditionalFormatting>
        <x14:conditionalFormatting xmlns:xm="http://schemas.microsoft.com/office/excel/2006/main">
          <x14:cfRule type="cellIs" priority="5149" operator="notEqual" id="{928BBCD3-F26F-4834-91E3-AF3A0A5FA97D}">
            <xm:f>N('APPLIC. FRACT.'!$E103)</xm:f>
            <x14:dxf>
              <font>
                <b/>
                <i val="0"/>
                <color rgb="FFFF0000"/>
              </font>
              <fill>
                <patternFill>
                  <bgColor rgb="FFFFDCFF"/>
                </patternFill>
              </fill>
            </x14:dxf>
          </x14:cfRule>
          <xm:sqref>E582</xm:sqref>
        </x14:conditionalFormatting>
        <x14:conditionalFormatting xmlns:xm="http://schemas.microsoft.com/office/excel/2006/main">
          <x14:cfRule type="cellIs" priority="5151" operator="notEqual" id="{55E9CD2C-80DC-48F3-8F17-39D3F8FACEEF}">
            <xm:f>N('APPLIC. FRACT.'!$F103)</xm:f>
            <x14:dxf>
              <font>
                <b/>
                <i val="0"/>
                <color rgb="FFFF0000"/>
              </font>
              <fill>
                <patternFill>
                  <bgColor rgb="FFFFDCFF"/>
                </patternFill>
              </fill>
            </x14:dxf>
          </x14:cfRule>
          <xm:sqref>G582</xm:sqref>
        </x14:conditionalFormatting>
        <x14:conditionalFormatting xmlns:xm="http://schemas.microsoft.com/office/excel/2006/main">
          <x14:cfRule type="cellIs" priority="5153" operator="notEqual" id="{CE196F0F-4454-4545-8DCD-A23443D0C150}">
            <xm:f>ROUND(N('APPLIC. FRACT.'!$G103),4)</xm:f>
            <x14:dxf>
              <font>
                <b/>
                <i val="0"/>
                <color rgb="FFFF0000"/>
              </font>
              <fill>
                <patternFill>
                  <bgColor rgb="FFFFDCFF"/>
                </patternFill>
              </fill>
            </x14:dxf>
          </x14:cfRule>
          <xm:sqref>H582</xm:sqref>
        </x14:conditionalFormatting>
        <x14:conditionalFormatting xmlns:xm="http://schemas.microsoft.com/office/excel/2006/main">
          <x14:cfRule type="cellIs" priority="5425" operator="notEqual" id="{56F21735-6266-4284-AA86-80439E9B8860}">
            <xm:f>'APPLIC. FRACT.'!$B97</xm:f>
            <x14:dxf>
              <font>
                <b/>
                <i val="0"/>
                <color rgb="FFFF0000"/>
              </font>
              <fill>
                <patternFill>
                  <bgColor rgb="FFFFDCFF"/>
                </patternFill>
              </fill>
            </x14:dxf>
          </x14:cfRule>
          <xm:sqref>D546</xm:sqref>
        </x14:conditionalFormatting>
        <x14:conditionalFormatting xmlns:xm="http://schemas.microsoft.com/office/excel/2006/main">
          <x14:cfRule type="cellIs" priority="5426" operator="notEqual" id="{EEDDDF19-F780-4D65-96BA-6E75743D32C1}">
            <xm:f>N('APPLIC. FRACT.'!$C97)</xm:f>
            <x14:dxf>
              <font>
                <b/>
                <i val="0"/>
                <color rgb="FFFF0000"/>
              </font>
              <fill>
                <patternFill>
                  <bgColor rgb="FFFFDCFF"/>
                </patternFill>
              </fill>
            </x14:dxf>
          </x14:cfRule>
          <xm:sqref>F546</xm:sqref>
        </x14:conditionalFormatting>
        <x14:conditionalFormatting xmlns:xm="http://schemas.microsoft.com/office/excel/2006/main">
          <x14:cfRule type="cellIs" priority="5427" operator="notEqual" id="{928BBCD3-F26F-4834-91E3-AF3A0A5FA97D}">
            <xm:f>N('APPLIC. FRACT.'!$E97)</xm:f>
            <x14:dxf>
              <font>
                <b/>
                <i val="0"/>
                <color rgb="FFFF0000"/>
              </font>
              <fill>
                <patternFill>
                  <bgColor rgb="FFFFDCFF"/>
                </patternFill>
              </fill>
            </x14:dxf>
          </x14:cfRule>
          <xm:sqref>E546</xm:sqref>
        </x14:conditionalFormatting>
        <x14:conditionalFormatting xmlns:xm="http://schemas.microsoft.com/office/excel/2006/main">
          <x14:cfRule type="cellIs" priority="5428" operator="notEqual" id="{55E9CD2C-80DC-48F3-8F17-39D3F8FACEEF}">
            <xm:f>N('APPLIC. FRACT.'!$F97)</xm:f>
            <x14:dxf>
              <font>
                <b/>
                <i val="0"/>
                <color rgb="FFFF0000"/>
              </font>
              <fill>
                <patternFill>
                  <bgColor rgb="FFFFDCFF"/>
                </patternFill>
              </fill>
            </x14:dxf>
          </x14:cfRule>
          <xm:sqref>G546</xm:sqref>
        </x14:conditionalFormatting>
        <x14:conditionalFormatting xmlns:xm="http://schemas.microsoft.com/office/excel/2006/main">
          <x14:cfRule type="cellIs" priority="5429" operator="notEqual" id="{CE196F0F-4454-4545-8DCD-A23443D0C150}">
            <xm:f>ROUND(N('APPLIC. FRACT.'!$G97),4)</xm:f>
            <x14:dxf>
              <font>
                <b/>
                <i val="0"/>
                <color rgb="FFFF0000"/>
              </font>
              <fill>
                <patternFill>
                  <bgColor rgb="FFFFDCFF"/>
                </patternFill>
              </fill>
            </x14:dxf>
          </x14:cfRule>
          <xm:sqref>H546</xm:sqref>
        </x14:conditionalFormatting>
        <x14:conditionalFormatting xmlns:xm="http://schemas.microsoft.com/office/excel/2006/main">
          <x14:cfRule type="cellIs" priority="860" operator="notEqual" id="{C2EF31EC-2D7F-4FB6-A419-C5213C86F180}">
            <xm:f>'APPLIC. FRACT.'!$B102</xm:f>
            <x14:dxf>
              <font>
                <b/>
                <i val="0"/>
                <color rgb="FFFF0000"/>
              </font>
              <fill>
                <patternFill>
                  <bgColor rgb="FFFFDCFF"/>
                </patternFill>
              </fill>
            </x14:dxf>
          </x14:cfRule>
          <xm:sqref>D576</xm:sqref>
        </x14:conditionalFormatting>
        <x14:conditionalFormatting xmlns:xm="http://schemas.microsoft.com/office/excel/2006/main">
          <x14:cfRule type="cellIs" priority="861" operator="notEqual" id="{57A1A953-FD13-4C3E-BC52-FC470D7A0457}">
            <xm:f>N('APPLIC. FRACT.'!$C102)</xm:f>
            <x14:dxf>
              <font>
                <b/>
                <i val="0"/>
                <color rgb="FFFF0000"/>
              </font>
              <fill>
                <patternFill>
                  <bgColor rgb="FFFFDCFF"/>
                </patternFill>
              </fill>
            </x14:dxf>
          </x14:cfRule>
          <xm:sqref>F576</xm:sqref>
        </x14:conditionalFormatting>
        <x14:conditionalFormatting xmlns:xm="http://schemas.microsoft.com/office/excel/2006/main">
          <x14:cfRule type="cellIs" priority="862" operator="notEqual" id="{0CA9F59D-CD20-49D8-BB7C-8C19BD4457B0}">
            <xm:f>N('APPLIC. FRACT.'!$E102)</xm:f>
            <x14:dxf>
              <font>
                <b/>
                <i val="0"/>
                <color rgb="FFFF0000"/>
              </font>
              <fill>
                <patternFill>
                  <bgColor rgb="FFFFDCFF"/>
                </patternFill>
              </fill>
            </x14:dxf>
          </x14:cfRule>
          <xm:sqref>E576</xm:sqref>
        </x14:conditionalFormatting>
        <x14:conditionalFormatting xmlns:xm="http://schemas.microsoft.com/office/excel/2006/main">
          <x14:cfRule type="cellIs" priority="863" operator="notEqual" id="{FCDCDDEC-53F7-4823-97E4-A0DAEA18C06B}">
            <xm:f>N('APPLIC. FRACT.'!$F102)</xm:f>
            <x14:dxf>
              <font>
                <b/>
                <i val="0"/>
                <color rgb="FFFF0000"/>
              </font>
              <fill>
                <patternFill>
                  <bgColor rgb="FFFFDCFF"/>
                </patternFill>
              </fill>
            </x14:dxf>
          </x14:cfRule>
          <xm:sqref>G576</xm:sqref>
        </x14:conditionalFormatting>
        <x14:conditionalFormatting xmlns:xm="http://schemas.microsoft.com/office/excel/2006/main">
          <x14:cfRule type="cellIs" priority="864" operator="notEqual" id="{A37BFC87-F5A5-4391-A772-9651F92E918B}">
            <xm:f>ROUND(N('APPLIC. FRACT.'!$G102),4)</xm:f>
            <x14:dxf>
              <font>
                <b/>
                <i val="0"/>
                <color rgb="FFFF0000"/>
              </font>
              <fill>
                <patternFill>
                  <bgColor rgb="FFFFDCFF"/>
                </patternFill>
              </fill>
            </x14:dxf>
          </x14:cfRule>
          <xm:sqref>H576</xm:sqref>
        </x14:conditionalFormatting>
        <x14:conditionalFormatting xmlns:xm="http://schemas.microsoft.com/office/excel/2006/main">
          <x14:cfRule type="cellIs" priority="5701" operator="notEqual" id="{56F21735-6266-4284-AA86-80439E9B8860}">
            <xm:f>'APPLIC. FRACT.'!$B104</xm:f>
            <x14:dxf>
              <font>
                <b/>
                <i val="0"/>
                <color rgb="FFFF0000"/>
              </font>
              <fill>
                <patternFill>
                  <bgColor rgb="FFFFDCFF"/>
                </patternFill>
              </fill>
            </x14:dxf>
          </x14:cfRule>
          <xm:sqref>D588</xm:sqref>
        </x14:conditionalFormatting>
        <x14:conditionalFormatting xmlns:xm="http://schemas.microsoft.com/office/excel/2006/main">
          <x14:cfRule type="cellIs" priority="5704" operator="notEqual" id="{EEDDDF19-F780-4D65-96BA-6E75743D32C1}">
            <xm:f>N('APPLIC. FRACT.'!$C104)</xm:f>
            <x14:dxf>
              <font>
                <b/>
                <i val="0"/>
                <color rgb="FFFF0000"/>
              </font>
              <fill>
                <patternFill>
                  <bgColor rgb="FFFFDCFF"/>
                </patternFill>
              </fill>
            </x14:dxf>
          </x14:cfRule>
          <xm:sqref>F588</xm:sqref>
        </x14:conditionalFormatting>
        <x14:conditionalFormatting xmlns:xm="http://schemas.microsoft.com/office/excel/2006/main">
          <x14:cfRule type="cellIs" priority="5707" operator="notEqual" id="{928BBCD3-F26F-4834-91E3-AF3A0A5FA97D}">
            <xm:f>N('APPLIC. FRACT.'!$E104)</xm:f>
            <x14:dxf>
              <font>
                <b/>
                <i val="0"/>
                <color rgb="FFFF0000"/>
              </font>
              <fill>
                <patternFill>
                  <bgColor rgb="FFFFDCFF"/>
                </patternFill>
              </fill>
            </x14:dxf>
          </x14:cfRule>
          <xm:sqref>E588</xm:sqref>
        </x14:conditionalFormatting>
        <x14:conditionalFormatting xmlns:xm="http://schemas.microsoft.com/office/excel/2006/main">
          <x14:cfRule type="cellIs" priority="5710" operator="notEqual" id="{55E9CD2C-80DC-48F3-8F17-39D3F8FACEEF}">
            <xm:f>N('APPLIC. FRACT.'!$F104)</xm:f>
            <x14:dxf>
              <font>
                <b/>
                <i val="0"/>
                <color rgb="FFFF0000"/>
              </font>
              <fill>
                <patternFill>
                  <bgColor rgb="FFFFDCFF"/>
                </patternFill>
              </fill>
            </x14:dxf>
          </x14:cfRule>
          <xm:sqref>G588</xm:sqref>
        </x14:conditionalFormatting>
        <x14:conditionalFormatting xmlns:xm="http://schemas.microsoft.com/office/excel/2006/main">
          <x14:cfRule type="cellIs" priority="5713" operator="notEqual" id="{CE196F0F-4454-4545-8DCD-A23443D0C150}">
            <xm:f>ROUND(N('APPLIC. FRACT.'!$G104),4)</xm:f>
            <x14:dxf>
              <font>
                <b/>
                <i val="0"/>
                <color rgb="FFFF0000"/>
              </font>
              <fill>
                <patternFill>
                  <bgColor rgb="FFFFDCFF"/>
                </patternFill>
              </fill>
            </x14:dxf>
          </x14:cfRule>
          <xm:sqref>H588</xm:sqref>
        </x14:conditionalFormatting>
        <x14:conditionalFormatting xmlns:xm="http://schemas.microsoft.com/office/excel/2006/main">
          <x14:cfRule type="cellIs" priority="6000" operator="notEqual" id="{56F21735-6266-4284-AA86-80439E9B8860}">
            <xm:f>'APPLIC. FRACT.'!$B107</xm:f>
            <x14:dxf>
              <font>
                <b/>
                <i val="0"/>
                <color rgb="FFFF0000"/>
              </font>
              <fill>
                <patternFill>
                  <bgColor rgb="FFFFDCFF"/>
                </patternFill>
              </fill>
            </x14:dxf>
          </x14:cfRule>
          <xm:sqref>D606</xm:sqref>
        </x14:conditionalFormatting>
        <x14:conditionalFormatting xmlns:xm="http://schemas.microsoft.com/office/excel/2006/main">
          <x14:cfRule type="cellIs" priority="6002" operator="notEqual" id="{EEDDDF19-F780-4D65-96BA-6E75743D32C1}">
            <xm:f>N('APPLIC. FRACT.'!$C107)</xm:f>
            <x14:dxf>
              <font>
                <b/>
                <i val="0"/>
                <color rgb="FFFF0000"/>
              </font>
              <fill>
                <patternFill>
                  <bgColor rgb="FFFFDCFF"/>
                </patternFill>
              </fill>
            </x14:dxf>
          </x14:cfRule>
          <xm:sqref>F606</xm:sqref>
        </x14:conditionalFormatting>
        <x14:conditionalFormatting xmlns:xm="http://schemas.microsoft.com/office/excel/2006/main">
          <x14:cfRule type="cellIs" priority="6004" operator="notEqual" id="{928BBCD3-F26F-4834-91E3-AF3A0A5FA97D}">
            <xm:f>N('APPLIC. FRACT.'!$E107)</xm:f>
            <x14:dxf>
              <font>
                <b/>
                <i val="0"/>
                <color rgb="FFFF0000"/>
              </font>
              <fill>
                <patternFill>
                  <bgColor rgb="FFFFDCFF"/>
                </patternFill>
              </fill>
            </x14:dxf>
          </x14:cfRule>
          <xm:sqref>E606</xm:sqref>
        </x14:conditionalFormatting>
        <x14:conditionalFormatting xmlns:xm="http://schemas.microsoft.com/office/excel/2006/main">
          <x14:cfRule type="cellIs" priority="6006" operator="notEqual" id="{55E9CD2C-80DC-48F3-8F17-39D3F8FACEEF}">
            <xm:f>N('APPLIC. FRACT.'!$F107)</xm:f>
            <x14:dxf>
              <font>
                <b/>
                <i val="0"/>
                <color rgb="FFFF0000"/>
              </font>
              <fill>
                <patternFill>
                  <bgColor rgb="FFFFDCFF"/>
                </patternFill>
              </fill>
            </x14:dxf>
          </x14:cfRule>
          <xm:sqref>G606</xm:sqref>
        </x14:conditionalFormatting>
        <x14:conditionalFormatting xmlns:xm="http://schemas.microsoft.com/office/excel/2006/main">
          <x14:cfRule type="cellIs" priority="6008" operator="notEqual" id="{CE196F0F-4454-4545-8DCD-A23443D0C150}">
            <xm:f>ROUND(N('APPLIC. FRACT.'!$G107),4)</xm:f>
            <x14:dxf>
              <font>
                <b/>
                <i val="0"/>
                <color rgb="FFFF0000"/>
              </font>
              <fill>
                <patternFill>
                  <bgColor rgb="FFFFDCFF"/>
                </patternFill>
              </fill>
            </x14:dxf>
          </x14:cfRule>
          <xm:sqref>H606</xm:sqref>
        </x14:conditionalFormatting>
        <x14:conditionalFormatting xmlns:xm="http://schemas.microsoft.com/office/excel/2006/main">
          <x14:cfRule type="cellIs" priority="6300" operator="notEqual" id="{56F21735-6266-4284-AA86-80439E9B8860}">
            <xm:f>'APPLIC. FRACT.'!$B101</xm:f>
            <x14:dxf>
              <font>
                <b/>
                <i val="0"/>
                <color rgb="FFFF0000"/>
              </font>
              <fill>
                <patternFill>
                  <bgColor rgb="FFFFDCFF"/>
                </patternFill>
              </fill>
            </x14:dxf>
          </x14:cfRule>
          <xm:sqref>D570</xm:sqref>
        </x14:conditionalFormatting>
        <x14:conditionalFormatting xmlns:xm="http://schemas.microsoft.com/office/excel/2006/main">
          <x14:cfRule type="cellIs" priority="6301" operator="notEqual" id="{EEDDDF19-F780-4D65-96BA-6E75743D32C1}">
            <xm:f>N('APPLIC. FRACT.'!$C101)</xm:f>
            <x14:dxf>
              <font>
                <b/>
                <i val="0"/>
                <color rgb="FFFF0000"/>
              </font>
              <fill>
                <patternFill>
                  <bgColor rgb="FFFFDCFF"/>
                </patternFill>
              </fill>
            </x14:dxf>
          </x14:cfRule>
          <xm:sqref>F570</xm:sqref>
        </x14:conditionalFormatting>
        <x14:conditionalFormatting xmlns:xm="http://schemas.microsoft.com/office/excel/2006/main">
          <x14:cfRule type="cellIs" priority="6302" operator="notEqual" id="{928BBCD3-F26F-4834-91E3-AF3A0A5FA97D}">
            <xm:f>N('APPLIC. FRACT.'!$E101)</xm:f>
            <x14:dxf>
              <font>
                <b/>
                <i val="0"/>
                <color rgb="FFFF0000"/>
              </font>
              <fill>
                <patternFill>
                  <bgColor rgb="FFFFDCFF"/>
                </patternFill>
              </fill>
            </x14:dxf>
          </x14:cfRule>
          <xm:sqref>E570</xm:sqref>
        </x14:conditionalFormatting>
        <x14:conditionalFormatting xmlns:xm="http://schemas.microsoft.com/office/excel/2006/main">
          <x14:cfRule type="cellIs" priority="6303" operator="notEqual" id="{55E9CD2C-80DC-48F3-8F17-39D3F8FACEEF}">
            <xm:f>N('APPLIC. FRACT.'!$F101)</xm:f>
            <x14:dxf>
              <font>
                <b/>
                <i val="0"/>
                <color rgb="FFFF0000"/>
              </font>
              <fill>
                <patternFill>
                  <bgColor rgb="FFFFDCFF"/>
                </patternFill>
              </fill>
            </x14:dxf>
          </x14:cfRule>
          <xm:sqref>G570</xm:sqref>
        </x14:conditionalFormatting>
        <x14:conditionalFormatting xmlns:xm="http://schemas.microsoft.com/office/excel/2006/main">
          <x14:cfRule type="cellIs" priority="6304" operator="notEqual" id="{CE196F0F-4454-4545-8DCD-A23443D0C150}">
            <xm:f>ROUND(N('APPLIC. FRACT.'!$G101),4)</xm:f>
            <x14:dxf>
              <font>
                <b/>
                <i val="0"/>
                <color rgb="FFFF0000"/>
              </font>
              <fill>
                <patternFill>
                  <bgColor rgb="FFFFDCFF"/>
                </patternFill>
              </fill>
            </x14:dxf>
          </x14:cfRule>
          <xm:sqref>H570</xm:sqref>
        </x14:conditionalFormatting>
        <x14:conditionalFormatting xmlns:xm="http://schemas.microsoft.com/office/excel/2006/main">
          <x14:cfRule type="cellIs" priority="828" operator="notEqual" id="{B8A429EE-E970-4D66-8036-253476B51EC0}">
            <xm:f>'APPLIC. FRACT.'!$B106</xm:f>
            <x14:dxf>
              <font>
                <b/>
                <i val="0"/>
                <color rgb="FFFF0000"/>
              </font>
              <fill>
                <patternFill>
                  <bgColor rgb="FFFFDCFF"/>
                </patternFill>
              </fill>
            </x14:dxf>
          </x14:cfRule>
          <xm:sqref>D600</xm:sqref>
        </x14:conditionalFormatting>
        <x14:conditionalFormatting xmlns:xm="http://schemas.microsoft.com/office/excel/2006/main">
          <x14:cfRule type="cellIs" priority="829" operator="notEqual" id="{218BAD2D-7201-42CF-8BF8-5A0B293C6070}">
            <xm:f>N('APPLIC. FRACT.'!$C106)</xm:f>
            <x14:dxf>
              <font>
                <b/>
                <i val="0"/>
                <color rgb="FFFF0000"/>
              </font>
              <fill>
                <patternFill>
                  <bgColor rgb="FFFFDCFF"/>
                </patternFill>
              </fill>
            </x14:dxf>
          </x14:cfRule>
          <xm:sqref>F600</xm:sqref>
        </x14:conditionalFormatting>
        <x14:conditionalFormatting xmlns:xm="http://schemas.microsoft.com/office/excel/2006/main">
          <x14:cfRule type="cellIs" priority="830" operator="notEqual" id="{D2B241CB-7043-441E-94C6-DE2C4278F346}">
            <xm:f>N('APPLIC. FRACT.'!$E106)</xm:f>
            <x14:dxf>
              <font>
                <b/>
                <i val="0"/>
                <color rgb="FFFF0000"/>
              </font>
              <fill>
                <patternFill>
                  <bgColor rgb="FFFFDCFF"/>
                </patternFill>
              </fill>
            </x14:dxf>
          </x14:cfRule>
          <xm:sqref>E600</xm:sqref>
        </x14:conditionalFormatting>
        <x14:conditionalFormatting xmlns:xm="http://schemas.microsoft.com/office/excel/2006/main">
          <x14:cfRule type="cellIs" priority="831" operator="notEqual" id="{7DF91975-0F0F-48EA-A3BD-D2077CEDC1FB}">
            <xm:f>N('APPLIC. FRACT.'!$F106)</xm:f>
            <x14:dxf>
              <font>
                <b/>
                <i val="0"/>
                <color rgb="FFFF0000"/>
              </font>
              <fill>
                <patternFill>
                  <bgColor rgb="FFFFDCFF"/>
                </patternFill>
              </fill>
            </x14:dxf>
          </x14:cfRule>
          <xm:sqref>G600</xm:sqref>
        </x14:conditionalFormatting>
        <x14:conditionalFormatting xmlns:xm="http://schemas.microsoft.com/office/excel/2006/main">
          <x14:cfRule type="cellIs" priority="832" operator="notEqual" id="{95960617-7B04-48BF-A8D3-B338DDCA1DCF}">
            <xm:f>ROUND(N('APPLIC. FRACT.'!$G106),4)</xm:f>
            <x14:dxf>
              <font>
                <b/>
                <i val="0"/>
                <color rgb="FFFF0000"/>
              </font>
              <fill>
                <patternFill>
                  <bgColor rgb="FFFFDCFF"/>
                </patternFill>
              </fill>
            </x14:dxf>
          </x14:cfRule>
          <xm:sqref>H600</xm:sqref>
        </x14:conditionalFormatting>
        <x14:conditionalFormatting xmlns:xm="http://schemas.microsoft.com/office/excel/2006/main">
          <x14:cfRule type="cellIs" priority="6596" operator="notEqual" id="{56F21735-6266-4284-AA86-80439E9B8860}">
            <xm:f>'APPLIC. FRACT.'!$B110</xm:f>
            <x14:dxf>
              <font>
                <b/>
                <i val="0"/>
                <color rgb="FFFF0000"/>
              </font>
              <fill>
                <patternFill>
                  <bgColor rgb="FFFFDCFF"/>
                </patternFill>
              </fill>
            </x14:dxf>
          </x14:cfRule>
          <xm:sqref>D624</xm:sqref>
        </x14:conditionalFormatting>
        <x14:conditionalFormatting xmlns:xm="http://schemas.microsoft.com/office/excel/2006/main">
          <x14:cfRule type="cellIs" priority="6598" operator="notEqual" id="{EEDDDF19-F780-4D65-96BA-6E75743D32C1}">
            <xm:f>N('APPLIC. FRACT.'!$C110)</xm:f>
            <x14:dxf>
              <font>
                <b/>
                <i val="0"/>
                <color rgb="FFFF0000"/>
              </font>
              <fill>
                <patternFill>
                  <bgColor rgb="FFFFDCFF"/>
                </patternFill>
              </fill>
            </x14:dxf>
          </x14:cfRule>
          <xm:sqref>F624</xm:sqref>
        </x14:conditionalFormatting>
        <x14:conditionalFormatting xmlns:xm="http://schemas.microsoft.com/office/excel/2006/main">
          <x14:cfRule type="cellIs" priority="6600" operator="notEqual" id="{928BBCD3-F26F-4834-91E3-AF3A0A5FA97D}">
            <xm:f>N('APPLIC. FRACT.'!$E110)</xm:f>
            <x14:dxf>
              <font>
                <b/>
                <i val="0"/>
                <color rgb="FFFF0000"/>
              </font>
              <fill>
                <patternFill>
                  <bgColor rgb="FFFFDCFF"/>
                </patternFill>
              </fill>
            </x14:dxf>
          </x14:cfRule>
          <xm:sqref>E624</xm:sqref>
        </x14:conditionalFormatting>
        <x14:conditionalFormatting xmlns:xm="http://schemas.microsoft.com/office/excel/2006/main">
          <x14:cfRule type="cellIs" priority="6602" operator="notEqual" id="{55E9CD2C-80DC-48F3-8F17-39D3F8FACEEF}">
            <xm:f>N('APPLIC. FRACT.'!$F110)</xm:f>
            <x14:dxf>
              <font>
                <b/>
                <i val="0"/>
                <color rgb="FFFF0000"/>
              </font>
              <fill>
                <patternFill>
                  <bgColor rgb="FFFFDCFF"/>
                </patternFill>
              </fill>
            </x14:dxf>
          </x14:cfRule>
          <xm:sqref>G624</xm:sqref>
        </x14:conditionalFormatting>
        <x14:conditionalFormatting xmlns:xm="http://schemas.microsoft.com/office/excel/2006/main">
          <x14:cfRule type="cellIs" priority="6604" operator="notEqual" id="{CE196F0F-4454-4545-8DCD-A23443D0C150}">
            <xm:f>ROUND(N('APPLIC. FRACT.'!$G110),4)</xm:f>
            <x14:dxf>
              <font>
                <b/>
                <i val="0"/>
                <color rgb="FFFF0000"/>
              </font>
              <fill>
                <patternFill>
                  <bgColor rgb="FFFFDCFF"/>
                </patternFill>
              </fill>
            </x14:dxf>
          </x14:cfRule>
          <xm:sqref>H624</xm:sqref>
        </x14:conditionalFormatting>
        <x14:conditionalFormatting xmlns:xm="http://schemas.microsoft.com/office/excel/2006/main">
          <x14:cfRule type="cellIs" priority="6911" operator="notEqual" id="{56F21735-6266-4284-AA86-80439E9B8860}">
            <xm:f>'APPLIC. FRACT.'!$B105</xm:f>
            <x14:dxf>
              <font>
                <b/>
                <i val="0"/>
                <color rgb="FFFF0000"/>
              </font>
              <fill>
                <patternFill>
                  <bgColor rgb="FFFFDCFF"/>
                </patternFill>
              </fill>
            </x14:dxf>
          </x14:cfRule>
          <xm:sqref>D594</xm:sqref>
        </x14:conditionalFormatting>
        <x14:conditionalFormatting xmlns:xm="http://schemas.microsoft.com/office/excel/2006/main">
          <x14:cfRule type="cellIs" priority="6912" operator="notEqual" id="{EEDDDF19-F780-4D65-96BA-6E75743D32C1}">
            <xm:f>N('APPLIC. FRACT.'!$C105)</xm:f>
            <x14:dxf>
              <font>
                <b/>
                <i val="0"/>
                <color rgb="FFFF0000"/>
              </font>
              <fill>
                <patternFill>
                  <bgColor rgb="FFFFDCFF"/>
                </patternFill>
              </fill>
            </x14:dxf>
          </x14:cfRule>
          <xm:sqref>F594</xm:sqref>
        </x14:conditionalFormatting>
        <x14:conditionalFormatting xmlns:xm="http://schemas.microsoft.com/office/excel/2006/main">
          <x14:cfRule type="cellIs" priority="6913" operator="notEqual" id="{928BBCD3-F26F-4834-91E3-AF3A0A5FA97D}">
            <xm:f>N('APPLIC. FRACT.'!$E105)</xm:f>
            <x14:dxf>
              <font>
                <b/>
                <i val="0"/>
                <color rgb="FFFF0000"/>
              </font>
              <fill>
                <patternFill>
                  <bgColor rgb="FFFFDCFF"/>
                </patternFill>
              </fill>
            </x14:dxf>
          </x14:cfRule>
          <xm:sqref>E594</xm:sqref>
        </x14:conditionalFormatting>
        <x14:conditionalFormatting xmlns:xm="http://schemas.microsoft.com/office/excel/2006/main">
          <x14:cfRule type="cellIs" priority="6914" operator="notEqual" id="{55E9CD2C-80DC-48F3-8F17-39D3F8FACEEF}">
            <xm:f>N('APPLIC. FRACT.'!$F105)</xm:f>
            <x14:dxf>
              <font>
                <b/>
                <i val="0"/>
                <color rgb="FFFF0000"/>
              </font>
              <fill>
                <patternFill>
                  <bgColor rgb="FFFFDCFF"/>
                </patternFill>
              </fill>
            </x14:dxf>
          </x14:cfRule>
          <xm:sqref>G594</xm:sqref>
        </x14:conditionalFormatting>
        <x14:conditionalFormatting xmlns:xm="http://schemas.microsoft.com/office/excel/2006/main">
          <x14:cfRule type="cellIs" priority="6915" operator="notEqual" id="{CE196F0F-4454-4545-8DCD-A23443D0C150}">
            <xm:f>ROUND(N('APPLIC. FRACT.'!$G105),4)</xm:f>
            <x14:dxf>
              <font>
                <b/>
                <i val="0"/>
                <color rgb="FFFF0000"/>
              </font>
              <fill>
                <patternFill>
                  <bgColor rgb="FFFFDCFF"/>
                </patternFill>
              </fill>
            </x14:dxf>
          </x14:cfRule>
          <xm:sqref>H594</xm:sqref>
        </x14:conditionalFormatting>
        <x14:conditionalFormatting xmlns:xm="http://schemas.microsoft.com/office/excel/2006/main">
          <x14:cfRule type="cellIs" priority="804" operator="notEqual" id="{EF7A7EFB-93A4-414A-BCFC-3CE32EB7F83A}">
            <xm:f>'APPLIC. FRACT.'!$B109</xm:f>
            <x14:dxf>
              <font>
                <b/>
                <i val="0"/>
                <color rgb="FFFF0000"/>
              </font>
              <fill>
                <patternFill>
                  <bgColor rgb="FFFFDCFF"/>
                </patternFill>
              </fill>
            </x14:dxf>
          </x14:cfRule>
          <xm:sqref>D618</xm:sqref>
        </x14:conditionalFormatting>
        <x14:conditionalFormatting xmlns:xm="http://schemas.microsoft.com/office/excel/2006/main">
          <x14:cfRule type="cellIs" priority="805" operator="notEqual" id="{74E0AC2A-6985-4144-93A1-7C8BC0208275}">
            <xm:f>N('APPLIC. FRACT.'!$C109)</xm:f>
            <x14:dxf>
              <font>
                <b/>
                <i val="0"/>
                <color rgb="FFFF0000"/>
              </font>
              <fill>
                <patternFill>
                  <bgColor rgb="FFFFDCFF"/>
                </patternFill>
              </fill>
            </x14:dxf>
          </x14:cfRule>
          <xm:sqref>F618</xm:sqref>
        </x14:conditionalFormatting>
        <x14:conditionalFormatting xmlns:xm="http://schemas.microsoft.com/office/excel/2006/main">
          <x14:cfRule type="cellIs" priority="806" operator="notEqual" id="{F60C53AE-74FE-4C41-B8DD-0BB380DCEF9A}">
            <xm:f>N('APPLIC. FRACT.'!$E109)</xm:f>
            <x14:dxf>
              <font>
                <b/>
                <i val="0"/>
                <color rgb="FFFF0000"/>
              </font>
              <fill>
                <patternFill>
                  <bgColor rgb="FFFFDCFF"/>
                </patternFill>
              </fill>
            </x14:dxf>
          </x14:cfRule>
          <xm:sqref>E618</xm:sqref>
        </x14:conditionalFormatting>
        <x14:conditionalFormatting xmlns:xm="http://schemas.microsoft.com/office/excel/2006/main">
          <x14:cfRule type="cellIs" priority="807" operator="notEqual" id="{50D89C45-0578-4069-B857-F2DC76D85D54}">
            <xm:f>N('APPLIC. FRACT.'!$F109)</xm:f>
            <x14:dxf>
              <font>
                <b/>
                <i val="0"/>
                <color rgb="FFFF0000"/>
              </font>
              <fill>
                <patternFill>
                  <bgColor rgb="FFFFDCFF"/>
                </patternFill>
              </fill>
            </x14:dxf>
          </x14:cfRule>
          <xm:sqref>G618</xm:sqref>
        </x14:conditionalFormatting>
        <x14:conditionalFormatting xmlns:xm="http://schemas.microsoft.com/office/excel/2006/main">
          <x14:cfRule type="cellIs" priority="808" operator="notEqual" id="{4B70E86F-03A9-4D47-B02B-063AA1B43A57}">
            <xm:f>ROUND(N('APPLIC. FRACT.'!$G109),4)</xm:f>
            <x14:dxf>
              <font>
                <b/>
                <i val="0"/>
                <color rgb="FFFF0000"/>
              </font>
              <fill>
                <patternFill>
                  <bgColor rgb="FFFFDCFF"/>
                </patternFill>
              </fill>
            </x14:dxf>
          </x14:cfRule>
          <xm:sqref>H618</xm:sqref>
        </x14:conditionalFormatting>
        <x14:conditionalFormatting xmlns:xm="http://schemas.microsoft.com/office/excel/2006/main">
          <x14:cfRule type="cellIs" priority="7222" operator="notEqual" id="{56F21735-6266-4284-AA86-80439E9B8860}">
            <xm:f>'APPLIC. FRACT.'!$B113</xm:f>
            <x14:dxf>
              <font>
                <b/>
                <i val="0"/>
                <color rgb="FFFF0000"/>
              </font>
              <fill>
                <patternFill>
                  <bgColor rgb="FFFFDCFF"/>
                </patternFill>
              </fill>
            </x14:dxf>
          </x14:cfRule>
          <xm:sqref>D642</xm:sqref>
        </x14:conditionalFormatting>
        <x14:conditionalFormatting xmlns:xm="http://schemas.microsoft.com/office/excel/2006/main">
          <x14:cfRule type="cellIs" priority="7224" operator="notEqual" id="{EEDDDF19-F780-4D65-96BA-6E75743D32C1}">
            <xm:f>N('APPLIC. FRACT.'!$C113)</xm:f>
            <x14:dxf>
              <font>
                <b/>
                <i val="0"/>
                <color rgb="FFFF0000"/>
              </font>
              <fill>
                <patternFill>
                  <bgColor rgb="FFFFDCFF"/>
                </patternFill>
              </fill>
            </x14:dxf>
          </x14:cfRule>
          <xm:sqref>F642</xm:sqref>
        </x14:conditionalFormatting>
        <x14:conditionalFormatting xmlns:xm="http://schemas.microsoft.com/office/excel/2006/main">
          <x14:cfRule type="cellIs" priority="7226" operator="notEqual" id="{928BBCD3-F26F-4834-91E3-AF3A0A5FA97D}">
            <xm:f>N('APPLIC. FRACT.'!$E113)</xm:f>
            <x14:dxf>
              <font>
                <b/>
                <i val="0"/>
                <color rgb="FFFF0000"/>
              </font>
              <fill>
                <patternFill>
                  <bgColor rgb="FFFFDCFF"/>
                </patternFill>
              </fill>
            </x14:dxf>
          </x14:cfRule>
          <xm:sqref>E642</xm:sqref>
        </x14:conditionalFormatting>
        <x14:conditionalFormatting xmlns:xm="http://schemas.microsoft.com/office/excel/2006/main">
          <x14:cfRule type="cellIs" priority="7228" operator="notEqual" id="{55E9CD2C-80DC-48F3-8F17-39D3F8FACEEF}">
            <xm:f>N('APPLIC. FRACT.'!$F113)</xm:f>
            <x14:dxf>
              <font>
                <b/>
                <i val="0"/>
                <color rgb="FFFF0000"/>
              </font>
              <fill>
                <patternFill>
                  <bgColor rgb="FFFFDCFF"/>
                </patternFill>
              </fill>
            </x14:dxf>
          </x14:cfRule>
          <xm:sqref>G642</xm:sqref>
        </x14:conditionalFormatting>
        <x14:conditionalFormatting xmlns:xm="http://schemas.microsoft.com/office/excel/2006/main">
          <x14:cfRule type="cellIs" priority="7230" operator="notEqual" id="{CE196F0F-4454-4545-8DCD-A23443D0C150}">
            <xm:f>ROUND(N('APPLIC. FRACT.'!$G113),4)</xm:f>
            <x14:dxf>
              <font>
                <b/>
                <i val="0"/>
                <color rgb="FFFF0000"/>
              </font>
              <fill>
                <patternFill>
                  <bgColor rgb="FFFFDCFF"/>
                </patternFill>
              </fill>
            </x14:dxf>
          </x14:cfRule>
          <xm:sqref>H642</xm:sqref>
        </x14:conditionalFormatting>
        <x14:conditionalFormatting xmlns:xm="http://schemas.microsoft.com/office/excel/2006/main">
          <x14:cfRule type="cellIs" priority="7552" operator="notEqual" id="{56F21735-6266-4284-AA86-80439E9B8860}">
            <xm:f>'APPLIC. FRACT.'!$B108</xm:f>
            <x14:dxf>
              <font>
                <b/>
                <i val="0"/>
                <color rgb="FFFF0000"/>
              </font>
              <fill>
                <patternFill>
                  <bgColor rgb="FFFFDCFF"/>
                </patternFill>
              </fill>
            </x14:dxf>
          </x14:cfRule>
          <xm:sqref>D612</xm:sqref>
        </x14:conditionalFormatting>
        <x14:conditionalFormatting xmlns:xm="http://schemas.microsoft.com/office/excel/2006/main">
          <x14:cfRule type="cellIs" priority="7553" operator="notEqual" id="{EEDDDF19-F780-4D65-96BA-6E75743D32C1}">
            <xm:f>N('APPLIC. FRACT.'!$C108)</xm:f>
            <x14:dxf>
              <font>
                <b/>
                <i val="0"/>
                <color rgb="FFFF0000"/>
              </font>
              <fill>
                <patternFill>
                  <bgColor rgb="FFFFDCFF"/>
                </patternFill>
              </fill>
            </x14:dxf>
          </x14:cfRule>
          <xm:sqref>F612</xm:sqref>
        </x14:conditionalFormatting>
        <x14:conditionalFormatting xmlns:xm="http://schemas.microsoft.com/office/excel/2006/main">
          <x14:cfRule type="cellIs" priority="7554" operator="notEqual" id="{928BBCD3-F26F-4834-91E3-AF3A0A5FA97D}">
            <xm:f>N('APPLIC. FRACT.'!$E108)</xm:f>
            <x14:dxf>
              <font>
                <b/>
                <i val="0"/>
                <color rgb="FFFF0000"/>
              </font>
              <fill>
                <patternFill>
                  <bgColor rgb="FFFFDCFF"/>
                </patternFill>
              </fill>
            </x14:dxf>
          </x14:cfRule>
          <xm:sqref>E612</xm:sqref>
        </x14:conditionalFormatting>
        <x14:conditionalFormatting xmlns:xm="http://schemas.microsoft.com/office/excel/2006/main">
          <x14:cfRule type="cellIs" priority="7555" operator="notEqual" id="{55E9CD2C-80DC-48F3-8F17-39D3F8FACEEF}">
            <xm:f>N('APPLIC. FRACT.'!$F108)</xm:f>
            <x14:dxf>
              <font>
                <b/>
                <i val="0"/>
                <color rgb="FFFF0000"/>
              </font>
              <fill>
                <patternFill>
                  <bgColor rgb="FFFFDCFF"/>
                </patternFill>
              </fill>
            </x14:dxf>
          </x14:cfRule>
          <xm:sqref>G612</xm:sqref>
        </x14:conditionalFormatting>
        <x14:conditionalFormatting xmlns:xm="http://schemas.microsoft.com/office/excel/2006/main">
          <x14:cfRule type="cellIs" priority="7556" operator="notEqual" id="{CE196F0F-4454-4545-8DCD-A23443D0C150}">
            <xm:f>ROUND(N('APPLIC. FRACT.'!$G108),4)</xm:f>
            <x14:dxf>
              <font>
                <b/>
                <i val="0"/>
                <color rgb="FFFF0000"/>
              </font>
              <fill>
                <patternFill>
                  <bgColor rgb="FFFFDCFF"/>
                </patternFill>
              </fill>
            </x14:dxf>
          </x14:cfRule>
          <xm:sqref>H612</xm:sqref>
        </x14:conditionalFormatting>
        <x14:conditionalFormatting xmlns:xm="http://schemas.microsoft.com/office/excel/2006/main">
          <x14:cfRule type="cellIs" priority="772" operator="notEqual" id="{128EBF26-76BB-4BD1-9DEF-41A769866642}">
            <xm:f>'APPLIC. FRACT.'!$B112</xm:f>
            <x14:dxf>
              <font>
                <b/>
                <i val="0"/>
                <color rgb="FFFF0000"/>
              </font>
              <fill>
                <patternFill>
                  <bgColor rgb="FFFFDCFF"/>
                </patternFill>
              </fill>
            </x14:dxf>
          </x14:cfRule>
          <xm:sqref>D636</xm:sqref>
        </x14:conditionalFormatting>
        <x14:conditionalFormatting xmlns:xm="http://schemas.microsoft.com/office/excel/2006/main">
          <x14:cfRule type="cellIs" priority="773" operator="notEqual" id="{FA21C41C-7F86-4EF6-AC04-2EE5FEDF7D35}">
            <xm:f>N('APPLIC. FRACT.'!$C112)</xm:f>
            <x14:dxf>
              <font>
                <b/>
                <i val="0"/>
                <color rgb="FFFF0000"/>
              </font>
              <fill>
                <patternFill>
                  <bgColor rgb="FFFFDCFF"/>
                </patternFill>
              </fill>
            </x14:dxf>
          </x14:cfRule>
          <xm:sqref>F636</xm:sqref>
        </x14:conditionalFormatting>
        <x14:conditionalFormatting xmlns:xm="http://schemas.microsoft.com/office/excel/2006/main">
          <x14:cfRule type="cellIs" priority="774" operator="notEqual" id="{67DF8408-2F5E-42A6-854E-443D3A3A38CA}">
            <xm:f>N('APPLIC. FRACT.'!$E112)</xm:f>
            <x14:dxf>
              <font>
                <b/>
                <i val="0"/>
                <color rgb="FFFF0000"/>
              </font>
              <fill>
                <patternFill>
                  <bgColor rgb="FFFFDCFF"/>
                </patternFill>
              </fill>
            </x14:dxf>
          </x14:cfRule>
          <xm:sqref>E636</xm:sqref>
        </x14:conditionalFormatting>
        <x14:conditionalFormatting xmlns:xm="http://schemas.microsoft.com/office/excel/2006/main">
          <x14:cfRule type="cellIs" priority="775" operator="notEqual" id="{3185B8CD-6E68-45D1-A7BF-FD715D12256F}">
            <xm:f>N('APPLIC. FRACT.'!$F112)</xm:f>
            <x14:dxf>
              <font>
                <b/>
                <i val="0"/>
                <color rgb="FFFF0000"/>
              </font>
              <fill>
                <patternFill>
                  <bgColor rgb="FFFFDCFF"/>
                </patternFill>
              </fill>
            </x14:dxf>
          </x14:cfRule>
          <xm:sqref>G636</xm:sqref>
        </x14:conditionalFormatting>
        <x14:conditionalFormatting xmlns:xm="http://schemas.microsoft.com/office/excel/2006/main">
          <x14:cfRule type="cellIs" priority="776" operator="notEqual" id="{F230795B-D99B-4904-9807-6CD7CC982B3A}">
            <xm:f>ROUND(N('APPLIC. FRACT.'!$G112),4)</xm:f>
            <x14:dxf>
              <font>
                <b/>
                <i val="0"/>
                <color rgb="FFFF0000"/>
              </font>
              <fill>
                <patternFill>
                  <bgColor rgb="FFFFDCFF"/>
                </patternFill>
              </fill>
            </x14:dxf>
          </x14:cfRule>
          <xm:sqref>H636</xm:sqref>
        </x14:conditionalFormatting>
        <x14:conditionalFormatting xmlns:xm="http://schemas.microsoft.com/office/excel/2006/main">
          <x14:cfRule type="cellIs" priority="7878" operator="notEqual" id="{56F21735-6266-4284-AA86-80439E9B8860}">
            <xm:f>'APPLIC. FRACT.'!$B116</xm:f>
            <x14:dxf>
              <font>
                <b/>
                <i val="0"/>
                <color rgb="FFFF0000"/>
              </font>
              <fill>
                <patternFill>
                  <bgColor rgb="FFFFDCFF"/>
                </patternFill>
              </fill>
            </x14:dxf>
          </x14:cfRule>
          <xm:sqref>D660</xm:sqref>
        </x14:conditionalFormatting>
        <x14:conditionalFormatting xmlns:xm="http://schemas.microsoft.com/office/excel/2006/main">
          <x14:cfRule type="cellIs" priority="7880" operator="notEqual" id="{EEDDDF19-F780-4D65-96BA-6E75743D32C1}">
            <xm:f>N('APPLIC. FRACT.'!$C116)</xm:f>
            <x14:dxf>
              <font>
                <b/>
                <i val="0"/>
                <color rgb="FFFF0000"/>
              </font>
              <fill>
                <patternFill>
                  <bgColor rgb="FFFFDCFF"/>
                </patternFill>
              </fill>
            </x14:dxf>
          </x14:cfRule>
          <xm:sqref>F660</xm:sqref>
        </x14:conditionalFormatting>
        <x14:conditionalFormatting xmlns:xm="http://schemas.microsoft.com/office/excel/2006/main">
          <x14:cfRule type="cellIs" priority="7882" operator="notEqual" id="{928BBCD3-F26F-4834-91E3-AF3A0A5FA97D}">
            <xm:f>N('APPLIC. FRACT.'!$E116)</xm:f>
            <x14:dxf>
              <font>
                <b/>
                <i val="0"/>
                <color rgb="FFFF0000"/>
              </font>
              <fill>
                <patternFill>
                  <bgColor rgb="FFFFDCFF"/>
                </patternFill>
              </fill>
            </x14:dxf>
          </x14:cfRule>
          <xm:sqref>E660</xm:sqref>
        </x14:conditionalFormatting>
        <x14:conditionalFormatting xmlns:xm="http://schemas.microsoft.com/office/excel/2006/main">
          <x14:cfRule type="cellIs" priority="7884" operator="notEqual" id="{55E9CD2C-80DC-48F3-8F17-39D3F8FACEEF}">
            <xm:f>N('APPLIC. FRACT.'!$F116)</xm:f>
            <x14:dxf>
              <font>
                <b/>
                <i val="0"/>
                <color rgb="FFFF0000"/>
              </font>
              <fill>
                <patternFill>
                  <bgColor rgb="FFFFDCFF"/>
                </patternFill>
              </fill>
            </x14:dxf>
          </x14:cfRule>
          <xm:sqref>G660</xm:sqref>
        </x14:conditionalFormatting>
        <x14:conditionalFormatting xmlns:xm="http://schemas.microsoft.com/office/excel/2006/main">
          <x14:cfRule type="cellIs" priority="7886" operator="notEqual" id="{CE196F0F-4454-4545-8DCD-A23443D0C150}">
            <xm:f>ROUND(N('APPLIC. FRACT.'!$G116),4)</xm:f>
            <x14:dxf>
              <font>
                <b/>
                <i val="0"/>
                <color rgb="FFFF0000"/>
              </font>
              <fill>
                <patternFill>
                  <bgColor rgb="FFFFDCFF"/>
                </patternFill>
              </fill>
            </x14:dxf>
          </x14:cfRule>
          <xm:sqref>H660</xm:sqref>
        </x14:conditionalFormatting>
        <x14:conditionalFormatting xmlns:xm="http://schemas.microsoft.com/office/excel/2006/main">
          <x14:cfRule type="cellIs" priority="8223" operator="notEqual" id="{56F21735-6266-4284-AA86-80439E9B8860}">
            <xm:f>'APPLIC. FRACT.'!$B111</xm:f>
            <x14:dxf>
              <font>
                <b/>
                <i val="0"/>
                <color rgb="FFFF0000"/>
              </font>
              <fill>
                <patternFill>
                  <bgColor rgb="FFFFDCFF"/>
                </patternFill>
              </fill>
            </x14:dxf>
          </x14:cfRule>
          <xm:sqref>D630</xm:sqref>
        </x14:conditionalFormatting>
        <x14:conditionalFormatting xmlns:xm="http://schemas.microsoft.com/office/excel/2006/main">
          <x14:cfRule type="cellIs" priority="8224" operator="notEqual" id="{EEDDDF19-F780-4D65-96BA-6E75743D32C1}">
            <xm:f>N('APPLIC. FRACT.'!$C111)</xm:f>
            <x14:dxf>
              <font>
                <b/>
                <i val="0"/>
                <color rgb="FFFF0000"/>
              </font>
              <fill>
                <patternFill>
                  <bgColor rgb="FFFFDCFF"/>
                </patternFill>
              </fill>
            </x14:dxf>
          </x14:cfRule>
          <xm:sqref>F630</xm:sqref>
        </x14:conditionalFormatting>
        <x14:conditionalFormatting xmlns:xm="http://schemas.microsoft.com/office/excel/2006/main">
          <x14:cfRule type="cellIs" priority="8225" operator="notEqual" id="{928BBCD3-F26F-4834-91E3-AF3A0A5FA97D}">
            <xm:f>N('APPLIC. FRACT.'!$E111)</xm:f>
            <x14:dxf>
              <font>
                <b/>
                <i val="0"/>
                <color rgb="FFFF0000"/>
              </font>
              <fill>
                <patternFill>
                  <bgColor rgb="FFFFDCFF"/>
                </patternFill>
              </fill>
            </x14:dxf>
          </x14:cfRule>
          <xm:sqref>E630</xm:sqref>
        </x14:conditionalFormatting>
        <x14:conditionalFormatting xmlns:xm="http://schemas.microsoft.com/office/excel/2006/main">
          <x14:cfRule type="cellIs" priority="8226" operator="notEqual" id="{55E9CD2C-80DC-48F3-8F17-39D3F8FACEEF}">
            <xm:f>N('APPLIC. FRACT.'!$F111)</xm:f>
            <x14:dxf>
              <font>
                <b/>
                <i val="0"/>
                <color rgb="FFFF0000"/>
              </font>
              <fill>
                <patternFill>
                  <bgColor rgb="FFFFDCFF"/>
                </patternFill>
              </fill>
            </x14:dxf>
          </x14:cfRule>
          <xm:sqref>G630</xm:sqref>
        </x14:conditionalFormatting>
        <x14:conditionalFormatting xmlns:xm="http://schemas.microsoft.com/office/excel/2006/main">
          <x14:cfRule type="cellIs" priority="8227" operator="notEqual" id="{CE196F0F-4454-4545-8DCD-A23443D0C150}">
            <xm:f>ROUND(N('APPLIC. FRACT.'!$G111),4)</xm:f>
            <x14:dxf>
              <font>
                <b/>
                <i val="0"/>
                <color rgb="FFFF0000"/>
              </font>
              <fill>
                <patternFill>
                  <bgColor rgb="FFFFDCFF"/>
                </patternFill>
              </fill>
            </x14:dxf>
          </x14:cfRule>
          <xm:sqref>H630</xm:sqref>
        </x14:conditionalFormatting>
        <x14:conditionalFormatting xmlns:xm="http://schemas.microsoft.com/office/excel/2006/main">
          <x14:cfRule type="cellIs" priority="748" operator="notEqual" id="{002104CC-5216-48E0-B6A0-20238B3434F2}">
            <xm:f>'APPLIC. FRACT.'!$B115</xm:f>
            <x14:dxf>
              <font>
                <b/>
                <i val="0"/>
                <color rgb="FFFF0000"/>
              </font>
              <fill>
                <patternFill>
                  <bgColor rgb="FFFFDCFF"/>
                </patternFill>
              </fill>
            </x14:dxf>
          </x14:cfRule>
          <xm:sqref>D654</xm:sqref>
        </x14:conditionalFormatting>
        <x14:conditionalFormatting xmlns:xm="http://schemas.microsoft.com/office/excel/2006/main">
          <x14:cfRule type="cellIs" priority="749" operator="notEqual" id="{4908EB10-4484-4FCB-9097-99DA8B0D35CB}">
            <xm:f>N('APPLIC. FRACT.'!$C115)</xm:f>
            <x14:dxf>
              <font>
                <b/>
                <i val="0"/>
                <color rgb="FFFF0000"/>
              </font>
              <fill>
                <patternFill>
                  <bgColor rgb="FFFFDCFF"/>
                </patternFill>
              </fill>
            </x14:dxf>
          </x14:cfRule>
          <xm:sqref>F654</xm:sqref>
        </x14:conditionalFormatting>
        <x14:conditionalFormatting xmlns:xm="http://schemas.microsoft.com/office/excel/2006/main">
          <x14:cfRule type="cellIs" priority="750" operator="notEqual" id="{D9B4A7A9-CAC5-4A5F-809D-0F5CFAC0CB5B}">
            <xm:f>N('APPLIC. FRACT.'!$E115)</xm:f>
            <x14:dxf>
              <font>
                <b/>
                <i val="0"/>
                <color rgb="FFFF0000"/>
              </font>
              <fill>
                <patternFill>
                  <bgColor rgb="FFFFDCFF"/>
                </patternFill>
              </fill>
            </x14:dxf>
          </x14:cfRule>
          <xm:sqref>E654</xm:sqref>
        </x14:conditionalFormatting>
        <x14:conditionalFormatting xmlns:xm="http://schemas.microsoft.com/office/excel/2006/main">
          <x14:cfRule type="cellIs" priority="751" operator="notEqual" id="{748A61FD-9FF8-4876-ACE0-169BDB678635}">
            <xm:f>N('APPLIC. FRACT.'!$F115)</xm:f>
            <x14:dxf>
              <font>
                <b/>
                <i val="0"/>
                <color rgb="FFFF0000"/>
              </font>
              <fill>
                <patternFill>
                  <bgColor rgb="FFFFDCFF"/>
                </patternFill>
              </fill>
            </x14:dxf>
          </x14:cfRule>
          <xm:sqref>G654</xm:sqref>
        </x14:conditionalFormatting>
        <x14:conditionalFormatting xmlns:xm="http://schemas.microsoft.com/office/excel/2006/main">
          <x14:cfRule type="cellIs" priority="752" operator="notEqual" id="{41CDA5D4-544F-4DC4-835E-AAE75DEFD768}">
            <xm:f>ROUND(N('APPLIC. FRACT.'!$G115),4)</xm:f>
            <x14:dxf>
              <font>
                <b/>
                <i val="0"/>
                <color rgb="FFFF0000"/>
              </font>
              <fill>
                <patternFill>
                  <bgColor rgb="FFFFDCFF"/>
                </patternFill>
              </fill>
            </x14:dxf>
          </x14:cfRule>
          <xm:sqref>H654</xm:sqref>
        </x14:conditionalFormatting>
        <x14:conditionalFormatting xmlns:xm="http://schemas.microsoft.com/office/excel/2006/main">
          <x14:cfRule type="cellIs" priority="8564" operator="notEqual" id="{56F21735-6266-4284-AA86-80439E9B8860}">
            <xm:f>'APPLIC. FRACT.'!$B119</xm:f>
            <x14:dxf>
              <font>
                <b/>
                <i val="0"/>
                <color rgb="FFFF0000"/>
              </font>
              <fill>
                <patternFill>
                  <bgColor rgb="FFFFDCFF"/>
                </patternFill>
              </fill>
            </x14:dxf>
          </x14:cfRule>
          <xm:sqref>D678</xm:sqref>
        </x14:conditionalFormatting>
        <x14:conditionalFormatting xmlns:xm="http://schemas.microsoft.com/office/excel/2006/main">
          <x14:cfRule type="cellIs" priority="8566" operator="notEqual" id="{EEDDDF19-F780-4D65-96BA-6E75743D32C1}">
            <xm:f>N('APPLIC. FRACT.'!$C119)</xm:f>
            <x14:dxf>
              <font>
                <b/>
                <i val="0"/>
                <color rgb="FFFF0000"/>
              </font>
              <fill>
                <patternFill>
                  <bgColor rgb="FFFFDCFF"/>
                </patternFill>
              </fill>
            </x14:dxf>
          </x14:cfRule>
          <xm:sqref>F678</xm:sqref>
        </x14:conditionalFormatting>
        <x14:conditionalFormatting xmlns:xm="http://schemas.microsoft.com/office/excel/2006/main">
          <x14:cfRule type="cellIs" priority="8568" operator="notEqual" id="{928BBCD3-F26F-4834-91E3-AF3A0A5FA97D}">
            <xm:f>N('APPLIC. FRACT.'!$E119)</xm:f>
            <x14:dxf>
              <font>
                <b/>
                <i val="0"/>
                <color rgb="FFFF0000"/>
              </font>
              <fill>
                <patternFill>
                  <bgColor rgb="FFFFDCFF"/>
                </patternFill>
              </fill>
            </x14:dxf>
          </x14:cfRule>
          <xm:sqref>E678</xm:sqref>
        </x14:conditionalFormatting>
        <x14:conditionalFormatting xmlns:xm="http://schemas.microsoft.com/office/excel/2006/main">
          <x14:cfRule type="cellIs" priority="8570" operator="notEqual" id="{55E9CD2C-80DC-48F3-8F17-39D3F8FACEEF}">
            <xm:f>N('APPLIC. FRACT.'!$F119)</xm:f>
            <x14:dxf>
              <font>
                <b/>
                <i val="0"/>
                <color rgb="FFFF0000"/>
              </font>
              <fill>
                <patternFill>
                  <bgColor rgb="FFFFDCFF"/>
                </patternFill>
              </fill>
            </x14:dxf>
          </x14:cfRule>
          <xm:sqref>G678</xm:sqref>
        </x14:conditionalFormatting>
        <x14:conditionalFormatting xmlns:xm="http://schemas.microsoft.com/office/excel/2006/main">
          <x14:cfRule type="cellIs" priority="8572" operator="notEqual" id="{CE196F0F-4454-4545-8DCD-A23443D0C150}">
            <xm:f>ROUND(N('APPLIC. FRACT.'!$G119),4)</xm:f>
            <x14:dxf>
              <font>
                <b/>
                <i val="0"/>
                <color rgb="FFFF0000"/>
              </font>
              <fill>
                <patternFill>
                  <bgColor rgb="FFFFDCFF"/>
                </patternFill>
              </fill>
            </x14:dxf>
          </x14:cfRule>
          <xm:sqref>H678</xm:sqref>
        </x14:conditionalFormatting>
        <x14:conditionalFormatting xmlns:xm="http://schemas.microsoft.com/office/excel/2006/main">
          <x14:cfRule type="cellIs" priority="8924" operator="notEqual" id="{56F21735-6266-4284-AA86-80439E9B8860}">
            <xm:f>'APPLIC. FRACT.'!$B114</xm:f>
            <x14:dxf>
              <font>
                <b/>
                <i val="0"/>
                <color rgb="FFFF0000"/>
              </font>
              <fill>
                <patternFill>
                  <bgColor rgb="FFFFDCFF"/>
                </patternFill>
              </fill>
            </x14:dxf>
          </x14:cfRule>
          <xm:sqref>D648</xm:sqref>
        </x14:conditionalFormatting>
        <x14:conditionalFormatting xmlns:xm="http://schemas.microsoft.com/office/excel/2006/main">
          <x14:cfRule type="cellIs" priority="8925" operator="notEqual" id="{EEDDDF19-F780-4D65-96BA-6E75743D32C1}">
            <xm:f>N('APPLIC. FRACT.'!$C114)</xm:f>
            <x14:dxf>
              <font>
                <b/>
                <i val="0"/>
                <color rgb="FFFF0000"/>
              </font>
              <fill>
                <patternFill>
                  <bgColor rgb="FFFFDCFF"/>
                </patternFill>
              </fill>
            </x14:dxf>
          </x14:cfRule>
          <xm:sqref>F648</xm:sqref>
        </x14:conditionalFormatting>
        <x14:conditionalFormatting xmlns:xm="http://schemas.microsoft.com/office/excel/2006/main">
          <x14:cfRule type="cellIs" priority="8926" operator="notEqual" id="{928BBCD3-F26F-4834-91E3-AF3A0A5FA97D}">
            <xm:f>N('APPLIC. FRACT.'!$E114)</xm:f>
            <x14:dxf>
              <font>
                <b/>
                <i val="0"/>
                <color rgb="FFFF0000"/>
              </font>
              <fill>
                <patternFill>
                  <bgColor rgb="FFFFDCFF"/>
                </patternFill>
              </fill>
            </x14:dxf>
          </x14:cfRule>
          <xm:sqref>E648</xm:sqref>
        </x14:conditionalFormatting>
        <x14:conditionalFormatting xmlns:xm="http://schemas.microsoft.com/office/excel/2006/main">
          <x14:cfRule type="cellIs" priority="8927" operator="notEqual" id="{55E9CD2C-80DC-48F3-8F17-39D3F8FACEEF}">
            <xm:f>N('APPLIC. FRACT.'!$F114)</xm:f>
            <x14:dxf>
              <font>
                <b/>
                <i val="0"/>
                <color rgb="FFFF0000"/>
              </font>
              <fill>
                <patternFill>
                  <bgColor rgb="FFFFDCFF"/>
                </patternFill>
              </fill>
            </x14:dxf>
          </x14:cfRule>
          <xm:sqref>G648</xm:sqref>
        </x14:conditionalFormatting>
        <x14:conditionalFormatting xmlns:xm="http://schemas.microsoft.com/office/excel/2006/main">
          <x14:cfRule type="cellIs" priority="8928" operator="notEqual" id="{CE196F0F-4454-4545-8DCD-A23443D0C150}">
            <xm:f>ROUND(N('APPLIC. FRACT.'!$G114),4)</xm:f>
            <x14:dxf>
              <font>
                <b/>
                <i val="0"/>
                <color rgb="FFFF0000"/>
              </font>
              <fill>
                <patternFill>
                  <bgColor rgb="FFFFDCFF"/>
                </patternFill>
              </fill>
            </x14:dxf>
          </x14:cfRule>
          <xm:sqref>H648</xm:sqref>
        </x14:conditionalFormatting>
        <x14:conditionalFormatting xmlns:xm="http://schemas.microsoft.com/office/excel/2006/main">
          <x14:cfRule type="cellIs" priority="724" operator="notEqual" id="{81C41532-2577-44DA-8887-A0848ED36391}">
            <xm:f>'APPLIC. FRACT.'!$B118</xm:f>
            <x14:dxf>
              <font>
                <b/>
                <i val="0"/>
                <color rgb="FFFF0000"/>
              </font>
              <fill>
                <patternFill>
                  <bgColor rgb="FFFFDCFF"/>
                </patternFill>
              </fill>
            </x14:dxf>
          </x14:cfRule>
          <xm:sqref>D672</xm:sqref>
        </x14:conditionalFormatting>
        <x14:conditionalFormatting xmlns:xm="http://schemas.microsoft.com/office/excel/2006/main">
          <x14:cfRule type="cellIs" priority="725" operator="notEqual" id="{5664C115-2670-4766-8B9A-0DA3F5BC4FE1}">
            <xm:f>N('APPLIC. FRACT.'!$C118)</xm:f>
            <x14:dxf>
              <font>
                <b/>
                <i val="0"/>
                <color rgb="FFFF0000"/>
              </font>
              <fill>
                <patternFill>
                  <bgColor rgb="FFFFDCFF"/>
                </patternFill>
              </fill>
            </x14:dxf>
          </x14:cfRule>
          <xm:sqref>F672</xm:sqref>
        </x14:conditionalFormatting>
        <x14:conditionalFormatting xmlns:xm="http://schemas.microsoft.com/office/excel/2006/main">
          <x14:cfRule type="cellIs" priority="726" operator="notEqual" id="{DC7EC4C1-F425-4135-9AF6-5E7FE660EFE8}">
            <xm:f>N('APPLIC. FRACT.'!$E118)</xm:f>
            <x14:dxf>
              <font>
                <b/>
                <i val="0"/>
                <color rgb="FFFF0000"/>
              </font>
              <fill>
                <patternFill>
                  <bgColor rgb="FFFFDCFF"/>
                </patternFill>
              </fill>
            </x14:dxf>
          </x14:cfRule>
          <xm:sqref>E672</xm:sqref>
        </x14:conditionalFormatting>
        <x14:conditionalFormatting xmlns:xm="http://schemas.microsoft.com/office/excel/2006/main">
          <x14:cfRule type="cellIs" priority="727" operator="notEqual" id="{31BAEB5A-BD67-45EC-8EB5-6D429660167D}">
            <xm:f>N('APPLIC. FRACT.'!$F118)</xm:f>
            <x14:dxf>
              <font>
                <b/>
                <i val="0"/>
                <color rgb="FFFF0000"/>
              </font>
              <fill>
                <patternFill>
                  <bgColor rgb="FFFFDCFF"/>
                </patternFill>
              </fill>
            </x14:dxf>
          </x14:cfRule>
          <xm:sqref>G672</xm:sqref>
        </x14:conditionalFormatting>
        <x14:conditionalFormatting xmlns:xm="http://schemas.microsoft.com/office/excel/2006/main">
          <x14:cfRule type="cellIs" priority="728" operator="notEqual" id="{4CC7D5AC-FE00-429F-B533-311C52CA8DE5}">
            <xm:f>ROUND(N('APPLIC. FRACT.'!$G118),4)</xm:f>
            <x14:dxf>
              <font>
                <b/>
                <i val="0"/>
                <color rgb="FFFF0000"/>
              </font>
              <fill>
                <patternFill>
                  <bgColor rgb="FFFFDCFF"/>
                </patternFill>
              </fill>
            </x14:dxf>
          </x14:cfRule>
          <xm:sqref>H672</xm:sqref>
        </x14:conditionalFormatting>
        <x14:conditionalFormatting xmlns:xm="http://schemas.microsoft.com/office/excel/2006/main">
          <x14:cfRule type="cellIs" priority="9280" operator="notEqual" id="{56F21735-6266-4284-AA86-80439E9B8860}">
            <xm:f>'APPLIC. FRACT.'!$B122</xm:f>
            <x14:dxf>
              <font>
                <b/>
                <i val="0"/>
                <color rgb="FFFF0000"/>
              </font>
              <fill>
                <patternFill>
                  <bgColor rgb="FFFFDCFF"/>
                </patternFill>
              </fill>
            </x14:dxf>
          </x14:cfRule>
          <xm:sqref>D696</xm:sqref>
        </x14:conditionalFormatting>
        <x14:conditionalFormatting xmlns:xm="http://schemas.microsoft.com/office/excel/2006/main">
          <x14:cfRule type="cellIs" priority="9282" operator="notEqual" id="{EEDDDF19-F780-4D65-96BA-6E75743D32C1}">
            <xm:f>N('APPLIC. FRACT.'!$C122)</xm:f>
            <x14:dxf>
              <font>
                <b/>
                <i val="0"/>
                <color rgb="FFFF0000"/>
              </font>
              <fill>
                <patternFill>
                  <bgColor rgb="FFFFDCFF"/>
                </patternFill>
              </fill>
            </x14:dxf>
          </x14:cfRule>
          <xm:sqref>F696</xm:sqref>
        </x14:conditionalFormatting>
        <x14:conditionalFormatting xmlns:xm="http://schemas.microsoft.com/office/excel/2006/main">
          <x14:cfRule type="cellIs" priority="9284" operator="notEqual" id="{928BBCD3-F26F-4834-91E3-AF3A0A5FA97D}">
            <xm:f>N('APPLIC. FRACT.'!$E122)</xm:f>
            <x14:dxf>
              <font>
                <b/>
                <i val="0"/>
                <color rgb="FFFF0000"/>
              </font>
              <fill>
                <patternFill>
                  <bgColor rgb="FFFFDCFF"/>
                </patternFill>
              </fill>
            </x14:dxf>
          </x14:cfRule>
          <xm:sqref>E696</xm:sqref>
        </x14:conditionalFormatting>
        <x14:conditionalFormatting xmlns:xm="http://schemas.microsoft.com/office/excel/2006/main">
          <x14:cfRule type="cellIs" priority="9286" operator="notEqual" id="{55E9CD2C-80DC-48F3-8F17-39D3F8FACEEF}">
            <xm:f>N('APPLIC. FRACT.'!$F122)</xm:f>
            <x14:dxf>
              <font>
                <b/>
                <i val="0"/>
                <color rgb="FFFF0000"/>
              </font>
              <fill>
                <patternFill>
                  <bgColor rgb="FFFFDCFF"/>
                </patternFill>
              </fill>
            </x14:dxf>
          </x14:cfRule>
          <xm:sqref>G696</xm:sqref>
        </x14:conditionalFormatting>
        <x14:conditionalFormatting xmlns:xm="http://schemas.microsoft.com/office/excel/2006/main">
          <x14:cfRule type="cellIs" priority="9288" operator="notEqual" id="{CE196F0F-4454-4545-8DCD-A23443D0C150}">
            <xm:f>ROUND(N('APPLIC. FRACT.'!$G122),4)</xm:f>
            <x14:dxf>
              <font>
                <b/>
                <i val="0"/>
                <color rgb="FFFF0000"/>
              </font>
              <fill>
                <patternFill>
                  <bgColor rgb="FFFFDCFF"/>
                </patternFill>
              </fill>
            </x14:dxf>
          </x14:cfRule>
          <xm:sqref>H696</xm:sqref>
        </x14:conditionalFormatting>
        <x14:conditionalFormatting xmlns:xm="http://schemas.microsoft.com/office/excel/2006/main">
          <x14:cfRule type="cellIs" priority="9655" operator="notEqual" id="{56F21735-6266-4284-AA86-80439E9B8860}">
            <xm:f>'APPLIC. FRACT.'!$B117</xm:f>
            <x14:dxf>
              <font>
                <b/>
                <i val="0"/>
                <color rgb="FFFF0000"/>
              </font>
              <fill>
                <patternFill>
                  <bgColor rgb="FFFFDCFF"/>
                </patternFill>
              </fill>
            </x14:dxf>
          </x14:cfRule>
          <xm:sqref>D666</xm:sqref>
        </x14:conditionalFormatting>
        <x14:conditionalFormatting xmlns:xm="http://schemas.microsoft.com/office/excel/2006/main">
          <x14:cfRule type="cellIs" priority="9656" operator="notEqual" id="{EEDDDF19-F780-4D65-96BA-6E75743D32C1}">
            <xm:f>N('APPLIC. FRACT.'!$C117)</xm:f>
            <x14:dxf>
              <font>
                <b/>
                <i val="0"/>
                <color rgb="FFFF0000"/>
              </font>
              <fill>
                <patternFill>
                  <bgColor rgb="FFFFDCFF"/>
                </patternFill>
              </fill>
            </x14:dxf>
          </x14:cfRule>
          <xm:sqref>F666</xm:sqref>
        </x14:conditionalFormatting>
        <x14:conditionalFormatting xmlns:xm="http://schemas.microsoft.com/office/excel/2006/main">
          <x14:cfRule type="cellIs" priority="9657" operator="notEqual" id="{928BBCD3-F26F-4834-91E3-AF3A0A5FA97D}">
            <xm:f>N('APPLIC. FRACT.'!$E117)</xm:f>
            <x14:dxf>
              <font>
                <b/>
                <i val="0"/>
                <color rgb="FFFF0000"/>
              </font>
              <fill>
                <patternFill>
                  <bgColor rgb="FFFFDCFF"/>
                </patternFill>
              </fill>
            </x14:dxf>
          </x14:cfRule>
          <xm:sqref>E666</xm:sqref>
        </x14:conditionalFormatting>
        <x14:conditionalFormatting xmlns:xm="http://schemas.microsoft.com/office/excel/2006/main">
          <x14:cfRule type="cellIs" priority="9658" operator="notEqual" id="{55E9CD2C-80DC-48F3-8F17-39D3F8FACEEF}">
            <xm:f>N('APPLIC. FRACT.'!$F117)</xm:f>
            <x14:dxf>
              <font>
                <b/>
                <i val="0"/>
                <color rgb="FFFF0000"/>
              </font>
              <fill>
                <patternFill>
                  <bgColor rgb="FFFFDCFF"/>
                </patternFill>
              </fill>
            </x14:dxf>
          </x14:cfRule>
          <xm:sqref>G666</xm:sqref>
        </x14:conditionalFormatting>
        <x14:conditionalFormatting xmlns:xm="http://schemas.microsoft.com/office/excel/2006/main">
          <x14:cfRule type="cellIs" priority="9659" operator="notEqual" id="{CE196F0F-4454-4545-8DCD-A23443D0C150}">
            <xm:f>ROUND(N('APPLIC. FRACT.'!$G117),4)</xm:f>
            <x14:dxf>
              <font>
                <b/>
                <i val="0"/>
                <color rgb="FFFF0000"/>
              </font>
              <fill>
                <patternFill>
                  <bgColor rgb="FFFFDCFF"/>
                </patternFill>
              </fill>
            </x14:dxf>
          </x14:cfRule>
          <xm:sqref>H666</xm:sqref>
        </x14:conditionalFormatting>
        <x14:conditionalFormatting xmlns:xm="http://schemas.microsoft.com/office/excel/2006/main">
          <x14:cfRule type="cellIs" priority="700" operator="notEqual" id="{5F289745-B4F3-4BBD-A846-2B200225272D}">
            <xm:f>'APPLIC. FRACT.'!$B121</xm:f>
            <x14:dxf>
              <font>
                <b/>
                <i val="0"/>
                <color rgb="FFFF0000"/>
              </font>
              <fill>
                <patternFill>
                  <bgColor rgb="FFFFDCFF"/>
                </patternFill>
              </fill>
            </x14:dxf>
          </x14:cfRule>
          <xm:sqref>D690</xm:sqref>
        </x14:conditionalFormatting>
        <x14:conditionalFormatting xmlns:xm="http://schemas.microsoft.com/office/excel/2006/main">
          <x14:cfRule type="cellIs" priority="701" operator="notEqual" id="{D7024F00-CCD0-4616-936E-E3B3CC6DA102}">
            <xm:f>N('APPLIC. FRACT.'!$C121)</xm:f>
            <x14:dxf>
              <font>
                <b/>
                <i val="0"/>
                <color rgb="FFFF0000"/>
              </font>
              <fill>
                <patternFill>
                  <bgColor rgb="FFFFDCFF"/>
                </patternFill>
              </fill>
            </x14:dxf>
          </x14:cfRule>
          <xm:sqref>F690</xm:sqref>
        </x14:conditionalFormatting>
        <x14:conditionalFormatting xmlns:xm="http://schemas.microsoft.com/office/excel/2006/main">
          <x14:cfRule type="cellIs" priority="702" operator="notEqual" id="{CF319997-E835-402B-9006-805A6BEE0372}">
            <xm:f>N('APPLIC. FRACT.'!$E121)</xm:f>
            <x14:dxf>
              <font>
                <b/>
                <i val="0"/>
                <color rgb="FFFF0000"/>
              </font>
              <fill>
                <patternFill>
                  <bgColor rgb="FFFFDCFF"/>
                </patternFill>
              </fill>
            </x14:dxf>
          </x14:cfRule>
          <xm:sqref>E690</xm:sqref>
        </x14:conditionalFormatting>
        <x14:conditionalFormatting xmlns:xm="http://schemas.microsoft.com/office/excel/2006/main">
          <x14:cfRule type="cellIs" priority="703" operator="notEqual" id="{EDD30E45-C843-4770-9E6B-685867DF1E4B}">
            <xm:f>N('APPLIC. FRACT.'!$F121)</xm:f>
            <x14:dxf>
              <font>
                <b/>
                <i val="0"/>
                <color rgb="FFFF0000"/>
              </font>
              <fill>
                <patternFill>
                  <bgColor rgb="FFFFDCFF"/>
                </patternFill>
              </fill>
            </x14:dxf>
          </x14:cfRule>
          <xm:sqref>G690</xm:sqref>
        </x14:conditionalFormatting>
        <x14:conditionalFormatting xmlns:xm="http://schemas.microsoft.com/office/excel/2006/main">
          <x14:cfRule type="cellIs" priority="704" operator="notEqual" id="{535B1FB2-8B81-4B6F-B58B-0CFC8F656617}">
            <xm:f>ROUND(N('APPLIC. FRACT.'!$G121),4)</xm:f>
            <x14:dxf>
              <font>
                <b/>
                <i val="0"/>
                <color rgb="FFFF0000"/>
              </font>
              <fill>
                <patternFill>
                  <bgColor rgb="FFFFDCFF"/>
                </patternFill>
              </fill>
            </x14:dxf>
          </x14:cfRule>
          <xm:sqref>H690</xm:sqref>
        </x14:conditionalFormatting>
        <x14:conditionalFormatting xmlns:xm="http://schemas.microsoft.com/office/excel/2006/main">
          <x14:cfRule type="cellIs" priority="10026" operator="notEqual" id="{56F21735-6266-4284-AA86-80439E9B8860}">
            <xm:f>'APPLIC. FRACT.'!$B125</xm:f>
            <x14:dxf>
              <font>
                <b/>
                <i val="0"/>
                <color rgb="FFFF0000"/>
              </font>
              <fill>
                <patternFill>
                  <bgColor rgb="FFFFDCFF"/>
                </patternFill>
              </fill>
            </x14:dxf>
          </x14:cfRule>
          <xm:sqref>D714</xm:sqref>
        </x14:conditionalFormatting>
        <x14:conditionalFormatting xmlns:xm="http://schemas.microsoft.com/office/excel/2006/main">
          <x14:cfRule type="cellIs" priority="10028" operator="notEqual" id="{EEDDDF19-F780-4D65-96BA-6E75743D32C1}">
            <xm:f>N('APPLIC. FRACT.'!$C125)</xm:f>
            <x14:dxf>
              <font>
                <b/>
                <i val="0"/>
                <color rgb="FFFF0000"/>
              </font>
              <fill>
                <patternFill>
                  <bgColor rgb="FFFFDCFF"/>
                </patternFill>
              </fill>
            </x14:dxf>
          </x14:cfRule>
          <xm:sqref>F714</xm:sqref>
        </x14:conditionalFormatting>
        <x14:conditionalFormatting xmlns:xm="http://schemas.microsoft.com/office/excel/2006/main">
          <x14:cfRule type="cellIs" priority="10030" operator="notEqual" id="{928BBCD3-F26F-4834-91E3-AF3A0A5FA97D}">
            <xm:f>N('APPLIC. FRACT.'!$E125)</xm:f>
            <x14:dxf>
              <font>
                <b/>
                <i val="0"/>
                <color rgb="FFFF0000"/>
              </font>
              <fill>
                <patternFill>
                  <bgColor rgb="FFFFDCFF"/>
                </patternFill>
              </fill>
            </x14:dxf>
          </x14:cfRule>
          <xm:sqref>E714</xm:sqref>
        </x14:conditionalFormatting>
        <x14:conditionalFormatting xmlns:xm="http://schemas.microsoft.com/office/excel/2006/main">
          <x14:cfRule type="cellIs" priority="10032" operator="notEqual" id="{55E9CD2C-80DC-48F3-8F17-39D3F8FACEEF}">
            <xm:f>N('APPLIC. FRACT.'!$F125)</xm:f>
            <x14:dxf>
              <font>
                <b/>
                <i val="0"/>
                <color rgb="FFFF0000"/>
              </font>
              <fill>
                <patternFill>
                  <bgColor rgb="FFFFDCFF"/>
                </patternFill>
              </fill>
            </x14:dxf>
          </x14:cfRule>
          <xm:sqref>G714</xm:sqref>
        </x14:conditionalFormatting>
        <x14:conditionalFormatting xmlns:xm="http://schemas.microsoft.com/office/excel/2006/main">
          <x14:cfRule type="cellIs" priority="10034" operator="notEqual" id="{CE196F0F-4454-4545-8DCD-A23443D0C150}">
            <xm:f>ROUND(N('APPLIC. FRACT.'!$G125),4)</xm:f>
            <x14:dxf>
              <font>
                <b/>
                <i val="0"/>
                <color rgb="FFFF0000"/>
              </font>
              <fill>
                <patternFill>
                  <bgColor rgb="FFFFDCFF"/>
                </patternFill>
              </fill>
            </x14:dxf>
          </x14:cfRule>
          <xm:sqref>H714</xm:sqref>
        </x14:conditionalFormatting>
        <x14:conditionalFormatting xmlns:xm="http://schemas.microsoft.com/office/excel/2006/main">
          <x14:cfRule type="cellIs" priority="10416" operator="notEqual" id="{56F21735-6266-4284-AA86-80439E9B8860}">
            <xm:f>'APPLIC. FRACT.'!$B120</xm:f>
            <x14:dxf>
              <font>
                <b/>
                <i val="0"/>
                <color rgb="FFFF0000"/>
              </font>
              <fill>
                <patternFill>
                  <bgColor rgb="FFFFDCFF"/>
                </patternFill>
              </fill>
            </x14:dxf>
          </x14:cfRule>
          <xm:sqref>D684</xm:sqref>
        </x14:conditionalFormatting>
        <x14:conditionalFormatting xmlns:xm="http://schemas.microsoft.com/office/excel/2006/main">
          <x14:cfRule type="cellIs" priority="10417" operator="notEqual" id="{EEDDDF19-F780-4D65-96BA-6E75743D32C1}">
            <xm:f>N('APPLIC. FRACT.'!$C120)</xm:f>
            <x14:dxf>
              <font>
                <b/>
                <i val="0"/>
                <color rgb="FFFF0000"/>
              </font>
              <fill>
                <patternFill>
                  <bgColor rgb="FFFFDCFF"/>
                </patternFill>
              </fill>
            </x14:dxf>
          </x14:cfRule>
          <xm:sqref>F684</xm:sqref>
        </x14:conditionalFormatting>
        <x14:conditionalFormatting xmlns:xm="http://schemas.microsoft.com/office/excel/2006/main">
          <x14:cfRule type="cellIs" priority="10418" operator="notEqual" id="{928BBCD3-F26F-4834-91E3-AF3A0A5FA97D}">
            <xm:f>N('APPLIC. FRACT.'!$E120)</xm:f>
            <x14:dxf>
              <font>
                <b/>
                <i val="0"/>
                <color rgb="FFFF0000"/>
              </font>
              <fill>
                <patternFill>
                  <bgColor rgb="FFFFDCFF"/>
                </patternFill>
              </fill>
            </x14:dxf>
          </x14:cfRule>
          <xm:sqref>E684</xm:sqref>
        </x14:conditionalFormatting>
        <x14:conditionalFormatting xmlns:xm="http://schemas.microsoft.com/office/excel/2006/main">
          <x14:cfRule type="cellIs" priority="10419" operator="notEqual" id="{55E9CD2C-80DC-48F3-8F17-39D3F8FACEEF}">
            <xm:f>N('APPLIC. FRACT.'!$F120)</xm:f>
            <x14:dxf>
              <font>
                <b/>
                <i val="0"/>
                <color rgb="FFFF0000"/>
              </font>
              <fill>
                <patternFill>
                  <bgColor rgb="FFFFDCFF"/>
                </patternFill>
              </fill>
            </x14:dxf>
          </x14:cfRule>
          <xm:sqref>G684</xm:sqref>
        </x14:conditionalFormatting>
        <x14:conditionalFormatting xmlns:xm="http://schemas.microsoft.com/office/excel/2006/main">
          <x14:cfRule type="cellIs" priority="10420" operator="notEqual" id="{CE196F0F-4454-4545-8DCD-A23443D0C150}">
            <xm:f>ROUND(N('APPLIC. FRACT.'!$G120),4)</xm:f>
            <x14:dxf>
              <font>
                <b/>
                <i val="0"/>
                <color rgb="FFFF0000"/>
              </font>
              <fill>
                <patternFill>
                  <bgColor rgb="FFFFDCFF"/>
                </patternFill>
              </fill>
            </x14:dxf>
          </x14:cfRule>
          <xm:sqref>H684</xm:sqref>
        </x14:conditionalFormatting>
        <x14:conditionalFormatting xmlns:xm="http://schemas.microsoft.com/office/excel/2006/main">
          <x14:cfRule type="cellIs" priority="676" operator="notEqual" id="{E86799C6-BEED-48F4-9EA0-05F790E8214A}">
            <xm:f>'APPLIC. FRACT.'!$B124</xm:f>
            <x14:dxf>
              <font>
                <b/>
                <i val="0"/>
                <color rgb="FFFF0000"/>
              </font>
              <fill>
                <patternFill>
                  <bgColor rgb="FFFFDCFF"/>
                </patternFill>
              </fill>
            </x14:dxf>
          </x14:cfRule>
          <xm:sqref>D708</xm:sqref>
        </x14:conditionalFormatting>
        <x14:conditionalFormatting xmlns:xm="http://schemas.microsoft.com/office/excel/2006/main">
          <x14:cfRule type="cellIs" priority="677" operator="notEqual" id="{770D3170-B4A4-48C4-9C7A-B1FB23E71484}">
            <xm:f>N('APPLIC. FRACT.'!$C124)</xm:f>
            <x14:dxf>
              <font>
                <b/>
                <i val="0"/>
                <color rgb="FFFF0000"/>
              </font>
              <fill>
                <patternFill>
                  <bgColor rgb="FFFFDCFF"/>
                </patternFill>
              </fill>
            </x14:dxf>
          </x14:cfRule>
          <xm:sqref>F708</xm:sqref>
        </x14:conditionalFormatting>
        <x14:conditionalFormatting xmlns:xm="http://schemas.microsoft.com/office/excel/2006/main">
          <x14:cfRule type="cellIs" priority="678" operator="notEqual" id="{8C6AC87F-2197-46DD-8FA8-39308208ECDD}">
            <xm:f>N('APPLIC. FRACT.'!$E124)</xm:f>
            <x14:dxf>
              <font>
                <b/>
                <i val="0"/>
                <color rgb="FFFF0000"/>
              </font>
              <fill>
                <patternFill>
                  <bgColor rgb="FFFFDCFF"/>
                </patternFill>
              </fill>
            </x14:dxf>
          </x14:cfRule>
          <xm:sqref>E708</xm:sqref>
        </x14:conditionalFormatting>
        <x14:conditionalFormatting xmlns:xm="http://schemas.microsoft.com/office/excel/2006/main">
          <x14:cfRule type="cellIs" priority="679" operator="notEqual" id="{616BE79D-5492-46B8-B6DE-3900B74A5CBE}">
            <xm:f>N('APPLIC. FRACT.'!$F124)</xm:f>
            <x14:dxf>
              <font>
                <b/>
                <i val="0"/>
                <color rgb="FFFF0000"/>
              </font>
              <fill>
                <patternFill>
                  <bgColor rgb="FFFFDCFF"/>
                </patternFill>
              </fill>
            </x14:dxf>
          </x14:cfRule>
          <xm:sqref>G708</xm:sqref>
        </x14:conditionalFormatting>
        <x14:conditionalFormatting xmlns:xm="http://schemas.microsoft.com/office/excel/2006/main">
          <x14:cfRule type="cellIs" priority="680" operator="notEqual" id="{68CB1313-038C-41B5-BCE1-C26B35064D93}">
            <xm:f>ROUND(N('APPLIC. FRACT.'!$G124),4)</xm:f>
            <x14:dxf>
              <font>
                <b/>
                <i val="0"/>
                <color rgb="FFFF0000"/>
              </font>
              <fill>
                <patternFill>
                  <bgColor rgb="FFFFDCFF"/>
                </patternFill>
              </fill>
            </x14:dxf>
          </x14:cfRule>
          <xm:sqref>H708</xm:sqref>
        </x14:conditionalFormatting>
        <x14:conditionalFormatting xmlns:xm="http://schemas.microsoft.com/office/excel/2006/main">
          <x14:cfRule type="cellIs" priority="10802" operator="notEqual" id="{56F21735-6266-4284-AA86-80439E9B8860}">
            <xm:f>'APPLIC. FRACT.'!$B128</xm:f>
            <x14:dxf>
              <font>
                <b/>
                <i val="0"/>
                <color rgb="FFFF0000"/>
              </font>
              <fill>
                <patternFill>
                  <bgColor rgb="FFFFDCFF"/>
                </patternFill>
              </fill>
            </x14:dxf>
          </x14:cfRule>
          <xm:sqref>D732</xm:sqref>
        </x14:conditionalFormatting>
        <x14:conditionalFormatting xmlns:xm="http://schemas.microsoft.com/office/excel/2006/main">
          <x14:cfRule type="cellIs" priority="10804" operator="notEqual" id="{EEDDDF19-F780-4D65-96BA-6E75743D32C1}">
            <xm:f>N('APPLIC. FRACT.'!$C128)</xm:f>
            <x14:dxf>
              <font>
                <b/>
                <i val="0"/>
                <color rgb="FFFF0000"/>
              </font>
              <fill>
                <patternFill>
                  <bgColor rgb="FFFFDCFF"/>
                </patternFill>
              </fill>
            </x14:dxf>
          </x14:cfRule>
          <xm:sqref>F732</xm:sqref>
        </x14:conditionalFormatting>
        <x14:conditionalFormatting xmlns:xm="http://schemas.microsoft.com/office/excel/2006/main">
          <x14:cfRule type="cellIs" priority="10806" operator="notEqual" id="{928BBCD3-F26F-4834-91E3-AF3A0A5FA97D}">
            <xm:f>N('APPLIC. FRACT.'!$E128)</xm:f>
            <x14:dxf>
              <font>
                <b/>
                <i val="0"/>
                <color rgb="FFFF0000"/>
              </font>
              <fill>
                <patternFill>
                  <bgColor rgb="FFFFDCFF"/>
                </patternFill>
              </fill>
            </x14:dxf>
          </x14:cfRule>
          <xm:sqref>E732</xm:sqref>
        </x14:conditionalFormatting>
        <x14:conditionalFormatting xmlns:xm="http://schemas.microsoft.com/office/excel/2006/main">
          <x14:cfRule type="cellIs" priority="10808" operator="notEqual" id="{55E9CD2C-80DC-48F3-8F17-39D3F8FACEEF}">
            <xm:f>N('APPLIC. FRACT.'!$F128)</xm:f>
            <x14:dxf>
              <font>
                <b/>
                <i val="0"/>
                <color rgb="FFFF0000"/>
              </font>
              <fill>
                <patternFill>
                  <bgColor rgb="FFFFDCFF"/>
                </patternFill>
              </fill>
            </x14:dxf>
          </x14:cfRule>
          <xm:sqref>G732</xm:sqref>
        </x14:conditionalFormatting>
        <x14:conditionalFormatting xmlns:xm="http://schemas.microsoft.com/office/excel/2006/main">
          <x14:cfRule type="cellIs" priority="10810" operator="notEqual" id="{CE196F0F-4454-4545-8DCD-A23443D0C150}">
            <xm:f>ROUND(N('APPLIC. FRACT.'!$G128),4)</xm:f>
            <x14:dxf>
              <font>
                <b/>
                <i val="0"/>
                <color rgb="FFFF0000"/>
              </font>
              <fill>
                <patternFill>
                  <bgColor rgb="FFFFDCFF"/>
                </patternFill>
              </fill>
            </x14:dxf>
          </x14:cfRule>
          <xm:sqref>H732</xm:sqref>
        </x14:conditionalFormatting>
        <x14:conditionalFormatting xmlns:xm="http://schemas.microsoft.com/office/excel/2006/main">
          <x14:cfRule type="cellIs" priority="11207" operator="notEqual" id="{56F21735-6266-4284-AA86-80439E9B8860}">
            <xm:f>'APPLIC. FRACT.'!$B123</xm:f>
            <x14:dxf>
              <font>
                <b/>
                <i val="0"/>
                <color rgb="FFFF0000"/>
              </font>
              <fill>
                <patternFill>
                  <bgColor rgb="FFFFDCFF"/>
                </patternFill>
              </fill>
            </x14:dxf>
          </x14:cfRule>
          <xm:sqref>D702</xm:sqref>
        </x14:conditionalFormatting>
        <x14:conditionalFormatting xmlns:xm="http://schemas.microsoft.com/office/excel/2006/main">
          <x14:cfRule type="cellIs" priority="11208" operator="notEqual" id="{EEDDDF19-F780-4D65-96BA-6E75743D32C1}">
            <xm:f>N('APPLIC. FRACT.'!$C123)</xm:f>
            <x14:dxf>
              <font>
                <b/>
                <i val="0"/>
                <color rgb="FFFF0000"/>
              </font>
              <fill>
                <patternFill>
                  <bgColor rgb="FFFFDCFF"/>
                </patternFill>
              </fill>
            </x14:dxf>
          </x14:cfRule>
          <xm:sqref>F702</xm:sqref>
        </x14:conditionalFormatting>
        <x14:conditionalFormatting xmlns:xm="http://schemas.microsoft.com/office/excel/2006/main">
          <x14:cfRule type="cellIs" priority="11209" operator="notEqual" id="{928BBCD3-F26F-4834-91E3-AF3A0A5FA97D}">
            <xm:f>N('APPLIC. FRACT.'!$E123)</xm:f>
            <x14:dxf>
              <font>
                <b/>
                <i val="0"/>
                <color rgb="FFFF0000"/>
              </font>
              <fill>
                <patternFill>
                  <bgColor rgb="FFFFDCFF"/>
                </patternFill>
              </fill>
            </x14:dxf>
          </x14:cfRule>
          <xm:sqref>E702</xm:sqref>
        </x14:conditionalFormatting>
        <x14:conditionalFormatting xmlns:xm="http://schemas.microsoft.com/office/excel/2006/main">
          <x14:cfRule type="cellIs" priority="11210" operator="notEqual" id="{55E9CD2C-80DC-48F3-8F17-39D3F8FACEEF}">
            <xm:f>N('APPLIC. FRACT.'!$F123)</xm:f>
            <x14:dxf>
              <font>
                <b/>
                <i val="0"/>
                <color rgb="FFFF0000"/>
              </font>
              <fill>
                <patternFill>
                  <bgColor rgb="FFFFDCFF"/>
                </patternFill>
              </fill>
            </x14:dxf>
          </x14:cfRule>
          <xm:sqref>G702</xm:sqref>
        </x14:conditionalFormatting>
        <x14:conditionalFormatting xmlns:xm="http://schemas.microsoft.com/office/excel/2006/main">
          <x14:cfRule type="cellIs" priority="11211" operator="notEqual" id="{CE196F0F-4454-4545-8DCD-A23443D0C150}">
            <xm:f>ROUND(N('APPLIC. FRACT.'!$G123),4)</xm:f>
            <x14:dxf>
              <font>
                <b/>
                <i val="0"/>
                <color rgb="FFFF0000"/>
              </font>
              <fill>
                <patternFill>
                  <bgColor rgb="FFFFDCFF"/>
                </patternFill>
              </fill>
            </x14:dxf>
          </x14:cfRule>
          <xm:sqref>H702</xm:sqref>
        </x14:conditionalFormatting>
        <x14:conditionalFormatting xmlns:xm="http://schemas.microsoft.com/office/excel/2006/main">
          <x14:cfRule type="cellIs" priority="652" operator="notEqual" id="{1A3C05F4-E89D-4DA3-87C8-81525A6095D7}">
            <xm:f>'APPLIC. FRACT.'!$B127</xm:f>
            <x14:dxf>
              <font>
                <b/>
                <i val="0"/>
                <color rgb="FFFF0000"/>
              </font>
              <fill>
                <patternFill>
                  <bgColor rgb="FFFFDCFF"/>
                </patternFill>
              </fill>
            </x14:dxf>
          </x14:cfRule>
          <xm:sqref>D726</xm:sqref>
        </x14:conditionalFormatting>
        <x14:conditionalFormatting xmlns:xm="http://schemas.microsoft.com/office/excel/2006/main">
          <x14:cfRule type="cellIs" priority="653" operator="notEqual" id="{468BE67D-514A-4ABA-A057-57E19B6EF18F}">
            <xm:f>N('APPLIC. FRACT.'!$C127)</xm:f>
            <x14:dxf>
              <font>
                <b/>
                <i val="0"/>
                <color rgb="FFFF0000"/>
              </font>
              <fill>
                <patternFill>
                  <bgColor rgb="FFFFDCFF"/>
                </patternFill>
              </fill>
            </x14:dxf>
          </x14:cfRule>
          <xm:sqref>F726</xm:sqref>
        </x14:conditionalFormatting>
        <x14:conditionalFormatting xmlns:xm="http://schemas.microsoft.com/office/excel/2006/main">
          <x14:cfRule type="cellIs" priority="654" operator="notEqual" id="{D1CDA426-738A-40B4-B349-8437912FA056}">
            <xm:f>N('APPLIC. FRACT.'!$E127)</xm:f>
            <x14:dxf>
              <font>
                <b/>
                <i val="0"/>
                <color rgb="FFFF0000"/>
              </font>
              <fill>
                <patternFill>
                  <bgColor rgb="FFFFDCFF"/>
                </patternFill>
              </fill>
            </x14:dxf>
          </x14:cfRule>
          <xm:sqref>E726</xm:sqref>
        </x14:conditionalFormatting>
        <x14:conditionalFormatting xmlns:xm="http://schemas.microsoft.com/office/excel/2006/main">
          <x14:cfRule type="cellIs" priority="655" operator="notEqual" id="{3C01327F-0728-479C-8934-B8165258AB63}">
            <xm:f>N('APPLIC. FRACT.'!$F127)</xm:f>
            <x14:dxf>
              <font>
                <b/>
                <i val="0"/>
                <color rgb="FFFF0000"/>
              </font>
              <fill>
                <patternFill>
                  <bgColor rgb="FFFFDCFF"/>
                </patternFill>
              </fill>
            </x14:dxf>
          </x14:cfRule>
          <xm:sqref>G726</xm:sqref>
        </x14:conditionalFormatting>
        <x14:conditionalFormatting xmlns:xm="http://schemas.microsoft.com/office/excel/2006/main">
          <x14:cfRule type="cellIs" priority="656" operator="notEqual" id="{688A8BFB-7EE6-41A5-97F7-479C0580A4B1}">
            <xm:f>ROUND(N('APPLIC. FRACT.'!$G127),4)</xm:f>
            <x14:dxf>
              <font>
                <b/>
                <i val="0"/>
                <color rgb="FFFF0000"/>
              </font>
              <fill>
                <patternFill>
                  <bgColor rgb="FFFFDCFF"/>
                </patternFill>
              </fill>
            </x14:dxf>
          </x14:cfRule>
          <xm:sqref>H726</xm:sqref>
        </x14:conditionalFormatting>
        <x14:conditionalFormatting xmlns:xm="http://schemas.microsoft.com/office/excel/2006/main">
          <x14:cfRule type="cellIs" priority="11608" operator="notEqual" id="{56F21735-6266-4284-AA86-80439E9B8860}">
            <xm:f>'APPLIC. FRACT.'!$B131</xm:f>
            <x14:dxf>
              <font>
                <b/>
                <i val="0"/>
                <color rgb="FFFF0000"/>
              </font>
              <fill>
                <patternFill>
                  <bgColor rgb="FFFFDCFF"/>
                </patternFill>
              </fill>
            </x14:dxf>
          </x14:cfRule>
          <xm:sqref>D750</xm:sqref>
        </x14:conditionalFormatting>
        <x14:conditionalFormatting xmlns:xm="http://schemas.microsoft.com/office/excel/2006/main">
          <x14:cfRule type="cellIs" priority="11610" operator="notEqual" id="{EEDDDF19-F780-4D65-96BA-6E75743D32C1}">
            <xm:f>N('APPLIC. FRACT.'!$C131)</xm:f>
            <x14:dxf>
              <font>
                <b/>
                <i val="0"/>
                <color rgb="FFFF0000"/>
              </font>
              <fill>
                <patternFill>
                  <bgColor rgb="FFFFDCFF"/>
                </patternFill>
              </fill>
            </x14:dxf>
          </x14:cfRule>
          <xm:sqref>F750</xm:sqref>
        </x14:conditionalFormatting>
        <x14:conditionalFormatting xmlns:xm="http://schemas.microsoft.com/office/excel/2006/main">
          <x14:cfRule type="cellIs" priority="11612" operator="notEqual" id="{928BBCD3-F26F-4834-91E3-AF3A0A5FA97D}">
            <xm:f>N('APPLIC. FRACT.'!$E131)</xm:f>
            <x14:dxf>
              <font>
                <b/>
                <i val="0"/>
                <color rgb="FFFF0000"/>
              </font>
              <fill>
                <patternFill>
                  <bgColor rgb="FFFFDCFF"/>
                </patternFill>
              </fill>
            </x14:dxf>
          </x14:cfRule>
          <xm:sqref>E750</xm:sqref>
        </x14:conditionalFormatting>
        <x14:conditionalFormatting xmlns:xm="http://schemas.microsoft.com/office/excel/2006/main">
          <x14:cfRule type="cellIs" priority="11614" operator="notEqual" id="{55E9CD2C-80DC-48F3-8F17-39D3F8FACEEF}">
            <xm:f>N('APPLIC. FRACT.'!$F131)</xm:f>
            <x14:dxf>
              <font>
                <b/>
                <i val="0"/>
                <color rgb="FFFF0000"/>
              </font>
              <fill>
                <patternFill>
                  <bgColor rgb="FFFFDCFF"/>
                </patternFill>
              </fill>
            </x14:dxf>
          </x14:cfRule>
          <xm:sqref>G750</xm:sqref>
        </x14:conditionalFormatting>
        <x14:conditionalFormatting xmlns:xm="http://schemas.microsoft.com/office/excel/2006/main">
          <x14:cfRule type="cellIs" priority="11616" operator="notEqual" id="{CE196F0F-4454-4545-8DCD-A23443D0C150}">
            <xm:f>ROUND(N('APPLIC. FRACT.'!$G131),4)</xm:f>
            <x14:dxf>
              <font>
                <b/>
                <i val="0"/>
                <color rgb="FFFF0000"/>
              </font>
              <fill>
                <patternFill>
                  <bgColor rgb="FFFFDCFF"/>
                </patternFill>
              </fill>
            </x14:dxf>
          </x14:cfRule>
          <xm:sqref>H750</xm:sqref>
        </x14:conditionalFormatting>
        <x14:conditionalFormatting xmlns:xm="http://schemas.microsoft.com/office/excel/2006/main">
          <x14:cfRule type="cellIs" priority="12028" operator="notEqual" id="{56F21735-6266-4284-AA86-80439E9B8860}">
            <xm:f>'APPLIC. FRACT.'!$B126</xm:f>
            <x14:dxf>
              <font>
                <b/>
                <i val="0"/>
                <color rgb="FFFF0000"/>
              </font>
              <fill>
                <patternFill>
                  <bgColor rgb="FFFFDCFF"/>
                </patternFill>
              </fill>
            </x14:dxf>
          </x14:cfRule>
          <xm:sqref>D720</xm:sqref>
        </x14:conditionalFormatting>
        <x14:conditionalFormatting xmlns:xm="http://schemas.microsoft.com/office/excel/2006/main">
          <x14:cfRule type="cellIs" priority="12029" operator="notEqual" id="{EEDDDF19-F780-4D65-96BA-6E75743D32C1}">
            <xm:f>N('APPLIC. FRACT.'!$C126)</xm:f>
            <x14:dxf>
              <font>
                <b/>
                <i val="0"/>
                <color rgb="FFFF0000"/>
              </font>
              <fill>
                <patternFill>
                  <bgColor rgb="FFFFDCFF"/>
                </patternFill>
              </fill>
            </x14:dxf>
          </x14:cfRule>
          <xm:sqref>F720</xm:sqref>
        </x14:conditionalFormatting>
        <x14:conditionalFormatting xmlns:xm="http://schemas.microsoft.com/office/excel/2006/main">
          <x14:cfRule type="cellIs" priority="12030" operator="notEqual" id="{928BBCD3-F26F-4834-91E3-AF3A0A5FA97D}">
            <xm:f>N('APPLIC. FRACT.'!$E126)</xm:f>
            <x14:dxf>
              <font>
                <b/>
                <i val="0"/>
                <color rgb="FFFF0000"/>
              </font>
              <fill>
                <patternFill>
                  <bgColor rgb="FFFFDCFF"/>
                </patternFill>
              </fill>
            </x14:dxf>
          </x14:cfRule>
          <xm:sqref>E720</xm:sqref>
        </x14:conditionalFormatting>
        <x14:conditionalFormatting xmlns:xm="http://schemas.microsoft.com/office/excel/2006/main">
          <x14:cfRule type="cellIs" priority="12031" operator="notEqual" id="{55E9CD2C-80DC-48F3-8F17-39D3F8FACEEF}">
            <xm:f>N('APPLIC. FRACT.'!$F126)</xm:f>
            <x14:dxf>
              <font>
                <b/>
                <i val="0"/>
                <color rgb="FFFF0000"/>
              </font>
              <fill>
                <patternFill>
                  <bgColor rgb="FFFFDCFF"/>
                </patternFill>
              </fill>
            </x14:dxf>
          </x14:cfRule>
          <xm:sqref>G720</xm:sqref>
        </x14:conditionalFormatting>
        <x14:conditionalFormatting xmlns:xm="http://schemas.microsoft.com/office/excel/2006/main">
          <x14:cfRule type="cellIs" priority="12032" operator="notEqual" id="{CE196F0F-4454-4545-8DCD-A23443D0C150}">
            <xm:f>ROUND(N('APPLIC. FRACT.'!$G126),4)</xm:f>
            <x14:dxf>
              <font>
                <b/>
                <i val="0"/>
                <color rgb="FFFF0000"/>
              </font>
              <fill>
                <patternFill>
                  <bgColor rgb="FFFFDCFF"/>
                </patternFill>
              </fill>
            </x14:dxf>
          </x14:cfRule>
          <xm:sqref>H720</xm:sqref>
        </x14:conditionalFormatting>
        <x14:conditionalFormatting xmlns:xm="http://schemas.microsoft.com/office/excel/2006/main">
          <x14:cfRule type="cellIs" priority="628" operator="notEqual" id="{B8B4A5F8-5B7B-43D1-A086-B86BCAB26A19}">
            <xm:f>'APPLIC. FRACT.'!$B130</xm:f>
            <x14:dxf>
              <font>
                <b/>
                <i val="0"/>
                <color rgb="FFFF0000"/>
              </font>
              <fill>
                <patternFill>
                  <bgColor rgb="FFFFDCFF"/>
                </patternFill>
              </fill>
            </x14:dxf>
          </x14:cfRule>
          <xm:sqref>D744</xm:sqref>
        </x14:conditionalFormatting>
        <x14:conditionalFormatting xmlns:xm="http://schemas.microsoft.com/office/excel/2006/main">
          <x14:cfRule type="cellIs" priority="629" operator="notEqual" id="{62D74813-C308-473C-80CA-DBD49BABEF5C}">
            <xm:f>N('APPLIC. FRACT.'!$C130)</xm:f>
            <x14:dxf>
              <font>
                <b/>
                <i val="0"/>
                <color rgb="FFFF0000"/>
              </font>
              <fill>
                <patternFill>
                  <bgColor rgb="FFFFDCFF"/>
                </patternFill>
              </fill>
            </x14:dxf>
          </x14:cfRule>
          <xm:sqref>F744</xm:sqref>
        </x14:conditionalFormatting>
        <x14:conditionalFormatting xmlns:xm="http://schemas.microsoft.com/office/excel/2006/main">
          <x14:cfRule type="cellIs" priority="630" operator="notEqual" id="{282AC15D-6C5F-4274-BB99-8C6312B89248}">
            <xm:f>N('APPLIC. FRACT.'!$E130)</xm:f>
            <x14:dxf>
              <font>
                <b/>
                <i val="0"/>
                <color rgb="FFFF0000"/>
              </font>
              <fill>
                <patternFill>
                  <bgColor rgb="FFFFDCFF"/>
                </patternFill>
              </fill>
            </x14:dxf>
          </x14:cfRule>
          <xm:sqref>E744</xm:sqref>
        </x14:conditionalFormatting>
        <x14:conditionalFormatting xmlns:xm="http://schemas.microsoft.com/office/excel/2006/main">
          <x14:cfRule type="cellIs" priority="631" operator="notEqual" id="{0B703C35-F0A1-4079-9582-7C9BF70F9495}">
            <xm:f>N('APPLIC. FRACT.'!$F130)</xm:f>
            <x14:dxf>
              <font>
                <b/>
                <i val="0"/>
                <color rgb="FFFF0000"/>
              </font>
              <fill>
                <patternFill>
                  <bgColor rgb="FFFFDCFF"/>
                </patternFill>
              </fill>
            </x14:dxf>
          </x14:cfRule>
          <xm:sqref>G744</xm:sqref>
        </x14:conditionalFormatting>
        <x14:conditionalFormatting xmlns:xm="http://schemas.microsoft.com/office/excel/2006/main">
          <x14:cfRule type="cellIs" priority="632" operator="notEqual" id="{A1F59022-AFA7-4200-A97E-5D259D0A5523}">
            <xm:f>ROUND(N('APPLIC. FRACT.'!$G130),4)</xm:f>
            <x14:dxf>
              <font>
                <b/>
                <i val="0"/>
                <color rgb="FFFF0000"/>
              </font>
              <fill>
                <patternFill>
                  <bgColor rgb="FFFFDCFF"/>
                </patternFill>
              </fill>
            </x14:dxf>
          </x14:cfRule>
          <xm:sqref>H744</xm:sqref>
        </x14:conditionalFormatting>
        <x14:conditionalFormatting xmlns:xm="http://schemas.microsoft.com/office/excel/2006/main">
          <x14:cfRule type="cellIs" priority="12444" operator="notEqual" id="{56F21735-6266-4284-AA86-80439E9B8860}">
            <xm:f>'APPLIC. FRACT.'!$B134</xm:f>
            <x14:dxf>
              <font>
                <b/>
                <i val="0"/>
                <color rgb="FFFF0000"/>
              </font>
              <fill>
                <patternFill>
                  <bgColor rgb="FFFFDCFF"/>
                </patternFill>
              </fill>
            </x14:dxf>
          </x14:cfRule>
          <xm:sqref>D768</xm:sqref>
        </x14:conditionalFormatting>
        <x14:conditionalFormatting xmlns:xm="http://schemas.microsoft.com/office/excel/2006/main">
          <x14:cfRule type="cellIs" priority="12446" operator="notEqual" id="{EEDDDF19-F780-4D65-96BA-6E75743D32C1}">
            <xm:f>N('APPLIC. FRACT.'!$C134)</xm:f>
            <x14:dxf>
              <font>
                <b/>
                <i val="0"/>
                <color rgb="FFFF0000"/>
              </font>
              <fill>
                <patternFill>
                  <bgColor rgb="FFFFDCFF"/>
                </patternFill>
              </fill>
            </x14:dxf>
          </x14:cfRule>
          <xm:sqref>F768</xm:sqref>
        </x14:conditionalFormatting>
        <x14:conditionalFormatting xmlns:xm="http://schemas.microsoft.com/office/excel/2006/main">
          <x14:cfRule type="cellIs" priority="12448" operator="notEqual" id="{928BBCD3-F26F-4834-91E3-AF3A0A5FA97D}">
            <xm:f>N('APPLIC. FRACT.'!$E134)</xm:f>
            <x14:dxf>
              <font>
                <b/>
                <i val="0"/>
                <color rgb="FFFF0000"/>
              </font>
              <fill>
                <patternFill>
                  <bgColor rgb="FFFFDCFF"/>
                </patternFill>
              </fill>
            </x14:dxf>
          </x14:cfRule>
          <xm:sqref>E768</xm:sqref>
        </x14:conditionalFormatting>
        <x14:conditionalFormatting xmlns:xm="http://schemas.microsoft.com/office/excel/2006/main">
          <x14:cfRule type="cellIs" priority="12450" operator="notEqual" id="{55E9CD2C-80DC-48F3-8F17-39D3F8FACEEF}">
            <xm:f>N('APPLIC. FRACT.'!$F134)</xm:f>
            <x14:dxf>
              <font>
                <b/>
                <i val="0"/>
                <color rgb="FFFF0000"/>
              </font>
              <fill>
                <patternFill>
                  <bgColor rgb="FFFFDCFF"/>
                </patternFill>
              </fill>
            </x14:dxf>
          </x14:cfRule>
          <xm:sqref>G768</xm:sqref>
        </x14:conditionalFormatting>
        <x14:conditionalFormatting xmlns:xm="http://schemas.microsoft.com/office/excel/2006/main">
          <x14:cfRule type="cellIs" priority="12452" operator="notEqual" id="{CE196F0F-4454-4545-8DCD-A23443D0C150}">
            <xm:f>ROUND(N('APPLIC. FRACT.'!$G134),4)</xm:f>
            <x14:dxf>
              <font>
                <b/>
                <i val="0"/>
                <color rgb="FFFF0000"/>
              </font>
              <fill>
                <patternFill>
                  <bgColor rgb="FFFFDCFF"/>
                </patternFill>
              </fill>
            </x14:dxf>
          </x14:cfRule>
          <xm:sqref>H768</xm:sqref>
        </x14:conditionalFormatting>
        <x14:conditionalFormatting xmlns:xm="http://schemas.microsoft.com/office/excel/2006/main">
          <x14:cfRule type="cellIs" priority="12879" operator="notEqual" id="{56F21735-6266-4284-AA86-80439E9B8860}">
            <xm:f>'APPLIC. FRACT.'!$B129</xm:f>
            <x14:dxf>
              <font>
                <b/>
                <i val="0"/>
                <color rgb="FFFF0000"/>
              </font>
              <fill>
                <patternFill>
                  <bgColor rgb="FFFFDCFF"/>
                </patternFill>
              </fill>
            </x14:dxf>
          </x14:cfRule>
          <xm:sqref>D738</xm:sqref>
        </x14:conditionalFormatting>
        <x14:conditionalFormatting xmlns:xm="http://schemas.microsoft.com/office/excel/2006/main">
          <x14:cfRule type="cellIs" priority="12880" operator="notEqual" id="{EEDDDF19-F780-4D65-96BA-6E75743D32C1}">
            <xm:f>N('APPLIC. FRACT.'!$C129)</xm:f>
            <x14:dxf>
              <font>
                <b/>
                <i val="0"/>
                <color rgb="FFFF0000"/>
              </font>
              <fill>
                <patternFill>
                  <bgColor rgb="FFFFDCFF"/>
                </patternFill>
              </fill>
            </x14:dxf>
          </x14:cfRule>
          <xm:sqref>F738</xm:sqref>
        </x14:conditionalFormatting>
        <x14:conditionalFormatting xmlns:xm="http://schemas.microsoft.com/office/excel/2006/main">
          <x14:cfRule type="cellIs" priority="12881" operator="notEqual" id="{928BBCD3-F26F-4834-91E3-AF3A0A5FA97D}">
            <xm:f>N('APPLIC. FRACT.'!$E129)</xm:f>
            <x14:dxf>
              <font>
                <b/>
                <i val="0"/>
                <color rgb="FFFF0000"/>
              </font>
              <fill>
                <patternFill>
                  <bgColor rgb="FFFFDCFF"/>
                </patternFill>
              </fill>
            </x14:dxf>
          </x14:cfRule>
          <xm:sqref>E738</xm:sqref>
        </x14:conditionalFormatting>
        <x14:conditionalFormatting xmlns:xm="http://schemas.microsoft.com/office/excel/2006/main">
          <x14:cfRule type="cellIs" priority="12882" operator="notEqual" id="{55E9CD2C-80DC-48F3-8F17-39D3F8FACEEF}">
            <xm:f>N('APPLIC. FRACT.'!$F129)</xm:f>
            <x14:dxf>
              <font>
                <b/>
                <i val="0"/>
                <color rgb="FFFF0000"/>
              </font>
              <fill>
                <patternFill>
                  <bgColor rgb="FFFFDCFF"/>
                </patternFill>
              </fill>
            </x14:dxf>
          </x14:cfRule>
          <xm:sqref>G738</xm:sqref>
        </x14:conditionalFormatting>
        <x14:conditionalFormatting xmlns:xm="http://schemas.microsoft.com/office/excel/2006/main">
          <x14:cfRule type="cellIs" priority="12883" operator="notEqual" id="{CE196F0F-4454-4545-8DCD-A23443D0C150}">
            <xm:f>ROUND(N('APPLIC. FRACT.'!$G129),4)</xm:f>
            <x14:dxf>
              <font>
                <b/>
                <i val="0"/>
                <color rgb="FFFF0000"/>
              </font>
              <fill>
                <patternFill>
                  <bgColor rgb="FFFFDCFF"/>
                </patternFill>
              </fill>
            </x14:dxf>
          </x14:cfRule>
          <xm:sqref>H738</xm:sqref>
        </x14:conditionalFormatting>
        <x14:conditionalFormatting xmlns:xm="http://schemas.microsoft.com/office/excel/2006/main">
          <x14:cfRule type="cellIs" priority="604" operator="notEqual" id="{1F6FCA25-5497-4166-94B4-903DD8071968}">
            <xm:f>'APPLIC. FRACT.'!$B133</xm:f>
            <x14:dxf>
              <font>
                <b/>
                <i val="0"/>
                <color rgb="FFFF0000"/>
              </font>
              <fill>
                <patternFill>
                  <bgColor rgb="FFFFDCFF"/>
                </patternFill>
              </fill>
            </x14:dxf>
          </x14:cfRule>
          <xm:sqref>D762</xm:sqref>
        </x14:conditionalFormatting>
        <x14:conditionalFormatting xmlns:xm="http://schemas.microsoft.com/office/excel/2006/main">
          <x14:cfRule type="cellIs" priority="605" operator="notEqual" id="{1BE3BDA5-6CA1-41CD-A09E-AAA4D0293863}">
            <xm:f>N('APPLIC. FRACT.'!$C133)</xm:f>
            <x14:dxf>
              <font>
                <b/>
                <i val="0"/>
                <color rgb="FFFF0000"/>
              </font>
              <fill>
                <patternFill>
                  <bgColor rgb="FFFFDCFF"/>
                </patternFill>
              </fill>
            </x14:dxf>
          </x14:cfRule>
          <xm:sqref>F762</xm:sqref>
        </x14:conditionalFormatting>
        <x14:conditionalFormatting xmlns:xm="http://schemas.microsoft.com/office/excel/2006/main">
          <x14:cfRule type="cellIs" priority="606" operator="notEqual" id="{069F8B06-530F-4B7D-AC32-2EFA21262BAB}">
            <xm:f>N('APPLIC. FRACT.'!$E133)</xm:f>
            <x14:dxf>
              <font>
                <b/>
                <i val="0"/>
                <color rgb="FFFF0000"/>
              </font>
              <fill>
                <patternFill>
                  <bgColor rgb="FFFFDCFF"/>
                </patternFill>
              </fill>
            </x14:dxf>
          </x14:cfRule>
          <xm:sqref>E762</xm:sqref>
        </x14:conditionalFormatting>
        <x14:conditionalFormatting xmlns:xm="http://schemas.microsoft.com/office/excel/2006/main">
          <x14:cfRule type="cellIs" priority="607" operator="notEqual" id="{65EEA5F0-00AD-4FFB-AEFD-0253F8C64D00}">
            <xm:f>N('APPLIC. FRACT.'!$F133)</xm:f>
            <x14:dxf>
              <font>
                <b/>
                <i val="0"/>
                <color rgb="FFFF0000"/>
              </font>
              <fill>
                <patternFill>
                  <bgColor rgb="FFFFDCFF"/>
                </patternFill>
              </fill>
            </x14:dxf>
          </x14:cfRule>
          <xm:sqref>G762</xm:sqref>
        </x14:conditionalFormatting>
        <x14:conditionalFormatting xmlns:xm="http://schemas.microsoft.com/office/excel/2006/main">
          <x14:cfRule type="cellIs" priority="608" operator="notEqual" id="{06A15FB1-2646-4013-A8FF-AB5C4E6EB0E2}">
            <xm:f>ROUND(N('APPLIC. FRACT.'!$G133),4)</xm:f>
            <x14:dxf>
              <font>
                <b/>
                <i val="0"/>
                <color rgb="FFFF0000"/>
              </font>
              <fill>
                <patternFill>
                  <bgColor rgb="FFFFDCFF"/>
                </patternFill>
              </fill>
            </x14:dxf>
          </x14:cfRule>
          <xm:sqref>H762</xm:sqref>
        </x14:conditionalFormatting>
        <x14:conditionalFormatting xmlns:xm="http://schemas.microsoft.com/office/excel/2006/main">
          <x14:cfRule type="cellIs" priority="13310" operator="notEqual" id="{56F21735-6266-4284-AA86-80439E9B8860}">
            <xm:f>'APPLIC. FRACT.'!$B135</xm:f>
            <x14:dxf>
              <font>
                <b/>
                <i val="0"/>
                <color rgb="FFFF0000"/>
              </font>
              <fill>
                <patternFill>
                  <bgColor rgb="FFFFDCFF"/>
                </patternFill>
              </fill>
            </x14:dxf>
          </x14:cfRule>
          <xm:sqref>D774</xm:sqref>
        </x14:conditionalFormatting>
        <x14:conditionalFormatting xmlns:xm="http://schemas.microsoft.com/office/excel/2006/main">
          <x14:cfRule type="cellIs" priority="13313" operator="notEqual" id="{EEDDDF19-F780-4D65-96BA-6E75743D32C1}">
            <xm:f>N('APPLIC. FRACT.'!$C135)</xm:f>
            <x14:dxf>
              <font>
                <b/>
                <i val="0"/>
                <color rgb="FFFF0000"/>
              </font>
              <fill>
                <patternFill>
                  <bgColor rgb="FFFFDCFF"/>
                </patternFill>
              </fill>
            </x14:dxf>
          </x14:cfRule>
          <xm:sqref>F774</xm:sqref>
        </x14:conditionalFormatting>
        <x14:conditionalFormatting xmlns:xm="http://schemas.microsoft.com/office/excel/2006/main">
          <x14:cfRule type="cellIs" priority="13316" operator="notEqual" id="{928BBCD3-F26F-4834-91E3-AF3A0A5FA97D}">
            <xm:f>N('APPLIC. FRACT.'!$E135)</xm:f>
            <x14:dxf>
              <font>
                <b/>
                <i val="0"/>
                <color rgb="FFFF0000"/>
              </font>
              <fill>
                <patternFill>
                  <bgColor rgb="FFFFDCFF"/>
                </patternFill>
              </fill>
            </x14:dxf>
          </x14:cfRule>
          <xm:sqref>E774</xm:sqref>
        </x14:conditionalFormatting>
        <x14:conditionalFormatting xmlns:xm="http://schemas.microsoft.com/office/excel/2006/main">
          <x14:cfRule type="cellIs" priority="13319" operator="notEqual" id="{55E9CD2C-80DC-48F3-8F17-39D3F8FACEEF}">
            <xm:f>N('APPLIC. FRACT.'!$F135)</xm:f>
            <x14:dxf>
              <font>
                <b/>
                <i val="0"/>
                <color rgb="FFFF0000"/>
              </font>
              <fill>
                <patternFill>
                  <bgColor rgb="FFFFDCFF"/>
                </patternFill>
              </fill>
            </x14:dxf>
          </x14:cfRule>
          <xm:sqref>G774</xm:sqref>
        </x14:conditionalFormatting>
        <x14:conditionalFormatting xmlns:xm="http://schemas.microsoft.com/office/excel/2006/main">
          <x14:cfRule type="cellIs" priority="13322" operator="notEqual" id="{CE196F0F-4454-4545-8DCD-A23443D0C150}">
            <xm:f>ROUND(N('APPLIC. FRACT.'!$G135),4)</xm:f>
            <x14:dxf>
              <font>
                <b/>
                <i val="0"/>
                <color rgb="FFFF0000"/>
              </font>
              <fill>
                <patternFill>
                  <bgColor rgb="FFFFDCFF"/>
                </patternFill>
              </fill>
            </x14:dxf>
          </x14:cfRule>
          <xm:sqref>H774</xm:sqref>
        </x14:conditionalFormatting>
        <x14:conditionalFormatting xmlns:xm="http://schemas.microsoft.com/office/excel/2006/main">
          <x14:cfRule type="cellIs" priority="13764" operator="notEqual" id="{56F21735-6266-4284-AA86-80439E9B8860}">
            <xm:f>'APPLIC. FRACT.'!$B138</xm:f>
            <x14:dxf>
              <font>
                <b/>
                <i val="0"/>
                <color rgb="FFFF0000"/>
              </font>
              <fill>
                <patternFill>
                  <bgColor rgb="FFFFDCFF"/>
                </patternFill>
              </fill>
            </x14:dxf>
          </x14:cfRule>
          <xm:sqref>D792</xm:sqref>
        </x14:conditionalFormatting>
        <x14:conditionalFormatting xmlns:xm="http://schemas.microsoft.com/office/excel/2006/main">
          <x14:cfRule type="cellIs" priority="13766" operator="notEqual" id="{EEDDDF19-F780-4D65-96BA-6E75743D32C1}">
            <xm:f>N('APPLIC. FRACT.'!$C138)</xm:f>
            <x14:dxf>
              <font>
                <b/>
                <i val="0"/>
                <color rgb="FFFF0000"/>
              </font>
              <fill>
                <patternFill>
                  <bgColor rgb="FFFFDCFF"/>
                </patternFill>
              </fill>
            </x14:dxf>
          </x14:cfRule>
          <xm:sqref>F792</xm:sqref>
        </x14:conditionalFormatting>
        <x14:conditionalFormatting xmlns:xm="http://schemas.microsoft.com/office/excel/2006/main">
          <x14:cfRule type="cellIs" priority="13768" operator="notEqual" id="{928BBCD3-F26F-4834-91E3-AF3A0A5FA97D}">
            <xm:f>N('APPLIC. FRACT.'!$E138)</xm:f>
            <x14:dxf>
              <font>
                <b/>
                <i val="0"/>
                <color rgb="FFFF0000"/>
              </font>
              <fill>
                <patternFill>
                  <bgColor rgb="FFFFDCFF"/>
                </patternFill>
              </fill>
            </x14:dxf>
          </x14:cfRule>
          <xm:sqref>E792</xm:sqref>
        </x14:conditionalFormatting>
        <x14:conditionalFormatting xmlns:xm="http://schemas.microsoft.com/office/excel/2006/main">
          <x14:cfRule type="cellIs" priority="13770" operator="notEqual" id="{55E9CD2C-80DC-48F3-8F17-39D3F8FACEEF}">
            <xm:f>N('APPLIC. FRACT.'!$F138)</xm:f>
            <x14:dxf>
              <font>
                <b/>
                <i val="0"/>
                <color rgb="FFFF0000"/>
              </font>
              <fill>
                <patternFill>
                  <bgColor rgb="FFFFDCFF"/>
                </patternFill>
              </fill>
            </x14:dxf>
          </x14:cfRule>
          <xm:sqref>G792</xm:sqref>
        </x14:conditionalFormatting>
        <x14:conditionalFormatting xmlns:xm="http://schemas.microsoft.com/office/excel/2006/main">
          <x14:cfRule type="cellIs" priority="13772" operator="notEqual" id="{CE196F0F-4454-4545-8DCD-A23443D0C150}">
            <xm:f>ROUND(N('APPLIC. FRACT.'!$G138),4)</xm:f>
            <x14:dxf>
              <font>
                <b/>
                <i val="0"/>
                <color rgb="FFFF0000"/>
              </font>
              <fill>
                <patternFill>
                  <bgColor rgb="FFFFDCFF"/>
                </patternFill>
              </fill>
            </x14:dxf>
          </x14:cfRule>
          <xm:sqref>H792</xm:sqref>
        </x14:conditionalFormatting>
        <x14:conditionalFormatting xmlns:xm="http://schemas.microsoft.com/office/excel/2006/main">
          <x14:cfRule type="cellIs" priority="14219" operator="notEqual" id="{56F21735-6266-4284-AA86-80439E9B8860}">
            <xm:f>'APPLIC. FRACT.'!$B132</xm:f>
            <x14:dxf>
              <font>
                <b/>
                <i val="0"/>
                <color rgb="FFFF0000"/>
              </font>
              <fill>
                <patternFill>
                  <bgColor rgb="FFFFDCFF"/>
                </patternFill>
              </fill>
            </x14:dxf>
          </x14:cfRule>
          <xm:sqref>D756</xm:sqref>
        </x14:conditionalFormatting>
        <x14:conditionalFormatting xmlns:xm="http://schemas.microsoft.com/office/excel/2006/main">
          <x14:cfRule type="cellIs" priority="14220" operator="notEqual" id="{EEDDDF19-F780-4D65-96BA-6E75743D32C1}">
            <xm:f>N('APPLIC. FRACT.'!$C132)</xm:f>
            <x14:dxf>
              <font>
                <b/>
                <i val="0"/>
                <color rgb="FFFF0000"/>
              </font>
              <fill>
                <patternFill>
                  <bgColor rgb="FFFFDCFF"/>
                </patternFill>
              </fill>
            </x14:dxf>
          </x14:cfRule>
          <xm:sqref>F756</xm:sqref>
        </x14:conditionalFormatting>
        <x14:conditionalFormatting xmlns:xm="http://schemas.microsoft.com/office/excel/2006/main">
          <x14:cfRule type="cellIs" priority="14221" operator="notEqual" id="{928BBCD3-F26F-4834-91E3-AF3A0A5FA97D}">
            <xm:f>N('APPLIC. FRACT.'!$E132)</xm:f>
            <x14:dxf>
              <font>
                <b/>
                <i val="0"/>
                <color rgb="FFFF0000"/>
              </font>
              <fill>
                <patternFill>
                  <bgColor rgb="FFFFDCFF"/>
                </patternFill>
              </fill>
            </x14:dxf>
          </x14:cfRule>
          <xm:sqref>E756</xm:sqref>
        </x14:conditionalFormatting>
        <x14:conditionalFormatting xmlns:xm="http://schemas.microsoft.com/office/excel/2006/main">
          <x14:cfRule type="cellIs" priority="14222" operator="notEqual" id="{55E9CD2C-80DC-48F3-8F17-39D3F8FACEEF}">
            <xm:f>N('APPLIC. FRACT.'!$F132)</xm:f>
            <x14:dxf>
              <font>
                <b/>
                <i val="0"/>
                <color rgb="FFFF0000"/>
              </font>
              <fill>
                <patternFill>
                  <bgColor rgb="FFFFDCFF"/>
                </patternFill>
              </fill>
            </x14:dxf>
          </x14:cfRule>
          <xm:sqref>G756</xm:sqref>
        </x14:conditionalFormatting>
        <x14:conditionalFormatting xmlns:xm="http://schemas.microsoft.com/office/excel/2006/main">
          <x14:cfRule type="cellIs" priority="14223" operator="notEqual" id="{CE196F0F-4454-4545-8DCD-A23443D0C150}">
            <xm:f>ROUND(N('APPLIC. FRACT.'!$G132),4)</xm:f>
            <x14:dxf>
              <font>
                <b/>
                <i val="0"/>
                <color rgb="FFFF0000"/>
              </font>
              <fill>
                <patternFill>
                  <bgColor rgb="FFFFDCFF"/>
                </patternFill>
              </fill>
            </x14:dxf>
          </x14:cfRule>
          <xm:sqref>H756</xm:sqref>
        </x14:conditionalFormatting>
        <x14:conditionalFormatting xmlns:xm="http://schemas.microsoft.com/office/excel/2006/main">
          <x14:cfRule type="cellIs" priority="572" operator="notEqual" id="{D3E01AE7-2771-40D2-B797-61F6D728A4A0}">
            <xm:f>'APPLIC. FRACT.'!$B137</xm:f>
            <x14:dxf>
              <font>
                <b/>
                <i val="0"/>
                <color rgb="FFFF0000"/>
              </font>
              <fill>
                <patternFill>
                  <bgColor rgb="FFFFDCFF"/>
                </patternFill>
              </fill>
            </x14:dxf>
          </x14:cfRule>
          <xm:sqref>D786</xm:sqref>
        </x14:conditionalFormatting>
        <x14:conditionalFormatting xmlns:xm="http://schemas.microsoft.com/office/excel/2006/main">
          <x14:cfRule type="cellIs" priority="573" operator="notEqual" id="{E319ECD4-02C7-4A4D-9B80-90A37A0ECA80}">
            <xm:f>N('APPLIC. FRACT.'!$C137)</xm:f>
            <x14:dxf>
              <font>
                <b/>
                <i val="0"/>
                <color rgb="FFFF0000"/>
              </font>
              <fill>
                <patternFill>
                  <bgColor rgb="FFFFDCFF"/>
                </patternFill>
              </fill>
            </x14:dxf>
          </x14:cfRule>
          <xm:sqref>F786</xm:sqref>
        </x14:conditionalFormatting>
        <x14:conditionalFormatting xmlns:xm="http://schemas.microsoft.com/office/excel/2006/main">
          <x14:cfRule type="cellIs" priority="574" operator="notEqual" id="{B8E0E079-92FE-43F9-A031-D34C8DC8A317}">
            <xm:f>N('APPLIC. FRACT.'!$E137)</xm:f>
            <x14:dxf>
              <font>
                <b/>
                <i val="0"/>
                <color rgb="FFFF0000"/>
              </font>
              <fill>
                <patternFill>
                  <bgColor rgb="FFFFDCFF"/>
                </patternFill>
              </fill>
            </x14:dxf>
          </x14:cfRule>
          <xm:sqref>E786</xm:sqref>
        </x14:conditionalFormatting>
        <x14:conditionalFormatting xmlns:xm="http://schemas.microsoft.com/office/excel/2006/main">
          <x14:cfRule type="cellIs" priority="575" operator="notEqual" id="{FCBF8A00-BADF-40B5-8BD5-8CD380ACF0D6}">
            <xm:f>N('APPLIC. FRACT.'!$F137)</xm:f>
            <x14:dxf>
              <font>
                <b/>
                <i val="0"/>
                <color rgb="FFFF0000"/>
              </font>
              <fill>
                <patternFill>
                  <bgColor rgb="FFFFDCFF"/>
                </patternFill>
              </fill>
            </x14:dxf>
          </x14:cfRule>
          <xm:sqref>G786</xm:sqref>
        </x14:conditionalFormatting>
        <x14:conditionalFormatting xmlns:xm="http://schemas.microsoft.com/office/excel/2006/main">
          <x14:cfRule type="cellIs" priority="576" operator="notEqual" id="{36C3DFD2-4B08-4433-81D4-DFD50444C3A8}">
            <xm:f>ROUND(N('APPLIC. FRACT.'!$G137),4)</xm:f>
            <x14:dxf>
              <font>
                <b/>
                <i val="0"/>
                <color rgb="FFFF0000"/>
              </font>
              <fill>
                <patternFill>
                  <bgColor rgb="FFFFDCFF"/>
                </patternFill>
              </fill>
            </x14:dxf>
          </x14:cfRule>
          <xm:sqref>H786</xm:sqref>
        </x14:conditionalFormatting>
        <x14:conditionalFormatting xmlns:xm="http://schemas.microsoft.com/office/excel/2006/main">
          <x14:cfRule type="cellIs" priority="14670" operator="notEqual" id="{56F21735-6266-4284-AA86-80439E9B8860}">
            <xm:f>'APPLIC. FRACT.'!$B141</xm:f>
            <x14:dxf>
              <font>
                <b/>
                <i val="0"/>
                <color rgb="FFFF0000"/>
              </font>
              <fill>
                <patternFill>
                  <bgColor rgb="FFFFDCFF"/>
                </patternFill>
              </fill>
            </x14:dxf>
          </x14:cfRule>
          <xm:sqref>D811</xm:sqref>
        </x14:conditionalFormatting>
        <x14:conditionalFormatting xmlns:xm="http://schemas.microsoft.com/office/excel/2006/main">
          <x14:cfRule type="cellIs" priority="14672" operator="notEqual" id="{EEDDDF19-F780-4D65-96BA-6E75743D32C1}">
            <xm:f>N('APPLIC. FRACT.'!$C141)</xm:f>
            <x14:dxf>
              <font>
                <b/>
                <i val="0"/>
                <color rgb="FFFF0000"/>
              </font>
              <fill>
                <patternFill>
                  <bgColor rgb="FFFFDCFF"/>
                </patternFill>
              </fill>
            </x14:dxf>
          </x14:cfRule>
          <xm:sqref>F811</xm:sqref>
        </x14:conditionalFormatting>
        <x14:conditionalFormatting xmlns:xm="http://schemas.microsoft.com/office/excel/2006/main">
          <x14:cfRule type="cellIs" priority="14674" operator="notEqual" id="{928BBCD3-F26F-4834-91E3-AF3A0A5FA97D}">
            <xm:f>N('APPLIC. FRACT.'!$E141)</xm:f>
            <x14:dxf>
              <font>
                <b/>
                <i val="0"/>
                <color rgb="FFFF0000"/>
              </font>
              <fill>
                <patternFill>
                  <bgColor rgb="FFFFDCFF"/>
                </patternFill>
              </fill>
            </x14:dxf>
          </x14:cfRule>
          <xm:sqref>E811</xm:sqref>
        </x14:conditionalFormatting>
        <x14:conditionalFormatting xmlns:xm="http://schemas.microsoft.com/office/excel/2006/main">
          <x14:cfRule type="cellIs" priority="14676" operator="notEqual" id="{55E9CD2C-80DC-48F3-8F17-39D3F8FACEEF}">
            <xm:f>N('APPLIC. FRACT.'!$F141)</xm:f>
            <x14:dxf>
              <font>
                <b/>
                <i val="0"/>
                <color rgb="FFFF0000"/>
              </font>
              <fill>
                <patternFill>
                  <bgColor rgb="FFFFDCFF"/>
                </patternFill>
              </fill>
            </x14:dxf>
          </x14:cfRule>
          <xm:sqref>G811</xm:sqref>
        </x14:conditionalFormatting>
        <x14:conditionalFormatting xmlns:xm="http://schemas.microsoft.com/office/excel/2006/main">
          <x14:cfRule type="cellIs" priority="14678" operator="notEqual" id="{CE196F0F-4454-4545-8DCD-A23443D0C150}">
            <xm:f>ROUND(N('APPLIC. FRACT.'!$G141),4)</xm:f>
            <x14:dxf>
              <font>
                <b/>
                <i val="0"/>
                <color rgb="FFFF0000"/>
              </font>
              <fill>
                <patternFill>
                  <bgColor rgb="FFFFDCFF"/>
                </patternFill>
              </fill>
            </x14:dxf>
          </x14:cfRule>
          <xm:sqref>H811</xm:sqref>
        </x14:conditionalFormatting>
        <x14:conditionalFormatting xmlns:xm="http://schemas.microsoft.com/office/excel/2006/main">
          <x14:cfRule type="cellIs" priority="15140" operator="notEqual" id="{56F21735-6266-4284-AA86-80439E9B8860}">
            <xm:f>'APPLIC. FRACT.'!$B136</xm:f>
            <x14:dxf>
              <font>
                <b/>
                <i val="0"/>
                <color rgb="FFFF0000"/>
              </font>
              <fill>
                <patternFill>
                  <bgColor rgb="FFFFDCFF"/>
                </patternFill>
              </fill>
            </x14:dxf>
          </x14:cfRule>
          <xm:sqref>D780</xm:sqref>
        </x14:conditionalFormatting>
        <x14:conditionalFormatting xmlns:xm="http://schemas.microsoft.com/office/excel/2006/main">
          <x14:cfRule type="cellIs" priority="15141" operator="notEqual" id="{EEDDDF19-F780-4D65-96BA-6E75743D32C1}">
            <xm:f>N('APPLIC. FRACT.'!$C136)</xm:f>
            <x14:dxf>
              <font>
                <b/>
                <i val="0"/>
                <color rgb="FFFF0000"/>
              </font>
              <fill>
                <patternFill>
                  <bgColor rgb="FFFFDCFF"/>
                </patternFill>
              </fill>
            </x14:dxf>
          </x14:cfRule>
          <xm:sqref>F780</xm:sqref>
        </x14:conditionalFormatting>
        <x14:conditionalFormatting xmlns:xm="http://schemas.microsoft.com/office/excel/2006/main">
          <x14:cfRule type="cellIs" priority="15142" operator="notEqual" id="{928BBCD3-F26F-4834-91E3-AF3A0A5FA97D}">
            <xm:f>N('APPLIC. FRACT.'!$E136)</xm:f>
            <x14:dxf>
              <font>
                <b/>
                <i val="0"/>
                <color rgb="FFFF0000"/>
              </font>
              <fill>
                <patternFill>
                  <bgColor rgb="FFFFDCFF"/>
                </patternFill>
              </fill>
            </x14:dxf>
          </x14:cfRule>
          <xm:sqref>E780</xm:sqref>
        </x14:conditionalFormatting>
        <x14:conditionalFormatting xmlns:xm="http://schemas.microsoft.com/office/excel/2006/main">
          <x14:cfRule type="cellIs" priority="15143" operator="notEqual" id="{55E9CD2C-80DC-48F3-8F17-39D3F8FACEEF}">
            <xm:f>N('APPLIC. FRACT.'!$F136)</xm:f>
            <x14:dxf>
              <font>
                <b/>
                <i val="0"/>
                <color rgb="FFFF0000"/>
              </font>
              <fill>
                <patternFill>
                  <bgColor rgb="FFFFDCFF"/>
                </patternFill>
              </fill>
            </x14:dxf>
          </x14:cfRule>
          <xm:sqref>G780</xm:sqref>
        </x14:conditionalFormatting>
        <x14:conditionalFormatting xmlns:xm="http://schemas.microsoft.com/office/excel/2006/main">
          <x14:cfRule type="cellIs" priority="15144" operator="notEqual" id="{CE196F0F-4454-4545-8DCD-A23443D0C150}">
            <xm:f>ROUND(N('APPLIC. FRACT.'!$G136),4)</xm:f>
            <x14:dxf>
              <font>
                <b/>
                <i val="0"/>
                <color rgb="FFFF0000"/>
              </font>
              <fill>
                <patternFill>
                  <bgColor rgb="FFFFDCFF"/>
                </patternFill>
              </fill>
            </x14:dxf>
          </x14:cfRule>
          <xm:sqref>H780</xm:sqref>
        </x14:conditionalFormatting>
        <x14:conditionalFormatting xmlns:xm="http://schemas.microsoft.com/office/excel/2006/main">
          <x14:cfRule type="cellIs" priority="548" operator="notEqual" id="{337DE7FA-CF44-490B-BDF1-AA81682C6DED}">
            <xm:f>'APPLIC. FRACT.'!$B140</xm:f>
            <x14:dxf>
              <font>
                <b/>
                <i val="0"/>
                <color rgb="FFFF0000"/>
              </font>
              <fill>
                <patternFill>
                  <bgColor rgb="FFFFDCFF"/>
                </patternFill>
              </fill>
            </x14:dxf>
          </x14:cfRule>
          <xm:sqref>D805</xm:sqref>
        </x14:conditionalFormatting>
        <x14:conditionalFormatting xmlns:xm="http://schemas.microsoft.com/office/excel/2006/main">
          <x14:cfRule type="cellIs" priority="549" operator="notEqual" id="{8CE12A6C-0AF9-4E29-9C0C-2B80027E7E7B}">
            <xm:f>N('APPLIC. FRACT.'!$C140)</xm:f>
            <x14:dxf>
              <font>
                <b/>
                <i val="0"/>
                <color rgb="FFFF0000"/>
              </font>
              <fill>
                <patternFill>
                  <bgColor rgb="FFFFDCFF"/>
                </patternFill>
              </fill>
            </x14:dxf>
          </x14:cfRule>
          <xm:sqref>F805</xm:sqref>
        </x14:conditionalFormatting>
        <x14:conditionalFormatting xmlns:xm="http://schemas.microsoft.com/office/excel/2006/main">
          <x14:cfRule type="cellIs" priority="550" operator="notEqual" id="{1DDBB6A8-7DFC-4871-96E6-0C9C09530CFC}">
            <xm:f>N('APPLIC. FRACT.'!$E140)</xm:f>
            <x14:dxf>
              <font>
                <b/>
                <i val="0"/>
                <color rgb="FFFF0000"/>
              </font>
              <fill>
                <patternFill>
                  <bgColor rgb="FFFFDCFF"/>
                </patternFill>
              </fill>
            </x14:dxf>
          </x14:cfRule>
          <xm:sqref>E805</xm:sqref>
        </x14:conditionalFormatting>
        <x14:conditionalFormatting xmlns:xm="http://schemas.microsoft.com/office/excel/2006/main">
          <x14:cfRule type="cellIs" priority="551" operator="notEqual" id="{569A2252-97C6-4DC2-9DE2-E793649CF751}">
            <xm:f>N('APPLIC. FRACT.'!$F140)</xm:f>
            <x14:dxf>
              <font>
                <b/>
                <i val="0"/>
                <color rgb="FFFF0000"/>
              </font>
              <fill>
                <patternFill>
                  <bgColor rgb="FFFFDCFF"/>
                </patternFill>
              </fill>
            </x14:dxf>
          </x14:cfRule>
          <xm:sqref>G805</xm:sqref>
        </x14:conditionalFormatting>
        <x14:conditionalFormatting xmlns:xm="http://schemas.microsoft.com/office/excel/2006/main">
          <x14:cfRule type="cellIs" priority="552" operator="notEqual" id="{520F2D85-6876-4B38-BC80-B6C619986C0B}">
            <xm:f>ROUND(N('APPLIC. FRACT.'!$G140),4)</xm:f>
            <x14:dxf>
              <font>
                <b/>
                <i val="0"/>
                <color rgb="FFFF0000"/>
              </font>
              <fill>
                <patternFill>
                  <bgColor rgb="FFFFDCFF"/>
                </patternFill>
              </fill>
            </x14:dxf>
          </x14:cfRule>
          <xm:sqref>H805</xm:sqref>
        </x14:conditionalFormatting>
        <x14:conditionalFormatting xmlns:xm="http://schemas.microsoft.com/office/excel/2006/main">
          <x14:cfRule type="cellIs" priority="15606" operator="notEqual" id="{56F21735-6266-4284-AA86-80439E9B8860}">
            <xm:f>'APPLIC. FRACT.'!$B144</xm:f>
            <x14:dxf>
              <font>
                <b/>
                <i val="0"/>
                <color rgb="FFFF0000"/>
              </font>
              <fill>
                <patternFill>
                  <bgColor rgb="FFFFDCFF"/>
                </patternFill>
              </fill>
            </x14:dxf>
          </x14:cfRule>
          <xm:sqref>D829</xm:sqref>
        </x14:conditionalFormatting>
        <x14:conditionalFormatting xmlns:xm="http://schemas.microsoft.com/office/excel/2006/main">
          <x14:cfRule type="cellIs" priority="15608" operator="notEqual" id="{EEDDDF19-F780-4D65-96BA-6E75743D32C1}">
            <xm:f>N('APPLIC. FRACT.'!$C144)</xm:f>
            <x14:dxf>
              <font>
                <b/>
                <i val="0"/>
                <color rgb="FFFF0000"/>
              </font>
              <fill>
                <patternFill>
                  <bgColor rgb="FFFFDCFF"/>
                </patternFill>
              </fill>
            </x14:dxf>
          </x14:cfRule>
          <xm:sqref>F829</xm:sqref>
        </x14:conditionalFormatting>
        <x14:conditionalFormatting xmlns:xm="http://schemas.microsoft.com/office/excel/2006/main">
          <x14:cfRule type="cellIs" priority="15610" operator="notEqual" id="{928BBCD3-F26F-4834-91E3-AF3A0A5FA97D}">
            <xm:f>N('APPLIC. FRACT.'!$E144)</xm:f>
            <x14:dxf>
              <font>
                <b/>
                <i val="0"/>
                <color rgb="FFFF0000"/>
              </font>
              <fill>
                <patternFill>
                  <bgColor rgb="FFFFDCFF"/>
                </patternFill>
              </fill>
            </x14:dxf>
          </x14:cfRule>
          <xm:sqref>E829</xm:sqref>
        </x14:conditionalFormatting>
        <x14:conditionalFormatting xmlns:xm="http://schemas.microsoft.com/office/excel/2006/main">
          <x14:cfRule type="cellIs" priority="15612" operator="notEqual" id="{55E9CD2C-80DC-48F3-8F17-39D3F8FACEEF}">
            <xm:f>N('APPLIC. FRACT.'!$F144)</xm:f>
            <x14:dxf>
              <font>
                <b/>
                <i val="0"/>
                <color rgb="FFFF0000"/>
              </font>
              <fill>
                <patternFill>
                  <bgColor rgb="FFFFDCFF"/>
                </patternFill>
              </fill>
            </x14:dxf>
          </x14:cfRule>
          <xm:sqref>G829</xm:sqref>
        </x14:conditionalFormatting>
        <x14:conditionalFormatting xmlns:xm="http://schemas.microsoft.com/office/excel/2006/main">
          <x14:cfRule type="cellIs" priority="15614" operator="notEqual" id="{CE196F0F-4454-4545-8DCD-A23443D0C150}">
            <xm:f>ROUND(N('APPLIC. FRACT.'!$G144),4)</xm:f>
            <x14:dxf>
              <font>
                <b/>
                <i val="0"/>
                <color rgb="FFFF0000"/>
              </font>
              <fill>
                <patternFill>
                  <bgColor rgb="FFFFDCFF"/>
                </patternFill>
              </fill>
            </x14:dxf>
          </x14:cfRule>
          <xm:sqref>H829</xm:sqref>
        </x14:conditionalFormatting>
        <x14:conditionalFormatting xmlns:xm="http://schemas.microsoft.com/office/excel/2006/main">
          <x14:cfRule type="cellIs" priority="16091" operator="notEqual" id="{56F21735-6266-4284-AA86-80439E9B8860}">
            <xm:f>'APPLIC. FRACT.'!$B139</xm:f>
            <x14:dxf>
              <font>
                <b/>
                <i val="0"/>
                <color rgb="FFFF0000"/>
              </font>
              <fill>
                <patternFill>
                  <bgColor rgb="FFFFDCFF"/>
                </patternFill>
              </fill>
            </x14:dxf>
          </x14:cfRule>
          <xm:sqref>D798</xm:sqref>
        </x14:conditionalFormatting>
        <x14:conditionalFormatting xmlns:xm="http://schemas.microsoft.com/office/excel/2006/main">
          <x14:cfRule type="cellIs" priority="16092" operator="notEqual" id="{EEDDDF19-F780-4D65-96BA-6E75743D32C1}">
            <xm:f>N('APPLIC. FRACT.'!$C139)</xm:f>
            <x14:dxf>
              <font>
                <b/>
                <i val="0"/>
                <color rgb="FFFF0000"/>
              </font>
              <fill>
                <patternFill>
                  <bgColor rgb="FFFFDCFF"/>
                </patternFill>
              </fill>
            </x14:dxf>
          </x14:cfRule>
          <xm:sqref>F798</xm:sqref>
        </x14:conditionalFormatting>
        <x14:conditionalFormatting xmlns:xm="http://schemas.microsoft.com/office/excel/2006/main">
          <x14:cfRule type="cellIs" priority="16093" operator="notEqual" id="{928BBCD3-F26F-4834-91E3-AF3A0A5FA97D}">
            <xm:f>N('APPLIC. FRACT.'!$E139)</xm:f>
            <x14:dxf>
              <font>
                <b/>
                <i val="0"/>
                <color rgb="FFFF0000"/>
              </font>
              <fill>
                <patternFill>
                  <bgColor rgb="FFFFDCFF"/>
                </patternFill>
              </fill>
            </x14:dxf>
          </x14:cfRule>
          <xm:sqref>E798</xm:sqref>
        </x14:conditionalFormatting>
        <x14:conditionalFormatting xmlns:xm="http://schemas.microsoft.com/office/excel/2006/main">
          <x14:cfRule type="cellIs" priority="16094" operator="notEqual" id="{55E9CD2C-80DC-48F3-8F17-39D3F8FACEEF}">
            <xm:f>N('APPLIC. FRACT.'!$F139)</xm:f>
            <x14:dxf>
              <font>
                <b/>
                <i val="0"/>
                <color rgb="FFFF0000"/>
              </font>
              <fill>
                <patternFill>
                  <bgColor rgb="FFFFDCFF"/>
                </patternFill>
              </fill>
            </x14:dxf>
          </x14:cfRule>
          <xm:sqref>G798</xm:sqref>
        </x14:conditionalFormatting>
        <x14:conditionalFormatting xmlns:xm="http://schemas.microsoft.com/office/excel/2006/main">
          <x14:cfRule type="cellIs" priority="16095" operator="notEqual" id="{CE196F0F-4454-4545-8DCD-A23443D0C150}">
            <xm:f>ROUND(N('APPLIC. FRACT.'!$G139),4)</xm:f>
            <x14:dxf>
              <font>
                <b/>
                <i val="0"/>
                <color rgb="FFFF0000"/>
              </font>
              <fill>
                <patternFill>
                  <bgColor rgb="FFFFDCFF"/>
                </patternFill>
              </fill>
            </x14:dxf>
          </x14:cfRule>
          <xm:sqref>H798</xm:sqref>
        </x14:conditionalFormatting>
        <x14:conditionalFormatting xmlns:xm="http://schemas.microsoft.com/office/excel/2006/main">
          <x14:cfRule type="cellIs" priority="524" operator="notEqual" id="{0F0468E1-54A6-452D-96D8-9EA124854888}">
            <xm:f>'APPLIC. FRACT.'!$B143</xm:f>
            <x14:dxf>
              <font>
                <b/>
                <i val="0"/>
                <color rgb="FFFF0000"/>
              </font>
              <fill>
                <patternFill>
                  <bgColor rgb="FFFFDCFF"/>
                </patternFill>
              </fill>
            </x14:dxf>
          </x14:cfRule>
          <xm:sqref>D823</xm:sqref>
        </x14:conditionalFormatting>
        <x14:conditionalFormatting xmlns:xm="http://schemas.microsoft.com/office/excel/2006/main">
          <x14:cfRule type="cellIs" priority="525" operator="notEqual" id="{5CD63543-5481-4426-843C-BA6EF0631B6A}">
            <xm:f>N('APPLIC. FRACT.'!$C143)</xm:f>
            <x14:dxf>
              <font>
                <b/>
                <i val="0"/>
                <color rgb="FFFF0000"/>
              </font>
              <fill>
                <patternFill>
                  <bgColor rgb="FFFFDCFF"/>
                </patternFill>
              </fill>
            </x14:dxf>
          </x14:cfRule>
          <xm:sqref>F823</xm:sqref>
        </x14:conditionalFormatting>
        <x14:conditionalFormatting xmlns:xm="http://schemas.microsoft.com/office/excel/2006/main">
          <x14:cfRule type="cellIs" priority="526" operator="notEqual" id="{AB3E5A77-3DA8-432A-BBF0-705CF0E92A93}">
            <xm:f>N('APPLIC. FRACT.'!$E143)</xm:f>
            <x14:dxf>
              <font>
                <b/>
                <i val="0"/>
                <color rgb="FFFF0000"/>
              </font>
              <fill>
                <patternFill>
                  <bgColor rgb="FFFFDCFF"/>
                </patternFill>
              </fill>
            </x14:dxf>
          </x14:cfRule>
          <xm:sqref>E823</xm:sqref>
        </x14:conditionalFormatting>
        <x14:conditionalFormatting xmlns:xm="http://schemas.microsoft.com/office/excel/2006/main">
          <x14:cfRule type="cellIs" priority="527" operator="notEqual" id="{E4A13097-293E-4FAB-87E0-7E5E9654D758}">
            <xm:f>N('APPLIC. FRACT.'!$F143)</xm:f>
            <x14:dxf>
              <font>
                <b/>
                <i val="0"/>
                <color rgb="FFFF0000"/>
              </font>
              <fill>
                <patternFill>
                  <bgColor rgb="FFFFDCFF"/>
                </patternFill>
              </fill>
            </x14:dxf>
          </x14:cfRule>
          <xm:sqref>G823</xm:sqref>
        </x14:conditionalFormatting>
        <x14:conditionalFormatting xmlns:xm="http://schemas.microsoft.com/office/excel/2006/main">
          <x14:cfRule type="cellIs" priority="528" operator="notEqual" id="{4B6204AB-91B8-4390-A695-59639C7063DB}">
            <xm:f>ROUND(N('APPLIC. FRACT.'!$G143),4)</xm:f>
            <x14:dxf>
              <font>
                <b/>
                <i val="0"/>
                <color rgb="FFFF0000"/>
              </font>
              <fill>
                <patternFill>
                  <bgColor rgb="FFFFDCFF"/>
                </patternFill>
              </fill>
            </x14:dxf>
          </x14:cfRule>
          <xm:sqref>H823</xm:sqref>
        </x14:conditionalFormatting>
        <x14:conditionalFormatting xmlns:xm="http://schemas.microsoft.com/office/excel/2006/main">
          <x14:cfRule type="cellIs" priority="16572" operator="notEqual" id="{56F21735-6266-4284-AA86-80439E9B8860}">
            <xm:f>'APPLIC. FRACT.'!$B147</xm:f>
            <x14:dxf>
              <font>
                <b/>
                <i val="0"/>
                <color rgb="FFFF0000"/>
              </font>
              <fill>
                <patternFill>
                  <bgColor rgb="FFFFDCFF"/>
                </patternFill>
              </fill>
            </x14:dxf>
          </x14:cfRule>
          <xm:sqref>D847</xm:sqref>
        </x14:conditionalFormatting>
        <x14:conditionalFormatting xmlns:xm="http://schemas.microsoft.com/office/excel/2006/main">
          <x14:cfRule type="cellIs" priority="16574" operator="notEqual" id="{EEDDDF19-F780-4D65-96BA-6E75743D32C1}">
            <xm:f>N('APPLIC. FRACT.'!$C147)</xm:f>
            <x14:dxf>
              <font>
                <b/>
                <i val="0"/>
                <color rgb="FFFF0000"/>
              </font>
              <fill>
                <patternFill>
                  <bgColor rgb="FFFFDCFF"/>
                </patternFill>
              </fill>
            </x14:dxf>
          </x14:cfRule>
          <xm:sqref>F847</xm:sqref>
        </x14:conditionalFormatting>
        <x14:conditionalFormatting xmlns:xm="http://schemas.microsoft.com/office/excel/2006/main">
          <x14:cfRule type="cellIs" priority="16576" operator="notEqual" id="{928BBCD3-F26F-4834-91E3-AF3A0A5FA97D}">
            <xm:f>N('APPLIC. FRACT.'!$E147)</xm:f>
            <x14:dxf>
              <font>
                <b/>
                <i val="0"/>
                <color rgb="FFFF0000"/>
              </font>
              <fill>
                <patternFill>
                  <bgColor rgb="FFFFDCFF"/>
                </patternFill>
              </fill>
            </x14:dxf>
          </x14:cfRule>
          <xm:sqref>E847</xm:sqref>
        </x14:conditionalFormatting>
        <x14:conditionalFormatting xmlns:xm="http://schemas.microsoft.com/office/excel/2006/main">
          <x14:cfRule type="cellIs" priority="16578" operator="notEqual" id="{55E9CD2C-80DC-48F3-8F17-39D3F8FACEEF}">
            <xm:f>N('APPLIC. FRACT.'!$F147)</xm:f>
            <x14:dxf>
              <font>
                <b/>
                <i val="0"/>
                <color rgb="FFFF0000"/>
              </font>
              <fill>
                <patternFill>
                  <bgColor rgb="FFFFDCFF"/>
                </patternFill>
              </fill>
            </x14:dxf>
          </x14:cfRule>
          <xm:sqref>G847</xm:sqref>
        </x14:conditionalFormatting>
        <x14:conditionalFormatting xmlns:xm="http://schemas.microsoft.com/office/excel/2006/main">
          <x14:cfRule type="cellIs" priority="16580" operator="notEqual" id="{CE196F0F-4454-4545-8DCD-A23443D0C150}">
            <xm:f>ROUND(N('APPLIC. FRACT.'!$G147),4)</xm:f>
            <x14:dxf>
              <font>
                <b/>
                <i val="0"/>
                <color rgb="FFFF0000"/>
              </font>
              <fill>
                <patternFill>
                  <bgColor rgb="FFFFDCFF"/>
                </patternFill>
              </fill>
            </x14:dxf>
          </x14:cfRule>
          <xm:sqref>H847</xm:sqref>
        </x14:conditionalFormatting>
        <x14:conditionalFormatting xmlns:xm="http://schemas.microsoft.com/office/excel/2006/main">
          <x14:cfRule type="cellIs" priority="17072" operator="notEqual" id="{56F21735-6266-4284-AA86-80439E9B8860}">
            <xm:f>'APPLIC. FRACT.'!$B142</xm:f>
            <x14:dxf>
              <font>
                <b/>
                <i val="0"/>
                <color rgb="FFFF0000"/>
              </font>
              <fill>
                <patternFill>
                  <bgColor rgb="FFFFDCFF"/>
                </patternFill>
              </fill>
            </x14:dxf>
          </x14:cfRule>
          <xm:sqref>D817</xm:sqref>
        </x14:conditionalFormatting>
        <x14:conditionalFormatting xmlns:xm="http://schemas.microsoft.com/office/excel/2006/main">
          <x14:cfRule type="cellIs" priority="17073" operator="notEqual" id="{EEDDDF19-F780-4D65-96BA-6E75743D32C1}">
            <xm:f>N('APPLIC. FRACT.'!$C142)</xm:f>
            <x14:dxf>
              <font>
                <b/>
                <i val="0"/>
                <color rgb="FFFF0000"/>
              </font>
              <fill>
                <patternFill>
                  <bgColor rgb="FFFFDCFF"/>
                </patternFill>
              </fill>
            </x14:dxf>
          </x14:cfRule>
          <xm:sqref>F817</xm:sqref>
        </x14:conditionalFormatting>
        <x14:conditionalFormatting xmlns:xm="http://schemas.microsoft.com/office/excel/2006/main">
          <x14:cfRule type="cellIs" priority="17074" operator="notEqual" id="{928BBCD3-F26F-4834-91E3-AF3A0A5FA97D}">
            <xm:f>N('APPLIC. FRACT.'!$E142)</xm:f>
            <x14:dxf>
              <font>
                <b/>
                <i val="0"/>
                <color rgb="FFFF0000"/>
              </font>
              <fill>
                <patternFill>
                  <bgColor rgb="FFFFDCFF"/>
                </patternFill>
              </fill>
            </x14:dxf>
          </x14:cfRule>
          <xm:sqref>E817</xm:sqref>
        </x14:conditionalFormatting>
        <x14:conditionalFormatting xmlns:xm="http://schemas.microsoft.com/office/excel/2006/main">
          <x14:cfRule type="cellIs" priority="17075" operator="notEqual" id="{55E9CD2C-80DC-48F3-8F17-39D3F8FACEEF}">
            <xm:f>N('APPLIC. FRACT.'!$F142)</xm:f>
            <x14:dxf>
              <font>
                <b/>
                <i val="0"/>
                <color rgb="FFFF0000"/>
              </font>
              <fill>
                <patternFill>
                  <bgColor rgb="FFFFDCFF"/>
                </patternFill>
              </fill>
            </x14:dxf>
          </x14:cfRule>
          <xm:sqref>G817</xm:sqref>
        </x14:conditionalFormatting>
        <x14:conditionalFormatting xmlns:xm="http://schemas.microsoft.com/office/excel/2006/main">
          <x14:cfRule type="cellIs" priority="17076" operator="notEqual" id="{CE196F0F-4454-4545-8DCD-A23443D0C150}">
            <xm:f>ROUND(N('APPLIC. FRACT.'!$G142),4)</xm:f>
            <x14:dxf>
              <font>
                <b/>
                <i val="0"/>
                <color rgb="FFFF0000"/>
              </font>
              <fill>
                <patternFill>
                  <bgColor rgb="FFFFDCFF"/>
                </patternFill>
              </fill>
            </x14:dxf>
          </x14:cfRule>
          <xm:sqref>H817</xm:sqref>
        </x14:conditionalFormatting>
        <x14:conditionalFormatting xmlns:xm="http://schemas.microsoft.com/office/excel/2006/main">
          <x14:cfRule type="cellIs" priority="500" operator="notEqual" id="{468CDE14-7EC1-4879-AD71-13B87851CFEF}">
            <xm:f>'APPLIC. FRACT.'!$B146</xm:f>
            <x14:dxf>
              <font>
                <b/>
                <i val="0"/>
                <color rgb="FFFF0000"/>
              </font>
              <fill>
                <patternFill>
                  <bgColor rgb="FFFFDCFF"/>
                </patternFill>
              </fill>
            </x14:dxf>
          </x14:cfRule>
          <xm:sqref>D841</xm:sqref>
        </x14:conditionalFormatting>
        <x14:conditionalFormatting xmlns:xm="http://schemas.microsoft.com/office/excel/2006/main">
          <x14:cfRule type="cellIs" priority="501" operator="notEqual" id="{EB2FA531-E246-4EEB-8B09-E6CF8AD9AAB6}">
            <xm:f>N('APPLIC. FRACT.'!$C146)</xm:f>
            <x14:dxf>
              <font>
                <b/>
                <i val="0"/>
                <color rgb="FFFF0000"/>
              </font>
              <fill>
                <patternFill>
                  <bgColor rgb="FFFFDCFF"/>
                </patternFill>
              </fill>
            </x14:dxf>
          </x14:cfRule>
          <xm:sqref>F841</xm:sqref>
        </x14:conditionalFormatting>
        <x14:conditionalFormatting xmlns:xm="http://schemas.microsoft.com/office/excel/2006/main">
          <x14:cfRule type="cellIs" priority="502" operator="notEqual" id="{974C25CC-F6AE-41F8-962D-03718F8E01E6}">
            <xm:f>N('APPLIC. FRACT.'!$E146)</xm:f>
            <x14:dxf>
              <font>
                <b/>
                <i val="0"/>
                <color rgb="FFFF0000"/>
              </font>
              <fill>
                <patternFill>
                  <bgColor rgb="FFFFDCFF"/>
                </patternFill>
              </fill>
            </x14:dxf>
          </x14:cfRule>
          <xm:sqref>E841</xm:sqref>
        </x14:conditionalFormatting>
        <x14:conditionalFormatting xmlns:xm="http://schemas.microsoft.com/office/excel/2006/main">
          <x14:cfRule type="cellIs" priority="503" operator="notEqual" id="{FF9EFCEC-6981-4022-AB2C-539FA232EA70}">
            <xm:f>N('APPLIC. FRACT.'!$F146)</xm:f>
            <x14:dxf>
              <font>
                <b/>
                <i val="0"/>
                <color rgb="FFFF0000"/>
              </font>
              <fill>
                <patternFill>
                  <bgColor rgb="FFFFDCFF"/>
                </patternFill>
              </fill>
            </x14:dxf>
          </x14:cfRule>
          <xm:sqref>G841</xm:sqref>
        </x14:conditionalFormatting>
        <x14:conditionalFormatting xmlns:xm="http://schemas.microsoft.com/office/excel/2006/main">
          <x14:cfRule type="cellIs" priority="504" operator="notEqual" id="{08FAE160-24E9-4064-94CD-4775D3A975A5}">
            <xm:f>ROUND(N('APPLIC. FRACT.'!$G146),4)</xm:f>
            <x14:dxf>
              <font>
                <b/>
                <i val="0"/>
                <color rgb="FFFF0000"/>
              </font>
              <fill>
                <patternFill>
                  <bgColor rgb="FFFFDCFF"/>
                </patternFill>
              </fill>
            </x14:dxf>
          </x14:cfRule>
          <xm:sqref>H841</xm:sqref>
        </x14:conditionalFormatting>
        <x14:conditionalFormatting xmlns:xm="http://schemas.microsoft.com/office/excel/2006/main">
          <x14:cfRule type="cellIs" priority="17568" operator="notEqual" id="{56F21735-6266-4284-AA86-80439E9B8860}">
            <xm:f>'APPLIC. FRACT.'!$B150</xm:f>
            <x14:dxf>
              <font>
                <b/>
                <i val="0"/>
                <color rgb="FFFF0000"/>
              </font>
              <fill>
                <patternFill>
                  <bgColor rgb="FFFFDCFF"/>
                </patternFill>
              </fill>
            </x14:dxf>
          </x14:cfRule>
          <xm:sqref>D865</xm:sqref>
        </x14:conditionalFormatting>
        <x14:conditionalFormatting xmlns:xm="http://schemas.microsoft.com/office/excel/2006/main">
          <x14:cfRule type="cellIs" priority="17570" operator="notEqual" id="{EEDDDF19-F780-4D65-96BA-6E75743D32C1}">
            <xm:f>N('APPLIC. FRACT.'!$C150)</xm:f>
            <x14:dxf>
              <font>
                <b/>
                <i val="0"/>
                <color rgb="FFFF0000"/>
              </font>
              <fill>
                <patternFill>
                  <bgColor rgb="FFFFDCFF"/>
                </patternFill>
              </fill>
            </x14:dxf>
          </x14:cfRule>
          <xm:sqref>F865</xm:sqref>
        </x14:conditionalFormatting>
        <x14:conditionalFormatting xmlns:xm="http://schemas.microsoft.com/office/excel/2006/main">
          <x14:cfRule type="cellIs" priority="17572" operator="notEqual" id="{928BBCD3-F26F-4834-91E3-AF3A0A5FA97D}">
            <xm:f>N('APPLIC. FRACT.'!$E150)</xm:f>
            <x14:dxf>
              <font>
                <b/>
                <i val="0"/>
                <color rgb="FFFF0000"/>
              </font>
              <fill>
                <patternFill>
                  <bgColor rgb="FFFFDCFF"/>
                </patternFill>
              </fill>
            </x14:dxf>
          </x14:cfRule>
          <xm:sqref>E865</xm:sqref>
        </x14:conditionalFormatting>
        <x14:conditionalFormatting xmlns:xm="http://schemas.microsoft.com/office/excel/2006/main">
          <x14:cfRule type="cellIs" priority="17574" operator="notEqual" id="{55E9CD2C-80DC-48F3-8F17-39D3F8FACEEF}">
            <xm:f>N('APPLIC. FRACT.'!$F150)</xm:f>
            <x14:dxf>
              <font>
                <b/>
                <i val="0"/>
                <color rgb="FFFF0000"/>
              </font>
              <fill>
                <patternFill>
                  <bgColor rgb="FFFFDCFF"/>
                </patternFill>
              </fill>
            </x14:dxf>
          </x14:cfRule>
          <xm:sqref>G865</xm:sqref>
        </x14:conditionalFormatting>
        <x14:conditionalFormatting xmlns:xm="http://schemas.microsoft.com/office/excel/2006/main">
          <x14:cfRule type="cellIs" priority="17576" operator="notEqual" id="{CE196F0F-4454-4545-8DCD-A23443D0C150}">
            <xm:f>ROUND(N('APPLIC. FRACT.'!$G150),4)</xm:f>
            <x14:dxf>
              <font>
                <b/>
                <i val="0"/>
                <color rgb="FFFF0000"/>
              </font>
              <fill>
                <patternFill>
                  <bgColor rgb="FFFFDCFF"/>
                </patternFill>
              </fill>
            </x14:dxf>
          </x14:cfRule>
          <xm:sqref>H865</xm:sqref>
        </x14:conditionalFormatting>
        <x14:conditionalFormatting xmlns:xm="http://schemas.microsoft.com/office/excel/2006/main">
          <x14:cfRule type="cellIs" priority="18083" operator="notEqual" id="{56F21735-6266-4284-AA86-80439E9B8860}">
            <xm:f>'APPLIC. FRACT.'!$B145</xm:f>
            <x14:dxf>
              <font>
                <b/>
                <i val="0"/>
                <color rgb="FFFF0000"/>
              </font>
              <fill>
                <patternFill>
                  <bgColor rgb="FFFFDCFF"/>
                </patternFill>
              </fill>
            </x14:dxf>
          </x14:cfRule>
          <xm:sqref>D835</xm:sqref>
        </x14:conditionalFormatting>
        <x14:conditionalFormatting xmlns:xm="http://schemas.microsoft.com/office/excel/2006/main">
          <x14:cfRule type="cellIs" priority="18084" operator="notEqual" id="{EEDDDF19-F780-4D65-96BA-6E75743D32C1}">
            <xm:f>N('APPLIC. FRACT.'!$C145)</xm:f>
            <x14:dxf>
              <font>
                <b/>
                <i val="0"/>
                <color rgb="FFFF0000"/>
              </font>
              <fill>
                <patternFill>
                  <bgColor rgb="FFFFDCFF"/>
                </patternFill>
              </fill>
            </x14:dxf>
          </x14:cfRule>
          <xm:sqref>F835</xm:sqref>
        </x14:conditionalFormatting>
        <x14:conditionalFormatting xmlns:xm="http://schemas.microsoft.com/office/excel/2006/main">
          <x14:cfRule type="cellIs" priority="18085" operator="notEqual" id="{928BBCD3-F26F-4834-91E3-AF3A0A5FA97D}">
            <xm:f>N('APPLIC. FRACT.'!$E145)</xm:f>
            <x14:dxf>
              <font>
                <b/>
                <i val="0"/>
                <color rgb="FFFF0000"/>
              </font>
              <fill>
                <patternFill>
                  <bgColor rgb="FFFFDCFF"/>
                </patternFill>
              </fill>
            </x14:dxf>
          </x14:cfRule>
          <xm:sqref>E835</xm:sqref>
        </x14:conditionalFormatting>
        <x14:conditionalFormatting xmlns:xm="http://schemas.microsoft.com/office/excel/2006/main">
          <x14:cfRule type="cellIs" priority="18086" operator="notEqual" id="{55E9CD2C-80DC-48F3-8F17-39D3F8FACEEF}">
            <xm:f>N('APPLIC. FRACT.'!$F145)</xm:f>
            <x14:dxf>
              <font>
                <b/>
                <i val="0"/>
                <color rgb="FFFF0000"/>
              </font>
              <fill>
                <patternFill>
                  <bgColor rgb="FFFFDCFF"/>
                </patternFill>
              </fill>
            </x14:dxf>
          </x14:cfRule>
          <xm:sqref>G835</xm:sqref>
        </x14:conditionalFormatting>
        <x14:conditionalFormatting xmlns:xm="http://schemas.microsoft.com/office/excel/2006/main">
          <x14:cfRule type="cellIs" priority="18087" operator="notEqual" id="{CE196F0F-4454-4545-8DCD-A23443D0C150}">
            <xm:f>ROUND(N('APPLIC. FRACT.'!$G145),4)</xm:f>
            <x14:dxf>
              <font>
                <b/>
                <i val="0"/>
                <color rgb="FFFF0000"/>
              </font>
              <fill>
                <patternFill>
                  <bgColor rgb="FFFFDCFF"/>
                </patternFill>
              </fill>
            </x14:dxf>
          </x14:cfRule>
          <xm:sqref>H835</xm:sqref>
        </x14:conditionalFormatting>
        <x14:conditionalFormatting xmlns:xm="http://schemas.microsoft.com/office/excel/2006/main">
          <x14:cfRule type="cellIs" priority="476" operator="notEqual" id="{211D403A-B945-4F56-BE91-BB771576E3B7}">
            <xm:f>'APPLIC. FRACT.'!$B149</xm:f>
            <x14:dxf>
              <font>
                <b/>
                <i val="0"/>
                <color rgb="FFFF0000"/>
              </font>
              <fill>
                <patternFill>
                  <bgColor rgb="FFFFDCFF"/>
                </patternFill>
              </fill>
            </x14:dxf>
          </x14:cfRule>
          <xm:sqref>D859</xm:sqref>
        </x14:conditionalFormatting>
        <x14:conditionalFormatting xmlns:xm="http://schemas.microsoft.com/office/excel/2006/main">
          <x14:cfRule type="cellIs" priority="477" operator="notEqual" id="{55FF293D-959E-4C4B-BC87-B1F5101EBA7A}">
            <xm:f>N('APPLIC. FRACT.'!$C149)</xm:f>
            <x14:dxf>
              <font>
                <b/>
                <i val="0"/>
                <color rgb="FFFF0000"/>
              </font>
              <fill>
                <patternFill>
                  <bgColor rgb="FFFFDCFF"/>
                </patternFill>
              </fill>
            </x14:dxf>
          </x14:cfRule>
          <xm:sqref>F859</xm:sqref>
        </x14:conditionalFormatting>
        <x14:conditionalFormatting xmlns:xm="http://schemas.microsoft.com/office/excel/2006/main">
          <x14:cfRule type="cellIs" priority="478" operator="notEqual" id="{EA06799A-0D19-4736-8CB5-9EC19D6C5998}">
            <xm:f>N('APPLIC. FRACT.'!$E149)</xm:f>
            <x14:dxf>
              <font>
                <b/>
                <i val="0"/>
                <color rgb="FFFF0000"/>
              </font>
              <fill>
                <patternFill>
                  <bgColor rgb="FFFFDCFF"/>
                </patternFill>
              </fill>
            </x14:dxf>
          </x14:cfRule>
          <xm:sqref>E859</xm:sqref>
        </x14:conditionalFormatting>
        <x14:conditionalFormatting xmlns:xm="http://schemas.microsoft.com/office/excel/2006/main">
          <x14:cfRule type="cellIs" priority="479" operator="notEqual" id="{F3837D08-6330-4A28-9123-AD23F18DCAD2}">
            <xm:f>N('APPLIC. FRACT.'!$F149)</xm:f>
            <x14:dxf>
              <font>
                <b/>
                <i val="0"/>
                <color rgb="FFFF0000"/>
              </font>
              <fill>
                <patternFill>
                  <bgColor rgb="FFFFDCFF"/>
                </patternFill>
              </fill>
            </x14:dxf>
          </x14:cfRule>
          <xm:sqref>G859</xm:sqref>
        </x14:conditionalFormatting>
        <x14:conditionalFormatting xmlns:xm="http://schemas.microsoft.com/office/excel/2006/main">
          <x14:cfRule type="cellIs" priority="480" operator="notEqual" id="{25A82F93-DFF6-483D-9B7E-9136A28CED94}">
            <xm:f>ROUND(N('APPLIC. FRACT.'!$G149),4)</xm:f>
            <x14:dxf>
              <font>
                <b/>
                <i val="0"/>
                <color rgb="FFFF0000"/>
              </font>
              <fill>
                <patternFill>
                  <bgColor rgb="FFFFDCFF"/>
                </patternFill>
              </fill>
            </x14:dxf>
          </x14:cfRule>
          <xm:sqref>H859</xm:sqref>
        </x14:conditionalFormatting>
        <x14:conditionalFormatting xmlns:xm="http://schemas.microsoft.com/office/excel/2006/main">
          <x14:cfRule type="cellIs" priority="18594" operator="notEqual" id="{56F21735-6266-4284-AA86-80439E9B8860}">
            <xm:f>'APPLIC. FRACT.'!$B153</xm:f>
            <x14:dxf>
              <font>
                <b/>
                <i val="0"/>
                <color rgb="FFFF0000"/>
              </font>
              <fill>
                <patternFill>
                  <bgColor rgb="FFFFDCFF"/>
                </patternFill>
              </fill>
            </x14:dxf>
          </x14:cfRule>
          <xm:sqref>D883</xm:sqref>
        </x14:conditionalFormatting>
        <x14:conditionalFormatting xmlns:xm="http://schemas.microsoft.com/office/excel/2006/main">
          <x14:cfRule type="cellIs" priority="18596" operator="notEqual" id="{EEDDDF19-F780-4D65-96BA-6E75743D32C1}">
            <xm:f>N('APPLIC. FRACT.'!$C153)</xm:f>
            <x14:dxf>
              <font>
                <b/>
                <i val="0"/>
                <color rgb="FFFF0000"/>
              </font>
              <fill>
                <patternFill>
                  <bgColor rgb="FFFFDCFF"/>
                </patternFill>
              </fill>
            </x14:dxf>
          </x14:cfRule>
          <xm:sqref>F883</xm:sqref>
        </x14:conditionalFormatting>
        <x14:conditionalFormatting xmlns:xm="http://schemas.microsoft.com/office/excel/2006/main">
          <x14:cfRule type="cellIs" priority="18598" operator="notEqual" id="{928BBCD3-F26F-4834-91E3-AF3A0A5FA97D}">
            <xm:f>N('APPLIC. FRACT.'!$E153)</xm:f>
            <x14:dxf>
              <font>
                <b/>
                <i val="0"/>
                <color rgb="FFFF0000"/>
              </font>
              <fill>
                <patternFill>
                  <bgColor rgb="FFFFDCFF"/>
                </patternFill>
              </fill>
            </x14:dxf>
          </x14:cfRule>
          <xm:sqref>E883</xm:sqref>
        </x14:conditionalFormatting>
        <x14:conditionalFormatting xmlns:xm="http://schemas.microsoft.com/office/excel/2006/main">
          <x14:cfRule type="cellIs" priority="18600" operator="notEqual" id="{55E9CD2C-80DC-48F3-8F17-39D3F8FACEEF}">
            <xm:f>N('APPLIC. FRACT.'!$F153)</xm:f>
            <x14:dxf>
              <font>
                <b/>
                <i val="0"/>
                <color rgb="FFFF0000"/>
              </font>
              <fill>
                <patternFill>
                  <bgColor rgb="FFFFDCFF"/>
                </patternFill>
              </fill>
            </x14:dxf>
          </x14:cfRule>
          <xm:sqref>G883</xm:sqref>
        </x14:conditionalFormatting>
        <x14:conditionalFormatting xmlns:xm="http://schemas.microsoft.com/office/excel/2006/main">
          <x14:cfRule type="cellIs" priority="18602" operator="notEqual" id="{CE196F0F-4454-4545-8DCD-A23443D0C150}">
            <xm:f>ROUND(N('APPLIC. FRACT.'!$G153),4)</xm:f>
            <x14:dxf>
              <font>
                <b/>
                <i val="0"/>
                <color rgb="FFFF0000"/>
              </font>
              <fill>
                <patternFill>
                  <bgColor rgb="FFFFDCFF"/>
                </patternFill>
              </fill>
            </x14:dxf>
          </x14:cfRule>
          <xm:sqref>H883</xm:sqref>
        </x14:conditionalFormatting>
        <x14:conditionalFormatting xmlns:xm="http://schemas.microsoft.com/office/excel/2006/main">
          <x14:cfRule type="cellIs" priority="19124" operator="notEqual" id="{56F21735-6266-4284-AA86-80439E9B8860}">
            <xm:f>'APPLIC. FRACT.'!$B148</xm:f>
            <x14:dxf>
              <font>
                <b/>
                <i val="0"/>
                <color rgb="FFFF0000"/>
              </font>
              <fill>
                <patternFill>
                  <bgColor rgb="FFFFDCFF"/>
                </patternFill>
              </fill>
            </x14:dxf>
          </x14:cfRule>
          <xm:sqref>D853</xm:sqref>
        </x14:conditionalFormatting>
        <x14:conditionalFormatting xmlns:xm="http://schemas.microsoft.com/office/excel/2006/main">
          <x14:cfRule type="cellIs" priority="19125" operator="notEqual" id="{EEDDDF19-F780-4D65-96BA-6E75743D32C1}">
            <xm:f>N('APPLIC. FRACT.'!$C148)</xm:f>
            <x14:dxf>
              <font>
                <b/>
                <i val="0"/>
                <color rgb="FFFF0000"/>
              </font>
              <fill>
                <patternFill>
                  <bgColor rgb="FFFFDCFF"/>
                </patternFill>
              </fill>
            </x14:dxf>
          </x14:cfRule>
          <xm:sqref>F853</xm:sqref>
        </x14:conditionalFormatting>
        <x14:conditionalFormatting xmlns:xm="http://schemas.microsoft.com/office/excel/2006/main">
          <x14:cfRule type="cellIs" priority="19126" operator="notEqual" id="{928BBCD3-F26F-4834-91E3-AF3A0A5FA97D}">
            <xm:f>N('APPLIC. FRACT.'!$E148)</xm:f>
            <x14:dxf>
              <font>
                <b/>
                <i val="0"/>
                <color rgb="FFFF0000"/>
              </font>
              <fill>
                <patternFill>
                  <bgColor rgb="FFFFDCFF"/>
                </patternFill>
              </fill>
            </x14:dxf>
          </x14:cfRule>
          <xm:sqref>E853</xm:sqref>
        </x14:conditionalFormatting>
        <x14:conditionalFormatting xmlns:xm="http://schemas.microsoft.com/office/excel/2006/main">
          <x14:cfRule type="cellIs" priority="19127" operator="notEqual" id="{55E9CD2C-80DC-48F3-8F17-39D3F8FACEEF}">
            <xm:f>N('APPLIC. FRACT.'!$F148)</xm:f>
            <x14:dxf>
              <font>
                <b/>
                <i val="0"/>
                <color rgb="FFFF0000"/>
              </font>
              <fill>
                <patternFill>
                  <bgColor rgb="FFFFDCFF"/>
                </patternFill>
              </fill>
            </x14:dxf>
          </x14:cfRule>
          <xm:sqref>G853</xm:sqref>
        </x14:conditionalFormatting>
        <x14:conditionalFormatting xmlns:xm="http://schemas.microsoft.com/office/excel/2006/main">
          <x14:cfRule type="cellIs" priority="19128" operator="notEqual" id="{CE196F0F-4454-4545-8DCD-A23443D0C150}">
            <xm:f>ROUND(N('APPLIC. FRACT.'!$G148),4)</xm:f>
            <x14:dxf>
              <font>
                <b/>
                <i val="0"/>
                <color rgb="FFFF0000"/>
              </font>
              <fill>
                <patternFill>
                  <bgColor rgb="FFFFDCFF"/>
                </patternFill>
              </fill>
            </x14:dxf>
          </x14:cfRule>
          <xm:sqref>H853</xm:sqref>
        </x14:conditionalFormatting>
        <x14:conditionalFormatting xmlns:xm="http://schemas.microsoft.com/office/excel/2006/main">
          <x14:cfRule type="cellIs" priority="452" operator="notEqual" id="{0299F5A1-29FF-4313-9261-AAD52DB9D9D0}">
            <xm:f>'APPLIC. FRACT.'!$B152</xm:f>
            <x14:dxf>
              <font>
                <b/>
                <i val="0"/>
                <color rgb="FFFF0000"/>
              </font>
              <fill>
                <patternFill>
                  <bgColor rgb="FFFFDCFF"/>
                </patternFill>
              </fill>
            </x14:dxf>
          </x14:cfRule>
          <xm:sqref>D877</xm:sqref>
        </x14:conditionalFormatting>
        <x14:conditionalFormatting xmlns:xm="http://schemas.microsoft.com/office/excel/2006/main">
          <x14:cfRule type="cellIs" priority="453" operator="notEqual" id="{88159748-0428-4E11-B295-0A5D2987F2E7}">
            <xm:f>N('APPLIC. FRACT.'!$C152)</xm:f>
            <x14:dxf>
              <font>
                <b/>
                <i val="0"/>
                <color rgb="FFFF0000"/>
              </font>
              <fill>
                <patternFill>
                  <bgColor rgb="FFFFDCFF"/>
                </patternFill>
              </fill>
            </x14:dxf>
          </x14:cfRule>
          <xm:sqref>F877</xm:sqref>
        </x14:conditionalFormatting>
        <x14:conditionalFormatting xmlns:xm="http://schemas.microsoft.com/office/excel/2006/main">
          <x14:cfRule type="cellIs" priority="454" operator="notEqual" id="{04B862B8-0ABA-4796-B134-7729DA2D3CF6}">
            <xm:f>N('APPLIC. FRACT.'!$E152)</xm:f>
            <x14:dxf>
              <font>
                <b/>
                <i val="0"/>
                <color rgb="FFFF0000"/>
              </font>
              <fill>
                <patternFill>
                  <bgColor rgb="FFFFDCFF"/>
                </patternFill>
              </fill>
            </x14:dxf>
          </x14:cfRule>
          <xm:sqref>E877</xm:sqref>
        </x14:conditionalFormatting>
        <x14:conditionalFormatting xmlns:xm="http://schemas.microsoft.com/office/excel/2006/main">
          <x14:cfRule type="cellIs" priority="455" operator="notEqual" id="{923FA85A-C788-41D1-85AE-596624F39630}">
            <xm:f>N('APPLIC. FRACT.'!$F152)</xm:f>
            <x14:dxf>
              <font>
                <b/>
                <i val="0"/>
                <color rgb="FFFF0000"/>
              </font>
              <fill>
                <patternFill>
                  <bgColor rgb="FFFFDCFF"/>
                </patternFill>
              </fill>
            </x14:dxf>
          </x14:cfRule>
          <xm:sqref>G877</xm:sqref>
        </x14:conditionalFormatting>
        <x14:conditionalFormatting xmlns:xm="http://schemas.microsoft.com/office/excel/2006/main">
          <x14:cfRule type="cellIs" priority="456" operator="notEqual" id="{AED3829B-09E2-4427-8FF7-A328D7051440}">
            <xm:f>ROUND(N('APPLIC. FRACT.'!$G152),4)</xm:f>
            <x14:dxf>
              <font>
                <b/>
                <i val="0"/>
                <color rgb="FFFF0000"/>
              </font>
              <fill>
                <patternFill>
                  <bgColor rgb="FFFFDCFF"/>
                </patternFill>
              </fill>
            </x14:dxf>
          </x14:cfRule>
          <xm:sqref>H877</xm:sqref>
        </x14:conditionalFormatting>
        <x14:conditionalFormatting xmlns:xm="http://schemas.microsoft.com/office/excel/2006/main">
          <x14:cfRule type="cellIs" priority="19650" operator="notEqual" id="{56F21735-6266-4284-AA86-80439E9B8860}">
            <xm:f>'APPLIC. FRACT.'!$B156</xm:f>
            <x14:dxf>
              <font>
                <b/>
                <i val="0"/>
                <color rgb="FFFF0000"/>
              </font>
              <fill>
                <patternFill>
                  <bgColor rgb="FFFFDCFF"/>
                </patternFill>
              </fill>
            </x14:dxf>
          </x14:cfRule>
          <xm:sqref>D901</xm:sqref>
        </x14:conditionalFormatting>
        <x14:conditionalFormatting xmlns:xm="http://schemas.microsoft.com/office/excel/2006/main">
          <x14:cfRule type="cellIs" priority="19652" operator="notEqual" id="{EEDDDF19-F780-4D65-96BA-6E75743D32C1}">
            <xm:f>N('APPLIC. FRACT.'!$C156)</xm:f>
            <x14:dxf>
              <font>
                <b/>
                <i val="0"/>
                <color rgb="FFFF0000"/>
              </font>
              <fill>
                <patternFill>
                  <bgColor rgb="FFFFDCFF"/>
                </patternFill>
              </fill>
            </x14:dxf>
          </x14:cfRule>
          <xm:sqref>F901</xm:sqref>
        </x14:conditionalFormatting>
        <x14:conditionalFormatting xmlns:xm="http://schemas.microsoft.com/office/excel/2006/main">
          <x14:cfRule type="cellIs" priority="19654" operator="notEqual" id="{928BBCD3-F26F-4834-91E3-AF3A0A5FA97D}">
            <xm:f>N('APPLIC. FRACT.'!$E156)</xm:f>
            <x14:dxf>
              <font>
                <b/>
                <i val="0"/>
                <color rgb="FFFF0000"/>
              </font>
              <fill>
                <patternFill>
                  <bgColor rgb="FFFFDCFF"/>
                </patternFill>
              </fill>
            </x14:dxf>
          </x14:cfRule>
          <xm:sqref>E901</xm:sqref>
        </x14:conditionalFormatting>
        <x14:conditionalFormatting xmlns:xm="http://schemas.microsoft.com/office/excel/2006/main">
          <x14:cfRule type="cellIs" priority="19656" operator="notEqual" id="{55E9CD2C-80DC-48F3-8F17-39D3F8FACEEF}">
            <xm:f>N('APPLIC. FRACT.'!$F156)</xm:f>
            <x14:dxf>
              <font>
                <b/>
                <i val="0"/>
                <color rgb="FFFF0000"/>
              </font>
              <fill>
                <patternFill>
                  <bgColor rgb="FFFFDCFF"/>
                </patternFill>
              </fill>
            </x14:dxf>
          </x14:cfRule>
          <xm:sqref>G901</xm:sqref>
        </x14:conditionalFormatting>
        <x14:conditionalFormatting xmlns:xm="http://schemas.microsoft.com/office/excel/2006/main">
          <x14:cfRule type="cellIs" priority="19658" operator="notEqual" id="{CE196F0F-4454-4545-8DCD-A23443D0C150}">
            <xm:f>ROUND(N('APPLIC. FRACT.'!$G156),4)</xm:f>
            <x14:dxf>
              <font>
                <b/>
                <i val="0"/>
                <color rgb="FFFF0000"/>
              </font>
              <fill>
                <patternFill>
                  <bgColor rgb="FFFFDCFF"/>
                </patternFill>
              </fill>
            </x14:dxf>
          </x14:cfRule>
          <xm:sqref>H901</xm:sqref>
        </x14:conditionalFormatting>
        <x14:conditionalFormatting xmlns:xm="http://schemas.microsoft.com/office/excel/2006/main">
          <x14:cfRule type="cellIs" priority="20195" operator="notEqual" id="{56F21735-6266-4284-AA86-80439E9B8860}">
            <xm:f>'APPLIC. FRACT.'!$B151</xm:f>
            <x14:dxf>
              <font>
                <b/>
                <i val="0"/>
                <color rgb="FFFF0000"/>
              </font>
              <fill>
                <patternFill>
                  <bgColor rgb="FFFFDCFF"/>
                </patternFill>
              </fill>
            </x14:dxf>
          </x14:cfRule>
          <xm:sqref>D871</xm:sqref>
        </x14:conditionalFormatting>
        <x14:conditionalFormatting xmlns:xm="http://schemas.microsoft.com/office/excel/2006/main">
          <x14:cfRule type="cellIs" priority="20196" operator="notEqual" id="{EEDDDF19-F780-4D65-96BA-6E75743D32C1}">
            <xm:f>N('APPLIC. FRACT.'!$C151)</xm:f>
            <x14:dxf>
              <font>
                <b/>
                <i val="0"/>
                <color rgb="FFFF0000"/>
              </font>
              <fill>
                <patternFill>
                  <bgColor rgb="FFFFDCFF"/>
                </patternFill>
              </fill>
            </x14:dxf>
          </x14:cfRule>
          <xm:sqref>F871</xm:sqref>
        </x14:conditionalFormatting>
        <x14:conditionalFormatting xmlns:xm="http://schemas.microsoft.com/office/excel/2006/main">
          <x14:cfRule type="cellIs" priority="20197" operator="notEqual" id="{928BBCD3-F26F-4834-91E3-AF3A0A5FA97D}">
            <xm:f>N('APPLIC. FRACT.'!$E151)</xm:f>
            <x14:dxf>
              <font>
                <b/>
                <i val="0"/>
                <color rgb="FFFF0000"/>
              </font>
              <fill>
                <patternFill>
                  <bgColor rgb="FFFFDCFF"/>
                </patternFill>
              </fill>
            </x14:dxf>
          </x14:cfRule>
          <xm:sqref>E871</xm:sqref>
        </x14:conditionalFormatting>
        <x14:conditionalFormatting xmlns:xm="http://schemas.microsoft.com/office/excel/2006/main">
          <x14:cfRule type="cellIs" priority="20198" operator="notEqual" id="{55E9CD2C-80DC-48F3-8F17-39D3F8FACEEF}">
            <xm:f>N('APPLIC. FRACT.'!$F151)</xm:f>
            <x14:dxf>
              <font>
                <b/>
                <i val="0"/>
                <color rgb="FFFF0000"/>
              </font>
              <fill>
                <patternFill>
                  <bgColor rgb="FFFFDCFF"/>
                </patternFill>
              </fill>
            </x14:dxf>
          </x14:cfRule>
          <xm:sqref>G871</xm:sqref>
        </x14:conditionalFormatting>
        <x14:conditionalFormatting xmlns:xm="http://schemas.microsoft.com/office/excel/2006/main">
          <x14:cfRule type="cellIs" priority="20199" operator="notEqual" id="{CE196F0F-4454-4545-8DCD-A23443D0C150}">
            <xm:f>ROUND(N('APPLIC. FRACT.'!$G151),4)</xm:f>
            <x14:dxf>
              <font>
                <b/>
                <i val="0"/>
                <color rgb="FFFF0000"/>
              </font>
              <fill>
                <patternFill>
                  <bgColor rgb="FFFFDCFF"/>
                </patternFill>
              </fill>
            </x14:dxf>
          </x14:cfRule>
          <xm:sqref>H871</xm:sqref>
        </x14:conditionalFormatting>
        <x14:conditionalFormatting xmlns:xm="http://schemas.microsoft.com/office/excel/2006/main">
          <x14:cfRule type="cellIs" priority="428" operator="notEqual" id="{22207B8A-0860-4830-B262-FB8724D36BC4}">
            <xm:f>'APPLIC. FRACT.'!$B155</xm:f>
            <x14:dxf>
              <font>
                <b/>
                <i val="0"/>
                <color rgb="FFFF0000"/>
              </font>
              <fill>
                <patternFill>
                  <bgColor rgb="FFFFDCFF"/>
                </patternFill>
              </fill>
            </x14:dxf>
          </x14:cfRule>
          <xm:sqref>D895</xm:sqref>
        </x14:conditionalFormatting>
        <x14:conditionalFormatting xmlns:xm="http://schemas.microsoft.com/office/excel/2006/main">
          <x14:cfRule type="cellIs" priority="429" operator="notEqual" id="{F9CFAA89-B498-4364-A512-C5E5EAD5A7B3}">
            <xm:f>N('APPLIC. FRACT.'!$C155)</xm:f>
            <x14:dxf>
              <font>
                <b/>
                <i val="0"/>
                <color rgb="FFFF0000"/>
              </font>
              <fill>
                <patternFill>
                  <bgColor rgb="FFFFDCFF"/>
                </patternFill>
              </fill>
            </x14:dxf>
          </x14:cfRule>
          <xm:sqref>F895</xm:sqref>
        </x14:conditionalFormatting>
        <x14:conditionalFormatting xmlns:xm="http://schemas.microsoft.com/office/excel/2006/main">
          <x14:cfRule type="cellIs" priority="430" operator="notEqual" id="{C2217740-B163-497D-957D-F40AAD47E30E}">
            <xm:f>N('APPLIC. FRACT.'!$E155)</xm:f>
            <x14:dxf>
              <font>
                <b/>
                <i val="0"/>
                <color rgb="FFFF0000"/>
              </font>
              <fill>
                <patternFill>
                  <bgColor rgb="FFFFDCFF"/>
                </patternFill>
              </fill>
            </x14:dxf>
          </x14:cfRule>
          <xm:sqref>E895</xm:sqref>
        </x14:conditionalFormatting>
        <x14:conditionalFormatting xmlns:xm="http://schemas.microsoft.com/office/excel/2006/main">
          <x14:cfRule type="cellIs" priority="431" operator="notEqual" id="{A15B22CC-05D9-4AC7-9C28-7368DF5D2132}">
            <xm:f>N('APPLIC. FRACT.'!$F155)</xm:f>
            <x14:dxf>
              <font>
                <b/>
                <i val="0"/>
                <color rgb="FFFF0000"/>
              </font>
              <fill>
                <patternFill>
                  <bgColor rgb="FFFFDCFF"/>
                </patternFill>
              </fill>
            </x14:dxf>
          </x14:cfRule>
          <xm:sqref>G895</xm:sqref>
        </x14:conditionalFormatting>
        <x14:conditionalFormatting xmlns:xm="http://schemas.microsoft.com/office/excel/2006/main">
          <x14:cfRule type="cellIs" priority="432" operator="notEqual" id="{6CCA1D59-A0F8-47F4-8543-EC09BE6CE842}">
            <xm:f>ROUND(N('APPLIC. FRACT.'!$G155),4)</xm:f>
            <x14:dxf>
              <font>
                <b/>
                <i val="0"/>
                <color rgb="FFFF0000"/>
              </font>
              <fill>
                <patternFill>
                  <bgColor rgb="FFFFDCFF"/>
                </patternFill>
              </fill>
            </x14:dxf>
          </x14:cfRule>
          <xm:sqref>H895</xm:sqref>
        </x14:conditionalFormatting>
        <x14:conditionalFormatting xmlns:xm="http://schemas.microsoft.com/office/excel/2006/main">
          <x14:cfRule type="cellIs" priority="20736" operator="notEqual" id="{56F21735-6266-4284-AA86-80439E9B8860}">
            <xm:f>'APPLIC. FRACT.'!$B159</xm:f>
            <x14:dxf>
              <font>
                <b/>
                <i val="0"/>
                <color rgb="FFFF0000"/>
              </font>
              <fill>
                <patternFill>
                  <bgColor rgb="FFFFDCFF"/>
                </patternFill>
              </fill>
            </x14:dxf>
          </x14:cfRule>
          <xm:sqref>D919</xm:sqref>
        </x14:conditionalFormatting>
        <x14:conditionalFormatting xmlns:xm="http://schemas.microsoft.com/office/excel/2006/main">
          <x14:cfRule type="cellIs" priority="20738" operator="notEqual" id="{EEDDDF19-F780-4D65-96BA-6E75743D32C1}">
            <xm:f>N('APPLIC. FRACT.'!$C159)</xm:f>
            <x14:dxf>
              <font>
                <b/>
                <i val="0"/>
                <color rgb="FFFF0000"/>
              </font>
              <fill>
                <patternFill>
                  <bgColor rgb="FFFFDCFF"/>
                </patternFill>
              </fill>
            </x14:dxf>
          </x14:cfRule>
          <xm:sqref>F919</xm:sqref>
        </x14:conditionalFormatting>
        <x14:conditionalFormatting xmlns:xm="http://schemas.microsoft.com/office/excel/2006/main">
          <x14:cfRule type="cellIs" priority="20740" operator="notEqual" id="{928BBCD3-F26F-4834-91E3-AF3A0A5FA97D}">
            <xm:f>N('APPLIC. FRACT.'!$E159)</xm:f>
            <x14:dxf>
              <font>
                <b/>
                <i val="0"/>
                <color rgb="FFFF0000"/>
              </font>
              <fill>
                <patternFill>
                  <bgColor rgb="FFFFDCFF"/>
                </patternFill>
              </fill>
            </x14:dxf>
          </x14:cfRule>
          <xm:sqref>E919</xm:sqref>
        </x14:conditionalFormatting>
        <x14:conditionalFormatting xmlns:xm="http://schemas.microsoft.com/office/excel/2006/main">
          <x14:cfRule type="cellIs" priority="20742" operator="notEqual" id="{55E9CD2C-80DC-48F3-8F17-39D3F8FACEEF}">
            <xm:f>N('APPLIC. FRACT.'!$F159)</xm:f>
            <x14:dxf>
              <font>
                <b/>
                <i val="0"/>
                <color rgb="FFFF0000"/>
              </font>
              <fill>
                <patternFill>
                  <bgColor rgb="FFFFDCFF"/>
                </patternFill>
              </fill>
            </x14:dxf>
          </x14:cfRule>
          <xm:sqref>G919</xm:sqref>
        </x14:conditionalFormatting>
        <x14:conditionalFormatting xmlns:xm="http://schemas.microsoft.com/office/excel/2006/main">
          <x14:cfRule type="cellIs" priority="20744" operator="notEqual" id="{CE196F0F-4454-4545-8DCD-A23443D0C150}">
            <xm:f>ROUND(N('APPLIC. FRACT.'!$G159),4)</xm:f>
            <x14:dxf>
              <font>
                <b/>
                <i val="0"/>
                <color rgb="FFFF0000"/>
              </font>
              <fill>
                <patternFill>
                  <bgColor rgb="FFFFDCFF"/>
                </patternFill>
              </fill>
            </x14:dxf>
          </x14:cfRule>
          <xm:sqref>H919</xm:sqref>
        </x14:conditionalFormatting>
        <x14:conditionalFormatting xmlns:xm="http://schemas.microsoft.com/office/excel/2006/main">
          <x14:cfRule type="cellIs" priority="21296" operator="notEqual" id="{56F21735-6266-4284-AA86-80439E9B8860}">
            <xm:f>'APPLIC. FRACT.'!$B154</xm:f>
            <x14:dxf>
              <font>
                <b/>
                <i val="0"/>
                <color rgb="FFFF0000"/>
              </font>
              <fill>
                <patternFill>
                  <bgColor rgb="FFFFDCFF"/>
                </patternFill>
              </fill>
            </x14:dxf>
          </x14:cfRule>
          <xm:sqref>D889</xm:sqref>
        </x14:conditionalFormatting>
        <x14:conditionalFormatting xmlns:xm="http://schemas.microsoft.com/office/excel/2006/main">
          <x14:cfRule type="cellIs" priority="21297" operator="notEqual" id="{EEDDDF19-F780-4D65-96BA-6E75743D32C1}">
            <xm:f>N('APPLIC. FRACT.'!$C154)</xm:f>
            <x14:dxf>
              <font>
                <b/>
                <i val="0"/>
                <color rgb="FFFF0000"/>
              </font>
              <fill>
                <patternFill>
                  <bgColor rgb="FFFFDCFF"/>
                </patternFill>
              </fill>
            </x14:dxf>
          </x14:cfRule>
          <xm:sqref>F889</xm:sqref>
        </x14:conditionalFormatting>
        <x14:conditionalFormatting xmlns:xm="http://schemas.microsoft.com/office/excel/2006/main">
          <x14:cfRule type="cellIs" priority="21298" operator="notEqual" id="{928BBCD3-F26F-4834-91E3-AF3A0A5FA97D}">
            <xm:f>N('APPLIC. FRACT.'!$E154)</xm:f>
            <x14:dxf>
              <font>
                <b/>
                <i val="0"/>
                <color rgb="FFFF0000"/>
              </font>
              <fill>
                <patternFill>
                  <bgColor rgb="FFFFDCFF"/>
                </patternFill>
              </fill>
            </x14:dxf>
          </x14:cfRule>
          <xm:sqref>E889</xm:sqref>
        </x14:conditionalFormatting>
        <x14:conditionalFormatting xmlns:xm="http://schemas.microsoft.com/office/excel/2006/main">
          <x14:cfRule type="cellIs" priority="21299" operator="notEqual" id="{55E9CD2C-80DC-48F3-8F17-39D3F8FACEEF}">
            <xm:f>N('APPLIC. FRACT.'!$F154)</xm:f>
            <x14:dxf>
              <font>
                <b/>
                <i val="0"/>
                <color rgb="FFFF0000"/>
              </font>
              <fill>
                <patternFill>
                  <bgColor rgb="FFFFDCFF"/>
                </patternFill>
              </fill>
            </x14:dxf>
          </x14:cfRule>
          <xm:sqref>G889</xm:sqref>
        </x14:conditionalFormatting>
        <x14:conditionalFormatting xmlns:xm="http://schemas.microsoft.com/office/excel/2006/main">
          <x14:cfRule type="cellIs" priority="21300" operator="notEqual" id="{CE196F0F-4454-4545-8DCD-A23443D0C150}">
            <xm:f>ROUND(N('APPLIC. FRACT.'!$G154),4)</xm:f>
            <x14:dxf>
              <font>
                <b/>
                <i val="0"/>
                <color rgb="FFFF0000"/>
              </font>
              <fill>
                <patternFill>
                  <bgColor rgb="FFFFDCFF"/>
                </patternFill>
              </fill>
            </x14:dxf>
          </x14:cfRule>
          <xm:sqref>H889</xm:sqref>
        </x14:conditionalFormatting>
        <x14:conditionalFormatting xmlns:xm="http://schemas.microsoft.com/office/excel/2006/main">
          <x14:cfRule type="cellIs" priority="404" operator="notEqual" id="{A4A3E677-3D46-43EB-B139-19F1ED39DBAD}">
            <xm:f>'APPLIC. FRACT.'!$B158</xm:f>
            <x14:dxf>
              <font>
                <b/>
                <i val="0"/>
                <color rgb="FFFF0000"/>
              </font>
              <fill>
                <patternFill>
                  <bgColor rgb="FFFFDCFF"/>
                </patternFill>
              </fill>
            </x14:dxf>
          </x14:cfRule>
          <xm:sqref>D913</xm:sqref>
        </x14:conditionalFormatting>
        <x14:conditionalFormatting xmlns:xm="http://schemas.microsoft.com/office/excel/2006/main">
          <x14:cfRule type="cellIs" priority="405" operator="notEqual" id="{4C249E62-BDB9-4BC2-A80D-11777475F5B1}">
            <xm:f>N('APPLIC. FRACT.'!$C158)</xm:f>
            <x14:dxf>
              <font>
                <b/>
                <i val="0"/>
                <color rgb="FFFF0000"/>
              </font>
              <fill>
                <patternFill>
                  <bgColor rgb="FFFFDCFF"/>
                </patternFill>
              </fill>
            </x14:dxf>
          </x14:cfRule>
          <xm:sqref>F913</xm:sqref>
        </x14:conditionalFormatting>
        <x14:conditionalFormatting xmlns:xm="http://schemas.microsoft.com/office/excel/2006/main">
          <x14:cfRule type="cellIs" priority="406" operator="notEqual" id="{77E93C0A-B772-4201-80A5-C0C48C17C8F2}">
            <xm:f>N('APPLIC. FRACT.'!$E158)</xm:f>
            <x14:dxf>
              <font>
                <b/>
                <i val="0"/>
                <color rgb="FFFF0000"/>
              </font>
              <fill>
                <patternFill>
                  <bgColor rgb="FFFFDCFF"/>
                </patternFill>
              </fill>
            </x14:dxf>
          </x14:cfRule>
          <xm:sqref>E913</xm:sqref>
        </x14:conditionalFormatting>
        <x14:conditionalFormatting xmlns:xm="http://schemas.microsoft.com/office/excel/2006/main">
          <x14:cfRule type="cellIs" priority="407" operator="notEqual" id="{8E0483C8-ECDD-4449-8DB4-2C2BDF5EA820}">
            <xm:f>N('APPLIC. FRACT.'!$F158)</xm:f>
            <x14:dxf>
              <font>
                <b/>
                <i val="0"/>
                <color rgb="FFFF0000"/>
              </font>
              <fill>
                <patternFill>
                  <bgColor rgb="FFFFDCFF"/>
                </patternFill>
              </fill>
            </x14:dxf>
          </x14:cfRule>
          <xm:sqref>G913</xm:sqref>
        </x14:conditionalFormatting>
        <x14:conditionalFormatting xmlns:xm="http://schemas.microsoft.com/office/excel/2006/main">
          <x14:cfRule type="cellIs" priority="408" operator="notEqual" id="{8D63A1FD-7930-47AC-A966-7FBED11C42B6}">
            <xm:f>ROUND(N('APPLIC. FRACT.'!$G158),4)</xm:f>
            <x14:dxf>
              <font>
                <b/>
                <i val="0"/>
                <color rgb="FFFF0000"/>
              </font>
              <fill>
                <patternFill>
                  <bgColor rgb="FFFFDCFF"/>
                </patternFill>
              </fill>
            </x14:dxf>
          </x14:cfRule>
          <xm:sqref>H913</xm:sqref>
        </x14:conditionalFormatting>
        <x14:conditionalFormatting xmlns:xm="http://schemas.microsoft.com/office/excel/2006/main">
          <x14:cfRule type="cellIs" priority="21852" operator="notEqual" id="{56F21735-6266-4284-AA86-80439E9B8860}">
            <xm:f>'APPLIC. FRACT.'!$B162</xm:f>
            <x14:dxf>
              <font>
                <b/>
                <i val="0"/>
                <color rgb="FFFF0000"/>
              </font>
              <fill>
                <patternFill>
                  <bgColor rgb="FFFFDCFF"/>
                </patternFill>
              </fill>
            </x14:dxf>
          </x14:cfRule>
          <xm:sqref>D937</xm:sqref>
        </x14:conditionalFormatting>
        <x14:conditionalFormatting xmlns:xm="http://schemas.microsoft.com/office/excel/2006/main">
          <x14:cfRule type="cellIs" priority="21854" operator="notEqual" id="{EEDDDF19-F780-4D65-96BA-6E75743D32C1}">
            <xm:f>N('APPLIC. FRACT.'!$C162)</xm:f>
            <x14:dxf>
              <font>
                <b/>
                <i val="0"/>
                <color rgb="FFFF0000"/>
              </font>
              <fill>
                <patternFill>
                  <bgColor rgb="FFFFDCFF"/>
                </patternFill>
              </fill>
            </x14:dxf>
          </x14:cfRule>
          <xm:sqref>F937</xm:sqref>
        </x14:conditionalFormatting>
        <x14:conditionalFormatting xmlns:xm="http://schemas.microsoft.com/office/excel/2006/main">
          <x14:cfRule type="cellIs" priority="21856" operator="notEqual" id="{928BBCD3-F26F-4834-91E3-AF3A0A5FA97D}">
            <xm:f>N('APPLIC. FRACT.'!$E162)</xm:f>
            <x14:dxf>
              <font>
                <b/>
                <i val="0"/>
                <color rgb="FFFF0000"/>
              </font>
              <fill>
                <patternFill>
                  <bgColor rgb="FFFFDCFF"/>
                </patternFill>
              </fill>
            </x14:dxf>
          </x14:cfRule>
          <xm:sqref>E937</xm:sqref>
        </x14:conditionalFormatting>
        <x14:conditionalFormatting xmlns:xm="http://schemas.microsoft.com/office/excel/2006/main">
          <x14:cfRule type="cellIs" priority="21858" operator="notEqual" id="{55E9CD2C-80DC-48F3-8F17-39D3F8FACEEF}">
            <xm:f>N('APPLIC. FRACT.'!$F162)</xm:f>
            <x14:dxf>
              <font>
                <b/>
                <i val="0"/>
                <color rgb="FFFF0000"/>
              </font>
              <fill>
                <patternFill>
                  <bgColor rgb="FFFFDCFF"/>
                </patternFill>
              </fill>
            </x14:dxf>
          </x14:cfRule>
          <xm:sqref>G937</xm:sqref>
        </x14:conditionalFormatting>
        <x14:conditionalFormatting xmlns:xm="http://schemas.microsoft.com/office/excel/2006/main">
          <x14:cfRule type="cellIs" priority="21860" operator="notEqual" id="{CE196F0F-4454-4545-8DCD-A23443D0C150}">
            <xm:f>ROUND(N('APPLIC. FRACT.'!$G162),4)</xm:f>
            <x14:dxf>
              <font>
                <b/>
                <i val="0"/>
                <color rgb="FFFF0000"/>
              </font>
              <fill>
                <patternFill>
                  <bgColor rgb="FFFFDCFF"/>
                </patternFill>
              </fill>
            </x14:dxf>
          </x14:cfRule>
          <xm:sqref>H937</xm:sqref>
        </x14:conditionalFormatting>
        <x14:conditionalFormatting xmlns:xm="http://schemas.microsoft.com/office/excel/2006/main">
          <x14:cfRule type="cellIs" priority="22427" operator="notEqual" id="{56F21735-6266-4284-AA86-80439E9B8860}">
            <xm:f>'APPLIC. FRACT.'!$B157</xm:f>
            <x14:dxf>
              <font>
                <b/>
                <i val="0"/>
                <color rgb="FFFF0000"/>
              </font>
              <fill>
                <patternFill>
                  <bgColor rgb="FFFFDCFF"/>
                </patternFill>
              </fill>
            </x14:dxf>
          </x14:cfRule>
          <xm:sqref>D907</xm:sqref>
        </x14:conditionalFormatting>
        <x14:conditionalFormatting xmlns:xm="http://schemas.microsoft.com/office/excel/2006/main">
          <x14:cfRule type="cellIs" priority="22428" operator="notEqual" id="{EEDDDF19-F780-4D65-96BA-6E75743D32C1}">
            <xm:f>N('APPLIC. FRACT.'!$C157)</xm:f>
            <x14:dxf>
              <font>
                <b/>
                <i val="0"/>
                <color rgb="FFFF0000"/>
              </font>
              <fill>
                <patternFill>
                  <bgColor rgb="FFFFDCFF"/>
                </patternFill>
              </fill>
            </x14:dxf>
          </x14:cfRule>
          <xm:sqref>F907</xm:sqref>
        </x14:conditionalFormatting>
        <x14:conditionalFormatting xmlns:xm="http://schemas.microsoft.com/office/excel/2006/main">
          <x14:cfRule type="cellIs" priority="22429" operator="notEqual" id="{928BBCD3-F26F-4834-91E3-AF3A0A5FA97D}">
            <xm:f>N('APPLIC. FRACT.'!$E157)</xm:f>
            <x14:dxf>
              <font>
                <b/>
                <i val="0"/>
                <color rgb="FFFF0000"/>
              </font>
              <fill>
                <patternFill>
                  <bgColor rgb="FFFFDCFF"/>
                </patternFill>
              </fill>
            </x14:dxf>
          </x14:cfRule>
          <xm:sqref>E907</xm:sqref>
        </x14:conditionalFormatting>
        <x14:conditionalFormatting xmlns:xm="http://schemas.microsoft.com/office/excel/2006/main">
          <x14:cfRule type="cellIs" priority="22430" operator="notEqual" id="{55E9CD2C-80DC-48F3-8F17-39D3F8FACEEF}">
            <xm:f>N('APPLIC. FRACT.'!$F157)</xm:f>
            <x14:dxf>
              <font>
                <b/>
                <i val="0"/>
                <color rgb="FFFF0000"/>
              </font>
              <fill>
                <patternFill>
                  <bgColor rgb="FFFFDCFF"/>
                </patternFill>
              </fill>
            </x14:dxf>
          </x14:cfRule>
          <xm:sqref>G907</xm:sqref>
        </x14:conditionalFormatting>
        <x14:conditionalFormatting xmlns:xm="http://schemas.microsoft.com/office/excel/2006/main">
          <x14:cfRule type="cellIs" priority="22431" operator="notEqual" id="{CE196F0F-4454-4545-8DCD-A23443D0C150}">
            <xm:f>ROUND(N('APPLIC. FRACT.'!$G157),4)</xm:f>
            <x14:dxf>
              <font>
                <b/>
                <i val="0"/>
                <color rgb="FFFF0000"/>
              </font>
              <fill>
                <patternFill>
                  <bgColor rgb="FFFFDCFF"/>
                </patternFill>
              </fill>
            </x14:dxf>
          </x14:cfRule>
          <xm:sqref>H907</xm:sqref>
        </x14:conditionalFormatting>
        <x14:conditionalFormatting xmlns:xm="http://schemas.microsoft.com/office/excel/2006/main">
          <x14:cfRule type="cellIs" priority="380" operator="notEqual" id="{ABE3E707-A502-4D81-8DAA-50F9829A968B}">
            <xm:f>'APPLIC. FRACT.'!$B161</xm:f>
            <x14:dxf>
              <font>
                <b/>
                <i val="0"/>
                <color rgb="FFFF0000"/>
              </font>
              <fill>
                <patternFill>
                  <bgColor rgb="FFFFDCFF"/>
                </patternFill>
              </fill>
            </x14:dxf>
          </x14:cfRule>
          <xm:sqref>D931</xm:sqref>
        </x14:conditionalFormatting>
        <x14:conditionalFormatting xmlns:xm="http://schemas.microsoft.com/office/excel/2006/main">
          <x14:cfRule type="cellIs" priority="381" operator="notEqual" id="{ED2C8D10-841B-4A6C-B321-6C760D6C8D24}">
            <xm:f>N('APPLIC. FRACT.'!$C161)</xm:f>
            <x14:dxf>
              <font>
                <b/>
                <i val="0"/>
                <color rgb="FFFF0000"/>
              </font>
              <fill>
                <patternFill>
                  <bgColor rgb="FFFFDCFF"/>
                </patternFill>
              </fill>
            </x14:dxf>
          </x14:cfRule>
          <xm:sqref>F931</xm:sqref>
        </x14:conditionalFormatting>
        <x14:conditionalFormatting xmlns:xm="http://schemas.microsoft.com/office/excel/2006/main">
          <x14:cfRule type="cellIs" priority="382" operator="notEqual" id="{738996CE-E5A7-412C-9CAC-83E23ACD232C}">
            <xm:f>N('APPLIC. FRACT.'!$E161)</xm:f>
            <x14:dxf>
              <font>
                <b/>
                <i val="0"/>
                <color rgb="FFFF0000"/>
              </font>
              <fill>
                <patternFill>
                  <bgColor rgb="FFFFDCFF"/>
                </patternFill>
              </fill>
            </x14:dxf>
          </x14:cfRule>
          <xm:sqref>E931</xm:sqref>
        </x14:conditionalFormatting>
        <x14:conditionalFormatting xmlns:xm="http://schemas.microsoft.com/office/excel/2006/main">
          <x14:cfRule type="cellIs" priority="383" operator="notEqual" id="{D63DAAB3-47BB-414D-9B13-E732D0BED036}">
            <xm:f>N('APPLIC. FRACT.'!$F161)</xm:f>
            <x14:dxf>
              <font>
                <b/>
                <i val="0"/>
                <color rgb="FFFF0000"/>
              </font>
              <fill>
                <patternFill>
                  <bgColor rgb="FFFFDCFF"/>
                </patternFill>
              </fill>
            </x14:dxf>
          </x14:cfRule>
          <xm:sqref>G931</xm:sqref>
        </x14:conditionalFormatting>
        <x14:conditionalFormatting xmlns:xm="http://schemas.microsoft.com/office/excel/2006/main">
          <x14:cfRule type="cellIs" priority="384" operator="notEqual" id="{599973F0-5506-4ACB-91BA-DB2B926C4FD9}">
            <xm:f>ROUND(N('APPLIC. FRACT.'!$G161),4)</xm:f>
            <x14:dxf>
              <font>
                <b/>
                <i val="0"/>
                <color rgb="FFFF0000"/>
              </font>
              <fill>
                <patternFill>
                  <bgColor rgb="FFFFDCFF"/>
                </patternFill>
              </fill>
            </x14:dxf>
          </x14:cfRule>
          <xm:sqref>H931</xm:sqref>
        </x14:conditionalFormatting>
        <x14:conditionalFormatting xmlns:xm="http://schemas.microsoft.com/office/excel/2006/main">
          <x14:cfRule type="cellIs" priority="22998" operator="notEqual" id="{56F21735-6266-4284-AA86-80439E9B8860}">
            <xm:f>'APPLIC. FRACT.'!$B165</xm:f>
            <x14:dxf>
              <font>
                <b/>
                <i val="0"/>
                <color rgb="FFFF0000"/>
              </font>
              <fill>
                <patternFill>
                  <bgColor rgb="FFFFDCFF"/>
                </patternFill>
              </fill>
            </x14:dxf>
          </x14:cfRule>
          <xm:sqref>D955</xm:sqref>
        </x14:conditionalFormatting>
        <x14:conditionalFormatting xmlns:xm="http://schemas.microsoft.com/office/excel/2006/main">
          <x14:cfRule type="cellIs" priority="23000" operator="notEqual" id="{EEDDDF19-F780-4D65-96BA-6E75743D32C1}">
            <xm:f>N('APPLIC. FRACT.'!$C165)</xm:f>
            <x14:dxf>
              <font>
                <b/>
                <i val="0"/>
                <color rgb="FFFF0000"/>
              </font>
              <fill>
                <patternFill>
                  <bgColor rgb="FFFFDCFF"/>
                </patternFill>
              </fill>
            </x14:dxf>
          </x14:cfRule>
          <xm:sqref>F955</xm:sqref>
        </x14:conditionalFormatting>
        <x14:conditionalFormatting xmlns:xm="http://schemas.microsoft.com/office/excel/2006/main">
          <x14:cfRule type="cellIs" priority="23002" operator="notEqual" id="{928BBCD3-F26F-4834-91E3-AF3A0A5FA97D}">
            <xm:f>N('APPLIC. FRACT.'!$E165)</xm:f>
            <x14:dxf>
              <font>
                <b/>
                <i val="0"/>
                <color rgb="FFFF0000"/>
              </font>
              <fill>
                <patternFill>
                  <bgColor rgb="FFFFDCFF"/>
                </patternFill>
              </fill>
            </x14:dxf>
          </x14:cfRule>
          <xm:sqref>E955</xm:sqref>
        </x14:conditionalFormatting>
        <x14:conditionalFormatting xmlns:xm="http://schemas.microsoft.com/office/excel/2006/main">
          <x14:cfRule type="cellIs" priority="23004" operator="notEqual" id="{55E9CD2C-80DC-48F3-8F17-39D3F8FACEEF}">
            <xm:f>N('APPLIC. FRACT.'!$F165)</xm:f>
            <x14:dxf>
              <font>
                <b/>
                <i val="0"/>
                <color rgb="FFFF0000"/>
              </font>
              <fill>
                <patternFill>
                  <bgColor rgb="FFFFDCFF"/>
                </patternFill>
              </fill>
            </x14:dxf>
          </x14:cfRule>
          <xm:sqref>G955</xm:sqref>
        </x14:conditionalFormatting>
        <x14:conditionalFormatting xmlns:xm="http://schemas.microsoft.com/office/excel/2006/main">
          <x14:cfRule type="cellIs" priority="23006" operator="notEqual" id="{CE196F0F-4454-4545-8DCD-A23443D0C150}">
            <xm:f>ROUND(N('APPLIC. FRACT.'!$G165),4)</xm:f>
            <x14:dxf>
              <font>
                <b/>
                <i val="0"/>
                <color rgb="FFFF0000"/>
              </font>
              <fill>
                <patternFill>
                  <bgColor rgb="FFFFDCFF"/>
                </patternFill>
              </fill>
            </x14:dxf>
          </x14:cfRule>
          <xm:sqref>H955</xm:sqref>
        </x14:conditionalFormatting>
        <x14:conditionalFormatting xmlns:xm="http://schemas.microsoft.com/office/excel/2006/main">
          <x14:cfRule type="cellIs" priority="23588" operator="notEqual" id="{56F21735-6266-4284-AA86-80439E9B8860}">
            <xm:f>'APPLIC. FRACT.'!$B160</xm:f>
            <x14:dxf>
              <font>
                <b/>
                <i val="0"/>
                <color rgb="FFFF0000"/>
              </font>
              <fill>
                <patternFill>
                  <bgColor rgb="FFFFDCFF"/>
                </patternFill>
              </fill>
            </x14:dxf>
          </x14:cfRule>
          <xm:sqref>D925</xm:sqref>
        </x14:conditionalFormatting>
        <x14:conditionalFormatting xmlns:xm="http://schemas.microsoft.com/office/excel/2006/main">
          <x14:cfRule type="cellIs" priority="23589" operator="notEqual" id="{EEDDDF19-F780-4D65-96BA-6E75743D32C1}">
            <xm:f>N('APPLIC. FRACT.'!$C160)</xm:f>
            <x14:dxf>
              <font>
                <b/>
                <i val="0"/>
                <color rgb="FFFF0000"/>
              </font>
              <fill>
                <patternFill>
                  <bgColor rgb="FFFFDCFF"/>
                </patternFill>
              </fill>
            </x14:dxf>
          </x14:cfRule>
          <xm:sqref>F925</xm:sqref>
        </x14:conditionalFormatting>
        <x14:conditionalFormatting xmlns:xm="http://schemas.microsoft.com/office/excel/2006/main">
          <x14:cfRule type="cellIs" priority="23590" operator="notEqual" id="{928BBCD3-F26F-4834-91E3-AF3A0A5FA97D}">
            <xm:f>N('APPLIC. FRACT.'!$E160)</xm:f>
            <x14:dxf>
              <font>
                <b/>
                <i val="0"/>
                <color rgb="FFFF0000"/>
              </font>
              <fill>
                <patternFill>
                  <bgColor rgb="FFFFDCFF"/>
                </patternFill>
              </fill>
            </x14:dxf>
          </x14:cfRule>
          <xm:sqref>E925</xm:sqref>
        </x14:conditionalFormatting>
        <x14:conditionalFormatting xmlns:xm="http://schemas.microsoft.com/office/excel/2006/main">
          <x14:cfRule type="cellIs" priority="23591" operator="notEqual" id="{55E9CD2C-80DC-48F3-8F17-39D3F8FACEEF}">
            <xm:f>N('APPLIC. FRACT.'!$F160)</xm:f>
            <x14:dxf>
              <font>
                <b/>
                <i val="0"/>
                <color rgb="FFFF0000"/>
              </font>
              <fill>
                <patternFill>
                  <bgColor rgb="FFFFDCFF"/>
                </patternFill>
              </fill>
            </x14:dxf>
          </x14:cfRule>
          <xm:sqref>G925</xm:sqref>
        </x14:conditionalFormatting>
        <x14:conditionalFormatting xmlns:xm="http://schemas.microsoft.com/office/excel/2006/main">
          <x14:cfRule type="cellIs" priority="23592" operator="notEqual" id="{CE196F0F-4454-4545-8DCD-A23443D0C150}">
            <xm:f>ROUND(N('APPLIC. FRACT.'!$G160),4)</xm:f>
            <x14:dxf>
              <font>
                <b/>
                <i val="0"/>
                <color rgb="FFFF0000"/>
              </font>
              <fill>
                <patternFill>
                  <bgColor rgb="FFFFDCFF"/>
                </patternFill>
              </fill>
            </x14:dxf>
          </x14:cfRule>
          <xm:sqref>H925</xm:sqref>
        </x14:conditionalFormatting>
        <x14:conditionalFormatting xmlns:xm="http://schemas.microsoft.com/office/excel/2006/main">
          <x14:cfRule type="cellIs" priority="356" operator="notEqual" id="{9FD933F4-B4E1-47E4-AECA-51B16D812256}">
            <xm:f>'APPLIC. FRACT.'!$B164</xm:f>
            <x14:dxf>
              <font>
                <b/>
                <i val="0"/>
                <color rgb="FFFF0000"/>
              </font>
              <fill>
                <patternFill>
                  <bgColor rgb="FFFFDCFF"/>
                </patternFill>
              </fill>
            </x14:dxf>
          </x14:cfRule>
          <xm:sqref>D949</xm:sqref>
        </x14:conditionalFormatting>
        <x14:conditionalFormatting xmlns:xm="http://schemas.microsoft.com/office/excel/2006/main">
          <x14:cfRule type="cellIs" priority="357" operator="notEqual" id="{CD8A9D93-5643-41C8-A242-A1457F47E190}">
            <xm:f>N('APPLIC. FRACT.'!$C164)</xm:f>
            <x14:dxf>
              <font>
                <b/>
                <i val="0"/>
                <color rgb="FFFF0000"/>
              </font>
              <fill>
                <patternFill>
                  <bgColor rgb="FFFFDCFF"/>
                </patternFill>
              </fill>
            </x14:dxf>
          </x14:cfRule>
          <xm:sqref>F949</xm:sqref>
        </x14:conditionalFormatting>
        <x14:conditionalFormatting xmlns:xm="http://schemas.microsoft.com/office/excel/2006/main">
          <x14:cfRule type="cellIs" priority="358" operator="notEqual" id="{A943221D-F44D-4DB7-A0FC-71E34530EAE7}">
            <xm:f>N('APPLIC. FRACT.'!$E164)</xm:f>
            <x14:dxf>
              <font>
                <b/>
                <i val="0"/>
                <color rgb="FFFF0000"/>
              </font>
              <fill>
                <patternFill>
                  <bgColor rgb="FFFFDCFF"/>
                </patternFill>
              </fill>
            </x14:dxf>
          </x14:cfRule>
          <xm:sqref>E949</xm:sqref>
        </x14:conditionalFormatting>
        <x14:conditionalFormatting xmlns:xm="http://schemas.microsoft.com/office/excel/2006/main">
          <x14:cfRule type="cellIs" priority="359" operator="notEqual" id="{A0B3E3ED-B830-4017-8694-3E7F63666B4B}">
            <xm:f>N('APPLIC. FRACT.'!$F164)</xm:f>
            <x14:dxf>
              <font>
                <b/>
                <i val="0"/>
                <color rgb="FFFF0000"/>
              </font>
              <fill>
                <patternFill>
                  <bgColor rgb="FFFFDCFF"/>
                </patternFill>
              </fill>
            </x14:dxf>
          </x14:cfRule>
          <xm:sqref>G949</xm:sqref>
        </x14:conditionalFormatting>
        <x14:conditionalFormatting xmlns:xm="http://schemas.microsoft.com/office/excel/2006/main">
          <x14:cfRule type="cellIs" priority="360" operator="notEqual" id="{374017FE-06CC-4C10-82CE-A1BC01713B3E}">
            <xm:f>ROUND(N('APPLIC. FRACT.'!$G164),4)</xm:f>
            <x14:dxf>
              <font>
                <b/>
                <i val="0"/>
                <color rgb="FFFF0000"/>
              </font>
              <fill>
                <patternFill>
                  <bgColor rgb="FFFFDCFF"/>
                </patternFill>
              </fill>
            </x14:dxf>
          </x14:cfRule>
          <xm:sqref>H949</xm:sqref>
        </x14:conditionalFormatting>
        <x14:conditionalFormatting xmlns:xm="http://schemas.microsoft.com/office/excel/2006/main">
          <x14:cfRule type="cellIs" priority="24174" operator="notEqual" id="{56F21735-6266-4284-AA86-80439E9B8860}">
            <xm:f>'APPLIC. FRACT.'!$B168</xm:f>
            <x14:dxf>
              <font>
                <b/>
                <i val="0"/>
                <color rgb="FFFF0000"/>
              </font>
              <fill>
                <patternFill>
                  <bgColor rgb="FFFFDCFF"/>
                </patternFill>
              </fill>
            </x14:dxf>
          </x14:cfRule>
          <xm:sqref>D973</xm:sqref>
        </x14:conditionalFormatting>
        <x14:conditionalFormatting xmlns:xm="http://schemas.microsoft.com/office/excel/2006/main">
          <x14:cfRule type="cellIs" priority="24176" operator="notEqual" id="{EEDDDF19-F780-4D65-96BA-6E75743D32C1}">
            <xm:f>N('APPLIC. FRACT.'!$C168)</xm:f>
            <x14:dxf>
              <font>
                <b/>
                <i val="0"/>
                <color rgb="FFFF0000"/>
              </font>
              <fill>
                <patternFill>
                  <bgColor rgb="FFFFDCFF"/>
                </patternFill>
              </fill>
            </x14:dxf>
          </x14:cfRule>
          <xm:sqref>F973</xm:sqref>
        </x14:conditionalFormatting>
        <x14:conditionalFormatting xmlns:xm="http://schemas.microsoft.com/office/excel/2006/main">
          <x14:cfRule type="cellIs" priority="24178" operator="notEqual" id="{928BBCD3-F26F-4834-91E3-AF3A0A5FA97D}">
            <xm:f>N('APPLIC. FRACT.'!$E168)</xm:f>
            <x14:dxf>
              <font>
                <b/>
                <i val="0"/>
                <color rgb="FFFF0000"/>
              </font>
              <fill>
                <patternFill>
                  <bgColor rgb="FFFFDCFF"/>
                </patternFill>
              </fill>
            </x14:dxf>
          </x14:cfRule>
          <xm:sqref>E973</xm:sqref>
        </x14:conditionalFormatting>
        <x14:conditionalFormatting xmlns:xm="http://schemas.microsoft.com/office/excel/2006/main">
          <x14:cfRule type="cellIs" priority="24180" operator="notEqual" id="{55E9CD2C-80DC-48F3-8F17-39D3F8FACEEF}">
            <xm:f>N('APPLIC. FRACT.'!$F168)</xm:f>
            <x14:dxf>
              <font>
                <b/>
                <i val="0"/>
                <color rgb="FFFF0000"/>
              </font>
              <fill>
                <patternFill>
                  <bgColor rgb="FFFFDCFF"/>
                </patternFill>
              </fill>
            </x14:dxf>
          </x14:cfRule>
          <xm:sqref>G973</xm:sqref>
        </x14:conditionalFormatting>
        <x14:conditionalFormatting xmlns:xm="http://schemas.microsoft.com/office/excel/2006/main">
          <x14:cfRule type="cellIs" priority="24182" operator="notEqual" id="{CE196F0F-4454-4545-8DCD-A23443D0C150}">
            <xm:f>ROUND(N('APPLIC. FRACT.'!$G168),4)</xm:f>
            <x14:dxf>
              <font>
                <b/>
                <i val="0"/>
                <color rgb="FFFF0000"/>
              </font>
              <fill>
                <patternFill>
                  <bgColor rgb="FFFFDCFF"/>
                </patternFill>
              </fill>
            </x14:dxf>
          </x14:cfRule>
          <xm:sqref>H973</xm:sqref>
        </x14:conditionalFormatting>
        <x14:conditionalFormatting xmlns:xm="http://schemas.microsoft.com/office/excel/2006/main">
          <x14:cfRule type="cellIs" priority="24779" operator="notEqual" id="{56F21735-6266-4284-AA86-80439E9B8860}">
            <xm:f>'APPLIC. FRACT.'!$B163</xm:f>
            <x14:dxf>
              <font>
                <b/>
                <i val="0"/>
                <color rgb="FFFF0000"/>
              </font>
              <fill>
                <patternFill>
                  <bgColor rgb="FFFFDCFF"/>
                </patternFill>
              </fill>
            </x14:dxf>
          </x14:cfRule>
          <xm:sqref>D943</xm:sqref>
        </x14:conditionalFormatting>
        <x14:conditionalFormatting xmlns:xm="http://schemas.microsoft.com/office/excel/2006/main">
          <x14:cfRule type="cellIs" priority="24780" operator="notEqual" id="{EEDDDF19-F780-4D65-96BA-6E75743D32C1}">
            <xm:f>N('APPLIC. FRACT.'!$C163)</xm:f>
            <x14:dxf>
              <font>
                <b/>
                <i val="0"/>
                <color rgb="FFFF0000"/>
              </font>
              <fill>
                <patternFill>
                  <bgColor rgb="FFFFDCFF"/>
                </patternFill>
              </fill>
            </x14:dxf>
          </x14:cfRule>
          <xm:sqref>F943</xm:sqref>
        </x14:conditionalFormatting>
        <x14:conditionalFormatting xmlns:xm="http://schemas.microsoft.com/office/excel/2006/main">
          <x14:cfRule type="cellIs" priority="24781" operator="notEqual" id="{928BBCD3-F26F-4834-91E3-AF3A0A5FA97D}">
            <xm:f>N('APPLIC. FRACT.'!$E163)</xm:f>
            <x14:dxf>
              <font>
                <b/>
                <i val="0"/>
                <color rgb="FFFF0000"/>
              </font>
              <fill>
                <patternFill>
                  <bgColor rgb="FFFFDCFF"/>
                </patternFill>
              </fill>
            </x14:dxf>
          </x14:cfRule>
          <xm:sqref>E943</xm:sqref>
        </x14:conditionalFormatting>
        <x14:conditionalFormatting xmlns:xm="http://schemas.microsoft.com/office/excel/2006/main">
          <x14:cfRule type="cellIs" priority="24782" operator="notEqual" id="{55E9CD2C-80DC-48F3-8F17-39D3F8FACEEF}">
            <xm:f>N('APPLIC. FRACT.'!$F163)</xm:f>
            <x14:dxf>
              <font>
                <b/>
                <i val="0"/>
                <color rgb="FFFF0000"/>
              </font>
              <fill>
                <patternFill>
                  <bgColor rgb="FFFFDCFF"/>
                </patternFill>
              </fill>
            </x14:dxf>
          </x14:cfRule>
          <xm:sqref>G943</xm:sqref>
        </x14:conditionalFormatting>
        <x14:conditionalFormatting xmlns:xm="http://schemas.microsoft.com/office/excel/2006/main">
          <x14:cfRule type="cellIs" priority="24783" operator="notEqual" id="{CE196F0F-4454-4545-8DCD-A23443D0C150}">
            <xm:f>ROUND(N('APPLIC. FRACT.'!$G163),4)</xm:f>
            <x14:dxf>
              <font>
                <b/>
                <i val="0"/>
                <color rgb="FFFF0000"/>
              </font>
              <fill>
                <patternFill>
                  <bgColor rgb="FFFFDCFF"/>
                </patternFill>
              </fill>
            </x14:dxf>
          </x14:cfRule>
          <xm:sqref>H943</xm:sqref>
        </x14:conditionalFormatting>
        <x14:conditionalFormatting xmlns:xm="http://schemas.microsoft.com/office/excel/2006/main">
          <x14:cfRule type="cellIs" priority="332" operator="notEqual" id="{37C797F4-374E-425E-AFB1-29649657B4A0}">
            <xm:f>'APPLIC. FRACT.'!$B167</xm:f>
            <x14:dxf>
              <font>
                <b/>
                <i val="0"/>
                <color rgb="FFFF0000"/>
              </font>
              <fill>
                <patternFill>
                  <bgColor rgb="FFFFDCFF"/>
                </patternFill>
              </fill>
            </x14:dxf>
          </x14:cfRule>
          <xm:sqref>D967</xm:sqref>
        </x14:conditionalFormatting>
        <x14:conditionalFormatting xmlns:xm="http://schemas.microsoft.com/office/excel/2006/main">
          <x14:cfRule type="cellIs" priority="333" operator="notEqual" id="{0486F8B8-F88C-4336-B57C-A1CD0B8607BD}">
            <xm:f>N('APPLIC. FRACT.'!$C167)</xm:f>
            <x14:dxf>
              <font>
                <b/>
                <i val="0"/>
                <color rgb="FFFF0000"/>
              </font>
              <fill>
                <patternFill>
                  <bgColor rgb="FFFFDCFF"/>
                </patternFill>
              </fill>
            </x14:dxf>
          </x14:cfRule>
          <xm:sqref>F967</xm:sqref>
        </x14:conditionalFormatting>
        <x14:conditionalFormatting xmlns:xm="http://schemas.microsoft.com/office/excel/2006/main">
          <x14:cfRule type="cellIs" priority="334" operator="notEqual" id="{2CA149F7-FD67-41D8-90A7-D8F9EE681F96}">
            <xm:f>N('APPLIC. FRACT.'!$E167)</xm:f>
            <x14:dxf>
              <font>
                <b/>
                <i val="0"/>
                <color rgb="FFFF0000"/>
              </font>
              <fill>
                <patternFill>
                  <bgColor rgb="FFFFDCFF"/>
                </patternFill>
              </fill>
            </x14:dxf>
          </x14:cfRule>
          <xm:sqref>E967</xm:sqref>
        </x14:conditionalFormatting>
        <x14:conditionalFormatting xmlns:xm="http://schemas.microsoft.com/office/excel/2006/main">
          <x14:cfRule type="cellIs" priority="335" operator="notEqual" id="{62BBD02E-3DED-440E-9178-0570DE2A66D9}">
            <xm:f>N('APPLIC. FRACT.'!$F167)</xm:f>
            <x14:dxf>
              <font>
                <b/>
                <i val="0"/>
                <color rgb="FFFF0000"/>
              </font>
              <fill>
                <patternFill>
                  <bgColor rgb="FFFFDCFF"/>
                </patternFill>
              </fill>
            </x14:dxf>
          </x14:cfRule>
          <xm:sqref>G967</xm:sqref>
        </x14:conditionalFormatting>
        <x14:conditionalFormatting xmlns:xm="http://schemas.microsoft.com/office/excel/2006/main">
          <x14:cfRule type="cellIs" priority="336" operator="notEqual" id="{D030B0DA-420D-47AE-869B-0B55EA3B608D}">
            <xm:f>ROUND(N('APPLIC. FRACT.'!$G167),4)</xm:f>
            <x14:dxf>
              <font>
                <b/>
                <i val="0"/>
                <color rgb="FFFF0000"/>
              </font>
              <fill>
                <patternFill>
                  <bgColor rgb="FFFFDCFF"/>
                </patternFill>
              </fill>
            </x14:dxf>
          </x14:cfRule>
          <xm:sqref>H967</xm:sqref>
        </x14:conditionalFormatting>
        <x14:conditionalFormatting xmlns:xm="http://schemas.microsoft.com/office/excel/2006/main">
          <x14:cfRule type="cellIs" priority="25380" operator="notEqual" id="{56F21735-6266-4284-AA86-80439E9B8860}">
            <xm:f>'APPLIC. FRACT.'!$B171</xm:f>
            <x14:dxf>
              <font>
                <b/>
                <i val="0"/>
                <color rgb="FFFF0000"/>
              </font>
              <fill>
                <patternFill>
                  <bgColor rgb="FFFFDCFF"/>
                </patternFill>
              </fill>
            </x14:dxf>
          </x14:cfRule>
          <xm:sqref>D991</xm:sqref>
        </x14:conditionalFormatting>
        <x14:conditionalFormatting xmlns:xm="http://schemas.microsoft.com/office/excel/2006/main">
          <x14:cfRule type="cellIs" priority="25382" operator="notEqual" id="{EEDDDF19-F780-4D65-96BA-6E75743D32C1}">
            <xm:f>N('APPLIC. FRACT.'!$C171)</xm:f>
            <x14:dxf>
              <font>
                <b/>
                <i val="0"/>
                <color rgb="FFFF0000"/>
              </font>
              <fill>
                <patternFill>
                  <bgColor rgb="FFFFDCFF"/>
                </patternFill>
              </fill>
            </x14:dxf>
          </x14:cfRule>
          <xm:sqref>F991</xm:sqref>
        </x14:conditionalFormatting>
        <x14:conditionalFormatting xmlns:xm="http://schemas.microsoft.com/office/excel/2006/main">
          <x14:cfRule type="cellIs" priority="25384" operator="notEqual" id="{928BBCD3-F26F-4834-91E3-AF3A0A5FA97D}">
            <xm:f>N('APPLIC. FRACT.'!$E171)</xm:f>
            <x14:dxf>
              <font>
                <b/>
                <i val="0"/>
                <color rgb="FFFF0000"/>
              </font>
              <fill>
                <patternFill>
                  <bgColor rgb="FFFFDCFF"/>
                </patternFill>
              </fill>
            </x14:dxf>
          </x14:cfRule>
          <xm:sqref>E991</xm:sqref>
        </x14:conditionalFormatting>
        <x14:conditionalFormatting xmlns:xm="http://schemas.microsoft.com/office/excel/2006/main">
          <x14:cfRule type="cellIs" priority="25386" operator="notEqual" id="{55E9CD2C-80DC-48F3-8F17-39D3F8FACEEF}">
            <xm:f>N('APPLIC. FRACT.'!$F171)</xm:f>
            <x14:dxf>
              <font>
                <b/>
                <i val="0"/>
                <color rgb="FFFF0000"/>
              </font>
              <fill>
                <patternFill>
                  <bgColor rgb="FFFFDCFF"/>
                </patternFill>
              </fill>
            </x14:dxf>
          </x14:cfRule>
          <xm:sqref>G991</xm:sqref>
        </x14:conditionalFormatting>
        <x14:conditionalFormatting xmlns:xm="http://schemas.microsoft.com/office/excel/2006/main">
          <x14:cfRule type="cellIs" priority="25388" operator="notEqual" id="{CE196F0F-4454-4545-8DCD-A23443D0C150}">
            <xm:f>ROUND(N('APPLIC. FRACT.'!$G171),4)</xm:f>
            <x14:dxf>
              <font>
                <b/>
                <i val="0"/>
                <color rgb="FFFF0000"/>
              </font>
              <fill>
                <patternFill>
                  <bgColor rgb="FFFFDCFF"/>
                </patternFill>
              </fill>
            </x14:dxf>
          </x14:cfRule>
          <xm:sqref>H991</xm:sqref>
        </x14:conditionalFormatting>
        <x14:conditionalFormatting xmlns:xm="http://schemas.microsoft.com/office/excel/2006/main">
          <x14:cfRule type="cellIs" priority="26000" operator="notEqual" id="{56F21735-6266-4284-AA86-80439E9B8860}">
            <xm:f>'APPLIC. FRACT.'!$B166</xm:f>
            <x14:dxf>
              <font>
                <b/>
                <i val="0"/>
                <color rgb="FFFF0000"/>
              </font>
              <fill>
                <patternFill>
                  <bgColor rgb="FFFFDCFF"/>
                </patternFill>
              </fill>
            </x14:dxf>
          </x14:cfRule>
          <xm:sqref>D961</xm:sqref>
        </x14:conditionalFormatting>
        <x14:conditionalFormatting xmlns:xm="http://schemas.microsoft.com/office/excel/2006/main">
          <x14:cfRule type="cellIs" priority="26001" operator="notEqual" id="{EEDDDF19-F780-4D65-96BA-6E75743D32C1}">
            <xm:f>N('APPLIC. FRACT.'!$C166)</xm:f>
            <x14:dxf>
              <font>
                <b/>
                <i val="0"/>
                <color rgb="FFFF0000"/>
              </font>
              <fill>
                <patternFill>
                  <bgColor rgb="FFFFDCFF"/>
                </patternFill>
              </fill>
            </x14:dxf>
          </x14:cfRule>
          <xm:sqref>F961</xm:sqref>
        </x14:conditionalFormatting>
        <x14:conditionalFormatting xmlns:xm="http://schemas.microsoft.com/office/excel/2006/main">
          <x14:cfRule type="cellIs" priority="26002" operator="notEqual" id="{928BBCD3-F26F-4834-91E3-AF3A0A5FA97D}">
            <xm:f>N('APPLIC. FRACT.'!$E166)</xm:f>
            <x14:dxf>
              <font>
                <b/>
                <i val="0"/>
                <color rgb="FFFF0000"/>
              </font>
              <fill>
                <patternFill>
                  <bgColor rgb="FFFFDCFF"/>
                </patternFill>
              </fill>
            </x14:dxf>
          </x14:cfRule>
          <xm:sqref>E961</xm:sqref>
        </x14:conditionalFormatting>
        <x14:conditionalFormatting xmlns:xm="http://schemas.microsoft.com/office/excel/2006/main">
          <x14:cfRule type="cellIs" priority="26003" operator="notEqual" id="{55E9CD2C-80DC-48F3-8F17-39D3F8FACEEF}">
            <xm:f>N('APPLIC. FRACT.'!$F166)</xm:f>
            <x14:dxf>
              <font>
                <b/>
                <i val="0"/>
                <color rgb="FFFF0000"/>
              </font>
              <fill>
                <patternFill>
                  <bgColor rgb="FFFFDCFF"/>
                </patternFill>
              </fill>
            </x14:dxf>
          </x14:cfRule>
          <xm:sqref>G961</xm:sqref>
        </x14:conditionalFormatting>
        <x14:conditionalFormatting xmlns:xm="http://schemas.microsoft.com/office/excel/2006/main">
          <x14:cfRule type="cellIs" priority="26004" operator="notEqual" id="{CE196F0F-4454-4545-8DCD-A23443D0C150}">
            <xm:f>ROUND(N('APPLIC. FRACT.'!$G166),4)</xm:f>
            <x14:dxf>
              <font>
                <b/>
                <i val="0"/>
                <color rgb="FFFF0000"/>
              </font>
              <fill>
                <patternFill>
                  <bgColor rgb="FFFFDCFF"/>
                </patternFill>
              </fill>
            </x14:dxf>
          </x14:cfRule>
          <xm:sqref>H961</xm:sqref>
        </x14:conditionalFormatting>
        <x14:conditionalFormatting xmlns:xm="http://schemas.microsoft.com/office/excel/2006/main">
          <x14:cfRule type="cellIs" priority="308" operator="notEqual" id="{F559E44D-1393-4F54-B0B6-A25053CBCB90}">
            <xm:f>'APPLIC. FRACT.'!$B170</xm:f>
            <x14:dxf>
              <font>
                <b/>
                <i val="0"/>
                <color rgb="FFFF0000"/>
              </font>
              <fill>
                <patternFill>
                  <bgColor rgb="FFFFDCFF"/>
                </patternFill>
              </fill>
            </x14:dxf>
          </x14:cfRule>
          <xm:sqref>D985</xm:sqref>
        </x14:conditionalFormatting>
        <x14:conditionalFormatting xmlns:xm="http://schemas.microsoft.com/office/excel/2006/main">
          <x14:cfRule type="cellIs" priority="309" operator="notEqual" id="{E90FA869-295E-4346-B7FD-46E1C7C978D3}">
            <xm:f>N('APPLIC. FRACT.'!$C170)</xm:f>
            <x14:dxf>
              <font>
                <b/>
                <i val="0"/>
                <color rgb="FFFF0000"/>
              </font>
              <fill>
                <patternFill>
                  <bgColor rgb="FFFFDCFF"/>
                </patternFill>
              </fill>
            </x14:dxf>
          </x14:cfRule>
          <xm:sqref>F985</xm:sqref>
        </x14:conditionalFormatting>
        <x14:conditionalFormatting xmlns:xm="http://schemas.microsoft.com/office/excel/2006/main">
          <x14:cfRule type="cellIs" priority="310" operator="notEqual" id="{4AA691C2-FA38-4CDD-A1F5-62827547BE48}">
            <xm:f>N('APPLIC. FRACT.'!$E170)</xm:f>
            <x14:dxf>
              <font>
                <b/>
                <i val="0"/>
                <color rgb="FFFF0000"/>
              </font>
              <fill>
                <patternFill>
                  <bgColor rgb="FFFFDCFF"/>
                </patternFill>
              </fill>
            </x14:dxf>
          </x14:cfRule>
          <xm:sqref>E985</xm:sqref>
        </x14:conditionalFormatting>
        <x14:conditionalFormatting xmlns:xm="http://schemas.microsoft.com/office/excel/2006/main">
          <x14:cfRule type="cellIs" priority="311" operator="notEqual" id="{4B1F8DF2-A2D2-46FF-8A96-E55B4A97D115}">
            <xm:f>N('APPLIC. FRACT.'!$F170)</xm:f>
            <x14:dxf>
              <font>
                <b/>
                <i val="0"/>
                <color rgb="FFFF0000"/>
              </font>
              <fill>
                <patternFill>
                  <bgColor rgb="FFFFDCFF"/>
                </patternFill>
              </fill>
            </x14:dxf>
          </x14:cfRule>
          <xm:sqref>G985</xm:sqref>
        </x14:conditionalFormatting>
        <x14:conditionalFormatting xmlns:xm="http://schemas.microsoft.com/office/excel/2006/main">
          <x14:cfRule type="cellIs" priority="312" operator="notEqual" id="{81F8D0B8-9F44-4EA3-8231-17D8D95D94B0}">
            <xm:f>ROUND(N('APPLIC. FRACT.'!$G170),4)</xm:f>
            <x14:dxf>
              <font>
                <b/>
                <i val="0"/>
                <color rgb="FFFF0000"/>
              </font>
              <fill>
                <patternFill>
                  <bgColor rgb="FFFFDCFF"/>
                </patternFill>
              </fill>
            </x14:dxf>
          </x14:cfRule>
          <xm:sqref>H985</xm:sqref>
        </x14:conditionalFormatting>
        <x14:conditionalFormatting xmlns:xm="http://schemas.microsoft.com/office/excel/2006/main">
          <x14:cfRule type="cellIs" priority="26616" operator="notEqual" id="{56F21735-6266-4284-AA86-80439E9B8860}">
            <xm:f>'APPLIC. FRACT.'!$B174</xm:f>
            <x14:dxf>
              <font>
                <b/>
                <i val="0"/>
                <color rgb="FFFF0000"/>
              </font>
              <fill>
                <patternFill>
                  <bgColor rgb="FFFFDCFF"/>
                </patternFill>
              </fill>
            </x14:dxf>
          </x14:cfRule>
          <xm:sqref>D1009</xm:sqref>
        </x14:conditionalFormatting>
        <x14:conditionalFormatting xmlns:xm="http://schemas.microsoft.com/office/excel/2006/main">
          <x14:cfRule type="cellIs" priority="26618" operator="notEqual" id="{EEDDDF19-F780-4D65-96BA-6E75743D32C1}">
            <xm:f>N('APPLIC. FRACT.'!$C174)</xm:f>
            <x14:dxf>
              <font>
                <b/>
                <i val="0"/>
                <color rgb="FFFF0000"/>
              </font>
              <fill>
                <patternFill>
                  <bgColor rgb="FFFFDCFF"/>
                </patternFill>
              </fill>
            </x14:dxf>
          </x14:cfRule>
          <xm:sqref>F1009</xm:sqref>
        </x14:conditionalFormatting>
        <x14:conditionalFormatting xmlns:xm="http://schemas.microsoft.com/office/excel/2006/main">
          <x14:cfRule type="cellIs" priority="26620" operator="notEqual" id="{928BBCD3-F26F-4834-91E3-AF3A0A5FA97D}">
            <xm:f>N('APPLIC. FRACT.'!$E174)</xm:f>
            <x14:dxf>
              <font>
                <b/>
                <i val="0"/>
                <color rgb="FFFF0000"/>
              </font>
              <fill>
                <patternFill>
                  <bgColor rgb="FFFFDCFF"/>
                </patternFill>
              </fill>
            </x14:dxf>
          </x14:cfRule>
          <xm:sqref>E1009</xm:sqref>
        </x14:conditionalFormatting>
        <x14:conditionalFormatting xmlns:xm="http://schemas.microsoft.com/office/excel/2006/main">
          <x14:cfRule type="cellIs" priority="26622" operator="notEqual" id="{55E9CD2C-80DC-48F3-8F17-39D3F8FACEEF}">
            <xm:f>N('APPLIC. FRACT.'!$F174)</xm:f>
            <x14:dxf>
              <font>
                <b/>
                <i val="0"/>
                <color rgb="FFFF0000"/>
              </font>
              <fill>
                <patternFill>
                  <bgColor rgb="FFFFDCFF"/>
                </patternFill>
              </fill>
            </x14:dxf>
          </x14:cfRule>
          <xm:sqref>G1009</xm:sqref>
        </x14:conditionalFormatting>
        <x14:conditionalFormatting xmlns:xm="http://schemas.microsoft.com/office/excel/2006/main">
          <x14:cfRule type="cellIs" priority="26624" operator="notEqual" id="{CE196F0F-4454-4545-8DCD-A23443D0C150}">
            <xm:f>ROUND(N('APPLIC. FRACT.'!$G174),4)</xm:f>
            <x14:dxf>
              <font>
                <b/>
                <i val="0"/>
                <color rgb="FFFF0000"/>
              </font>
              <fill>
                <patternFill>
                  <bgColor rgb="FFFFDCFF"/>
                </patternFill>
              </fill>
            </x14:dxf>
          </x14:cfRule>
          <xm:sqref>H1009</xm:sqref>
        </x14:conditionalFormatting>
        <x14:conditionalFormatting xmlns:xm="http://schemas.microsoft.com/office/excel/2006/main">
          <x14:cfRule type="cellIs" priority="27251" operator="notEqual" id="{56F21735-6266-4284-AA86-80439E9B8860}">
            <xm:f>'APPLIC. FRACT.'!$B169</xm:f>
            <x14:dxf>
              <font>
                <b/>
                <i val="0"/>
                <color rgb="FFFF0000"/>
              </font>
              <fill>
                <patternFill>
                  <bgColor rgb="FFFFDCFF"/>
                </patternFill>
              </fill>
            </x14:dxf>
          </x14:cfRule>
          <xm:sqref>D979</xm:sqref>
        </x14:conditionalFormatting>
        <x14:conditionalFormatting xmlns:xm="http://schemas.microsoft.com/office/excel/2006/main">
          <x14:cfRule type="cellIs" priority="27252" operator="notEqual" id="{EEDDDF19-F780-4D65-96BA-6E75743D32C1}">
            <xm:f>N('APPLIC. FRACT.'!$C169)</xm:f>
            <x14:dxf>
              <font>
                <b/>
                <i val="0"/>
                <color rgb="FFFF0000"/>
              </font>
              <fill>
                <patternFill>
                  <bgColor rgb="FFFFDCFF"/>
                </patternFill>
              </fill>
            </x14:dxf>
          </x14:cfRule>
          <xm:sqref>F979</xm:sqref>
        </x14:conditionalFormatting>
        <x14:conditionalFormatting xmlns:xm="http://schemas.microsoft.com/office/excel/2006/main">
          <x14:cfRule type="cellIs" priority="27253" operator="notEqual" id="{928BBCD3-F26F-4834-91E3-AF3A0A5FA97D}">
            <xm:f>N('APPLIC. FRACT.'!$E169)</xm:f>
            <x14:dxf>
              <font>
                <b/>
                <i val="0"/>
                <color rgb="FFFF0000"/>
              </font>
              <fill>
                <patternFill>
                  <bgColor rgb="FFFFDCFF"/>
                </patternFill>
              </fill>
            </x14:dxf>
          </x14:cfRule>
          <xm:sqref>E979</xm:sqref>
        </x14:conditionalFormatting>
        <x14:conditionalFormatting xmlns:xm="http://schemas.microsoft.com/office/excel/2006/main">
          <x14:cfRule type="cellIs" priority="27254" operator="notEqual" id="{55E9CD2C-80DC-48F3-8F17-39D3F8FACEEF}">
            <xm:f>N('APPLIC. FRACT.'!$F169)</xm:f>
            <x14:dxf>
              <font>
                <b/>
                <i val="0"/>
                <color rgb="FFFF0000"/>
              </font>
              <fill>
                <patternFill>
                  <bgColor rgb="FFFFDCFF"/>
                </patternFill>
              </fill>
            </x14:dxf>
          </x14:cfRule>
          <xm:sqref>G979</xm:sqref>
        </x14:conditionalFormatting>
        <x14:conditionalFormatting xmlns:xm="http://schemas.microsoft.com/office/excel/2006/main">
          <x14:cfRule type="cellIs" priority="27255" operator="notEqual" id="{CE196F0F-4454-4545-8DCD-A23443D0C150}">
            <xm:f>ROUND(N('APPLIC. FRACT.'!$G169),4)</xm:f>
            <x14:dxf>
              <font>
                <b/>
                <i val="0"/>
                <color rgb="FFFF0000"/>
              </font>
              <fill>
                <patternFill>
                  <bgColor rgb="FFFFDCFF"/>
                </patternFill>
              </fill>
            </x14:dxf>
          </x14:cfRule>
          <xm:sqref>H979</xm:sqref>
        </x14:conditionalFormatting>
        <x14:conditionalFormatting xmlns:xm="http://schemas.microsoft.com/office/excel/2006/main">
          <x14:cfRule type="cellIs" priority="284" operator="notEqual" id="{0213E9B6-A9AF-4422-A964-B0692D32732F}">
            <xm:f>'APPLIC. FRACT.'!$B173</xm:f>
            <x14:dxf>
              <font>
                <b/>
                <i val="0"/>
                <color rgb="FFFF0000"/>
              </font>
              <fill>
                <patternFill>
                  <bgColor rgb="FFFFDCFF"/>
                </patternFill>
              </fill>
            </x14:dxf>
          </x14:cfRule>
          <xm:sqref>D1003</xm:sqref>
        </x14:conditionalFormatting>
        <x14:conditionalFormatting xmlns:xm="http://schemas.microsoft.com/office/excel/2006/main">
          <x14:cfRule type="cellIs" priority="285" operator="notEqual" id="{BA04F2CF-0843-4572-A8B7-9234354DDFCD}">
            <xm:f>N('APPLIC. FRACT.'!$C173)</xm:f>
            <x14:dxf>
              <font>
                <b/>
                <i val="0"/>
                <color rgb="FFFF0000"/>
              </font>
              <fill>
                <patternFill>
                  <bgColor rgb="FFFFDCFF"/>
                </patternFill>
              </fill>
            </x14:dxf>
          </x14:cfRule>
          <xm:sqref>F1003</xm:sqref>
        </x14:conditionalFormatting>
        <x14:conditionalFormatting xmlns:xm="http://schemas.microsoft.com/office/excel/2006/main">
          <x14:cfRule type="cellIs" priority="286" operator="notEqual" id="{FA64C884-1628-4F4E-9E4A-428867D165B4}">
            <xm:f>N('APPLIC. FRACT.'!$E173)</xm:f>
            <x14:dxf>
              <font>
                <b/>
                <i val="0"/>
                <color rgb="FFFF0000"/>
              </font>
              <fill>
                <patternFill>
                  <bgColor rgb="FFFFDCFF"/>
                </patternFill>
              </fill>
            </x14:dxf>
          </x14:cfRule>
          <xm:sqref>E1003</xm:sqref>
        </x14:conditionalFormatting>
        <x14:conditionalFormatting xmlns:xm="http://schemas.microsoft.com/office/excel/2006/main">
          <x14:cfRule type="cellIs" priority="287" operator="notEqual" id="{ED6B8D6A-E31C-46FB-9FF2-90DD3841298D}">
            <xm:f>N('APPLIC. FRACT.'!$F173)</xm:f>
            <x14:dxf>
              <font>
                <b/>
                <i val="0"/>
                <color rgb="FFFF0000"/>
              </font>
              <fill>
                <patternFill>
                  <bgColor rgb="FFFFDCFF"/>
                </patternFill>
              </fill>
            </x14:dxf>
          </x14:cfRule>
          <xm:sqref>G1003</xm:sqref>
        </x14:conditionalFormatting>
        <x14:conditionalFormatting xmlns:xm="http://schemas.microsoft.com/office/excel/2006/main">
          <x14:cfRule type="cellIs" priority="288" operator="notEqual" id="{E8161B0C-79DC-4C7A-A2A3-1C80C2F2949C}">
            <xm:f>ROUND(N('APPLIC. FRACT.'!$G173),4)</xm:f>
            <x14:dxf>
              <font>
                <b/>
                <i val="0"/>
                <color rgb="FFFF0000"/>
              </font>
              <fill>
                <patternFill>
                  <bgColor rgb="FFFFDCFF"/>
                </patternFill>
              </fill>
            </x14:dxf>
          </x14:cfRule>
          <xm:sqref>H1003</xm:sqref>
        </x14:conditionalFormatting>
        <x14:conditionalFormatting xmlns:xm="http://schemas.microsoft.com/office/excel/2006/main">
          <x14:cfRule type="cellIs" priority="27882" operator="notEqual" id="{56F21735-6266-4284-AA86-80439E9B8860}">
            <xm:f>'APPLIC. FRACT.'!$B177</xm:f>
            <x14:dxf>
              <font>
                <b/>
                <i val="0"/>
                <color rgb="FFFF0000"/>
              </font>
              <fill>
                <patternFill>
                  <bgColor rgb="FFFFDCFF"/>
                </patternFill>
              </fill>
            </x14:dxf>
          </x14:cfRule>
          <xm:sqref>D1027</xm:sqref>
        </x14:conditionalFormatting>
        <x14:conditionalFormatting xmlns:xm="http://schemas.microsoft.com/office/excel/2006/main">
          <x14:cfRule type="cellIs" priority="27884" operator="notEqual" id="{EEDDDF19-F780-4D65-96BA-6E75743D32C1}">
            <xm:f>N('APPLIC. FRACT.'!$C177)</xm:f>
            <x14:dxf>
              <font>
                <b/>
                <i val="0"/>
                <color rgb="FFFF0000"/>
              </font>
              <fill>
                <patternFill>
                  <bgColor rgb="FFFFDCFF"/>
                </patternFill>
              </fill>
            </x14:dxf>
          </x14:cfRule>
          <xm:sqref>F1027</xm:sqref>
        </x14:conditionalFormatting>
        <x14:conditionalFormatting xmlns:xm="http://schemas.microsoft.com/office/excel/2006/main">
          <x14:cfRule type="cellIs" priority="27886" operator="notEqual" id="{928BBCD3-F26F-4834-91E3-AF3A0A5FA97D}">
            <xm:f>N('APPLIC. FRACT.'!$E177)</xm:f>
            <x14:dxf>
              <font>
                <b/>
                <i val="0"/>
                <color rgb="FFFF0000"/>
              </font>
              <fill>
                <patternFill>
                  <bgColor rgb="FFFFDCFF"/>
                </patternFill>
              </fill>
            </x14:dxf>
          </x14:cfRule>
          <xm:sqref>E1027</xm:sqref>
        </x14:conditionalFormatting>
        <x14:conditionalFormatting xmlns:xm="http://schemas.microsoft.com/office/excel/2006/main">
          <x14:cfRule type="cellIs" priority="27888" operator="notEqual" id="{55E9CD2C-80DC-48F3-8F17-39D3F8FACEEF}">
            <xm:f>N('APPLIC. FRACT.'!$F177)</xm:f>
            <x14:dxf>
              <font>
                <b/>
                <i val="0"/>
                <color rgb="FFFF0000"/>
              </font>
              <fill>
                <patternFill>
                  <bgColor rgb="FFFFDCFF"/>
                </patternFill>
              </fill>
            </x14:dxf>
          </x14:cfRule>
          <xm:sqref>G1027</xm:sqref>
        </x14:conditionalFormatting>
        <x14:conditionalFormatting xmlns:xm="http://schemas.microsoft.com/office/excel/2006/main">
          <x14:cfRule type="cellIs" priority="27890" operator="notEqual" id="{CE196F0F-4454-4545-8DCD-A23443D0C150}">
            <xm:f>ROUND(N('APPLIC. FRACT.'!$G177),4)</xm:f>
            <x14:dxf>
              <font>
                <b/>
                <i val="0"/>
                <color rgb="FFFF0000"/>
              </font>
              <fill>
                <patternFill>
                  <bgColor rgb="FFFFDCFF"/>
                </patternFill>
              </fill>
            </x14:dxf>
          </x14:cfRule>
          <xm:sqref>H1027</xm:sqref>
        </x14:conditionalFormatting>
        <x14:conditionalFormatting xmlns:xm="http://schemas.microsoft.com/office/excel/2006/main">
          <x14:cfRule type="cellIs" priority="28532" operator="notEqual" id="{56F21735-6266-4284-AA86-80439E9B8860}">
            <xm:f>'APPLIC. FRACT.'!$B172</xm:f>
            <x14:dxf>
              <font>
                <b/>
                <i val="0"/>
                <color rgb="FFFF0000"/>
              </font>
              <fill>
                <patternFill>
                  <bgColor rgb="FFFFDCFF"/>
                </patternFill>
              </fill>
            </x14:dxf>
          </x14:cfRule>
          <xm:sqref>D997</xm:sqref>
        </x14:conditionalFormatting>
        <x14:conditionalFormatting xmlns:xm="http://schemas.microsoft.com/office/excel/2006/main">
          <x14:cfRule type="cellIs" priority="28533" operator="notEqual" id="{EEDDDF19-F780-4D65-96BA-6E75743D32C1}">
            <xm:f>N('APPLIC. FRACT.'!$C172)</xm:f>
            <x14:dxf>
              <font>
                <b/>
                <i val="0"/>
                <color rgb="FFFF0000"/>
              </font>
              <fill>
                <patternFill>
                  <bgColor rgb="FFFFDCFF"/>
                </patternFill>
              </fill>
            </x14:dxf>
          </x14:cfRule>
          <xm:sqref>F997</xm:sqref>
        </x14:conditionalFormatting>
        <x14:conditionalFormatting xmlns:xm="http://schemas.microsoft.com/office/excel/2006/main">
          <x14:cfRule type="cellIs" priority="28534" operator="notEqual" id="{928BBCD3-F26F-4834-91E3-AF3A0A5FA97D}">
            <xm:f>N('APPLIC. FRACT.'!$E172)</xm:f>
            <x14:dxf>
              <font>
                <b/>
                <i val="0"/>
                <color rgb="FFFF0000"/>
              </font>
              <fill>
                <patternFill>
                  <bgColor rgb="FFFFDCFF"/>
                </patternFill>
              </fill>
            </x14:dxf>
          </x14:cfRule>
          <xm:sqref>E997</xm:sqref>
        </x14:conditionalFormatting>
        <x14:conditionalFormatting xmlns:xm="http://schemas.microsoft.com/office/excel/2006/main">
          <x14:cfRule type="cellIs" priority="28535" operator="notEqual" id="{55E9CD2C-80DC-48F3-8F17-39D3F8FACEEF}">
            <xm:f>N('APPLIC. FRACT.'!$F172)</xm:f>
            <x14:dxf>
              <font>
                <b/>
                <i val="0"/>
                <color rgb="FFFF0000"/>
              </font>
              <fill>
                <patternFill>
                  <bgColor rgb="FFFFDCFF"/>
                </patternFill>
              </fill>
            </x14:dxf>
          </x14:cfRule>
          <xm:sqref>G997</xm:sqref>
        </x14:conditionalFormatting>
        <x14:conditionalFormatting xmlns:xm="http://schemas.microsoft.com/office/excel/2006/main">
          <x14:cfRule type="cellIs" priority="28536" operator="notEqual" id="{CE196F0F-4454-4545-8DCD-A23443D0C150}">
            <xm:f>ROUND(N('APPLIC. FRACT.'!$G172),4)</xm:f>
            <x14:dxf>
              <font>
                <b/>
                <i val="0"/>
                <color rgb="FFFF0000"/>
              </font>
              <fill>
                <patternFill>
                  <bgColor rgb="FFFFDCFF"/>
                </patternFill>
              </fill>
            </x14:dxf>
          </x14:cfRule>
          <xm:sqref>H997</xm:sqref>
        </x14:conditionalFormatting>
        <x14:conditionalFormatting xmlns:xm="http://schemas.microsoft.com/office/excel/2006/main">
          <x14:cfRule type="cellIs" priority="260" operator="notEqual" id="{0D6331FD-CBD4-4511-B83E-23A13E80BCCC}">
            <xm:f>'APPLIC. FRACT.'!$B176</xm:f>
            <x14:dxf>
              <font>
                <b/>
                <i val="0"/>
                <color rgb="FFFF0000"/>
              </font>
              <fill>
                <patternFill>
                  <bgColor rgb="FFFFDCFF"/>
                </patternFill>
              </fill>
            </x14:dxf>
          </x14:cfRule>
          <xm:sqref>D1021</xm:sqref>
        </x14:conditionalFormatting>
        <x14:conditionalFormatting xmlns:xm="http://schemas.microsoft.com/office/excel/2006/main">
          <x14:cfRule type="cellIs" priority="261" operator="notEqual" id="{E485F090-D4B3-40AE-98AF-E9D94C147CA2}">
            <xm:f>N('APPLIC. FRACT.'!$C176)</xm:f>
            <x14:dxf>
              <font>
                <b/>
                <i val="0"/>
                <color rgb="FFFF0000"/>
              </font>
              <fill>
                <patternFill>
                  <bgColor rgb="FFFFDCFF"/>
                </patternFill>
              </fill>
            </x14:dxf>
          </x14:cfRule>
          <xm:sqref>F1021</xm:sqref>
        </x14:conditionalFormatting>
        <x14:conditionalFormatting xmlns:xm="http://schemas.microsoft.com/office/excel/2006/main">
          <x14:cfRule type="cellIs" priority="262" operator="notEqual" id="{DCEFC65E-4AFD-407A-AB34-8D096C36904A}">
            <xm:f>N('APPLIC. FRACT.'!$E176)</xm:f>
            <x14:dxf>
              <font>
                <b/>
                <i val="0"/>
                <color rgb="FFFF0000"/>
              </font>
              <fill>
                <patternFill>
                  <bgColor rgb="FFFFDCFF"/>
                </patternFill>
              </fill>
            </x14:dxf>
          </x14:cfRule>
          <xm:sqref>E1021</xm:sqref>
        </x14:conditionalFormatting>
        <x14:conditionalFormatting xmlns:xm="http://schemas.microsoft.com/office/excel/2006/main">
          <x14:cfRule type="cellIs" priority="263" operator="notEqual" id="{CDA940A1-147D-4F50-9117-2C19EFDD9F94}">
            <xm:f>N('APPLIC. FRACT.'!$F176)</xm:f>
            <x14:dxf>
              <font>
                <b/>
                <i val="0"/>
                <color rgb="FFFF0000"/>
              </font>
              <fill>
                <patternFill>
                  <bgColor rgb="FFFFDCFF"/>
                </patternFill>
              </fill>
            </x14:dxf>
          </x14:cfRule>
          <xm:sqref>G1021</xm:sqref>
        </x14:conditionalFormatting>
        <x14:conditionalFormatting xmlns:xm="http://schemas.microsoft.com/office/excel/2006/main">
          <x14:cfRule type="cellIs" priority="264" operator="notEqual" id="{2EB983EA-7F7F-4327-BBF5-FC15B20925A5}">
            <xm:f>ROUND(N('APPLIC. FRACT.'!$G176),4)</xm:f>
            <x14:dxf>
              <font>
                <b/>
                <i val="0"/>
                <color rgb="FFFF0000"/>
              </font>
              <fill>
                <patternFill>
                  <bgColor rgb="FFFFDCFF"/>
                </patternFill>
              </fill>
            </x14:dxf>
          </x14:cfRule>
          <xm:sqref>H1021</xm:sqref>
        </x14:conditionalFormatting>
        <x14:conditionalFormatting xmlns:xm="http://schemas.microsoft.com/office/excel/2006/main">
          <x14:cfRule type="cellIs" priority="29178" operator="notEqual" id="{56F21735-6266-4284-AA86-80439E9B8860}">
            <xm:f>'APPLIC. FRACT.'!$B180</xm:f>
            <x14:dxf>
              <font>
                <b/>
                <i val="0"/>
                <color rgb="FFFF0000"/>
              </font>
              <fill>
                <patternFill>
                  <bgColor rgb="FFFFDCFF"/>
                </patternFill>
              </fill>
            </x14:dxf>
          </x14:cfRule>
          <xm:sqref>D1045</xm:sqref>
        </x14:conditionalFormatting>
        <x14:conditionalFormatting xmlns:xm="http://schemas.microsoft.com/office/excel/2006/main">
          <x14:cfRule type="cellIs" priority="29180" operator="notEqual" id="{EEDDDF19-F780-4D65-96BA-6E75743D32C1}">
            <xm:f>N('APPLIC. FRACT.'!$C180)</xm:f>
            <x14:dxf>
              <font>
                <b/>
                <i val="0"/>
                <color rgb="FFFF0000"/>
              </font>
              <fill>
                <patternFill>
                  <bgColor rgb="FFFFDCFF"/>
                </patternFill>
              </fill>
            </x14:dxf>
          </x14:cfRule>
          <xm:sqref>F1045</xm:sqref>
        </x14:conditionalFormatting>
        <x14:conditionalFormatting xmlns:xm="http://schemas.microsoft.com/office/excel/2006/main">
          <x14:cfRule type="cellIs" priority="29182" operator="notEqual" id="{928BBCD3-F26F-4834-91E3-AF3A0A5FA97D}">
            <xm:f>N('APPLIC. FRACT.'!$E180)</xm:f>
            <x14:dxf>
              <font>
                <b/>
                <i val="0"/>
                <color rgb="FFFF0000"/>
              </font>
              <fill>
                <patternFill>
                  <bgColor rgb="FFFFDCFF"/>
                </patternFill>
              </fill>
            </x14:dxf>
          </x14:cfRule>
          <xm:sqref>E1045</xm:sqref>
        </x14:conditionalFormatting>
        <x14:conditionalFormatting xmlns:xm="http://schemas.microsoft.com/office/excel/2006/main">
          <x14:cfRule type="cellIs" priority="29184" operator="notEqual" id="{55E9CD2C-80DC-48F3-8F17-39D3F8FACEEF}">
            <xm:f>N('APPLIC. FRACT.'!$F180)</xm:f>
            <x14:dxf>
              <font>
                <b/>
                <i val="0"/>
                <color rgb="FFFF0000"/>
              </font>
              <fill>
                <patternFill>
                  <bgColor rgb="FFFFDCFF"/>
                </patternFill>
              </fill>
            </x14:dxf>
          </x14:cfRule>
          <xm:sqref>G1045</xm:sqref>
        </x14:conditionalFormatting>
        <x14:conditionalFormatting xmlns:xm="http://schemas.microsoft.com/office/excel/2006/main">
          <x14:cfRule type="cellIs" priority="29186" operator="notEqual" id="{CE196F0F-4454-4545-8DCD-A23443D0C150}">
            <xm:f>ROUND(N('APPLIC. FRACT.'!$G180),4)</xm:f>
            <x14:dxf>
              <font>
                <b/>
                <i val="0"/>
                <color rgb="FFFF0000"/>
              </font>
              <fill>
                <patternFill>
                  <bgColor rgb="FFFFDCFF"/>
                </patternFill>
              </fill>
            </x14:dxf>
          </x14:cfRule>
          <xm:sqref>H1045</xm:sqref>
        </x14:conditionalFormatting>
        <x14:conditionalFormatting xmlns:xm="http://schemas.microsoft.com/office/excel/2006/main">
          <x14:cfRule type="cellIs" priority="29843" operator="notEqual" id="{56F21735-6266-4284-AA86-80439E9B8860}">
            <xm:f>'APPLIC. FRACT.'!$B175</xm:f>
            <x14:dxf>
              <font>
                <b/>
                <i val="0"/>
                <color rgb="FFFF0000"/>
              </font>
              <fill>
                <patternFill>
                  <bgColor rgb="FFFFDCFF"/>
                </patternFill>
              </fill>
            </x14:dxf>
          </x14:cfRule>
          <xm:sqref>D1015</xm:sqref>
        </x14:conditionalFormatting>
        <x14:conditionalFormatting xmlns:xm="http://schemas.microsoft.com/office/excel/2006/main">
          <x14:cfRule type="cellIs" priority="29844" operator="notEqual" id="{EEDDDF19-F780-4D65-96BA-6E75743D32C1}">
            <xm:f>N('APPLIC. FRACT.'!$C175)</xm:f>
            <x14:dxf>
              <font>
                <b/>
                <i val="0"/>
                <color rgb="FFFF0000"/>
              </font>
              <fill>
                <patternFill>
                  <bgColor rgb="FFFFDCFF"/>
                </patternFill>
              </fill>
            </x14:dxf>
          </x14:cfRule>
          <xm:sqref>F1015</xm:sqref>
        </x14:conditionalFormatting>
        <x14:conditionalFormatting xmlns:xm="http://schemas.microsoft.com/office/excel/2006/main">
          <x14:cfRule type="cellIs" priority="29845" operator="notEqual" id="{928BBCD3-F26F-4834-91E3-AF3A0A5FA97D}">
            <xm:f>N('APPLIC. FRACT.'!$E175)</xm:f>
            <x14:dxf>
              <font>
                <b/>
                <i val="0"/>
                <color rgb="FFFF0000"/>
              </font>
              <fill>
                <patternFill>
                  <bgColor rgb="FFFFDCFF"/>
                </patternFill>
              </fill>
            </x14:dxf>
          </x14:cfRule>
          <xm:sqref>E1015</xm:sqref>
        </x14:conditionalFormatting>
        <x14:conditionalFormatting xmlns:xm="http://schemas.microsoft.com/office/excel/2006/main">
          <x14:cfRule type="cellIs" priority="29846" operator="notEqual" id="{55E9CD2C-80DC-48F3-8F17-39D3F8FACEEF}">
            <xm:f>N('APPLIC. FRACT.'!$F175)</xm:f>
            <x14:dxf>
              <font>
                <b/>
                <i val="0"/>
                <color rgb="FFFF0000"/>
              </font>
              <fill>
                <patternFill>
                  <bgColor rgb="FFFFDCFF"/>
                </patternFill>
              </fill>
            </x14:dxf>
          </x14:cfRule>
          <xm:sqref>G1015</xm:sqref>
        </x14:conditionalFormatting>
        <x14:conditionalFormatting xmlns:xm="http://schemas.microsoft.com/office/excel/2006/main">
          <x14:cfRule type="cellIs" priority="29847" operator="notEqual" id="{CE196F0F-4454-4545-8DCD-A23443D0C150}">
            <xm:f>ROUND(N('APPLIC. FRACT.'!$G175),4)</xm:f>
            <x14:dxf>
              <font>
                <b/>
                <i val="0"/>
                <color rgb="FFFF0000"/>
              </font>
              <fill>
                <patternFill>
                  <bgColor rgb="FFFFDCFF"/>
                </patternFill>
              </fill>
            </x14:dxf>
          </x14:cfRule>
          <xm:sqref>H1015</xm:sqref>
        </x14:conditionalFormatting>
        <x14:conditionalFormatting xmlns:xm="http://schemas.microsoft.com/office/excel/2006/main">
          <x14:cfRule type="cellIs" priority="236" operator="notEqual" id="{E055E846-17F0-4E0C-8829-1967E5EA9D19}">
            <xm:f>'APPLIC. FRACT.'!$B179</xm:f>
            <x14:dxf>
              <font>
                <b/>
                <i val="0"/>
                <color rgb="FFFF0000"/>
              </font>
              <fill>
                <patternFill>
                  <bgColor rgb="FFFFDCFF"/>
                </patternFill>
              </fill>
            </x14:dxf>
          </x14:cfRule>
          <xm:sqref>D1039</xm:sqref>
        </x14:conditionalFormatting>
        <x14:conditionalFormatting xmlns:xm="http://schemas.microsoft.com/office/excel/2006/main">
          <x14:cfRule type="cellIs" priority="237" operator="notEqual" id="{3F732B11-A86E-4AAC-AA42-E2D2397C7FBA}">
            <xm:f>N('APPLIC. FRACT.'!$C179)</xm:f>
            <x14:dxf>
              <font>
                <b/>
                <i val="0"/>
                <color rgb="FFFF0000"/>
              </font>
              <fill>
                <patternFill>
                  <bgColor rgb="FFFFDCFF"/>
                </patternFill>
              </fill>
            </x14:dxf>
          </x14:cfRule>
          <xm:sqref>F1039</xm:sqref>
        </x14:conditionalFormatting>
        <x14:conditionalFormatting xmlns:xm="http://schemas.microsoft.com/office/excel/2006/main">
          <x14:cfRule type="cellIs" priority="238" operator="notEqual" id="{3D91CAA6-1DC1-4584-A226-598D7491BD80}">
            <xm:f>N('APPLIC. FRACT.'!$E179)</xm:f>
            <x14:dxf>
              <font>
                <b/>
                <i val="0"/>
                <color rgb="FFFF0000"/>
              </font>
              <fill>
                <patternFill>
                  <bgColor rgb="FFFFDCFF"/>
                </patternFill>
              </fill>
            </x14:dxf>
          </x14:cfRule>
          <xm:sqref>E1039</xm:sqref>
        </x14:conditionalFormatting>
        <x14:conditionalFormatting xmlns:xm="http://schemas.microsoft.com/office/excel/2006/main">
          <x14:cfRule type="cellIs" priority="239" operator="notEqual" id="{3B0F82FA-23C9-4064-9C8F-12D263C10D67}">
            <xm:f>N('APPLIC. FRACT.'!$F179)</xm:f>
            <x14:dxf>
              <font>
                <b/>
                <i val="0"/>
                <color rgb="FFFF0000"/>
              </font>
              <fill>
                <patternFill>
                  <bgColor rgb="FFFFDCFF"/>
                </patternFill>
              </fill>
            </x14:dxf>
          </x14:cfRule>
          <xm:sqref>G1039</xm:sqref>
        </x14:conditionalFormatting>
        <x14:conditionalFormatting xmlns:xm="http://schemas.microsoft.com/office/excel/2006/main">
          <x14:cfRule type="cellIs" priority="240" operator="notEqual" id="{4A22A7E3-0D12-423A-B51A-D8BDC79E6EB2}">
            <xm:f>ROUND(N('APPLIC. FRACT.'!$G179),4)</xm:f>
            <x14:dxf>
              <font>
                <b/>
                <i val="0"/>
                <color rgb="FFFF0000"/>
              </font>
              <fill>
                <patternFill>
                  <bgColor rgb="FFFFDCFF"/>
                </patternFill>
              </fill>
            </x14:dxf>
          </x14:cfRule>
          <xm:sqref>H1039</xm:sqref>
        </x14:conditionalFormatting>
        <x14:conditionalFormatting xmlns:xm="http://schemas.microsoft.com/office/excel/2006/main">
          <x14:cfRule type="cellIs" priority="30504" operator="notEqual" id="{56F21735-6266-4284-AA86-80439E9B8860}">
            <xm:f>'APPLIC. FRACT.'!$B183</xm:f>
            <x14:dxf>
              <font>
                <b/>
                <i val="0"/>
                <color rgb="FFFF0000"/>
              </font>
              <fill>
                <patternFill>
                  <bgColor rgb="FFFFDCFF"/>
                </patternFill>
              </fill>
            </x14:dxf>
          </x14:cfRule>
          <xm:sqref>D1063</xm:sqref>
        </x14:conditionalFormatting>
        <x14:conditionalFormatting xmlns:xm="http://schemas.microsoft.com/office/excel/2006/main">
          <x14:cfRule type="cellIs" priority="30506" operator="notEqual" id="{EEDDDF19-F780-4D65-96BA-6E75743D32C1}">
            <xm:f>N('APPLIC. FRACT.'!$C183)</xm:f>
            <x14:dxf>
              <font>
                <b/>
                <i val="0"/>
                <color rgb="FFFF0000"/>
              </font>
              <fill>
                <patternFill>
                  <bgColor rgb="FFFFDCFF"/>
                </patternFill>
              </fill>
            </x14:dxf>
          </x14:cfRule>
          <xm:sqref>F1063</xm:sqref>
        </x14:conditionalFormatting>
        <x14:conditionalFormatting xmlns:xm="http://schemas.microsoft.com/office/excel/2006/main">
          <x14:cfRule type="cellIs" priority="30508" operator="notEqual" id="{928BBCD3-F26F-4834-91E3-AF3A0A5FA97D}">
            <xm:f>N('APPLIC. FRACT.'!$E183)</xm:f>
            <x14:dxf>
              <font>
                <b/>
                <i val="0"/>
                <color rgb="FFFF0000"/>
              </font>
              <fill>
                <patternFill>
                  <bgColor rgb="FFFFDCFF"/>
                </patternFill>
              </fill>
            </x14:dxf>
          </x14:cfRule>
          <xm:sqref>E1063</xm:sqref>
        </x14:conditionalFormatting>
        <x14:conditionalFormatting xmlns:xm="http://schemas.microsoft.com/office/excel/2006/main">
          <x14:cfRule type="cellIs" priority="30510" operator="notEqual" id="{55E9CD2C-80DC-48F3-8F17-39D3F8FACEEF}">
            <xm:f>N('APPLIC. FRACT.'!$F183)</xm:f>
            <x14:dxf>
              <font>
                <b/>
                <i val="0"/>
                <color rgb="FFFF0000"/>
              </font>
              <fill>
                <patternFill>
                  <bgColor rgb="FFFFDCFF"/>
                </patternFill>
              </fill>
            </x14:dxf>
          </x14:cfRule>
          <xm:sqref>G1063</xm:sqref>
        </x14:conditionalFormatting>
        <x14:conditionalFormatting xmlns:xm="http://schemas.microsoft.com/office/excel/2006/main">
          <x14:cfRule type="cellIs" priority="30512" operator="notEqual" id="{CE196F0F-4454-4545-8DCD-A23443D0C150}">
            <xm:f>ROUND(N('APPLIC. FRACT.'!$G183),4)</xm:f>
            <x14:dxf>
              <font>
                <b/>
                <i val="0"/>
                <color rgb="FFFF0000"/>
              </font>
              <fill>
                <patternFill>
                  <bgColor rgb="FFFFDCFF"/>
                </patternFill>
              </fill>
            </x14:dxf>
          </x14:cfRule>
          <xm:sqref>H1063</xm:sqref>
        </x14:conditionalFormatting>
        <x14:conditionalFormatting xmlns:xm="http://schemas.microsoft.com/office/excel/2006/main">
          <x14:cfRule type="cellIs" priority="31184" operator="notEqual" id="{56F21735-6266-4284-AA86-80439E9B8860}">
            <xm:f>'APPLIC. FRACT.'!$B178</xm:f>
            <x14:dxf>
              <font>
                <b/>
                <i val="0"/>
                <color rgb="FFFF0000"/>
              </font>
              <fill>
                <patternFill>
                  <bgColor rgb="FFFFDCFF"/>
                </patternFill>
              </fill>
            </x14:dxf>
          </x14:cfRule>
          <xm:sqref>D1033</xm:sqref>
        </x14:conditionalFormatting>
        <x14:conditionalFormatting xmlns:xm="http://schemas.microsoft.com/office/excel/2006/main">
          <x14:cfRule type="cellIs" priority="31185" operator="notEqual" id="{EEDDDF19-F780-4D65-96BA-6E75743D32C1}">
            <xm:f>N('APPLIC. FRACT.'!$C178)</xm:f>
            <x14:dxf>
              <font>
                <b/>
                <i val="0"/>
                <color rgb="FFFF0000"/>
              </font>
              <fill>
                <patternFill>
                  <bgColor rgb="FFFFDCFF"/>
                </patternFill>
              </fill>
            </x14:dxf>
          </x14:cfRule>
          <xm:sqref>F1033</xm:sqref>
        </x14:conditionalFormatting>
        <x14:conditionalFormatting xmlns:xm="http://schemas.microsoft.com/office/excel/2006/main">
          <x14:cfRule type="cellIs" priority="31186" operator="notEqual" id="{928BBCD3-F26F-4834-91E3-AF3A0A5FA97D}">
            <xm:f>N('APPLIC. FRACT.'!$E178)</xm:f>
            <x14:dxf>
              <font>
                <b/>
                <i val="0"/>
                <color rgb="FFFF0000"/>
              </font>
              <fill>
                <patternFill>
                  <bgColor rgb="FFFFDCFF"/>
                </patternFill>
              </fill>
            </x14:dxf>
          </x14:cfRule>
          <xm:sqref>E1033</xm:sqref>
        </x14:conditionalFormatting>
        <x14:conditionalFormatting xmlns:xm="http://schemas.microsoft.com/office/excel/2006/main">
          <x14:cfRule type="cellIs" priority="31187" operator="notEqual" id="{55E9CD2C-80DC-48F3-8F17-39D3F8FACEEF}">
            <xm:f>N('APPLIC. FRACT.'!$F178)</xm:f>
            <x14:dxf>
              <font>
                <b/>
                <i val="0"/>
                <color rgb="FFFF0000"/>
              </font>
              <fill>
                <patternFill>
                  <bgColor rgb="FFFFDCFF"/>
                </patternFill>
              </fill>
            </x14:dxf>
          </x14:cfRule>
          <xm:sqref>G1033</xm:sqref>
        </x14:conditionalFormatting>
        <x14:conditionalFormatting xmlns:xm="http://schemas.microsoft.com/office/excel/2006/main">
          <x14:cfRule type="cellIs" priority="31188" operator="notEqual" id="{CE196F0F-4454-4545-8DCD-A23443D0C150}">
            <xm:f>ROUND(N('APPLIC. FRACT.'!$G178),4)</xm:f>
            <x14:dxf>
              <font>
                <b/>
                <i val="0"/>
                <color rgb="FFFF0000"/>
              </font>
              <fill>
                <patternFill>
                  <bgColor rgb="FFFFDCFF"/>
                </patternFill>
              </fill>
            </x14:dxf>
          </x14:cfRule>
          <xm:sqref>H1033</xm:sqref>
        </x14:conditionalFormatting>
        <x14:conditionalFormatting xmlns:xm="http://schemas.microsoft.com/office/excel/2006/main">
          <x14:cfRule type="cellIs" priority="212" operator="notEqual" id="{0D83A13C-7B14-431A-A039-AFDA9EB34BDF}">
            <xm:f>'APPLIC. FRACT.'!$B182</xm:f>
            <x14:dxf>
              <font>
                <b/>
                <i val="0"/>
                <color rgb="FFFF0000"/>
              </font>
              <fill>
                <patternFill>
                  <bgColor rgb="FFFFDCFF"/>
                </patternFill>
              </fill>
            </x14:dxf>
          </x14:cfRule>
          <xm:sqref>D1057</xm:sqref>
        </x14:conditionalFormatting>
        <x14:conditionalFormatting xmlns:xm="http://schemas.microsoft.com/office/excel/2006/main">
          <x14:cfRule type="cellIs" priority="213" operator="notEqual" id="{36962497-A3A5-408F-AEF3-CAF69948D9BB}">
            <xm:f>N('APPLIC. FRACT.'!$C182)</xm:f>
            <x14:dxf>
              <font>
                <b/>
                <i val="0"/>
                <color rgb="FFFF0000"/>
              </font>
              <fill>
                <patternFill>
                  <bgColor rgb="FFFFDCFF"/>
                </patternFill>
              </fill>
            </x14:dxf>
          </x14:cfRule>
          <xm:sqref>F1057</xm:sqref>
        </x14:conditionalFormatting>
        <x14:conditionalFormatting xmlns:xm="http://schemas.microsoft.com/office/excel/2006/main">
          <x14:cfRule type="cellIs" priority="214" operator="notEqual" id="{7BC86D88-429F-4684-8AA6-1712E59BDE97}">
            <xm:f>N('APPLIC. FRACT.'!$E182)</xm:f>
            <x14:dxf>
              <font>
                <b/>
                <i val="0"/>
                <color rgb="FFFF0000"/>
              </font>
              <fill>
                <patternFill>
                  <bgColor rgb="FFFFDCFF"/>
                </patternFill>
              </fill>
            </x14:dxf>
          </x14:cfRule>
          <xm:sqref>E1057</xm:sqref>
        </x14:conditionalFormatting>
        <x14:conditionalFormatting xmlns:xm="http://schemas.microsoft.com/office/excel/2006/main">
          <x14:cfRule type="cellIs" priority="215" operator="notEqual" id="{8B3B4E5C-D207-4694-B92D-9941373EB15E}">
            <xm:f>N('APPLIC. FRACT.'!$F182)</xm:f>
            <x14:dxf>
              <font>
                <b/>
                <i val="0"/>
                <color rgb="FFFF0000"/>
              </font>
              <fill>
                <patternFill>
                  <bgColor rgb="FFFFDCFF"/>
                </patternFill>
              </fill>
            </x14:dxf>
          </x14:cfRule>
          <xm:sqref>G1057</xm:sqref>
        </x14:conditionalFormatting>
        <x14:conditionalFormatting xmlns:xm="http://schemas.microsoft.com/office/excel/2006/main">
          <x14:cfRule type="cellIs" priority="216" operator="notEqual" id="{36E7608E-DC4F-4F33-BD7B-39E5F7542AAB}">
            <xm:f>ROUND(N('APPLIC. FRACT.'!$G182),4)</xm:f>
            <x14:dxf>
              <font>
                <b/>
                <i val="0"/>
                <color rgb="FFFF0000"/>
              </font>
              <fill>
                <patternFill>
                  <bgColor rgb="FFFFDCFF"/>
                </patternFill>
              </fill>
            </x14:dxf>
          </x14:cfRule>
          <xm:sqref>H1057</xm:sqref>
        </x14:conditionalFormatting>
        <x14:conditionalFormatting xmlns:xm="http://schemas.microsoft.com/office/excel/2006/main">
          <x14:cfRule type="cellIs" priority="31860" operator="notEqual" id="{56F21735-6266-4284-AA86-80439E9B8860}">
            <xm:f>'APPLIC. FRACT.'!$B186</xm:f>
            <x14:dxf>
              <font>
                <b/>
                <i val="0"/>
                <color rgb="FFFF0000"/>
              </font>
              <fill>
                <patternFill>
                  <bgColor rgb="FFFFDCFF"/>
                </patternFill>
              </fill>
            </x14:dxf>
          </x14:cfRule>
          <xm:sqref>D1081</xm:sqref>
        </x14:conditionalFormatting>
        <x14:conditionalFormatting xmlns:xm="http://schemas.microsoft.com/office/excel/2006/main">
          <x14:cfRule type="cellIs" priority="31862" operator="notEqual" id="{EEDDDF19-F780-4D65-96BA-6E75743D32C1}">
            <xm:f>N('APPLIC. FRACT.'!$C186)</xm:f>
            <x14:dxf>
              <font>
                <b/>
                <i val="0"/>
                <color rgb="FFFF0000"/>
              </font>
              <fill>
                <patternFill>
                  <bgColor rgb="FFFFDCFF"/>
                </patternFill>
              </fill>
            </x14:dxf>
          </x14:cfRule>
          <xm:sqref>F1081</xm:sqref>
        </x14:conditionalFormatting>
        <x14:conditionalFormatting xmlns:xm="http://schemas.microsoft.com/office/excel/2006/main">
          <x14:cfRule type="cellIs" priority="31864" operator="notEqual" id="{928BBCD3-F26F-4834-91E3-AF3A0A5FA97D}">
            <xm:f>N('APPLIC. FRACT.'!$E186)</xm:f>
            <x14:dxf>
              <font>
                <b/>
                <i val="0"/>
                <color rgb="FFFF0000"/>
              </font>
              <fill>
                <patternFill>
                  <bgColor rgb="FFFFDCFF"/>
                </patternFill>
              </fill>
            </x14:dxf>
          </x14:cfRule>
          <xm:sqref>E1081</xm:sqref>
        </x14:conditionalFormatting>
        <x14:conditionalFormatting xmlns:xm="http://schemas.microsoft.com/office/excel/2006/main">
          <x14:cfRule type="cellIs" priority="31866" operator="notEqual" id="{55E9CD2C-80DC-48F3-8F17-39D3F8FACEEF}">
            <xm:f>N('APPLIC. FRACT.'!$F186)</xm:f>
            <x14:dxf>
              <font>
                <b/>
                <i val="0"/>
                <color rgb="FFFF0000"/>
              </font>
              <fill>
                <patternFill>
                  <bgColor rgb="FFFFDCFF"/>
                </patternFill>
              </fill>
            </x14:dxf>
          </x14:cfRule>
          <xm:sqref>G1081</xm:sqref>
        </x14:conditionalFormatting>
        <x14:conditionalFormatting xmlns:xm="http://schemas.microsoft.com/office/excel/2006/main">
          <x14:cfRule type="cellIs" priority="31868" operator="notEqual" id="{CE196F0F-4454-4545-8DCD-A23443D0C150}">
            <xm:f>ROUND(N('APPLIC. FRACT.'!$G186),4)</xm:f>
            <x14:dxf>
              <font>
                <b/>
                <i val="0"/>
                <color rgb="FFFF0000"/>
              </font>
              <fill>
                <patternFill>
                  <bgColor rgb="FFFFDCFF"/>
                </patternFill>
              </fill>
            </x14:dxf>
          </x14:cfRule>
          <xm:sqref>H1081</xm:sqref>
        </x14:conditionalFormatting>
        <x14:conditionalFormatting xmlns:xm="http://schemas.microsoft.com/office/excel/2006/main">
          <x14:cfRule type="cellIs" priority="32555" operator="notEqual" id="{56F21735-6266-4284-AA86-80439E9B8860}">
            <xm:f>'APPLIC. FRACT.'!$B181</xm:f>
            <x14:dxf>
              <font>
                <b/>
                <i val="0"/>
                <color rgb="FFFF0000"/>
              </font>
              <fill>
                <patternFill>
                  <bgColor rgb="FFFFDCFF"/>
                </patternFill>
              </fill>
            </x14:dxf>
          </x14:cfRule>
          <xm:sqref>D1051</xm:sqref>
        </x14:conditionalFormatting>
        <x14:conditionalFormatting xmlns:xm="http://schemas.microsoft.com/office/excel/2006/main">
          <x14:cfRule type="cellIs" priority="32556" operator="notEqual" id="{EEDDDF19-F780-4D65-96BA-6E75743D32C1}">
            <xm:f>N('APPLIC. FRACT.'!$C181)</xm:f>
            <x14:dxf>
              <font>
                <b/>
                <i val="0"/>
                <color rgb="FFFF0000"/>
              </font>
              <fill>
                <patternFill>
                  <bgColor rgb="FFFFDCFF"/>
                </patternFill>
              </fill>
            </x14:dxf>
          </x14:cfRule>
          <xm:sqref>F1051</xm:sqref>
        </x14:conditionalFormatting>
        <x14:conditionalFormatting xmlns:xm="http://schemas.microsoft.com/office/excel/2006/main">
          <x14:cfRule type="cellIs" priority="32557" operator="notEqual" id="{928BBCD3-F26F-4834-91E3-AF3A0A5FA97D}">
            <xm:f>N('APPLIC. FRACT.'!$E181)</xm:f>
            <x14:dxf>
              <font>
                <b/>
                <i val="0"/>
                <color rgb="FFFF0000"/>
              </font>
              <fill>
                <patternFill>
                  <bgColor rgb="FFFFDCFF"/>
                </patternFill>
              </fill>
            </x14:dxf>
          </x14:cfRule>
          <xm:sqref>E1051</xm:sqref>
        </x14:conditionalFormatting>
        <x14:conditionalFormatting xmlns:xm="http://schemas.microsoft.com/office/excel/2006/main">
          <x14:cfRule type="cellIs" priority="32558" operator="notEqual" id="{55E9CD2C-80DC-48F3-8F17-39D3F8FACEEF}">
            <xm:f>N('APPLIC. FRACT.'!$F181)</xm:f>
            <x14:dxf>
              <font>
                <b/>
                <i val="0"/>
                <color rgb="FFFF0000"/>
              </font>
              <fill>
                <patternFill>
                  <bgColor rgb="FFFFDCFF"/>
                </patternFill>
              </fill>
            </x14:dxf>
          </x14:cfRule>
          <xm:sqref>G1051</xm:sqref>
        </x14:conditionalFormatting>
        <x14:conditionalFormatting xmlns:xm="http://schemas.microsoft.com/office/excel/2006/main">
          <x14:cfRule type="cellIs" priority="32559" operator="notEqual" id="{CE196F0F-4454-4545-8DCD-A23443D0C150}">
            <xm:f>ROUND(N('APPLIC. FRACT.'!$G181),4)</xm:f>
            <x14:dxf>
              <font>
                <b/>
                <i val="0"/>
                <color rgb="FFFF0000"/>
              </font>
              <fill>
                <patternFill>
                  <bgColor rgb="FFFFDCFF"/>
                </patternFill>
              </fill>
            </x14:dxf>
          </x14:cfRule>
          <xm:sqref>H1051</xm:sqref>
        </x14:conditionalFormatting>
        <x14:conditionalFormatting xmlns:xm="http://schemas.microsoft.com/office/excel/2006/main">
          <x14:cfRule type="cellIs" priority="188" operator="notEqual" id="{6494F813-AAED-4B5C-BB06-4A1A32EC3C01}">
            <xm:f>'APPLIC. FRACT.'!$B185</xm:f>
            <x14:dxf>
              <font>
                <b/>
                <i val="0"/>
                <color rgb="FFFF0000"/>
              </font>
              <fill>
                <patternFill>
                  <bgColor rgb="FFFFDCFF"/>
                </patternFill>
              </fill>
            </x14:dxf>
          </x14:cfRule>
          <xm:sqref>D1075</xm:sqref>
        </x14:conditionalFormatting>
        <x14:conditionalFormatting xmlns:xm="http://schemas.microsoft.com/office/excel/2006/main">
          <x14:cfRule type="cellIs" priority="189" operator="notEqual" id="{2C89D184-B0DA-4C12-A682-17D6B0E19BE0}">
            <xm:f>N('APPLIC. FRACT.'!$C185)</xm:f>
            <x14:dxf>
              <font>
                <b/>
                <i val="0"/>
                <color rgb="FFFF0000"/>
              </font>
              <fill>
                <patternFill>
                  <bgColor rgb="FFFFDCFF"/>
                </patternFill>
              </fill>
            </x14:dxf>
          </x14:cfRule>
          <xm:sqref>F1075</xm:sqref>
        </x14:conditionalFormatting>
        <x14:conditionalFormatting xmlns:xm="http://schemas.microsoft.com/office/excel/2006/main">
          <x14:cfRule type="cellIs" priority="190" operator="notEqual" id="{03E613D4-3FBE-4F81-A8F6-4003447DB095}">
            <xm:f>N('APPLIC. FRACT.'!$E185)</xm:f>
            <x14:dxf>
              <font>
                <b/>
                <i val="0"/>
                <color rgb="FFFF0000"/>
              </font>
              <fill>
                <patternFill>
                  <bgColor rgb="FFFFDCFF"/>
                </patternFill>
              </fill>
            </x14:dxf>
          </x14:cfRule>
          <xm:sqref>E1075</xm:sqref>
        </x14:conditionalFormatting>
        <x14:conditionalFormatting xmlns:xm="http://schemas.microsoft.com/office/excel/2006/main">
          <x14:cfRule type="cellIs" priority="191" operator="notEqual" id="{5D6BCAC9-D7C3-47A6-AE7A-A0368EFED3B6}">
            <xm:f>N('APPLIC. FRACT.'!$F185)</xm:f>
            <x14:dxf>
              <font>
                <b/>
                <i val="0"/>
                <color rgb="FFFF0000"/>
              </font>
              <fill>
                <patternFill>
                  <bgColor rgb="FFFFDCFF"/>
                </patternFill>
              </fill>
            </x14:dxf>
          </x14:cfRule>
          <xm:sqref>G1075</xm:sqref>
        </x14:conditionalFormatting>
        <x14:conditionalFormatting xmlns:xm="http://schemas.microsoft.com/office/excel/2006/main">
          <x14:cfRule type="cellIs" priority="192" operator="notEqual" id="{9BA148FB-FBD2-42B3-B7AC-F26E0A21E2CB}">
            <xm:f>ROUND(N('APPLIC. FRACT.'!$G185),4)</xm:f>
            <x14:dxf>
              <font>
                <b/>
                <i val="0"/>
                <color rgb="FFFF0000"/>
              </font>
              <fill>
                <patternFill>
                  <bgColor rgb="FFFFDCFF"/>
                </patternFill>
              </fill>
            </x14:dxf>
          </x14:cfRule>
          <xm:sqref>H1075</xm:sqref>
        </x14:conditionalFormatting>
        <x14:conditionalFormatting xmlns:xm="http://schemas.microsoft.com/office/excel/2006/main">
          <x14:cfRule type="cellIs" priority="33246" operator="notEqual" id="{56F21735-6266-4284-AA86-80439E9B8860}">
            <xm:f>'APPLIC. FRACT.'!$B189</xm:f>
            <x14:dxf>
              <font>
                <b/>
                <i val="0"/>
                <color rgb="FFFF0000"/>
              </font>
              <fill>
                <patternFill>
                  <bgColor rgb="FFFFDCFF"/>
                </patternFill>
              </fill>
            </x14:dxf>
          </x14:cfRule>
          <xm:sqref>D1099</xm:sqref>
        </x14:conditionalFormatting>
        <x14:conditionalFormatting xmlns:xm="http://schemas.microsoft.com/office/excel/2006/main">
          <x14:cfRule type="cellIs" priority="33248" operator="notEqual" id="{EEDDDF19-F780-4D65-96BA-6E75743D32C1}">
            <xm:f>N('APPLIC. FRACT.'!$C189)</xm:f>
            <x14:dxf>
              <font>
                <b/>
                <i val="0"/>
                <color rgb="FFFF0000"/>
              </font>
              <fill>
                <patternFill>
                  <bgColor rgb="FFFFDCFF"/>
                </patternFill>
              </fill>
            </x14:dxf>
          </x14:cfRule>
          <xm:sqref>F1099</xm:sqref>
        </x14:conditionalFormatting>
        <x14:conditionalFormatting xmlns:xm="http://schemas.microsoft.com/office/excel/2006/main">
          <x14:cfRule type="cellIs" priority="33250" operator="notEqual" id="{928BBCD3-F26F-4834-91E3-AF3A0A5FA97D}">
            <xm:f>N('APPLIC. FRACT.'!$E189)</xm:f>
            <x14:dxf>
              <font>
                <b/>
                <i val="0"/>
                <color rgb="FFFF0000"/>
              </font>
              <fill>
                <patternFill>
                  <bgColor rgb="FFFFDCFF"/>
                </patternFill>
              </fill>
            </x14:dxf>
          </x14:cfRule>
          <xm:sqref>E1099</xm:sqref>
        </x14:conditionalFormatting>
        <x14:conditionalFormatting xmlns:xm="http://schemas.microsoft.com/office/excel/2006/main">
          <x14:cfRule type="cellIs" priority="33252" operator="notEqual" id="{55E9CD2C-80DC-48F3-8F17-39D3F8FACEEF}">
            <xm:f>N('APPLIC. FRACT.'!$F189)</xm:f>
            <x14:dxf>
              <font>
                <b/>
                <i val="0"/>
                <color rgb="FFFF0000"/>
              </font>
              <fill>
                <patternFill>
                  <bgColor rgb="FFFFDCFF"/>
                </patternFill>
              </fill>
            </x14:dxf>
          </x14:cfRule>
          <xm:sqref>G1099</xm:sqref>
        </x14:conditionalFormatting>
        <x14:conditionalFormatting xmlns:xm="http://schemas.microsoft.com/office/excel/2006/main">
          <x14:cfRule type="cellIs" priority="33254" operator="notEqual" id="{CE196F0F-4454-4545-8DCD-A23443D0C150}">
            <xm:f>ROUND(N('APPLIC. FRACT.'!$G189),4)</xm:f>
            <x14:dxf>
              <font>
                <b/>
                <i val="0"/>
                <color rgb="FFFF0000"/>
              </font>
              <fill>
                <patternFill>
                  <bgColor rgb="FFFFDCFF"/>
                </patternFill>
              </fill>
            </x14:dxf>
          </x14:cfRule>
          <xm:sqref>H1099</xm:sqref>
        </x14:conditionalFormatting>
        <x14:conditionalFormatting xmlns:xm="http://schemas.microsoft.com/office/excel/2006/main">
          <x14:cfRule type="cellIs" priority="33956" operator="notEqual" id="{56F21735-6266-4284-AA86-80439E9B8860}">
            <xm:f>'APPLIC. FRACT.'!$B184</xm:f>
            <x14:dxf>
              <font>
                <b/>
                <i val="0"/>
                <color rgb="FFFF0000"/>
              </font>
              <fill>
                <patternFill>
                  <bgColor rgb="FFFFDCFF"/>
                </patternFill>
              </fill>
            </x14:dxf>
          </x14:cfRule>
          <xm:sqref>D1069</xm:sqref>
        </x14:conditionalFormatting>
        <x14:conditionalFormatting xmlns:xm="http://schemas.microsoft.com/office/excel/2006/main">
          <x14:cfRule type="cellIs" priority="33957" operator="notEqual" id="{EEDDDF19-F780-4D65-96BA-6E75743D32C1}">
            <xm:f>N('APPLIC. FRACT.'!$C184)</xm:f>
            <x14:dxf>
              <font>
                <b/>
                <i val="0"/>
                <color rgb="FFFF0000"/>
              </font>
              <fill>
                <patternFill>
                  <bgColor rgb="FFFFDCFF"/>
                </patternFill>
              </fill>
            </x14:dxf>
          </x14:cfRule>
          <xm:sqref>F1069</xm:sqref>
        </x14:conditionalFormatting>
        <x14:conditionalFormatting xmlns:xm="http://schemas.microsoft.com/office/excel/2006/main">
          <x14:cfRule type="cellIs" priority="33958" operator="notEqual" id="{928BBCD3-F26F-4834-91E3-AF3A0A5FA97D}">
            <xm:f>N('APPLIC. FRACT.'!$E184)</xm:f>
            <x14:dxf>
              <font>
                <b/>
                <i val="0"/>
                <color rgb="FFFF0000"/>
              </font>
              <fill>
                <patternFill>
                  <bgColor rgb="FFFFDCFF"/>
                </patternFill>
              </fill>
            </x14:dxf>
          </x14:cfRule>
          <xm:sqref>E1069</xm:sqref>
        </x14:conditionalFormatting>
        <x14:conditionalFormatting xmlns:xm="http://schemas.microsoft.com/office/excel/2006/main">
          <x14:cfRule type="cellIs" priority="33959" operator="notEqual" id="{55E9CD2C-80DC-48F3-8F17-39D3F8FACEEF}">
            <xm:f>N('APPLIC. FRACT.'!$F184)</xm:f>
            <x14:dxf>
              <font>
                <b/>
                <i val="0"/>
                <color rgb="FFFF0000"/>
              </font>
              <fill>
                <patternFill>
                  <bgColor rgb="FFFFDCFF"/>
                </patternFill>
              </fill>
            </x14:dxf>
          </x14:cfRule>
          <xm:sqref>G1069</xm:sqref>
        </x14:conditionalFormatting>
        <x14:conditionalFormatting xmlns:xm="http://schemas.microsoft.com/office/excel/2006/main">
          <x14:cfRule type="cellIs" priority="33960" operator="notEqual" id="{CE196F0F-4454-4545-8DCD-A23443D0C150}">
            <xm:f>ROUND(N('APPLIC. FRACT.'!$G184),4)</xm:f>
            <x14:dxf>
              <font>
                <b/>
                <i val="0"/>
                <color rgb="FFFF0000"/>
              </font>
              <fill>
                <patternFill>
                  <bgColor rgb="FFFFDCFF"/>
                </patternFill>
              </fill>
            </x14:dxf>
          </x14:cfRule>
          <xm:sqref>H1069</xm:sqref>
        </x14:conditionalFormatting>
        <x14:conditionalFormatting xmlns:xm="http://schemas.microsoft.com/office/excel/2006/main">
          <x14:cfRule type="cellIs" priority="164" operator="notEqual" id="{C3385E64-689D-455A-B4BD-2345D5DA294E}">
            <xm:f>'APPLIC. FRACT.'!$B188</xm:f>
            <x14:dxf>
              <font>
                <b/>
                <i val="0"/>
                <color rgb="FFFF0000"/>
              </font>
              <fill>
                <patternFill>
                  <bgColor rgb="FFFFDCFF"/>
                </patternFill>
              </fill>
            </x14:dxf>
          </x14:cfRule>
          <xm:sqref>D1093</xm:sqref>
        </x14:conditionalFormatting>
        <x14:conditionalFormatting xmlns:xm="http://schemas.microsoft.com/office/excel/2006/main">
          <x14:cfRule type="cellIs" priority="165" operator="notEqual" id="{5A94F329-2937-4512-9308-575419876547}">
            <xm:f>N('APPLIC. FRACT.'!$C188)</xm:f>
            <x14:dxf>
              <font>
                <b/>
                <i val="0"/>
                <color rgb="FFFF0000"/>
              </font>
              <fill>
                <patternFill>
                  <bgColor rgb="FFFFDCFF"/>
                </patternFill>
              </fill>
            </x14:dxf>
          </x14:cfRule>
          <xm:sqref>F1093</xm:sqref>
        </x14:conditionalFormatting>
        <x14:conditionalFormatting xmlns:xm="http://schemas.microsoft.com/office/excel/2006/main">
          <x14:cfRule type="cellIs" priority="166" operator="notEqual" id="{E16782FB-53D7-41B1-9CC0-FF3572E2DEF9}">
            <xm:f>N('APPLIC. FRACT.'!$E188)</xm:f>
            <x14:dxf>
              <font>
                <b/>
                <i val="0"/>
                <color rgb="FFFF0000"/>
              </font>
              <fill>
                <patternFill>
                  <bgColor rgb="FFFFDCFF"/>
                </patternFill>
              </fill>
            </x14:dxf>
          </x14:cfRule>
          <xm:sqref>E1093</xm:sqref>
        </x14:conditionalFormatting>
        <x14:conditionalFormatting xmlns:xm="http://schemas.microsoft.com/office/excel/2006/main">
          <x14:cfRule type="cellIs" priority="167" operator="notEqual" id="{5C9011F0-9532-438D-A6CB-CC1C98457F40}">
            <xm:f>N('APPLIC. FRACT.'!$F188)</xm:f>
            <x14:dxf>
              <font>
                <b/>
                <i val="0"/>
                <color rgb="FFFF0000"/>
              </font>
              <fill>
                <patternFill>
                  <bgColor rgb="FFFFDCFF"/>
                </patternFill>
              </fill>
            </x14:dxf>
          </x14:cfRule>
          <xm:sqref>G1093</xm:sqref>
        </x14:conditionalFormatting>
        <x14:conditionalFormatting xmlns:xm="http://schemas.microsoft.com/office/excel/2006/main">
          <x14:cfRule type="cellIs" priority="168" operator="notEqual" id="{0AF3E2E9-7B94-4425-89C6-2DCC4ACD61D9}">
            <xm:f>ROUND(N('APPLIC. FRACT.'!$G188),4)</xm:f>
            <x14:dxf>
              <font>
                <b/>
                <i val="0"/>
                <color rgb="FFFF0000"/>
              </font>
              <fill>
                <patternFill>
                  <bgColor rgb="FFFFDCFF"/>
                </patternFill>
              </fill>
            </x14:dxf>
          </x14:cfRule>
          <xm:sqref>H1093</xm:sqref>
        </x14:conditionalFormatting>
        <x14:conditionalFormatting xmlns:xm="http://schemas.microsoft.com/office/excel/2006/main">
          <x14:cfRule type="cellIs" priority="34662" operator="notEqual" id="{56F21735-6266-4284-AA86-80439E9B8860}">
            <xm:f>'APPLIC. FRACT.'!$B192</xm:f>
            <x14:dxf>
              <font>
                <b/>
                <i val="0"/>
                <color rgb="FFFF0000"/>
              </font>
              <fill>
                <patternFill>
                  <bgColor rgb="FFFFDCFF"/>
                </patternFill>
              </fill>
            </x14:dxf>
          </x14:cfRule>
          <xm:sqref>D1117</xm:sqref>
        </x14:conditionalFormatting>
        <x14:conditionalFormatting xmlns:xm="http://schemas.microsoft.com/office/excel/2006/main">
          <x14:cfRule type="cellIs" priority="34664" operator="notEqual" id="{EEDDDF19-F780-4D65-96BA-6E75743D32C1}">
            <xm:f>N('APPLIC. FRACT.'!$C192)</xm:f>
            <x14:dxf>
              <font>
                <b/>
                <i val="0"/>
                <color rgb="FFFF0000"/>
              </font>
              <fill>
                <patternFill>
                  <bgColor rgb="FFFFDCFF"/>
                </patternFill>
              </fill>
            </x14:dxf>
          </x14:cfRule>
          <xm:sqref>F1117</xm:sqref>
        </x14:conditionalFormatting>
        <x14:conditionalFormatting xmlns:xm="http://schemas.microsoft.com/office/excel/2006/main">
          <x14:cfRule type="cellIs" priority="34666" operator="notEqual" id="{928BBCD3-F26F-4834-91E3-AF3A0A5FA97D}">
            <xm:f>N('APPLIC. FRACT.'!$E192)</xm:f>
            <x14:dxf>
              <font>
                <b/>
                <i val="0"/>
                <color rgb="FFFF0000"/>
              </font>
              <fill>
                <patternFill>
                  <bgColor rgb="FFFFDCFF"/>
                </patternFill>
              </fill>
            </x14:dxf>
          </x14:cfRule>
          <xm:sqref>E1117</xm:sqref>
        </x14:conditionalFormatting>
        <x14:conditionalFormatting xmlns:xm="http://schemas.microsoft.com/office/excel/2006/main">
          <x14:cfRule type="cellIs" priority="34668" operator="notEqual" id="{55E9CD2C-80DC-48F3-8F17-39D3F8FACEEF}">
            <xm:f>N('APPLIC. FRACT.'!$F192)</xm:f>
            <x14:dxf>
              <font>
                <b/>
                <i val="0"/>
                <color rgb="FFFF0000"/>
              </font>
              <fill>
                <patternFill>
                  <bgColor rgb="FFFFDCFF"/>
                </patternFill>
              </fill>
            </x14:dxf>
          </x14:cfRule>
          <xm:sqref>G1117</xm:sqref>
        </x14:conditionalFormatting>
        <x14:conditionalFormatting xmlns:xm="http://schemas.microsoft.com/office/excel/2006/main">
          <x14:cfRule type="cellIs" priority="34670" operator="notEqual" id="{CE196F0F-4454-4545-8DCD-A23443D0C150}">
            <xm:f>ROUND(N('APPLIC. FRACT.'!$G192),4)</xm:f>
            <x14:dxf>
              <font>
                <b/>
                <i val="0"/>
                <color rgb="FFFF0000"/>
              </font>
              <fill>
                <patternFill>
                  <bgColor rgb="FFFFDCFF"/>
                </patternFill>
              </fill>
            </x14:dxf>
          </x14:cfRule>
          <xm:sqref>H1117</xm:sqref>
        </x14:conditionalFormatting>
        <x14:conditionalFormatting xmlns:xm="http://schemas.microsoft.com/office/excel/2006/main">
          <x14:cfRule type="cellIs" priority="35387" operator="notEqual" id="{56F21735-6266-4284-AA86-80439E9B8860}">
            <xm:f>'APPLIC. FRACT.'!$B187</xm:f>
            <x14:dxf>
              <font>
                <b/>
                <i val="0"/>
                <color rgb="FFFF0000"/>
              </font>
              <fill>
                <patternFill>
                  <bgColor rgb="FFFFDCFF"/>
                </patternFill>
              </fill>
            </x14:dxf>
          </x14:cfRule>
          <xm:sqref>D1087</xm:sqref>
        </x14:conditionalFormatting>
        <x14:conditionalFormatting xmlns:xm="http://schemas.microsoft.com/office/excel/2006/main">
          <x14:cfRule type="cellIs" priority="35388" operator="notEqual" id="{EEDDDF19-F780-4D65-96BA-6E75743D32C1}">
            <xm:f>N('APPLIC. FRACT.'!$C187)</xm:f>
            <x14:dxf>
              <font>
                <b/>
                <i val="0"/>
                <color rgb="FFFF0000"/>
              </font>
              <fill>
                <patternFill>
                  <bgColor rgb="FFFFDCFF"/>
                </patternFill>
              </fill>
            </x14:dxf>
          </x14:cfRule>
          <xm:sqref>F1087</xm:sqref>
        </x14:conditionalFormatting>
        <x14:conditionalFormatting xmlns:xm="http://schemas.microsoft.com/office/excel/2006/main">
          <x14:cfRule type="cellIs" priority="35389" operator="notEqual" id="{928BBCD3-F26F-4834-91E3-AF3A0A5FA97D}">
            <xm:f>N('APPLIC. FRACT.'!$E187)</xm:f>
            <x14:dxf>
              <font>
                <b/>
                <i val="0"/>
                <color rgb="FFFF0000"/>
              </font>
              <fill>
                <patternFill>
                  <bgColor rgb="FFFFDCFF"/>
                </patternFill>
              </fill>
            </x14:dxf>
          </x14:cfRule>
          <xm:sqref>E1087</xm:sqref>
        </x14:conditionalFormatting>
        <x14:conditionalFormatting xmlns:xm="http://schemas.microsoft.com/office/excel/2006/main">
          <x14:cfRule type="cellIs" priority="35390" operator="notEqual" id="{55E9CD2C-80DC-48F3-8F17-39D3F8FACEEF}">
            <xm:f>N('APPLIC. FRACT.'!$F187)</xm:f>
            <x14:dxf>
              <font>
                <b/>
                <i val="0"/>
                <color rgb="FFFF0000"/>
              </font>
              <fill>
                <patternFill>
                  <bgColor rgb="FFFFDCFF"/>
                </patternFill>
              </fill>
            </x14:dxf>
          </x14:cfRule>
          <xm:sqref>G1087</xm:sqref>
        </x14:conditionalFormatting>
        <x14:conditionalFormatting xmlns:xm="http://schemas.microsoft.com/office/excel/2006/main">
          <x14:cfRule type="cellIs" priority="35391" operator="notEqual" id="{CE196F0F-4454-4545-8DCD-A23443D0C150}">
            <xm:f>ROUND(N('APPLIC. FRACT.'!$G187),4)</xm:f>
            <x14:dxf>
              <font>
                <b/>
                <i val="0"/>
                <color rgb="FFFF0000"/>
              </font>
              <fill>
                <patternFill>
                  <bgColor rgb="FFFFDCFF"/>
                </patternFill>
              </fill>
            </x14:dxf>
          </x14:cfRule>
          <xm:sqref>H1087</xm:sqref>
        </x14:conditionalFormatting>
        <x14:conditionalFormatting xmlns:xm="http://schemas.microsoft.com/office/excel/2006/main">
          <x14:cfRule type="cellIs" priority="140" operator="notEqual" id="{91C51A9D-F02F-4D9B-A61E-659940A20B3C}">
            <xm:f>'APPLIC. FRACT.'!$B191</xm:f>
            <x14:dxf>
              <font>
                <b/>
                <i val="0"/>
                <color rgb="FFFF0000"/>
              </font>
              <fill>
                <patternFill>
                  <bgColor rgb="FFFFDCFF"/>
                </patternFill>
              </fill>
            </x14:dxf>
          </x14:cfRule>
          <xm:sqref>D1111</xm:sqref>
        </x14:conditionalFormatting>
        <x14:conditionalFormatting xmlns:xm="http://schemas.microsoft.com/office/excel/2006/main">
          <x14:cfRule type="cellIs" priority="141" operator="notEqual" id="{95B0F7DC-2449-4E9C-8DC7-98C31792DBCE}">
            <xm:f>N('APPLIC. FRACT.'!$C191)</xm:f>
            <x14:dxf>
              <font>
                <b/>
                <i val="0"/>
                <color rgb="FFFF0000"/>
              </font>
              <fill>
                <patternFill>
                  <bgColor rgb="FFFFDCFF"/>
                </patternFill>
              </fill>
            </x14:dxf>
          </x14:cfRule>
          <xm:sqref>F1111</xm:sqref>
        </x14:conditionalFormatting>
        <x14:conditionalFormatting xmlns:xm="http://schemas.microsoft.com/office/excel/2006/main">
          <x14:cfRule type="cellIs" priority="142" operator="notEqual" id="{6500164C-6CA1-4C44-995C-E9F0254C5E53}">
            <xm:f>N('APPLIC. FRACT.'!$E191)</xm:f>
            <x14:dxf>
              <font>
                <b/>
                <i val="0"/>
                <color rgb="FFFF0000"/>
              </font>
              <fill>
                <patternFill>
                  <bgColor rgb="FFFFDCFF"/>
                </patternFill>
              </fill>
            </x14:dxf>
          </x14:cfRule>
          <xm:sqref>E1111</xm:sqref>
        </x14:conditionalFormatting>
        <x14:conditionalFormatting xmlns:xm="http://schemas.microsoft.com/office/excel/2006/main">
          <x14:cfRule type="cellIs" priority="143" operator="notEqual" id="{3993B07E-F7B6-44F9-8FC6-854C9D068CAC}">
            <xm:f>N('APPLIC. FRACT.'!$F191)</xm:f>
            <x14:dxf>
              <font>
                <b/>
                <i val="0"/>
                <color rgb="FFFF0000"/>
              </font>
              <fill>
                <patternFill>
                  <bgColor rgb="FFFFDCFF"/>
                </patternFill>
              </fill>
            </x14:dxf>
          </x14:cfRule>
          <xm:sqref>G1111</xm:sqref>
        </x14:conditionalFormatting>
        <x14:conditionalFormatting xmlns:xm="http://schemas.microsoft.com/office/excel/2006/main">
          <x14:cfRule type="cellIs" priority="144" operator="notEqual" id="{6AD4A830-26F3-4DE6-A405-50EC5EE76023}">
            <xm:f>ROUND(N('APPLIC. FRACT.'!$G191),4)</xm:f>
            <x14:dxf>
              <font>
                <b/>
                <i val="0"/>
                <color rgb="FFFF0000"/>
              </font>
              <fill>
                <patternFill>
                  <bgColor rgb="FFFFDCFF"/>
                </patternFill>
              </fill>
            </x14:dxf>
          </x14:cfRule>
          <xm:sqref>H1111</xm:sqref>
        </x14:conditionalFormatting>
        <x14:conditionalFormatting xmlns:xm="http://schemas.microsoft.com/office/excel/2006/main">
          <x14:cfRule type="cellIs" priority="36108" operator="notEqual" id="{56F21735-6266-4284-AA86-80439E9B8860}">
            <xm:f>'APPLIC. FRACT.'!$B195</xm:f>
            <x14:dxf>
              <font>
                <b/>
                <i val="0"/>
                <color rgb="FFFF0000"/>
              </font>
              <fill>
                <patternFill>
                  <bgColor rgb="FFFFDCFF"/>
                </patternFill>
              </fill>
            </x14:dxf>
          </x14:cfRule>
          <xm:sqref>D1135</xm:sqref>
        </x14:conditionalFormatting>
        <x14:conditionalFormatting xmlns:xm="http://schemas.microsoft.com/office/excel/2006/main">
          <x14:cfRule type="cellIs" priority="36110" operator="notEqual" id="{EEDDDF19-F780-4D65-96BA-6E75743D32C1}">
            <xm:f>N('APPLIC. FRACT.'!$C195)</xm:f>
            <x14:dxf>
              <font>
                <b/>
                <i val="0"/>
                <color rgb="FFFF0000"/>
              </font>
              <fill>
                <patternFill>
                  <bgColor rgb="FFFFDCFF"/>
                </patternFill>
              </fill>
            </x14:dxf>
          </x14:cfRule>
          <xm:sqref>F1135</xm:sqref>
        </x14:conditionalFormatting>
        <x14:conditionalFormatting xmlns:xm="http://schemas.microsoft.com/office/excel/2006/main">
          <x14:cfRule type="cellIs" priority="36112" operator="notEqual" id="{928BBCD3-F26F-4834-91E3-AF3A0A5FA97D}">
            <xm:f>N('APPLIC. FRACT.'!$E195)</xm:f>
            <x14:dxf>
              <font>
                <b/>
                <i val="0"/>
                <color rgb="FFFF0000"/>
              </font>
              <fill>
                <patternFill>
                  <bgColor rgb="FFFFDCFF"/>
                </patternFill>
              </fill>
            </x14:dxf>
          </x14:cfRule>
          <xm:sqref>E1135</xm:sqref>
        </x14:conditionalFormatting>
        <x14:conditionalFormatting xmlns:xm="http://schemas.microsoft.com/office/excel/2006/main">
          <x14:cfRule type="cellIs" priority="36114" operator="notEqual" id="{55E9CD2C-80DC-48F3-8F17-39D3F8FACEEF}">
            <xm:f>N('APPLIC. FRACT.'!$F195)</xm:f>
            <x14:dxf>
              <font>
                <b/>
                <i val="0"/>
                <color rgb="FFFF0000"/>
              </font>
              <fill>
                <patternFill>
                  <bgColor rgb="FFFFDCFF"/>
                </patternFill>
              </fill>
            </x14:dxf>
          </x14:cfRule>
          <xm:sqref>G1135</xm:sqref>
        </x14:conditionalFormatting>
        <x14:conditionalFormatting xmlns:xm="http://schemas.microsoft.com/office/excel/2006/main">
          <x14:cfRule type="cellIs" priority="36116" operator="notEqual" id="{CE196F0F-4454-4545-8DCD-A23443D0C150}">
            <xm:f>ROUND(N('APPLIC. FRACT.'!$G195),4)</xm:f>
            <x14:dxf>
              <font>
                <b/>
                <i val="0"/>
                <color rgb="FFFF0000"/>
              </font>
              <fill>
                <patternFill>
                  <bgColor rgb="FFFFDCFF"/>
                </patternFill>
              </fill>
            </x14:dxf>
          </x14:cfRule>
          <xm:sqref>H1135</xm:sqref>
        </x14:conditionalFormatting>
        <x14:conditionalFormatting xmlns:xm="http://schemas.microsoft.com/office/excel/2006/main">
          <x14:cfRule type="cellIs" priority="36848" operator="notEqual" id="{56F21735-6266-4284-AA86-80439E9B8860}">
            <xm:f>'APPLIC. FRACT.'!$B190</xm:f>
            <x14:dxf>
              <font>
                <b/>
                <i val="0"/>
                <color rgb="FFFF0000"/>
              </font>
              <fill>
                <patternFill>
                  <bgColor rgb="FFFFDCFF"/>
                </patternFill>
              </fill>
            </x14:dxf>
          </x14:cfRule>
          <xm:sqref>D1105</xm:sqref>
        </x14:conditionalFormatting>
        <x14:conditionalFormatting xmlns:xm="http://schemas.microsoft.com/office/excel/2006/main">
          <x14:cfRule type="cellIs" priority="36849" operator="notEqual" id="{EEDDDF19-F780-4D65-96BA-6E75743D32C1}">
            <xm:f>N('APPLIC. FRACT.'!$C190)</xm:f>
            <x14:dxf>
              <font>
                <b/>
                <i val="0"/>
                <color rgb="FFFF0000"/>
              </font>
              <fill>
                <patternFill>
                  <bgColor rgb="FFFFDCFF"/>
                </patternFill>
              </fill>
            </x14:dxf>
          </x14:cfRule>
          <xm:sqref>F1105</xm:sqref>
        </x14:conditionalFormatting>
        <x14:conditionalFormatting xmlns:xm="http://schemas.microsoft.com/office/excel/2006/main">
          <x14:cfRule type="cellIs" priority="36850" operator="notEqual" id="{928BBCD3-F26F-4834-91E3-AF3A0A5FA97D}">
            <xm:f>N('APPLIC. FRACT.'!$E190)</xm:f>
            <x14:dxf>
              <font>
                <b/>
                <i val="0"/>
                <color rgb="FFFF0000"/>
              </font>
              <fill>
                <patternFill>
                  <bgColor rgb="FFFFDCFF"/>
                </patternFill>
              </fill>
            </x14:dxf>
          </x14:cfRule>
          <xm:sqref>E1105</xm:sqref>
        </x14:conditionalFormatting>
        <x14:conditionalFormatting xmlns:xm="http://schemas.microsoft.com/office/excel/2006/main">
          <x14:cfRule type="cellIs" priority="36851" operator="notEqual" id="{55E9CD2C-80DC-48F3-8F17-39D3F8FACEEF}">
            <xm:f>N('APPLIC. FRACT.'!$F190)</xm:f>
            <x14:dxf>
              <font>
                <b/>
                <i val="0"/>
                <color rgb="FFFF0000"/>
              </font>
              <fill>
                <patternFill>
                  <bgColor rgb="FFFFDCFF"/>
                </patternFill>
              </fill>
            </x14:dxf>
          </x14:cfRule>
          <xm:sqref>G1105</xm:sqref>
        </x14:conditionalFormatting>
        <x14:conditionalFormatting xmlns:xm="http://schemas.microsoft.com/office/excel/2006/main">
          <x14:cfRule type="cellIs" priority="36852" operator="notEqual" id="{CE196F0F-4454-4545-8DCD-A23443D0C150}">
            <xm:f>ROUND(N('APPLIC. FRACT.'!$G190),4)</xm:f>
            <x14:dxf>
              <font>
                <b/>
                <i val="0"/>
                <color rgb="FFFF0000"/>
              </font>
              <fill>
                <patternFill>
                  <bgColor rgb="FFFFDCFF"/>
                </patternFill>
              </fill>
            </x14:dxf>
          </x14:cfRule>
          <xm:sqref>H1105</xm:sqref>
        </x14:conditionalFormatting>
        <x14:conditionalFormatting xmlns:xm="http://schemas.microsoft.com/office/excel/2006/main">
          <x14:cfRule type="cellIs" priority="116" operator="notEqual" id="{6AC9C018-1156-460A-9C7C-0B40C5E364B3}">
            <xm:f>'APPLIC. FRACT.'!$B194</xm:f>
            <x14:dxf>
              <font>
                <b/>
                <i val="0"/>
                <color rgb="FFFF0000"/>
              </font>
              <fill>
                <patternFill>
                  <bgColor rgb="FFFFDCFF"/>
                </patternFill>
              </fill>
            </x14:dxf>
          </x14:cfRule>
          <xm:sqref>D1129</xm:sqref>
        </x14:conditionalFormatting>
        <x14:conditionalFormatting xmlns:xm="http://schemas.microsoft.com/office/excel/2006/main">
          <x14:cfRule type="cellIs" priority="117" operator="notEqual" id="{1F272BDC-8299-4A9E-9807-7D17FE8073C4}">
            <xm:f>N('APPLIC. FRACT.'!$C194)</xm:f>
            <x14:dxf>
              <font>
                <b/>
                <i val="0"/>
                <color rgb="FFFF0000"/>
              </font>
              <fill>
                <patternFill>
                  <bgColor rgb="FFFFDCFF"/>
                </patternFill>
              </fill>
            </x14:dxf>
          </x14:cfRule>
          <xm:sqref>F1129</xm:sqref>
        </x14:conditionalFormatting>
        <x14:conditionalFormatting xmlns:xm="http://schemas.microsoft.com/office/excel/2006/main">
          <x14:cfRule type="cellIs" priority="118" operator="notEqual" id="{DE967B1E-5772-4209-83DD-CD1421D026AA}">
            <xm:f>N('APPLIC. FRACT.'!$E194)</xm:f>
            <x14:dxf>
              <font>
                <b/>
                <i val="0"/>
                <color rgb="FFFF0000"/>
              </font>
              <fill>
                <patternFill>
                  <bgColor rgb="FFFFDCFF"/>
                </patternFill>
              </fill>
            </x14:dxf>
          </x14:cfRule>
          <xm:sqref>E1129</xm:sqref>
        </x14:conditionalFormatting>
        <x14:conditionalFormatting xmlns:xm="http://schemas.microsoft.com/office/excel/2006/main">
          <x14:cfRule type="cellIs" priority="119" operator="notEqual" id="{F1BCFC47-2232-4502-8B3D-AEFB6A5A524D}">
            <xm:f>N('APPLIC. FRACT.'!$F194)</xm:f>
            <x14:dxf>
              <font>
                <b/>
                <i val="0"/>
                <color rgb="FFFF0000"/>
              </font>
              <fill>
                <patternFill>
                  <bgColor rgb="FFFFDCFF"/>
                </patternFill>
              </fill>
            </x14:dxf>
          </x14:cfRule>
          <xm:sqref>G1129</xm:sqref>
        </x14:conditionalFormatting>
        <x14:conditionalFormatting xmlns:xm="http://schemas.microsoft.com/office/excel/2006/main">
          <x14:cfRule type="cellIs" priority="120" operator="notEqual" id="{31214A57-723B-4222-AB3B-9E06F4452C6D}">
            <xm:f>ROUND(N('APPLIC. FRACT.'!$G194),4)</xm:f>
            <x14:dxf>
              <font>
                <b/>
                <i val="0"/>
                <color rgb="FFFF0000"/>
              </font>
              <fill>
                <patternFill>
                  <bgColor rgb="FFFFDCFF"/>
                </patternFill>
              </fill>
            </x14:dxf>
          </x14:cfRule>
          <xm:sqref>H1129</xm:sqref>
        </x14:conditionalFormatting>
        <x14:conditionalFormatting xmlns:xm="http://schemas.microsoft.com/office/excel/2006/main">
          <x14:cfRule type="cellIs" priority="37584" operator="notEqual" id="{56F21735-6266-4284-AA86-80439E9B8860}">
            <xm:f>'APPLIC. FRACT.'!$B198</xm:f>
            <x14:dxf>
              <font>
                <b/>
                <i val="0"/>
                <color rgb="FFFF0000"/>
              </font>
              <fill>
                <patternFill>
                  <bgColor rgb="FFFFDCFF"/>
                </patternFill>
              </fill>
            </x14:dxf>
          </x14:cfRule>
          <xm:sqref>D1153</xm:sqref>
        </x14:conditionalFormatting>
        <x14:conditionalFormatting xmlns:xm="http://schemas.microsoft.com/office/excel/2006/main">
          <x14:cfRule type="cellIs" priority="37586" operator="notEqual" id="{EEDDDF19-F780-4D65-96BA-6E75743D32C1}">
            <xm:f>N('APPLIC. FRACT.'!$C198)</xm:f>
            <x14:dxf>
              <font>
                <b/>
                <i val="0"/>
                <color rgb="FFFF0000"/>
              </font>
              <fill>
                <patternFill>
                  <bgColor rgb="FFFFDCFF"/>
                </patternFill>
              </fill>
            </x14:dxf>
          </x14:cfRule>
          <xm:sqref>F1153</xm:sqref>
        </x14:conditionalFormatting>
        <x14:conditionalFormatting xmlns:xm="http://schemas.microsoft.com/office/excel/2006/main">
          <x14:cfRule type="cellIs" priority="37588" operator="notEqual" id="{928BBCD3-F26F-4834-91E3-AF3A0A5FA97D}">
            <xm:f>N('APPLIC. FRACT.'!$E198)</xm:f>
            <x14:dxf>
              <font>
                <b/>
                <i val="0"/>
                <color rgb="FFFF0000"/>
              </font>
              <fill>
                <patternFill>
                  <bgColor rgb="FFFFDCFF"/>
                </patternFill>
              </fill>
            </x14:dxf>
          </x14:cfRule>
          <xm:sqref>E1153</xm:sqref>
        </x14:conditionalFormatting>
        <x14:conditionalFormatting xmlns:xm="http://schemas.microsoft.com/office/excel/2006/main">
          <x14:cfRule type="cellIs" priority="37590" operator="notEqual" id="{55E9CD2C-80DC-48F3-8F17-39D3F8FACEEF}">
            <xm:f>N('APPLIC. FRACT.'!$F198)</xm:f>
            <x14:dxf>
              <font>
                <b/>
                <i val="0"/>
                <color rgb="FFFF0000"/>
              </font>
              <fill>
                <patternFill>
                  <bgColor rgb="FFFFDCFF"/>
                </patternFill>
              </fill>
            </x14:dxf>
          </x14:cfRule>
          <xm:sqref>G1153</xm:sqref>
        </x14:conditionalFormatting>
        <x14:conditionalFormatting xmlns:xm="http://schemas.microsoft.com/office/excel/2006/main">
          <x14:cfRule type="cellIs" priority="37592" operator="notEqual" id="{CE196F0F-4454-4545-8DCD-A23443D0C150}">
            <xm:f>ROUND(N('APPLIC. FRACT.'!$G198),4)</xm:f>
            <x14:dxf>
              <font>
                <b/>
                <i val="0"/>
                <color rgb="FFFF0000"/>
              </font>
              <fill>
                <patternFill>
                  <bgColor rgb="FFFFDCFF"/>
                </patternFill>
              </fill>
            </x14:dxf>
          </x14:cfRule>
          <xm:sqref>H1153</xm:sqref>
        </x14:conditionalFormatting>
        <x14:conditionalFormatting xmlns:xm="http://schemas.microsoft.com/office/excel/2006/main">
          <x14:cfRule type="cellIs" priority="38339" operator="notEqual" id="{56F21735-6266-4284-AA86-80439E9B8860}">
            <xm:f>'APPLIC. FRACT.'!$B193</xm:f>
            <x14:dxf>
              <font>
                <b/>
                <i val="0"/>
                <color rgb="FFFF0000"/>
              </font>
              <fill>
                <patternFill>
                  <bgColor rgb="FFFFDCFF"/>
                </patternFill>
              </fill>
            </x14:dxf>
          </x14:cfRule>
          <xm:sqref>D1123</xm:sqref>
        </x14:conditionalFormatting>
        <x14:conditionalFormatting xmlns:xm="http://schemas.microsoft.com/office/excel/2006/main">
          <x14:cfRule type="cellIs" priority="38340" operator="notEqual" id="{EEDDDF19-F780-4D65-96BA-6E75743D32C1}">
            <xm:f>N('APPLIC. FRACT.'!$C193)</xm:f>
            <x14:dxf>
              <font>
                <b/>
                <i val="0"/>
                <color rgb="FFFF0000"/>
              </font>
              <fill>
                <patternFill>
                  <bgColor rgb="FFFFDCFF"/>
                </patternFill>
              </fill>
            </x14:dxf>
          </x14:cfRule>
          <xm:sqref>F1123</xm:sqref>
        </x14:conditionalFormatting>
        <x14:conditionalFormatting xmlns:xm="http://schemas.microsoft.com/office/excel/2006/main">
          <x14:cfRule type="cellIs" priority="38341" operator="notEqual" id="{928BBCD3-F26F-4834-91E3-AF3A0A5FA97D}">
            <xm:f>N('APPLIC. FRACT.'!$E193)</xm:f>
            <x14:dxf>
              <font>
                <b/>
                <i val="0"/>
                <color rgb="FFFF0000"/>
              </font>
              <fill>
                <patternFill>
                  <bgColor rgb="FFFFDCFF"/>
                </patternFill>
              </fill>
            </x14:dxf>
          </x14:cfRule>
          <xm:sqref>E1123</xm:sqref>
        </x14:conditionalFormatting>
        <x14:conditionalFormatting xmlns:xm="http://schemas.microsoft.com/office/excel/2006/main">
          <x14:cfRule type="cellIs" priority="38342" operator="notEqual" id="{55E9CD2C-80DC-48F3-8F17-39D3F8FACEEF}">
            <xm:f>N('APPLIC. FRACT.'!$F193)</xm:f>
            <x14:dxf>
              <font>
                <b/>
                <i val="0"/>
                <color rgb="FFFF0000"/>
              </font>
              <fill>
                <patternFill>
                  <bgColor rgb="FFFFDCFF"/>
                </patternFill>
              </fill>
            </x14:dxf>
          </x14:cfRule>
          <xm:sqref>G1123</xm:sqref>
        </x14:conditionalFormatting>
        <x14:conditionalFormatting xmlns:xm="http://schemas.microsoft.com/office/excel/2006/main">
          <x14:cfRule type="cellIs" priority="38343" operator="notEqual" id="{CE196F0F-4454-4545-8DCD-A23443D0C150}">
            <xm:f>ROUND(N('APPLIC. FRACT.'!$G193),4)</xm:f>
            <x14:dxf>
              <font>
                <b/>
                <i val="0"/>
                <color rgb="FFFF0000"/>
              </font>
              <fill>
                <patternFill>
                  <bgColor rgb="FFFFDCFF"/>
                </patternFill>
              </fill>
            </x14:dxf>
          </x14:cfRule>
          <xm:sqref>H1123</xm:sqref>
        </x14:conditionalFormatting>
        <x14:conditionalFormatting xmlns:xm="http://schemas.microsoft.com/office/excel/2006/main">
          <x14:cfRule type="cellIs" priority="92" operator="notEqual" id="{6D012B13-A221-4C3C-906E-85CE446ED79A}">
            <xm:f>'APPLIC. FRACT.'!$B197</xm:f>
            <x14:dxf>
              <font>
                <b/>
                <i val="0"/>
                <color rgb="FFFF0000"/>
              </font>
              <fill>
                <patternFill>
                  <bgColor rgb="FFFFDCFF"/>
                </patternFill>
              </fill>
            </x14:dxf>
          </x14:cfRule>
          <xm:sqref>D1147</xm:sqref>
        </x14:conditionalFormatting>
        <x14:conditionalFormatting xmlns:xm="http://schemas.microsoft.com/office/excel/2006/main">
          <x14:cfRule type="cellIs" priority="93" operator="notEqual" id="{8222AD43-D3DF-497C-9433-26C5D3DDCDE7}">
            <xm:f>N('APPLIC. FRACT.'!$C197)</xm:f>
            <x14:dxf>
              <font>
                <b/>
                <i val="0"/>
                <color rgb="FFFF0000"/>
              </font>
              <fill>
                <patternFill>
                  <bgColor rgb="FFFFDCFF"/>
                </patternFill>
              </fill>
            </x14:dxf>
          </x14:cfRule>
          <xm:sqref>F1147</xm:sqref>
        </x14:conditionalFormatting>
        <x14:conditionalFormatting xmlns:xm="http://schemas.microsoft.com/office/excel/2006/main">
          <x14:cfRule type="cellIs" priority="94" operator="notEqual" id="{EEBACF46-9C15-4E4E-85E9-F355E711DFEB}">
            <xm:f>N('APPLIC. FRACT.'!$E197)</xm:f>
            <x14:dxf>
              <font>
                <b/>
                <i val="0"/>
                <color rgb="FFFF0000"/>
              </font>
              <fill>
                <patternFill>
                  <bgColor rgb="FFFFDCFF"/>
                </patternFill>
              </fill>
            </x14:dxf>
          </x14:cfRule>
          <xm:sqref>E1147</xm:sqref>
        </x14:conditionalFormatting>
        <x14:conditionalFormatting xmlns:xm="http://schemas.microsoft.com/office/excel/2006/main">
          <x14:cfRule type="cellIs" priority="95" operator="notEqual" id="{4ADB1154-FA1B-407F-8A46-D4B06C7615DF}">
            <xm:f>N('APPLIC. FRACT.'!$F197)</xm:f>
            <x14:dxf>
              <font>
                <b/>
                <i val="0"/>
                <color rgb="FFFF0000"/>
              </font>
              <fill>
                <patternFill>
                  <bgColor rgb="FFFFDCFF"/>
                </patternFill>
              </fill>
            </x14:dxf>
          </x14:cfRule>
          <xm:sqref>G1147</xm:sqref>
        </x14:conditionalFormatting>
        <x14:conditionalFormatting xmlns:xm="http://schemas.microsoft.com/office/excel/2006/main">
          <x14:cfRule type="cellIs" priority="96" operator="notEqual" id="{EE82B2A4-A554-41C6-9A02-771F2F4C91BC}">
            <xm:f>ROUND(N('APPLIC. FRACT.'!$G197),4)</xm:f>
            <x14:dxf>
              <font>
                <b/>
                <i val="0"/>
                <color rgb="FFFF0000"/>
              </font>
              <fill>
                <patternFill>
                  <bgColor rgb="FFFFDCFF"/>
                </patternFill>
              </fill>
            </x14:dxf>
          </x14:cfRule>
          <xm:sqref>H1147</xm:sqref>
        </x14:conditionalFormatting>
        <x14:conditionalFormatting xmlns:xm="http://schemas.microsoft.com/office/excel/2006/main">
          <x14:cfRule type="cellIs" priority="39090" operator="notEqual" id="{56F21735-6266-4284-AA86-80439E9B8860}">
            <xm:f>'APPLIC. FRACT.'!$B201</xm:f>
            <x14:dxf>
              <font>
                <b/>
                <i val="0"/>
                <color rgb="FFFF0000"/>
              </font>
              <fill>
                <patternFill>
                  <bgColor rgb="FFFFDCFF"/>
                </patternFill>
              </fill>
            </x14:dxf>
          </x14:cfRule>
          <xm:sqref>D1171</xm:sqref>
        </x14:conditionalFormatting>
        <x14:conditionalFormatting xmlns:xm="http://schemas.microsoft.com/office/excel/2006/main">
          <x14:cfRule type="cellIs" priority="39092" operator="notEqual" id="{EEDDDF19-F780-4D65-96BA-6E75743D32C1}">
            <xm:f>N('APPLIC. FRACT.'!$C201)</xm:f>
            <x14:dxf>
              <font>
                <b/>
                <i val="0"/>
                <color rgb="FFFF0000"/>
              </font>
              <fill>
                <patternFill>
                  <bgColor rgb="FFFFDCFF"/>
                </patternFill>
              </fill>
            </x14:dxf>
          </x14:cfRule>
          <xm:sqref>F1171</xm:sqref>
        </x14:conditionalFormatting>
        <x14:conditionalFormatting xmlns:xm="http://schemas.microsoft.com/office/excel/2006/main">
          <x14:cfRule type="cellIs" priority="39094" operator="notEqual" id="{928BBCD3-F26F-4834-91E3-AF3A0A5FA97D}">
            <xm:f>N('APPLIC. FRACT.'!$E201)</xm:f>
            <x14:dxf>
              <font>
                <b/>
                <i val="0"/>
                <color rgb="FFFF0000"/>
              </font>
              <fill>
                <patternFill>
                  <bgColor rgb="FFFFDCFF"/>
                </patternFill>
              </fill>
            </x14:dxf>
          </x14:cfRule>
          <xm:sqref>E1171</xm:sqref>
        </x14:conditionalFormatting>
        <x14:conditionalFormatting xmlns:xm="http://schemas.microsoft.com/office/excel/2006/main">
          <x14:cfRule type="cellIs" priority="39096" operator="notEqual" id="{55E9CD2C-80DC-48F3-8F17-39D3F8FACEEF}">
            <xm:f>N('APPLIC. FRACT.'!$F201)</xm:f>
            <x14:dxf>
              <font>
                <b/>
                <i val="0"/>
                <color rgb="FFFF0000"/>
              </font>
              <fill>
                <patternFill>
                  <bgColor rgb="FFFFDCFF"/>
                </patternFill>
              </fill>
            </x14:dxf>
          </x14:cfRule>
          <xm:sqref>G1171</xm:sqref>
        </x14:conditionalFormatting>
        <x14:conditionalFormatting xmlns:xm="http://schemas.microsoft.com/office/excel/2006/main">
          <x14:cfRule type="cellIs" priority="39098" operator="notEqual" id="{CE196F0F-4454-4545-8DCD-A23443D0C150}">
            <xm:f>ROUND(N('APPLIC. FRACT.'!$G201),4)</xm:f>
            <x14:dxf>
              <font>
                <b/>
                <i val="0"/>
                <color rgb="FFFF0000"/>
              </font>
              <fill>
                <patternFill>
                  <bgColor rgb="FFFFDCFF"/>
                </patternFill>
              </fill>
            </x14:dxf>
          </x14:cfRule>
          <xm:sqref>H1171</xm:sqref>
        </x14:conditionalFormatting>
        <x14:conditionalFormatting xmlns:xm="http://schemas.microsoft.com/office/excel/2006/main">
          <x14:cfRule type="cellIs" priority="39860" operator="notEqual" id="{56F21735-6266-4284-AA86-80439E9B8860}">
            <xm:f>'APPLIC. FRACT.'!$B196</xm:f>
            <x14:dxf>
              <font>
                <b/>
                <i val="0"/>
                <color rgb="FFFF0000"/>
              </font>
              <fill>
                <patternFill>
                  <bgColor rgb="FFFFDCFF"/>
                </patternFill>
              </fill>
            </x14:dxf>
          </x14:cfRule>
          <xm:sqref>D1141</xm:sqref>
        </x14:conditionalFormatting>
        <x14:conditionalFormatting xmlns:xm="http://schemas.microsoft.com/office/excel/2006/main">
          <x14:cfRule type="cellIs" priority="39861" operator="notEqual" id="{EEDDDF19-F780-4D65-96BA-6E75743D32C1}">
            <xm:f>N('APPLIC. FRACT.'!$C196)</xm:f>
            <x14:dxf>
              <font>
                <b/>
                <i val="0"/>
                <color rgb="FFFF0000"/>
              </font>
              <fill>
                <patternFill>
                  <bgColor rgb="FFFFDCFF"/>
                </patternFill>
              </fill>
            </x14:dxf>
          </x14:cfRule>
          <xm:sqref>F1141</xm:sqref>
        </x14:conditionalFormatting>
        <x14:conditionalFormatting xmlns:xm="http://schemas.microsoft.com/office/excel/2006/main">
          <x14:cfRule type="cellIs" priority="39862" operator="notEqual" id="{928BBCD3-F26F-4834-91E3-AF3A0A5FA97D}">
            <xm:f>N('APPLIC. FRACT.'!$E196)</xm:f>
            <x14:dxf>
              <font>
                <b/>
                <i val="0"/>
                <color rgb="FFFF0000"/>
              </font>
              <fill>
                <patternFill>
                  <bgColor rgb="FFFFDCFF"/>
                </patternFill>
              </fill>
            </x14:dxf>
          </x14:cfRule>
          <xm:sqref>E1141</xm:sqref>
        </x14:conditionalFormatting>
        <x14:conditionalFormatting xmlns:xm="http://schemas.microsoft.com/office/excel/2006/main">
          <x14:cfRule type="cellIs" priority="39863" operator="notEqual" id="{55E9CD2C-80DC-48F3-8F17-39D3F8FACEEF}">
            <xm:f>N('APPLIC. FRACT.'!$F196)</xm:f>
            <x14:dxf>
              <font>
                <b/>
                <i val="0"/>
                <color rgb="FFFF0000"/>
              </font>
              <fill>
                <patternFill>
                  <bgColor rgb="FFFFDCFF"/>
                </patternFill>
              </fill>
            </x14:dxf>
          </x14:cfRule>
          <xm:sqref>G1141</xm:sqref>
        </x14:conditionalFormatting>
        <x14:conditionalFormatting xmlns:xm="http://schemas.microsoft.com/office/excel/2006/main">
          <x14:cfRule type="cellIs" priority="39864" operator="notEqual" id="{CE196F0F-4454-4545-8DCD-A23443D0C150}">
            <xm:f>ROUND(N('APPLIC. FRACT.'!$G196),4)</xm:f>
            <x14:dxf>
              <font>
                <b/>
                <i val="0"/>
                <color rgb="FFFF0000"/>
              </font>
              <fill>
                <patternFill>
                  <bgColor rgb="FFFFDCFF"/>
                </patternFill>
              </fill>
            </x14:dxf>
          </x14:cfRule>
          <xm:sqref>H1141</xm:sqref>
        </x14:conditionalFormatting>
        <x14:conditionalFormatting xmlns:xm="http://schemas.microsoft.com/office/excel/2006/main">
          <x14:cfRule type="cellIs" priority="68" operator="notEqual" id="{E1133C38-7962-4531-903A-570090D289C3}">
            <xm:f>'APPLIC. FRACT.'!$B200</xm:f>
            <x14:dxf>
              <font>
                <b/>
                <i val="0"/>
                <color rgb="FFFF0000"/>
              </font>
              <fill>
                <patternFill>
                  <bgColor rgb="FFFFDCFF"/>
                </patternFill>
              </fill>
            </x14:dxf>
          </x14:cfRule>
          <xm:sqref>D1165</xm:sqref>
        </x14:conditionalFormatting>
        <x14:conditionalFormatting xmlns:xm="http://schemas.microsoft.com/office/excel/2006/main">
          <x14:cfRule type="cellIs" priority="69" operator="notEqual" id="{F35CF166-DC64-45D9-AF47-BE30B6C87217}">
            <xm:f>N('APPLIC. FRACT.'!$C200)</xm:f>
            <x14:dxf>
              <font>
                <b/>
                <i val="0"/>
                <color rgb="FFFF0000"/>
              </font>
              <fill>
                <patternFill>
                  <bgColor rgb="FFFFDCFF"/>
                </patternFill>
              </fill>
            </x14:dxf>
          </x14:cfRule>
          <xm:sqref>F1165</xm:sqref>
        </x14:conditionalFormatting>
        <x14:conditionalFormatting xmlns:xm="http://schemas.microsoft.com/office/excel/2006/main">
          <x14:cfRule type="cellIs" priority="70" operator="notEqual" id="{8812EF42-8C77-4299-963E-A15BB2E02B24}">
            <xm:f>N('APPLIC. FRACT.'!$E200)</xm:f>
            <x14:dxf>
              <font>
                <b/>
                <i val="0"/>
                <color rgb="FFFF0000"/>
              </font>
              <fill>
                <patternFill>
                  <bgColor rgb="FFFFDCFF"/>
                </patternFill>
              </fill>
            </x14:dxf>
          </x14:cfRule>
          <xm:sqref>E1165</xm:sqref>
        </x14:conditionalFormatting>
        <x14:conditionalFormatting xmlns:xm="http://schemas.microsoft.com/office/excel/2006/main">
          <x14:cfRule type="cellIs" priority="71" operator="notEqual" id="{38F31D26-4E13-4056-A755-5B6F8CC8FAA5}">
            <xm:f>N('APPLIC. FRACT.'!$F200)</xm:f>
            <x14:dxf>
              <font>
                <b/>
                <i val="0"/>
                <color rgb="FFFF0000"/>
              </font>
              <fill>
                <patternFill>
                  <bgColor rgb="FFFFDCFF"/>
                </patternFill>
              </fill>
            </x14:dxf>
          </x14:cfRule>
          <xm:sqref>G1165</xm:sqref>
        </x14:conditionalFormatting>
        <x14:conditionalFormatting xmlns:xm="http://schemas.microsoft.com/office/excel/2006/main">
          <x14:cfRule type="cellIs" priority="72" operator="notEqual" id="{9D9F515F-47CD-4ADF-9BC6-08633669A9F6}">
            <xm:f>ROUND(N('APPLIC. FRACT.'!$G200),4)</xm:f>
            <x14:dxf>
              <font>
                <b/>
                <i val="0"/>
                <color rgb="FFFF0000"/>
              </font>
              <fill>
                <patternFill>
                  <bgColor rgb="FFFFDCFF"/>
                </patternFill>
              </fill>
            </x14:dxf>
          </x14:cfRule>
          <xm:sqref>H1165</xm:sqref>
        </x14:conditionalFormatting>
        <x14:conditionalFormatting xmlns:xm="http://schemas.microsoft.com/office/excel/2006/main">
          <x14:cfRule type="cellIs" priority="40626" operator="notEqual" id="{56F21735-6266-4284-AA86-80439E9B8860}">
            <xm:f>'APPLIC. FRACT.'!$B204</xm:f>
            <x14:dxf>
              <font>
                <b/>
                <i val="0"/>
                <color rgb="FFFF0000"/>
              </font>
              <fill>
                <patternFill>
                  <bgColor rgb="FFFFDCFF"/>
                </patternFill>
              </fill>
            </x14:dxf>
          </x14:cfRule>
          <xm:sqref>D1189</xm:sqref>
        </x14:conditionalFormatting>
        <x14:conditionalFormatting xmlns:xm="http://schemas.microsoft.com/office/excel/2006/main">
          <x14:cfRule type="cellIs" priority="40628" operator="notEqual" id="{EEDDDF19-F780-4D65-96BA-6E75743D32C1}">
            <xm:f>N('APPLIC. FRACT.'!$C204)</xm:f>
            <x14:dxf>
              <font>
                <b/>
                <i val="0"/>
                <color rgb="FFFF0000"/>
              </font>
              <fill>
                <patternFill>
                  <bgColor rgb="FFFFDCFF"/>
                </patternFill>
              </fill>
            </x14:dxf>
          </x14:cfRule>
          <xm:sqref>F1189</xm:sqref>
        </x14:conditionalFormatting>
        <x14:conditionalFormatting xmlns:xm="http://schemas.microsoft.com/office/excel/2006/main">
          <x14:cfRule type="cellIs" priority="40630" operator="notEqual" id="{928BBCD3-F26F-4834-91E3-AF3A0A5FA97D}">
            <xm:f>N('APPLIC. FRACT.'!$E204)</xm:f>
            <x14:dxf>
              <font>
                <b/>
                <i val="0"/>
                <color rgb="FFFF0000"/>
              </font>
              <fill>
                <patternFill>
                  <bgColor rgb="FFFFDCFF"/>
                </patternFill>
              </fill>
            </x14:dxf>
          </x14:cfRule>
          <xm:sqref>E1189</xm:sqref>
        </x14:conditionalFormatting>
        <x14:conditionalFormatting xmlns:xm="http://schemas.microsoft.com/office/excel/2006/main">
          <x14:cfRule type="cellIs" priority="40632" operator="notEqual" id="{55E9CD2C-80DC-48F3-8F17-39D3F8FACEEF}">
            <xm:f>N('APPLIC. FRACT.'!$F204)</xm:f>
            <x14:dxf>
              <font>
                <b/>
                <i val="0"/>
                <color rgb="FFFF0000"/>
              </font>
              <fill>
                <patternFill>
                  <bgColor rgb="FFFFDCFF"/>
                </patternFill>
              </fill>
            </x14:dxf>
          </x14:cfRule>
          <xm:sqref>G1189</xm:sqref>
        </x14:conditionalFormatting>
        <x14:conditionalFormatting xmlns:xm="http://schemas.microsoft.com/office/excel/2006/main">
          <x14:cfRule type="cellIs" priority="40634" operator="notEqual" id="{CE196F0F-4454-4545-8DCD-A23443D0C150}">
            <xm:f>ROUND(N('APPLIC. FRACT.'!$G204),4)</xm:f>
            <x14:dxf>
              <font>
                <b/>
                <i val="0"/>
                <color rgb="FFFF0000"/>
              </font>
              <fill>
                <patternFill>
                  <bgColor rgb="FFFFDCFF"/>
                </patternFill>
              </fill>
            </x14:dxf>
          </x14:cfRule>
          <xm:sqref>H1189</xm:sqref>
        </x14:conditionalFormatting>
        <x14:conditionalFormatting xmlns:xm="http://schemas.microsoft.com/office/excel/2006/main">
          <x14:cfRule type="cellIs" priority="41411" operator="notEqual" id="{56F21735-6266-4284-AA86-80439E9B8860}">
            <xm:f>'APPLIC. FRACT.'!$B199</xm:f>
            <x14:dxf>
              <font>
                <b/>
                <i val="0"/>
                <color rgb="FFFF0000"/>
              </font>
              <fill>
                <patternFill>
                  <bgColor rgb="FFFFDCFF"/>
                </patternFill>
              </fill>
            </x14:dxf>
          </x14:cfRule>
          <xm:sqref>D1159</xm:sqref>
        </x14:conditionalFormatting>
        <x14:conditionalFormatting xmlns:xm="http://schemas.microsoft.com/office/excel/2006/main">
          <x14:cfRule type="cellIs" priority="41412" operator="notEqual" id="{EEDDDF19-F780-4D65-96BA-6E75743D32C1}">
            <xm:f>N('APPLIC. FRACT.'!$C199)</xm:f>
            <x14:dxf>
              <font>
                <b/>
                <i val="0"/>
                <color rgb="FFFF0000"/>
              </font>
              <fill>
                <patternFill>
                  <bgColor rgb="FFFFDCFF"/>
                </patternFill>
              </fill>
            </x14:dxf>
          </x14:cfRule>
          <xm:sqref>F1159</xm:sqref>
        </x14:conditionalFormatting>
        <x14:conditionalFormatting xmlns:xm="http://schemas.microsoft.com/office/excel/2006/main">
          <x14:cfRule type="cellIs" priority="41413" operator="notEqual" id="{928BBCD3-F26F-4834-91E3-AF3A0A5FA97D}">
            <xm:f>N('APPLIC. FRACT.'!$E199)</xm:f>
            <x14:dxf>
              <font>
                <b/>
                <i val="0"/>
                <color rgb="FFFF0000"/>
              </font>
              <fill>
                <patternFill>
                  <bgColor rgb="FFFFDCFF"/>
                </patternFill>
              </fill>
            </x14:dxf>
          </x14:cfRule>
          <xm:sqref>E1159</xm:sqref>
        </x14:conditionalFormatting>
        <x14:conditionalFormatting xmlns:xm="http://schemas.microsoft.com/office/excel/2006/main">
          <x14:cfRule type="cellIs" priority="41414" operator="notEqual" id="{55E9CD2C-80DC-48F3-8F17-39D3F8FACEEF}">
            <xm:f>N('APPLIC. FRACT.'!$F199)</xm:f>
            <x14:dxf>
              <font>
                <b/>
                <i val="0"/>
                <color rgb="FFFF0000"/>
              </font>
              <fill>
                <patternFill>
                  <bgColor rgb="FFFFDCFF"/>
                </patternFill>
              </fill>
            </x14:dxf>
          </x14:cfRule>
          <xm:sqref>G1159</xm:sqref>
        </x14:conditionalFormatting>
        <x14:conditionalFormatting xmlns:xm="http://schemas.microsoft.com/office/excel/2006/main">
          <x14:cfRule type="cellIs" priority="41415" operator="notEqual" id="{CE196F0F-4454-4545-8DCD-A23443D0C150}">
            <xm:f>ROUND(N('APPLIC. FRACT.'!$G199),4)</xm:f>
            <x14:dxf>
              <font>
                <b/>
                <i val="0"/>
                <color rgb="FFFF0000"/>
              </font>
              <fill>
                <patternFill>
                  <bgColor rgb="FFFFDCFF"/>
                </patternFill>
              </fill>
            </x14:dxf>
          </x14:cfRule>
          <xm:sqref>H1159</xm:sqref>
        </x14:conditionalFormatting>
        <x14:conditionalFormatting xmlns:xm="http://schemas.microsoft.com/office/excel/2006/main">
          <x14:cfRule type="cellIs" priority="44" operator="notEqual" id="{3412B641-5DAF-49F5-B3D5-3EDB1C2F0F78}">
            <xm:f>'APPLIC. FRACT.'!$B203</xm:f>
            <x14:dxf>
              <font>
                <b/>
                <i val="0"/>
                <color rgb="FFFF0000"/>
              </font>
              <fill>
                <patternFill>
                  <bgColor rgb="FFFFDCFF"/>
                </patternFill>
              </fill>
            </x14:dxf>
          </x14:cfRule>
          <xm:sqref>D1183</xm:sqref>
        </x14:conditionalFormatting>
        <x14:conditionalFormatting xmlns:xm="http://schemas.microsoft.com/office/excel/2006/main">
          <x14:cfRule type="cellIs" priority="45" operator="notEqual" id="{67EA68E6-09D5-43DF-9A85-9585719C0583}">
            <xm:f>N('APPLIC. FRACT.'!$C203)</xm:f>
            <x14:dxf>
              <font>
                <b/>
                <i val="0"/>
                <color rgb="FFFF0000"/>
              </font>
              <fill>
                <patternFill>
                  <bgColor rgb="FFFFDCFF"/>
                </patternFill>
              </fill>
            </x14:dxf>
          </x14:cfRule>
          <xm:sqref>F1183</xm:sqref>
        </x14:conditionalFormatting>
        <x14:conditionalFormatting xmlns:xm="http://schemas.microsoft.com/office/excel/2006/main">
          <x14:cfRule type="cellIs" priority="46" operator="notEqual" id="{DCB53E22-5A1A-4C7C-BA3B-626FC2A9AB96}">
            <xm:f>N('APPLIC. FRACT.'!$E203)</xm:f>
            <x14:dxf>
              <font>
                <b/>
                <i val="0"/>
                <color rgb="FFFF0000"/>
              </font>
              <fill>
                <patternFill>
                  <bgColor rgb="FFFFDCFF"/>
                </patternFill>
              </fill>
            </x14:dxf>
          </x14:cfRule>
          <xm:sqref>E1183</xm:sqref>
        </x14:conditionalFormatting>
        <x14:conditionalFormatting xmlns:xm="http://schemas.microsoft.com/office/excel/2006/main">
          <x14:cfRule type="cellIs" priority="47" operator="notEqual" id="{61582BB5-1D0A-4F68-B4B0-466C7AB99CA8}">
            <xm:f>N('APPLIC. FRACT.'!$F203)</xm:f>
            <x14:dxf>
              <font>
                <b/>
                <i val="0"/>
                <color rgb="FFFF0000"/>
              </font>
              <fill>
                <patternFill>
                  <bgColor rgb="FFFFDCFF"/>
                </patternFill>
              </fill>
            </x14:dxf>
          </x14:cfRule>
          <xm:sqref>G1183</xm:sqref>
        </x14:conditionalFormatting>
        <x14:conditionalFormatting xmlns:xm="http://schemas.microsoft.com/office/excel/2006/main">
          <x14:cfRule type="cellIs" priority="48" operator="notEqual" id="{B5C2F3B0-0B1E-41E3-9142-D8FCD609B313}">
            <xm:f>ROUND(N('APPLIC. FRACT.'!$G203),4)</xm:f>
            <x14:dxf>
              <font>
                <b/>
                <i val="0"/>
                <color rgb="FFFF0000"/>
              </font>
              <fill>
                <patternFill>
                  <bgColor rgb="FFFFDCFF"/>
                </patternFill>
              </fill>
            </x14:dxf>
          </x14:cfRule>
          <xm:sqref>H1183</xm:sqref>
        </x14:conditionalFormatting>
        <x14:conditionalFormatting xmlns:xm="http://schemas.microsoft.com/office/excel/2006/main">
          <x14:cfRule type="cellIs" priority="42192" operator="notEqual" id="{56F21735-6266-4284-AA86-80439E9B8860}">
            <xm:f>'APPLIC. FRACT.'!$B207</xm:f>
            <x14:dxf>
              <font>
                <b/>
                <i val="0"/>
                <color rgb="FFFF0000"/>
              </font>
              <fill>
                <patternFill>
                  <bgColor rgb="FFFFDCFF"/>
                </patternFill>
              </fill>
            </x14:dxf>
          </x14:cfRule>
          <xm:sqref>D1207</xm:sqref>
        </x14:conditionalFormatting>
        <x14:conditionalFormatting xmlns:xm="http://schemas.microsoft.com/office/excel/2006/main">
          <x14:cfRule type="cellIs" priority="42194" operator="notEqual" id="{EEDDDF19-F780-4D65-96BA-6E75743D32C1}">
            <xm:f>N('APPLIC. FRACT.'!$C207)</xm:f>
            <x14:dxf>
              <font>
                <b/>
                <i val="0"/>
                <color rgb="FFFF0000"/>
              </font>
              <fill>
                <patternFill>
                  <bgColor rgb="FFFFDCFF"/>
                </patternFill>
              </fill>
            </x14:dxf>
          </x14:cfRule>
          <xm:sqref>F1207</xm:sqref>
        </x14:conditionalFormatting>
        <x14:conditionalFormatting xmlns:xm="http://schemas.microsoft.com/office/excel/2006/main">
          <x14:cfRule type="cellIs" priority="42196" operator="notEqual" id="{928BBCD3-F26F-4834-91E3-AF3A0A5FA97D}">
            <xm:f>N('APPLIC. FRACT.'!$E207)</xm:f>
            <x14:dxf>
              <font>
                <b/>
                <i val="0"/>
                <color rgb="FFFF0000"/>
              </font>
              <fill>
                <patternFill>
                  <bgColor rgb="FFFFDCFF"/>
                </patternFill>
              </fill>
            </x14:dxf>
          </x14:cfRule>
          <xm:sqref>E1207</xm:sqref>
        </x14:conditionalFormatting>
        <x14:conditionalFormatting xmlns:xm="http://schemas.microsoft.com/office/excel/2006/main">
          <x14:cfRule type="cellIs" priority="42198" operator="notEqual" id="{55E9CD2C-80DC-48F3-8F17-39D3F8FACEEF}">
            <xm:f>N('APPLIC. FRACT.'!$F207)</xm:f>
            <x14:dxf>
              <font>
                <b/>
                <i val="0"/>
                <color rgb="FFFF0000"/>
              </font>
              <fill>
                <patternFill>
                  <bgColor rgb="FFFFDCFF"/>
                </patternFill>
              </fill>
            </x14:dxf>
          </x14:cfRule>
          <xm:sqref>G1207</xm:sqref>
        </x14:conditionalFormatting>
        <x14:conditionalFormatting xmlns:xm="http://schemas.microsoft.com/office/excel/2006/main">
          <x14:cfRule type="cellIs" priority="42200" operator="notEqual" id="{CE196F0F-4454-4545-8DCD-A23443D0C150}">
            <xm:f>ROUND(N('APPLIC. FRACT.'!$G207),4)</xm:f>
            <x14:dxf>
              <font>
                <b/>
                <i val="0"/>
                <color rgb="FFFF0000"/>
              </font>
              <fill>
                <patternFill>
                  <bgColor rgb="FFFFDCFF"/>
                </patternFill>
              </fill>
            </x14:dxf>
          </x14:cfRule>
          <xm:sqref>H1207</xm:sqref>
        </x14:conditionalFormatting>
        <x14:conditionalFormatting xmlns:xm="http://schemas.microsoft.com/office/excel/2006/main">
          <x14:cfRule type="cellIs" priority="42992" operator="notEqual" id="{56F21735-6266-4284-AA86-80439E9B8860}">
            <xm:f>'APPLIC. FRACT.'!$B202</xm:f>
            <x14:dxf>
              <font>
                <b/>
                <i val="0"/>
                <color rgb="FFFF0000"/>
              </font>
              <fill>
                <patternFill>
                  <bgColor rgb="FFFFDCFF"/>
                </patternFill>
              </fill>
            </x14:dxf>
          </x14:cfRule>
          <xm:sqref>D1177</xm:sqref>
        </x14:conditionalFormatting>
        <x14:conditionalFormatting xmlns:xm="http://schemas.microsoft.com/office/excel/2006/main">
          <x14:cfRule type="cellIs" priority="42993" operator="notEqual" id="{EEDDDF19-F780-4D65-96BA-6E75743D32C1}">
            <xm:f>N('APPLIC. FRACT.'!$C202)</xm:f>
            <x14:dxf>
              <font>
                <b/>
                <i val="0"/>
                <color rgb="FFFF0000"/>
              </font>
              <fill>
                <patternFill>
                  <bgColor rgb="FFFFDCFF"/>
                </patternFill>
              </fill>
            </x14:dxf>
          </x14:cfRule>
          <xm:sqref>F1177</xm:sqref>
        </x14:conditionalFormatting>
        <x14:conditionalFormatting xmlns:xm="http://schemas.microsoft.com/office/excel/2006/main">
          <x14:cfRule type="cellIs" priority="42994" operator="notEqual" id="{928BBCD3-F26F-4834-91E3-AF3A0A5FA97D}">
            <xm:f>N('APPLIC. FRACT.'!$E202)</xm:f>
            <x14:dxf>
              <font>
                <b/>
                <i val="0"/>
                <color rgb="FFFF0000"/>
              </font>
              <fill>
                <patternFill>
                  <bgColor rgb="FFFFDCFF"/>
                </patternFill>
              </fill>
            </x14:dxf>
          </x14:cfRule>
          <xm:sqref>E1177</xm:sqref>
        </x14:conditionalFormatting>
        <x14:conditionalFormatting xmlns:xm="http://schemas.microsoft.com/office/excel/2006/main">
          <x14:cfRule type="cellIs" priority="42995" operator="notEqual" id="{55E9CD2C-80DC-48F3-8F17-39D3F8FACEEF}">
            <xm:f>N('APPLIC. FRACT.'!$F202)</xm:f>
            <x14:dxf>
              <font>
                <b/>
                <i val="0"/>
                <color rgb="FFFF0000"/>
              </font>
              <fill>
                <patternFill>
                  <bgColor rgb="FFFFDCFF"/>
                </patternFill>
              </fill>
            </x14:dxf>
          </x14:cfRule>
          <xm:sqref>G1177</xm:sqref>
        </x14:conditionalFormatting>
        <x14:conditionalFormatting xmlns:xm="http://schemas.microsoft.com/office/excel/2006/main">
          <x14:cfRule type="cellIs" priority="42996" operator="notEqual" id="{CE196F0F-4454-4545-8DCD-A23443D0C150}">
            <xm:f>ROUND(N('APPLIC. FRACT.'!$G202),4)</xm:f>
            <x14:dxf>
              <font>
                <b/>
                <i val="0"/>
                <color rgb="FFFF0000"/>
              </font>
              <fill>
                <patternFill>
                  <bgColor rgb="FFFFDCFF"/>
                </patternFill>
              </fill>
            </x14:dxf>
          </x14:cfRule>
          <xm:sqref>H1177</xm:sqref>
        </x14:conditionalFormatting>
        <x14:conditionalFormatting xmlns:xm="http://schemas.microsoft.com/office/excel/2006/main">
          <x14:cfRule type="cellIs" priority="20" operator="notEqual" id="{3491FB95-DF8F-485A-9183-3CAD682823B2}">
            <xm:f>'APPLIC. FRACT.'!$B206</xm:f>
            <x14:dxf>
              <font>
                <b/>
                <i val="0"/>
                <color rgb="FFFF0000"/>
              </font>
              <fill>
                <patternFill>
                  <bgColor rgb="FFFFDCFF"/>
                </patternFill>
              </fill>
            </x14:dxf>
          </x14:cfRule>
          <xm:sqref>D1201</xm:sqref>
        </x14:conditionalFormatting>
        <x14:conditionalFormatting xmlns:xm="http://schemas.microsoft.com/office/excel/2006/main">
          <x14:cfRule type="cellIs" priority="21" operator="notEqual" id="{FBA04411-53B7-426B-8CB2-340F33673B6D}">
            <xm:f>N('APPLIC. FRACT.'!$C206)</xm:f>
            <x14:dxf>
              <font>
                <b/>
                <i val="0"/>
                <color rgb="FFFF0000"/>
              </font>
              <fill>
                <patternFill>
                  <bgColor rgb="FFFFDCFF"/>
                </patternFill>
              </fill>
            </x14:dxf>
          </x14:cfRule>
          <xm:sqref>F1201</xm:sqref>
        </x14:conditionalFormatting>
        <x14:conditionalFormatting xmlns:xm="http://schemas.microsoft.com/office/excel/2006/main">
          <x14:cfRule type="cellIs" priority="22" operator="notEqual" id="{EC1DE71B-9C30-46EF-AA7D-61CE4DEA496C}">
            <xm:f>N('APPLIC. FRACT.'!$E206)</xm:f>
            <x14:dxf>
              <font>
                <b/>
                <i val="0"/>
                <color rgb="FFFF0000"/>
              </font>
              <fill>
                <patternFill>
                  <bgColor rgb="FFFFDCFF"/>
                </patternFill>
              </fill>
            </x14:dxf>
          </x14:cfRule>
          <xm:sqref>E1201</xm:sqref>
        </x14:conditionalFormatting>
        <x14:conditionalFormatting xmlns:xm="http://schemas.microsoft.com/office/excel/2006/main">
          <x14:cfRule type="cellIs" priority="23" operator="notEqual" id="{80655B45-1B0F-417F-87AB-CEBCEC37EA45}">
            <xm:f>N('APPLIC. FRACT.'!$F206)</xm:f>
            <x14:dxf>
              <font>
                <b/>
                <i val="0"/>
                <color rgb="FFFF0000"/>
              </font>
              <fill>
                <patternFill>
                  <bgColor rgb="FFFFDCFF"/>
                </patternFill>
              </fill>
            </x14:dxf>
          </x14:cfRule>
          <xm:sqref>G1201</xm:sqref>
        </x14:conditionalFormatting>
        <x14:conditionalFormatting xmlns:xm="http://schemas.microsoft.com/office/excel/2006/main">
          <x14:cfRule type="cellIs" priority="24" operator="notEqual" id="{6D3B1BF4-04ED-425F-A6C6-E2532D1FAE29}">
            <xm:f>ROUND(N('APPLIC. FRACT.'!$G206),4)</xm:f>
            <x14:dxf>
              <font>
                <b/>
                <i val="0"/>
                <color rgb="FFFF0000"/>
              </font>
              <fill>
                <patternFill>
                  <bgColor rgb="FFFFDCFF"/>
                </patternFill>
              </fill>
            </x14:dxf>
          </x14:cfRule>
          <xm:sqref>H1201</xm:sqref>
        </x14:conditionalFormatting>
        <x14:conditionalFormatting xmlns:xm="http://schemas.microsoft.com/office/excel/2006/main">
          <x14:cfRule type="cellIs" priority="44603" operator="notEqual" id="{56F21735-6266-4284-AA86-80439E9B8860}">
            <xm:f>'APPLIC. FRACT.'!$B205</xm:f>
            <x14:dxf>
              <font>
                <b/>
                <i val="0"/>
                <color rgb="FFFF0000"/>
              </font>
              <fill>
                <patternFill>
                  <bgColor rgb="FFFFDCFF"/>
                </patternFill>
              </fill>
            </x14:dxf>
          </x14:cfRule>
          <xm:sqref>D1195</xm:sqref>
        </x14:conditionalFormatting>
        <x14:conditionalFormatting xmlns:xm="http://schemas.microsoft.com/office/excel/2006/main">
          <x14:cfRule type="cellIs" priority="44604" operator="notEqual" id="{EEDDDF19-F780-4D65-96BA-6E75743D32C1}">
            <xm:f>N('APPLIC. FRACT.'!$C205)</xm:f>
            <x14:dxf>
              <font>
                <b/>
                <i val="0"/>
                <color rgb="FFFF0000"/>
              </font>
              <fill>
                <patternFill>
                  <bgColor rgb="FFFFDCFF"/>
                </patternFill>
              </fill>
            </x14:dxf>
          </x14:cfRule>
          <xm:sqref>F1195</xm:sqref>
        </x14:conditionalFormatting>
        <x14:conditionalFormatting xmlns:xm="http://schemas.microsoft.com/office/excel/2006/main">
          <x14:cfRule type="cellIs" priority="44605" operator="notEqual" id="{928BBCD3-F26F-4834-91E3-AF3A0A5FA97D}">
            <xm:f>N('APPLIC. FRACT.'!$E205)</xm:f>
            <x14:dxf>
              <font>
                <b/>
                <i val="0"/>
                <color rgb="FFFF0000"/>
              </font>
              <fill>
                <patternFill>
                  <bgColor rgb="FFFFDCFF"/>
                </patternFill>
              </fill>
            </x14:dxf>
          </x14:cfRule>
          <xm:sqref>E1195</xm:sqref>
        </x14:conditionalFormatting>
        <x14:conditionalFormatting xmlns:xm="http://schemas.microsoft.com/office/excel/2006/main">
          <x14:cfRule type="cellIs" priority="44606" operator="notEqual" id="{55E9CD2C-80DC-48F3-8F17-39D3F8FACEEF}">
            <xm:f>N('APPLIC. FRACT.'!$F205)</xm:f>
            <x14:dxf>
              <font>
                <b/>
                <i val="0"/>
                <color rgb="FFFF0000"/>
              </font>
              <fill>
                <patternFill>
                  <bgColor rgb="FFFFDCFF"/>
                </patternFill>
              </fill>
            </x14:dxf>
          </x14:cfRule>
          <xm:sqref>G1195</xm:sqref>
        </x14:conditionalFormatting>
        <x14:conditionalFormatting xmlns:xm="http://schemas.microsoft.com/office/excel/2006/main">
          <x14:cfRule type="cellIs" priority="44607" operator="notEqual" id="{CE196F0F-4454-4545-8DCD-A23443D0C150}">
            <xm:f>ROUND(N('APPLIC. FRACT.'!$G205),4)</xm:f>
            <x14:dxf>
              <font>
                <b/>
                <i val="0"/>
                <color rgb="FFFF0000"/>
              </font>
              <fill>
                <patternFill>
                  <bgColor rgb="FFFFDCFF"/>
                </patternFill>
              </fill>
            </x14:dxf>
          </x14:cfRule>
          <xm:sqref>H1195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indexed="41"/>
    <pageSetUpPr fitToPage="1"/>
  </sheetPr>
  <dimension ref="A1:J210"/>
  <sheetViews>
    <sheetView defaultGridColor="0" colorId="22" zoomScale="60" zoomScaleNormal="60" workbookViewId="0">
      <pane xSplit="1" ySplit="7" topLeftCell="B8" activePane="bottomRight" state="frozen"/>
      <selection pane="topRight" activeCell="B1" sqref="B1"/>
      <selection pane="bottomLeft" activeCell="A8" sqref="A8"/>
      <selection pane="bottomRight" activeCell="B20" sqref="B20"/>
    </sheetView>
  </sheetViews>
  <sheetFormatPr defaultColWidth="9.69140625" defaultRowHeight="23.25"/>
  <cols>
    <col min="1" max="1" width="42.61328125" customWidth="1"/>
    <col min="2" max="2" width="10.61328125" customWidth="1"/>
    <col min="3" max="3" width="11.765625" customWidth="1"/>
    <col min="4" max="4" width="15.61328125" customWidth="1"/>
    <col min="5" max="5" width="10.61328125" customWidth="1"/>
    <col min="6" max="7" width="8.61328125" customWidth="1"/>
    <col min="8" max="8" width="14.765625" customWidth="1"/>
  </cols>
  <sheetData>
    <row r="1" spans="1:10" ht="24" customHeight="1">
      <c r="A1" s="229" t="s">
        <v>108</v>
      </c>
      <c r="B1" s="2"/>
      <c r="C1" s="2"/>
      <c r="D1" s="2"/>
      <c r="E1" s="2"/>
      <c r="F1" s="2"/>
      <c r="G1" s="2"/>
      <c r="H1" s="2"/>
    </row>
    <row r="2" spans="1:10" ht="24" customHeight="1">
      <c r="A2" s="10"/>
      <c r="B2" s="10"/>
      <c r="C2" s="10"/>
      <c r="D2" s="10"/>
      <c r="E2" s="10"/>
      <c r="F2" s="10"/>
      <c r="G2" s="10"/>
      <c r="H2" s="204" t="str">
        <f>"Application #: "&amp;IF(COSTS!$K$6="","",COSTS!$K$6)</f>
        <v xml:space="preserve">Application #: </v>
      </c>
    </row>
    <row r="3" spans="1:10" ht="24" customHeight="1">
      <c r="A3" s="11"/>
      <c r="B3" s="10"/>
      <c r="C3" s="10"/>
      <c r="D3" s="10"/>
      <c r="E3" s="10"/>
      <c r="F3" s="10"/>
      <c r="G3" s="10"/>
      <c r="H3" s="10"/>
    </row>
    <row r="4" spans="1:10" ht="24" customHeight="1" thickBot="1">
      <c r="A4" s="12" t="s">
        <v>109</v>
      </c>
      <c r="B4" s="13"/>
      <c r="C4" s="13"/>
      <c r="D4" s="13"/>
      <c r="E4" s="13"/>
      <c r="F4" s="13"/>
      <c r="G4" s="13"/>
      <c r="H4" s="13"/>
    </row>
    <row r="5" spans="1:10">
      <c r="A5" s="14"/>
      <c r="B5" s="15" t="s">
        <v>110</v>
      </c>
      <c r="C5" s="15" t="s">
        <v>111</v>
      </c>
      <c r="D5" s="14"/>
      <c r="E5" s="15" t="s">
        <v>112</v>
      </c>
      <c r="F5" s="50"/>
      <c r="G5" s="14"/>
      <c r="H5" s="14"/>
    </row>
    <row r="6" spans="1:10">
      <c r="A6" s="16" t="s">
        <v>113</v>
      </c>
      <c r="B6" s="16" t="s">
        <v>114</v>
      </c>
      <c r="C6" s="17" t="s">
        <v>165</v>
      </c>
      <c r="D6" s="16" t="s">
        <v>5</v>
      </c>
      <c r="E6" s="16" t="s">
        <v>115</v>
      </c>
      <c r="F6" s="65" t="s">
        <v>163</v>
      </c>
      <c r="G6" s="16" t="s">
        <v>116</v>
      </c>
      <c r="H6" s="16" t="s">
        <v>116</v>
      </c>
    </row>
    <row r="7" spans="1:10" ht="24" thickBot="1">
      <c r="A7" s="104" t="str">
        <f>IF('DEV.  DATA'!E35&lt;&gt;"","y","")</f>
        <v/>
      </c>
      <c r="B7" s="18" t="s">
        <v>117</v>
      </c>
      <c r="C7" s="18" t="s">
        <v>166</v>
      </c>
      <c r="D7" s="19" t="s">
        <v>119</v>
      </c>
      <c r="E7" s="18">
        <v>1.3</v>
      </c>
      <c r="F7" s="18" t="s">
        <v>164</v>
      </c>
      <c r="G7" s="18" t="s">
        <v>120</v>
      </c>
      <c r="H7" s="18" t="s">
        <v>121</v>
      </c>
    </row>
    <row r="8" spans="1:10">
      <c r="A8" s="314" t="str">
        <f>IF('APPLIC. FRACT.'!A8="","",'APPLIC. FRACT.'!A8)</f>
        <v/>
      </c>
      <c r="B8" s="437"/>
      <c r="C8" s="308" t="str">
        <f>IF(A8="","",IF('APPLIC. FRACT.'!C8="","",'APPLIC. FRACT.'!C8))</f>
        <v/>
      </c>
      <c r="D8" s="427"/>
      <c r="E8" s="308" t="str">
        <f>IF(A8="","",IF('DEV.  DATA'!$D$72="","",1.3))</f>
        <v/>
      </c>
      <c r="F8" s="310" t="str">
        <f>IF($A8="","",IF('DEV.  DATA'!$E$50&lt;&gt;"",1,'APPLIC. FRACT.'!H8))</f>
        <v/>
      </c>
      <c r="G8" s="464" t="str">
        <f>IF(A8="","",IF('DEV.  DATA'!$E$35="","",IF('DEV.  DATA'!$E$37="",'DEV.  DATA'!$E$38,'DEV.  DATA'!$E$37)))</f>
        <v/>
      </c>
      <c r="H8" s="309" t="str">
        <f>IF(A8="","",ROUND(D8*IF(E8="",1,1.3)*F8*(G8/100),0))</f>
        <v/>
      </c>
      <c r="J8" s="471"/>
    </row>
    <row r="9" spans="1:10">
      <c r="A9" s="314" t="str">
        <f>IF('APPLIC. FRACT.'!A9="","",'APPLIC. FRACT.'!A9)</f>
        <v/>
      </c>
      <c r="B9" s="437"/>
      <c r="C9" s="308" t="str">
        <f>IF(A9="","",IF('APPLIC. FRACT.'!C9="","",'APPLIC. FRACT.'!C9))</f>
        <v/>
      </c>
      <c r="D9" s="427"/>
      <c r="E9" s="308" t="str">
        <f>IF(A9="","",IF('DEV.  DATA'!$D$72="","",1.3))</f>
        <v/>
      </c>
      <c r="F9" s="310" t="str">
        <f>IF($A9="","",IF('DEV.  DATA'!$E$50&lt;&gt;"",1,'APPLIC. FRACT.'!H9))</f>
        <v/>
      </c>
      <c r="G9" s="464" t="str">
        <f>IF(A9="","",IF('DEV.  DATA'!$E$35="","",IF('DEV.  DATA'!$E$37="",'DEV.  DATA'!$E$38,'DEV.  DATA'!$E$37)))</f>
        <v/>
      </c>
      <c r="H9" s="309" t="str">
        <f t="shared" ref="H9:H36" si="0">IF(A9="","",ROUND(D9*IF(E9="",1,1.3)*F9*(G9/100),0))</f>
        <v/>
      </c>
      <c r="J9" s="471"/>
    </row>
    <row r="10" spans="1:10">
      <c r="A10" s="314" t="str">
        <f>IF('APPLIC. FRACT.'!A10="","",'APPLIC. FRACT.'!A10)</f>
        <v/>
      </c>
      <c r="B10" s="437"/>
      <c r="C10" s="308" t="str">
        <f>IF(A10="","",IF('APPLIC. FRACT.'!C10="","",'APPLIC. FRACT.'!C10))</f>
        <v/>
      </c>
      <c r="D10" s="427"/>
      <c r="E10" s="308" t="str">
        <f>IF(A10="","",IF('DEV.  DATA'!$D$72="","",1.3))</f>
        <v/>
      </c>
      <c r="F10" s="310" t="str">
        <f>IF($A10="","",IF('DEV.  DATA'!$E$50&lt;&gt;"",1,'APPLIC. FRACT.'!H10))</f>
        <v/>
      </c>
      <c r="G10" s="464" t="str">
        <f>IF(A10="","",IF('DEV.  DATA'!$E$35="","",IF('DEV.  DATA'!$E$37="",'DEV.  DATA'!$E$38,'DEV.  DATA'!$E$37)))</f>
        <v/>
      </c>
      <c r="H10" s="309" t="str">
        <f t="shared" si="0"/>
        <v/>
      </c>
      <c r="J10" s="471"/>
    </row>
    <row r="11" spans="1:10">
      <c r="A11" s="314" t="str">
        <f>IF('APPLIC. FRACT.'!A11="","",'APPLIC. FRACT.'!A11)</f>
        <v/>
      </c>
      <c r="B11" s="437"/>
      <c r="C11" s="308" t="str">
        <f>IF(A11="","",IF('APPLIC. FRACT.'!C11="","",'APPLIC. FRACT.'!C11))</f>
        <v/>
      </c>
      <c r="D11" s="427"/>
      <c r="E11" s="308" t="str">
        <f>IF(A11="","",IF('DEV.  DATA'!$D$72="","",1.3))</f>
        <v/>
      </c>
      <c r="F11" s="310" t="str">
        <f>IF($A11="","",IF('DEV.  DATA'!$E$50&lt;&gt;"",1,'APPLIC. FRACT.'!H11))</f>
        <v/>
      </c>
      <c r="G11" s="464" t="str">
        <f>IF(A11="","",IF('DEV.  DATA'!$E$35="","",IF('DEV.  DATA'!$E$37="",'DEV.  DATA'!$E$38,'DEV.  DATA'!$E$37)))</f>
        <v/>
      </c>
      <c r="H11" s="309" t="str">
        <f t="shared" si="0"/>
        <v/>
      </c>
      <c r="J11" s="471"/>
    </row>
    <row r="12" spans="1:10">
      <c r="A12" s="314" t="str">
        <f>IF('APPLIC. FRACT.'!A12="","",'APPLIC. FRACT.'!A12)</f>
        <v/>
      </c>
      <c r="B12" s="437"/>
      <c r="C12" s="308" t="str">
        <f>IF(A12="","",IF('APPLIC. FRACT.'!C12="","",'APPLIC. FRACT.'!C12))</f>
        <v/>
      </c>
      <c r="D12" s="427"/>
      <c r="E12" s="308" t="str">
        <f>IF(A12="","",IF('DEV.  DATA'!$D$72="","",1.3))</f>
        <v/>
      </c>
      <c r="F12" s="310" t="str">
        <f>IF($A12="","",IF('DEV.  DATA'!$E$50&lt;&gt;"",1,'APPLIC. FRACT.'!H12))</f>
        <v/>
      </c>
      <c r="G12" s="464" t="str">
        <f>IF(A12="","",IF('DEV.  DATA'!$E$35="","",IF('DEV.  DATA'!$E$37="",'DEV.  DATA'!$E$38,'DEV.  DATA'!$E$37)))</f>
        <v/>
      </c>
      <c r="H12" s="309" t="str">
        <f t="shared" si="0"/>
        <v/>
      </c>
      <c r="J12" s="471"/>
    </row>
    <row r="13" spans="1:10">
      <c r="A13" s="314" t="str">
        <f>IF('APPLIC. FRACT.'!A13="","",'APPLIC. FRACT.'!A13)</f>
        <v/>
      </c>
      <c r="B13" s="437"/>
      <c r="C13" s="308" t="str">
        <f>IF(A13="","",IF('APPLIC. FRACT.'!C13="","",'APPLIC. FRACT.'!C13))</f>
        <v/>
      </c>
      <c r="D13" s="427"/>
      <c r="E13" s="308" t="str">
        <f>IF(A13="","",IF('DEV.  DATA'!$D$72="","",1.3))</f>
        <v/>
      </c>
      <c r="F13" s="310" t="str">
        <f>IF($A13="","",IF('DEV.  DATA'!$E$50&lt;&gt;"",1,'APPLIC. FRACT.'!H13))</f>
        <v/>
      </c>
      <c r="G13" s="464" t="str">
        <f>IF(A13="","",IF('DEV.  DATA'!$E$35="","",IF('DEV.  DATA'!$E$37="",'DEV.  DATA'!$E$38,'DEV.  DATA'!$E$37)))</f>
        <v/>
      </c>
      <c r="H13" s="309" t="str">
        <f t="shared" si="0"/>
        <v/>
      </c>
      <c r="J13" s="471"/>
    </row>
    <row r="14" spans="1:10">
      <c r="A14" s="314" t="str">
        <f>IF('APPLIC. FRACT.'!A14="","",'APPLIC. FRACT.'!A14)</f>
        <v/>
      </c>
      <c r="B14" s="437"/>
      <c r="C14" s="308" t="str">
        <f>IF(A14="","",IF('APPLIC. FRACT.'!C14="","",'APPLIC. FRACT.'!C14))</f>
        <v/>
      </c>
      <c r="D14" s="427"/>
      <c r="E14" s="308" t="str">
        <f>IF(A14="","",IF('DEV.  DATA'!$D$72="","",1.3))</f>
        <v/>
      </c>
      <c r="F14" s="310" t="str">
        <f>IF($A14="","",IF('DEV.  DATA'!$E$50&lt;&gt;"",1,'APPLIC. FRACT.'!H14))</f>
        <v/>
      </c>
      <c r="G14" s="464" t="str">
        <f>IF(A14="","",IF('DEV.  DATA'!$E$35="","",IF('DEV.  DATA'!$E$37="",'DEV.  DATA'!$E$38,'DEV.  DATA'!$E$37)))</f>
        <v/>
      </c>
      <c r="H14" s="309" t="str">
        <f t="shared" si="0"/>
        <v/>
      </c>
      <c r="J14" s="471"/>
    </row>
    <row r="15" spans="1:10">
      <c r="A15" s="314" t="str">
        <f>IF('APPLIC. FRACT.'!A15="","",'APPLIC. FRACT.'!A15)</f>
        <v/>
      </c>
      <c r="B15" s="437"/>
      <c r="C15" s="308" t="str">
        <f>IF(A15="","",IF('APPLIC. FRACT.'!C15="","",'APPLIC. FRACT.'!C15))</f>
        <v/>
      </c>
      <c r="D15" s="427"/>
      <c r="E15" s="308" t="str">
        <f>IF(A15="","",IF('DEV.  DATA'!$D$72="","",1.3))</f>
        <v/>
      </c>
      <c r="F15" s="310" t="str">
        <f>IF($A15="","",IF('DEV.  DATA'!$E$50&lt;&gt;"",1,'APPLIC. FRACT.'!H15))</f>
        <v/>
      </c>
      <c r="G15" s="464" t="str">
        <f>IF(A15="","",IF('DEV.  DATA'!$E$35="","",IF('DEV.  DATA'!$E$37="",'DEV.  DATA'!$E$38,'DEV.  DATA'!$E$37)))</f>
        <v/>
      </c>
      <c r="H15" s="309" t="str">
        <f t="shared" si="0"/>
        <v/>
      </c>
    </row>
    <row r="16" spans="1:10">
      <c r="A16" s="314" t="str">
        <f>IF('APPLIC. FRACT.'!A16="","",'APPLIC. FRACT.'!A16)</f>
        <v/>
      </c>
      <c r="B16" s="437"/>
      <c r="C16" s="308" t="str">
        <f>IF(A16="","",IF('APPLIC. FRACT.'!C16="","",'APPLIC. FRACT.'!C16))</f>
        <v/>
      </c>
      <c r="D16" s="427"/>
      <c r="E16" s="308" t="str">
        <f>IF(A16="","",IF('DEV.  DATA'!$D$72="","",1.3))</f>
        <v/>
      </c>
      <c r="F16" s="310" t="str">
        <f>IF($A16="","",IF('DEV.  DATA'!$E$50&lt;&gt;"",1,'APPLIC. FRACT.'!H16))</f>
        <v/>
      </c>
      <c r="G16" s="464" t="str">
        <f>IF(A16="","",IF('DEV.  DATA'!$E$35="","",IF('DEV.  DATA'!$E$37="",'DEV.  DATA'!$E$38,'DEV.  DATA'!$E$37)))</f>
        <v/>
      </c>
      <c r="H16" s="309" t="str">
        <f t="shared" si="0"/>
        <v/>
      </c>
    </row>
    <row r="17" spans="1:8">
      <c r="A17" s="314" t="str">
        <f>IF('APPLIC. FRACT.'!A17="","",'APPLIC. FRACT.'!A17)</f>
        <v/>
      </c>
      <c r="B17" s="437"/>
      <c r="C17" s="308" t="str">
        <f>IF(A17="","",IF('APPLIC. FRACT.'!C17="","",'APPLIC. FRACT.'!C17))</f>
        <v/>
      </c>
      <c r="D17" s="427"/>
      <c r="E17" s="308" t="str">
        <f>IF(A17="","",IF('DEV.  DATA'!$D$72="","",1.3))</f>
        <v/>
      </c>
      <c r="F17" s="310" t="str">
        <f>IF($A17="","",IF('DEV.  DATA'!$E$50&lt;&gt;"",1,'APPLIC. FRACT.'!H17))</f>
        <v/>
      </c>
      <c r="G17" s="464" t="str">
        <f>IF(A17="","",IF('DEV.  DATA'!$E$35="","",IF('DEV.  DATA'!$E$37="",'DEV.  DATA'!$E$38,'DEV.  DATA'!$E$37)))</f>
        <v/>
      </c>
      <c r="H17" s="309" t="str">
        <f t="shared" si="0"/>
        <v/>
      </c>
    </row>
    <row r="18" spans="1:8">
      <c r="A18" s="314" t="str">
        <f>IF('APPLIC. FRACT.'!A18="","",'APPLIC. FRACT.'!A18)</f>
        <v/>
      </c>
      <c r="B18" s="437"/>
      <c r="C18" s="308" t="str">
        <f>IF(A18="","",IF('APPLIC. FRACT.'!C18="","",'APPLIC. FRACT.'!C18))</f>
        <v/>
      </c>
      <c r="D18" s="427"/>
      <c r="E18" s="308" t="str">
        <f>IF(A18="","",IF('DEV.  DATA'!$D$72="","",1.3))</f>
        <v/>
      </c>
      <c r="F18" s="310" t="str">
        <f>IF($A18="","",IF('DEV.  DATA'!$E$50&lt;&gt;"",1,'APPLIC. FRACT.'!H18))</f>
        <v/>
      </c>
      <c r="G18" s="464" t="str">
        <f>IF(A18="","",IF('DEV.  DATA'!$E$35="","",IF('DEV.  DATA'!$E$37="",'DEV.  DATA'!$E$38,'DEV.  DATA'!$E$37)))</f>
        <v/>
      </c>
      <c r="H18" s="309" t="str">
        <f t="shared" si="0"/>
        <v/>
      </c>
    </row>
    <row r="19" spans="1:8">
      <c r="A19" s="314" t="str">
        <f>IF('APPLIC. FRACT.'!A19="","",'APPLIC. FRACT.'!A19)</f>
        <v/>
      </c>
      <c r="B19" s="437"/>
      <c r="C19" s="308" t="str">
        <f>IF(A19="","",IF('APPLIC. FRACT.'!C19="","",'APPLIC. FRACT.'!C19))</f>
        <v/>
      </c>
      <c r="D19" s="427"/>
      <c r="E19" s="308" t="str">
        <f>IF(A19="","",IF('DEV.  DATA'!$D$72="","",1.3))</f>
        <v/>
      </c>
      <c r="F19" s="310" t="str">
        <f>IF($A19="","",IF('DEV.  DATA'!$E$50&lt;&gt;"",1,'APPLIC. FRACT.'!H19))</f>
        <v/>
      </c>
      <c r="G19" s="464" t="str">
        <f>IF(A19="","",IF('DEV.  DATA'!$E$35="","",IF('DEV.  DATA'!$E$37="",'DEV.  DATA'!$E$38,'DEV.  DATA'!$E$37)))</f>
        <v/>
      </c>
      <c r="H19" s="309" t="str">
        <f t="shared" si="0"/>
        <v/>
      </c>
    </row>
    <row r="20" spans="1:8">
      <c r="A20" s="314" t="str">
        <f>IF('APPLIC. FRACT.'!A20="","",'APPLIC. FRACT.'!A20)</f>
        <v/>
      </c>
      <c r="B20" s="437"/>
      <c r="C20" s="308" t="str">
        <f>IF(A20="","",IF('APPLIC. FRACT.'!C20="","",'APPLIC. FRACT.'!C20))</f>
        <v/>
      </c>
      <c r="D20" s="427"/>
      <c r="E20" s="308" t="str">
        <f>IF(A20="","",IF('DEV.  DATA'!$D$72="","",1.3))</f>
        <v/>
      </c>
      <c r="F20" s="310" t="str">
        <f>IF($A20="","",IF('DEV.  DATA'!$E$50&lt;&gt;"",1,'APPLIC. FRACT.'!H20))</f>
        <v/>
      </c>
      <c r="G20" s="464" t="str">
        <f>IF(A20="","",IF('DEV.  DATA'!$E$35="","",IF('DEV.  DATA'!$E$37="",'DEV.  DATA'!$E$38,'DEV.  DATA'!$E$37)))</f>
        <v/>
      </c>
      <c r="H20" s="309" t="str">
        <f t="shared" si="0"/>
        <v/>
      </c>
    </row>
    <row r="21" spans="1:8">
      <c r="A21" s="314" t="str">
        <f>IF('APPLIC. FRACT.'!A21="","",'APPLIC. FRACT.'!A21)</f>
        <v/>
      </c>
      <c r="B21" s="437"/>
      <c r="C21" s="308" t="str">
        <f>IF(A21="","",IF('APPLIC. FRACT.'!C21="","",'APPLIC. FRACT.'!C21))</f>
        <v/>
      </c>
      <c r="D21" s="427"/>
      <c r="E21" s="308" t="str">
        <f>IF(A21="","",IF('DEV.  DATA'!$D$72="","",1.3))</f>
        <v/>
      </c>
      <c r="F21" s="310" t="str">
        <f>IF($A21="","",IF('DEV.  DATA'!$E$50&lt;&gt;"",1,'APPLIC. FRACT.'!H21))</f>
        <v/>
      </c>
      <c r="G21" s="464" t="str">
        <f>IF(A21="","",IF('DEV.  DATA'!$E$35="","",IF('DEV.  DATA'!$E$37="",'DEV.  DATA'!$E$38,'DEV.  DATA'!$E$37)))</f>
        <v/>
      </c>
      <c r="H21" s="309" t="str">
        <f t="shared" si="0"/>
        <v/>
      </c>
    </row>
    <row r="22" spans="1:8">
      <c r="A22" s="314" t="str">
        <f>IF('APPLIC. FRACT.'!A22="","",'APPLIC. FRACT.'!A22)</f>
        <v/>
      </c>
      <c r="B22" s="437"/>
      <c r="C22" s="308" t="str">
        <f>IF(A22="","",IF('APPLIC. FRACT.'!C22="","",'APPLIC. FRACT.'!C22))</f>
        <v/>
      </c>
      <c r="D22" s="427"/>
      <c r="E22" s="308" t="str">
        <f>IF(A22="","",IF('DEV.  DATA'!$D$72="","",1.3))</f>
        <v/>
      </c>
      <c r="F22" s="310" t="str">
        <f>IF($A22="","",IF('DEV.  DATA'!$E$50&lt;&gt;"",1,'APPLIC. FRACT.'!H22))</f>
        <v/>
      </c>
      <c r="G22" s="464" t="str">
        <f>IF(A22="","",IF('DEV.  DATA'!$E$35="","",IF('DEV.  DATA'!$E$37="",'DEV.  DATA'!$E$38,'DEV.  DATA'!$E$37)))</f>
        <v/>
      </c>
      <c r="H22" s="309" t="str">
        <f t="shared" si="0"/>
        <v/>
      </c>
    </row>
    <row r="23" spans="1:8">
      <c r="A23" s="314" t="str">
        <f>IF('APPLIC. FRACT.'!A23="","",'APPLIC. FRACT.'!A23)</f>
        <v/>
      </c>
      <c r="B23" s="437"/>
      <c r="C23" s="308" t="str">
        <f>IF(A23="","",IF('APPLIC. FRACT.'!C23="","",'APPLIC. FRACT.'!C23))</f>
        <v/>
      </c>
      <c r="D23" s="427"/>
      <c r="E23" s="308" t="str">
        <f>IF(A23="","",IF('DEV.  DATA'!$D$72="","",1.3))</f>
        <v/>
      </c>
      <c r="F23" s="310" t="str">
        <f>IF($A23="","",IF('DEV.  DATA'!$E$50&lt;&gt;"",1,'APPLIC. FRACT.'!H23))</f>
        <v/>
      </c>
      <c r="G23" s="464" t="str">
        <f>IF(A23="","",IF('DEV.  DATA'!$E$35="","",IF('DEV.  DATA'!$E$37="",'DEV.  DATA'!$E$38,'DEV.  DATA'!$E$37)))</f>
        <v/>
      </c>
      <c r="H23" s="309" t="str">
        <f t="shared" si="0"/>
        <v/>
      </c>
    </row>
    <row r="24" spans="1:8">
      <c r="A24" s="314" t="str">
        <f>IF('APPLIC. FRACT.'!A24="","",'APPLIC. FRACT.'!A24)</f>
        <v/>
      </c>
      <c r="B24" s="437"/>
      <c r="C24" s="308" t="str">
        <f>IF(A24="","",IF('APPLIC. FRACT.'!C24="","",'APPLIC. FRACT.'!C24))</f>
        <v/>
      </c>
      <c r="D24" s="427"/>
      <c r="E24" s="308" t="str">
        <f>IF(A24="","",IF('DEV.  DATA'!$D$72="","",1.3))</f>
        <v/>
      </c>
      <c r="F24" s="310" t="str">
        <f>IF($A24="","",IF('DEV.  DATA'!$E$50&lt;&gt;"",1,'APPLIC. FRACT.'!H24))</f>
        <v/>
      </c>
      <c r="G24" s="464" t="str">
        <f>IF(A24="","",IF('DEV.  DATA'!$E$35="","",IF('DEV.  DATA'!$E$37="",'DEV.  DATA'!$E$38,'DEV.  DATA'!$E$37)))</f>
        <v/>
      </c>
      <c r="H24" s="309" t="str">
        <f t="shared" si="0"/>
        <v/>
      </c>
    </row>
    <row r="25" spans="1:8">
      <c r="A25" s="314" t="str">
        <f>IF('APPLIC. FRACT.'!A25="","",'APPLIC. FRACT.'!A25)</f>
        <v/>
      </c>
      <c r="B25" s="437"/>
      <c r="C25" s="308" t="str">
        <f>IF(A25="","",IF('APPLIC. FRACT.'!C25="","",'APPLIC. FRACT.'!C25))</f>
        <v/>
      </c>
      <c r="D25" s="427"/>
      <c r="E25" s="308" t="str">
        <f>IF(A25="","",IF('DEV.  DATA'!$D$72="","",1.3))</f>
        <v/>
      </c>
      <c r="F25" s="310" t="str">
        <f>IF($A25="","",IF('DEV.  DATA'!$E$50&lt;&gt;"",1,'APPLIC. FRACT.'!H25))</f>
        <v/>
      </c>
      <c r="G25" s="464" t="str">
        <f>IF(A25="","",IF('DEV.  DATA'!$E$35="","",IF('DEV.  DATA'!$E$37="",'DEV.  DATA'!$E$38,'DEV.  DATA'!$E$37)))</f>
        <v/>
      </c>
      <c r="H25" s="309" t="str">
        <f t="shared" si="0"/>
        <v/>
      </c>
    </row>
    <row r="26" spans="1:8">
      <c r="A26" s="314" t="str">
        <f>IF('APPLIC. FRACT.'!A26="","",'APPLIC. FRACT.'!A26)</f>
        <v/>
      </c>
      <c r="B26" s="437"/>
      <c r="C26" s="308" t="str">
        <f>IF(A26="","",IF('APPLIC. FRACT.'!C26="","",'APPLIC. FRACT.'!C26))</f>
        <v/>
      </c>
      <c r="D26" s="427"/>
      <c r="E26" s="308" t="str">
        <f>IF(A26="","",IF('DEV.  DATA'!$D$72="","",1.3))</f>
        <v/>
      </c>
      <c r="F26" s="310" t="str">
        <f>IF($A26="","",IF('DEV.  DATA'!$E$50&lt;&gt;"",1,'APPLIC. FRACT.'!H26))</f>
        <v/>
      </c>
      <c r="G26" s="464" t="str">
        <f>IF(A26="","",IF('DEV.  DATA'!$E$35="","",IF('DEV.  DATA'!$E$37="",'DEV.  DATA'!$E$38,'DEV.  DATA'!$E$37)))</f>
        <v/>
      </c>
      <c r="H26" s="309" t="str">
        <f t="shared" si="0"/>
        <v/>
      </c>
    </row>
    <row r="27" spans="1:8">
      <c r="A27" s="314" t="str">
        <f>IF('APPLIC. FRACT.'!A27="","",'APPLIC. FRACT.'!A27)</f>
        <v/>
      </c>
      <c r="B27" s="437"/>
      <c r="C27" s="308" t="str">
        <f>IF(A27="","",IF('APPLIC. FRACT.'!C27="","",'APPLIC. FRACT.'!C27))</f>
        <v/>
      </c>
      <c r="D27" s="427"/>
      <c r="E27" s="308" t="str">
        <f>IF(A27="","",IF('DEV.  DATA'!$D$72="","",1.3))</f>
        <v/>
      </c>
      <c r="F27" s="310" t="str">
        <f>IF($A27="","",IF('DEV.  DATA'!$E$50&lt;&gt;"",1,'APPLIC. FRACT.'!H27))</f>
        <v/>
      </c>
      <c r="G27" s="464" t="str">
        <f>IF(A27="","",IF('DEV.  DATA'!$E$35="","",IF('DEV.  DATA'!$E$37="",'DEV.  DATA'!$E$38,'DEV.  DATA'!$E$37)))</f>
        <v/>
      </c>
      <c r="H27" s="309" t="str">
        <f t="shared" si="0"/>
        <v/>
      </c>
    </row>
    <row r="28" spans="1:8">
      <c r="A28" s="314" t="str">
        <f>IF('APPLIC. FRACT.'!A28="","",'APPLIC. FRACT.'!A28)</f>
        <v/>
      </c>
      <c r="B28" s="437"/>
      <c r="C28" s="308" t="str">
        <f>IF(A28="","",IF('APPLIC. FRACT.'!C28="","",'APPLIC. FRACT.'!C28))</f>
        <v/>
      </c>
      <c r="D28" s="427"/>
      <c r="E28" s="308" t="str">
        <f>IF(A28="","",IF('DEV.  DATA'!$D$72="","",1.3))</f>
        <v/>
      </c>
      <c r="F28" s="310" t="str">
        <f>IF($A28="","",IF('DEV.  DATA'!$E$50&lt;&gt;"",1,'APPLIC. FRACT.'!H28))</f>
        <v/>
      </c>
      <c r="G28" s="464" t="str">
        <f>IF(A28="","",IF('DEV.  DATA'!$E$35="","",IF('DEV.  DATA'!$E$37="",'DEV.  DATA'!$E$38,'DEV.  DATA'!$E$37)))</f>
        <v/>
      </c>
      <c r="H28" s="309" t="str">
        <f t="shared" si="0"/>
        <v/>
      </c>
    </row>
    <row r="29" spans="1:8">
      <c r="A29" s="314" t="str">
        <f>IF('APPLIC. FRACT.'!A29="","",'APPLIC. FRACT.'!A29)</f>
        <v/>
      </c>
      <c r="B29" s="437"/>
      <c r="C29" s="308" t="str">
        <f>IF(A29="","",IF('APPLIC. FRACT.'!C29="","",'APPLIC. FRACT.'!C29))</f>
        <v/>
      </c>
      <c r="D29" s="427"/>
      <c r="E29" s="308" t="str">
        <f>IF(A29="","",IF('DEV.  DATA'!$D$72="","",1.3))</f>
        <v/>
      </c>
      <c r="F29" s="310" t="str">
        <f>IF($A29="","",IF('DEV.  DATA'!$E$50&lt;&gt;"",1,'APPLIC. FRACT.'!H29))</f>
        <v/>
      </c>
      <c r="G29" s="464" t="str">
        <f>IF(A29="","",IF('DEV.  DATA'!$E$35="","",IF('DEV.  DATA'!$E$37="",'DEV.  DATA'!$E$38,'DEV.  DATA'!$E$37)))</f>
        <v/>
      </c>
      <c r="H29" s="309" t="str">
        <f t="shared" si="0"/>
        <v/>
      </c>
    </row>
    <row r="30" spans="1:8">
      <c r="A30" s="314" t="str">
        <f>IF('APPLIC. FRACT.'!A30="","",'APPLIC. FRACT.'!A30)</f>
        <v/>
      </c>
      <c r="B30" s="437"/>
      <c r="C30" s="308" t="str">
        <f>IF(A30="","",IF('APPLIC. FRACT.'!C30="","",'APPLIC. FRACT.'!C30))</f>
        <v/>
      </c>
      <c r="D30" s="427"/>
      <c r="E30" s="308" t="str">
        <f>IF(A30="","",IF('DEV.  DATA'!$D$72="","",1.3))</f>
        <v/>
      </c>
      <c r="F30" s="310" t="str">
        <f>IF($A30="","",IF('DEV.  DATA'!$E$50&lt;&gt;"",1,'APPLIC. FRACT.'!H30))</f>
        <v/>
      </c>
      <c r="G30" s="464" t="str">
        <f>IF(A30="","",IF('DEV.  DATA'!$E$35="","",IF('DEV.  DATA'!$E$37="",'DEV.  DATA'!$E$38,'DEV.  DATA'!$E$37)))</f>
        <v/>
      </c>
      <c r="H30" s="309" t="str">
        <f t="shared" si="0"/>
        <v/>
      </c>
    </row>
    <row r="31" spans="1:8">
      <c r="A31" s="314" t="str">
        <f>IF('APPLIC. FRACT.'!A31="","",'APPLIC. FRACT.'!A31)</f>
        <v/>
      </c>
      <c r="B31" s="437"/>
      <c r="C31" s="308" t="str">
        <f>IF(A31="","",IF('APPLIC. FRACT.'!C31="","",'APPLIC. FRACT.'!C31))</f>
        <v/>
      </c>
      <c r="D31" s="427"/>
      <c r="E31" s="308" t="str">
        <f>IF(A31="","",IF('DEV.  DATA'!$D$72="","",1.3))</f>
        <v/>
      </c>
      <c r="F31" s="310" t="str">
        <f>IF($A31="","",IF('DEV.  DATA'!$E$50&lt;&gt;"",1,'APPLIC. FRACT.'!H31))</f>
        <v/>
      </c>
      <c r="G31" s="464" t="str">
        <f>IF(A31="","",IF('DEV.  DATA'!$E$35="","",IF('DEV.  DATA'!$E$37="",'DEV.  DATA'!$E$38,'DEV.  DATA'!$E$37)))</f>
        <v/>
      </c>
      <c r="H31" s="309" t="str">
        <f t="shared" si="0"/>
        <v/>
      </c>
    </row>
    <row r="32" spans="1:8">
      <c r="A32" s="314" t="str">
        <f>IF('APPLIC. FRACT.'!A32="","",'APPLIC. FRACT.'!A32)</f>
        <v/>
      </c>
      <c r="B32" s="437"/>
      <c r="C32" s="308" t="str">
        <f>IF(A32="","",IF('APPLIC. FRACT.'!C32="","",'APPLIC. FRACT.'!C32))</f>
        <v/>
      </c>
      <c r="D32" s="427"/>
      <c r="E32" s="308" t="str">
        <f>IF(A32="","",IF('DEV.  DATA'!$D$72="","",1.3))</f>
        <v/>
      </c>
      <c r="F32" s="310" t="str">
        <f>IF($A32="","",IF('DEV.  DATA'!$E$50&lt;&gt;"",1,'APPLIC. FRACT.'!H32))</f>
        <v/>
      </c>
      <c r="G32" s="464" t="str">
        <f>IF(A32="","",IF('DEV.  DATA'!$E$35="","",IF('DEV.  DATA'!$E$37="",'DEV.  DATA'!$E$38,'DEV.  DATA'!$E$37)))</f>
        <v/>
      </c>
      <c r="H32" s="309" t="str">
        <f t="shared" si="0"/>
        <v/>
      </c>
    </row>
    <row r="33" spans="1:8">
      <c r="A33" s="314" t="str">
        <f>IF('APPLIC. FRACT.'!A33="","",'APPLIC. FRACT.'!A33)</f>
        <v/>
      </c>
      <c r="B33" s="437"/>
      <c r="C33" s="308" t="str">
        <f>IF(A33="","",IF('APPLIC. FRACT.'!C33="","",'APPLIC. FRACT.'!C33))</f>
        <v/>
      </c>
      <c r="D33" s="427"/>
      <c r="E33" s="308" t="str">
        <f>IF(A33="","",IF('DEV.  DATA'!$D$72="","",1.3))</f>
        <v/>
      </c>
      <c r="F33" s="310" t="str">
        <f>IF($A33="","",IF('DEV.  DATA'!$E$50&lt;&gt;"",1,'APPLIC. FRACT.'!H33))</f>
        <v/>
      </c>
      <c r="G33" s="464" t="str">
        <f>IF(A33="","",IF('DEV.  DATA'!$E$35="","",IF('DEV.  DATA'!$E$37="",'DEV.  DATA'!$E$38,'DEV.  DATA'!$E$37)))</f>
        <v/>
      </c>
      <c r="H33" s="309" t="str">
        <f t="shared" si="0"/>
        <v/>
      </c>
    </row>
    <row r="34" spans="1:8">
      <c r="A34" s="314" t="str">
        <f>IF('APPLIC. FRACT.'!A34="","",'APPLIC. FRACT.'!A34)</f>
        <v/>
      </c>
      <c r="B34" s="437"/>
      <c r="C34" s="308" t="str">
        <f>IF(A34="","",IF('APPLIC. FRACT.'!C34="","",'APPLIC. FRACT.'!C34))</f>
        <v/>
      </c>
      <c r="D34" s="427"/>
      <c r="E34" s="308" t="str">
        <f>IF(A34="","",IF('DEV.  DATA'!$D$72="","",1.3))</f>
        <v/>
      </c>
      <c r="F34" s="310" t="str">
        <f>IF($A34="","",IF('DEV.  DATA'!$E$50&lt;&gt;"",1,'APPLIC. FRACT.'!H34))</f>
        <v/>
      </c>
      <c r="G34" s="464" t="str">
        <f>IF(A34="","",IF('DEV.  DATA'!$E$35="","",IF('DEV.  DATA'!$E$37="",'DEV.  DATA'!$E$38,'DEV.  DATA'!$E$37)))</f>
        <v/>
      </c>
      <c r="H34" s="309" t="str">
        <f t="shared" si="0"/>
        <v/>
      </c>
    </row>
    <row r="35" spans="1:8">
      <c r="A35" s="314" t="str">
        <f>IF('APPLIC. FRACT.'!A35="","",'APPLIC. FRACT.'!A35)</f>
        <v/>
      </c>
      <c r="B35" s="437"/>
      <c r="C35" s="308" t="str">
        <f>IF(A35="","",IF('APPLIC. FRACT.'!C35="","",'APPLIC. FRACT.'!C35))</f>
        <v/>
      </c>
      <c r="D35" s="427"/>
      <c r="E35" s="308" t="str">
        <f>IF(A35="","",IF('DEV.  DATA'!$D$72="","",1.3))</f>
        <v/>
      </c>
      <c r="F35" s="310" t="str">
        <f>IF($A35="","",IF('DEV.  DATA'!$E$50&lt;&gt;"",1,'APPLIC. FRACT.'!H35))</f>
        <v/>
      </c>
      <c r="G35" s="464" t="str">
        <f>IF(A35="","",IF('DEV.  DATA'!$E$35="","",IF('DEV.  DATA'!$E$37="",'DEV.  DATA'!$E$38,'DEV.  DATA'!$E$37)))</f>
        <v/>
      </c>
      <c r="H35" s="309" t="str">
        <f t="shared" si="0"/>
        <v/>
      </c>
    </row>
    <row r="36" spans="1:8">
      <c r="A36" s="314" t="str">
        <f>IF('APPLIC. FRACT.'!A36="","",'APPLIC. FRACT.'!A36)</f>
        <v/>
      </c>
      <c r="B36" s="437"/>
      <c r="C36" s="308" t="str">
        <f>IF(A36="","",IF('APPLIC. FRACT.'!C36="","",'APPLIC. FRACT.'!C36))</f>
        <v/>
      </c>
      <c r="D36" s="427"/>
      <c r="E36" s="308" t="str">
        <f>IF(A36="","",IF('DEV.  DATA'!$D$72="","",1.3))</f>
        <v/>
      </c>
      <c r="F36" s="310" t="str">
        <f>IF($A36="","",IF('DEV.  DATA'!$E$50&lt;&gt;"",1,'APPLIC. FRACT.'!H36))</f>
        <v/>
      </c>
      <c r="G36" s="464" t="str">
        <f>IF(A36="","",IF('DEV.  DATA'!$E$35="","",IF('DEV.  DATA'!$E$37="",'DEV.  DATA'!$E$38,'DEV.  DATA'!$E$37)))</f>
        <v/>
      </c>
      <c r="H36" s="309" t="str">
        <f t="shared" si="0"/>
        <v/>
      </c>
    </row>
    <row r="37" spans="1:8">
      <c r="A37" s="314" t="str">
        <f>IF('APPLIC. FRACT.'!A37="","",'APPLIC. FRACT.'!A37)</f>
        <v/>
      </c>
      <c r="B37" s="437"/>
      <c r="C37" s="308" t="str">
        <f>IF(A37="","",IF('APPLIC. FRACT.'!C37="","",'APPLIC. FRACT.'!C37))</f>
        <v/>
      </c>
      <c r="D37" s="427"/>
      <c r="E37" s="308" t="str">
        <f>IF(A37="","",IF('DEV.  DATA'!$D$72="","",1.3))</f>
        <v/>
      </c>
      <c r="F37" s="310" t="str">
        <f>IF($A37="","",IF('DEV.  DATA'!$E$50&lt;&gt;"",1,'APPLIC. FRACT.'!H37))</f>
        <v/>
      </c>
      <c r="G37" s="464" t="str">
        <f>IF(A37="","",IF('DEV.  DATA'!$E$35="","",IF('DEV.  DATA'!$E$37="",'DEV.  DATA'!$E$38,'DEV.  DATA'!$E$37)))</f>
        <v/>
      </c>
      <c r="H37" s="309" t="str">
        <f t="shared" ref="H37:H100" si="1">IF(A37="","",ROUND(D37*IF(E37="",1,1.3)*F37*(G37/100),0))</f>
        <v/>
      </c>
    </row>
    <row r="38" spans="1:8">
      <c r="A38" s="314" t="str">
        <f>IF('APPLIC. FRACT.'!A38="","",'APPLIC. FRACT.'!A38)</f>
        <v/>
      </c>
      <c r="B38" s="437"/>
      <c r="C38" s="308" t="str">
        <f>IF(A38="","",IF('APPLIC. FRACT.'!C38="","",'APPLIC. FRACT.'!C38))</f>
        <v/>
      </c>
      <c r="D38" s="427"/>
      <c r="E38" s="308" t="str">
        <f>IF(A38="","",IF('DEV.  DATA'!$D$72="","",1.3))</f>
        <v/>
      </c>
      <c r="F38" s="310" t="str">
        <f>IF($A38="","",IF('DEV.  DATA'!$E$50&lt;&gt;"",1,'APPLIC. FRACT.'!H38))</f>
        <v/>
      </c>
      <c r="G38" s="464" t="str">
        <f>IF(A38="","",IF('DEV.  DATA'!$E$35="","",IF('DEV.  DATA'!$E$37="",'DEV.  DATA'!$E$38,'DEV.  DATA'!$E$37)))</f>
        <v/>
      </c>
      <c r="H38" s="309" t="str">
        <f t="shared" si="1"/>
        <v/>
      </c>
    </row>
    <row r="39" spans="1:8">
      <c r="A39" s="314" t="str">
        <f>IF('APPLIC. FRACT.'!A39="","",'APPLIC. FRACT.'!A39)</f>
        <v/>
      </c>
      <c r="B39" s="437"/>
      <c r="C39" s="308" t="str">
        <f>IF(A39="","",IF('APPLIC. FRACT.'!C39="","",'APPLIC. FRACT.'!C39))</f>
        <v/>
      </c>
      <c r="D39" s="427"/>
      <c r="E39" s="308" t="str">
        <f>IF(A39="","",IF('DEV.  DATA'!$D$72="","",1.3))</f>
        <v/>
      </c>
      <c r="F39" s="310" t="str">
        <f>IF($A39="","",IF('DEV.  DATA'!$E$50&lt;&gt;"",1,'APPLIC. FRACT.'!H39))</f>
        <v/>
      </c>
      <c r="G39" s="464" t="str">
        <f>IF(A39="","",IF('DEV.  DATA'!$E$35="","",IF('DEV.  DATA'!$E$37="",'DEV.  DATA'!$E$38,'DEV.  DATA'!$E$37)))</f>
        <v/>
      </c>
      <c r="H39" s="309" t="str">
        <f t="shared" si="1"/>
        <v/>
      </c>
    </row>
    <row r="40" spans="1:8">
      <c r="A40" s="314" t="str">
        <f>IF('APPLIC. FRACT.'!A40="","",'APPLIC. FRACT.'!A40)</f>
        <v/>
      </c>
      <c r="B40" s="437"/>
      <c r="C40" s="308" t="str">
        <f>IF(A40="","",IF('APPLIC. FRACT.'!C40="","",'APPLIC. FRACT.'!C40))</f>
        <v/>
      </c>
      <c r="D40" s="427"/>
      <c r="E40" s="308" t="str">
        <f>IF(A40="","",IF('DEV.  DATA'!$D$72="","",1.3))</f>
        <v/>
      </c>
      <c r="F40" s="310" t="str">
        <f>IF($A40="","",IF('DEV.  DATA'!$E$50&lt;&gt;"",1,'APPLIC. FRACT.'!H40))</f>
        <v/>
      </c>
      <c r="G40" s="464" t="str">
        <f>IF(A40="","",IF('DEV.  DATA'!$E$35="","",IF('DEV.  DATA'!$E$37="",'DEV.  DATA'!$E$38,'DEV.  DATA'!$E$37)))</f>
        <v/>
      </c>
      <c r="H40" s="309" t="str">
        <f t="shared" si="1"/>
        <v/>
      </c>
    </row>
    <row r="41" spans="1:8">
      <c r="A41" s="314" t="str">
        <f>IF('APPLIC. FRACT.'!A41="","",'APPLIC. FRACT.'!A41)</f>
        <v/>
      </c>
      <c r="B41" s="437"/>
      <c r="C41" s="308" t="str">
        <f>IF(A41="","",IF('APPLIC. FRACT.'!C41="","",'APPLIC. FRACT.'!C41))</f>
        <v/>
      </c>
      <c r="D41" s="427"/>
      <c r="E41" s="308" t="str">
        <f>IF(A41="","",IF('DEV.  DATA'!$D$72="","",1.3))</f>
        <v/>
      </c>
      <c r="F41" s="310" t="str">
        <f>IF($A41="","",IF('DEV.  DATA'!$E$50&lt;&gt;"",1,'APPLIC. FRACT.'!H41))</f>
        <v/>
      </c>
      <c r="G41" s="464" t="str">
        <f>IF(A41="","",IF('DEV.  DATA'!$E$35="","",IF('DEV.  DATA'!$E$37="",'DEV.  DATA'!$E$38,'DEV.  DATA'!$E$37)))</f>
        <v/>
      </c>
      <c r="H41" s="309" t="str">
        <f t="shared" si="1"/>
        <v/>
      </c>
    </row>
    <row r="42" spans="1:8">
      <c r="A42" s="314" t="str">
        <f>IF('APPLIC. FRACT.'!A42="","",'APPLIC. FRACT.'!A42)</f>
        <v/>
      </c>
      <c r="B42" s="437"/>
      <c r="C42" s="308" t="str">
        <f>IF(A42="","",IF('APPLIC. FRACT.'!C42="","",'APPLIC. FRACT.'!C42))</f>
        <v/>
      </c>
      <c r="D42" s="427"/>
      <c r="E42" s="308" t="str">
        <f>IF(A42="","",IF('DEV.  DATA'!$D$72="","",1.3))</f>
        <v/>
      </c>
      <c r="F42" s="310" t="str">
        <f>IF($A42="","",IF('DEV.  DATA'!$E$50&lt;&gt;"",1,'APPLIC. FRACT.'!H42))</f>
        <v/>
      </c>
      <c r="G42" s="464" t="str">
        <f>IF(A42="","",IF('DEV.  DATA'!$E$35="","",IF('DEV.  DATA'!$E$37="",'DEV.  DATA'!$E$38,'DEV.  DATA'!$E$37)))</f>
        <v/>
      </c>
      <c r="H42" s="309" t="str">
        <f t="shared" si="1"/>
        <v/>
      </c>
    </row>
    <row r="43" spans="1:8">
      <c r="A43" s="314" t="str">
        <f>IF('APPLIC. FRACT.'!A43="","",'APPLIC. FRACT.'!A43)</f>
        <v/>
      </c>
      <c r="B43" s="437"/>
      <c r="C43" s="308" t="str">
        <f>IF(A43="","",IF('APPLIC. FRACT.'!C43="","",'APPLIC. FRACT.'!C43))</f>
        <v/>
      </c>
      <c r="D43" s="427"/>
      <c r="E43" s="308" t="str">
        <f>IF(A43="","",IF('DEV.  DATA'!$D$72="","",1.3))</f>
        <v/>
      </c>
      <c r="F43" s="310" t="str">
        <f>IF($A43="","",IF('DEV.  DATA'!$E$50&lt;&gt;"",1,'APPLIC. FRACT.'!H43))</f>
        <v/>
      </c>
      <c r="G43" s="464" t="str">
        <f>IF(A43="","",IF('DEV.  DATA'!$E$35="","",IF('DEV.  DATA'!$E$37="",'DEV.  DATA'!$E$38,'DEV.  DATA'!$E$37)))</f>
        <v/>
      </c>
      <c r="H43" s="309" t="str">
        <f t="shared" si="1"/>
        <v/>
      </c>
    </row>
    <row r="44" spans="1:8">
      <c r="A44" s="314" t="str">
        <f>IF('APPLIC. FRACT.'!A44="","",'APPLIC. FRACT.'!A44)</f>
        <v/>
      </c>
      <c r="B44" s="437"/>
      <c r="C44" s="308" t="str">
        <f>IF(A44="","",IF('APPLIC. FRACT.'!C44="","",'APPLIC. FRACT.'!C44))</f>
        <v/>
      </c>
      <c r="D44" s="427"/>
      <c r="E44" s="308" t="str">
        <f>IF(A44="","",IF('DEV.  DATA'!$D$72="","",1.3))</f>
        <v/>
      </c>
      <c r="F44" s="310" t="str">
        <f>IF($A44="","",IF('DEV.  DATA'!$E$50&lt;&gt;"",1,'APPLIC. FRACT.'!H44))</f>
        <v/>
      </c>
      <c r="G44" s="464" t="str">
        <f>IF(A44="","",IF('DEV.  DATA'!$E$35="","",IF('DEV.  DATA'!$E$37="",'DEV.  DATA'!$E$38,'DEV.  DATA'!$E$37)))</f>
        <v/>
      </c>
      <c r="H44" s="309" t="str">
        <f t="shared" si="1"/>
        <v/>
      </c>
    </row>
    <row r="45" spans="1:8">
      <c r="A45" s="314" t="str">
        <f>IF('APPLIC. FRACT.'!A45="","",'APPLIC. FRACT.'!A45)</f>
        <v/>
      </c>
      <c r="B45" s="437"/>
      <c r="C45" s="308" t="str">
        <f>IF(A45="","",IF('APPLIC. FRACT.'!C45="","",'APPLIC. FRACT.'!C45))</f>
        <v/>
      </c>
      <c r="D45" s="427"/>
      <c r="E45" s="308" t="str">
        <f>IF(A45="","",IF('DEV.  DATA'!$D$72="","",1.3))</f>
        <v/>
      </c>
      <c r="F45" s="310" t="str">
        <f>IF($A45="","",IF('DEV.  DATA'!$E$50&lt;&gt;"",1,'APPLIC. FRACT.'!H45))</f>
        <v/>
      </c>
      <c r="G45" s="464" t="str">
        <f>IF(A45="","",IF('DEV.  DATA'!$E$35="","",IF('DEV.  DATA'!$E$37="",'DEV.  DATA'!$E$38,'DEV.  DATA'!$E$37)))</f>
        <v/>
      </c>
      <c r="H45" s="309" t="str">
        <f t="shared" si="1"/>
        <v/>
      </c>
    </row>
    <row r="46" spans="1:8">
      <c r="A46" s="314" t="str">
        <f>IF('APPLIC. FRACT.'!A46="","",'APPLIC. FRACT.'!A46)</f>
        <v/>
      </c>
      <c r="B46" s="437"/>
      <c r="C46" s="308" t="str">
        <f>IF(A46="","",IF('APPLIC. FRACT.'!C46="","",'APPLIC. FRACT.'!C46))</f>
        <v/>
      </c>
      <c r="D46" s="427"/>
      <c r="E46" s="308" t="str">
        <f>IF(A46="","",IF('DEV.  DATA'!$D$72="","",1.3))</f>
        <v/>
      </c>
      <c r="F46" s="310" t="str">
        <f>IF($A46="","",IF('DEV.  DATA'!$E$50&lt;&gt;"",1,'APPLIC. FRACT.'!H46))</f>
        <v/>
      </c>
      <c r="G46" s="464" t="str">
        <f>IF(A46="","",IF('DEV.  DATA'!$E$35="","",IF('DEV.  DATA'!$E$37="",'DEV.  DATA'!$E$38,'DEV.  DATA'!$E$37)))</f>
        <v/>
      </c>
      <c r="H46" s="309" t="str">
        <f t="shared" si="1"/>
        <v/>
      </c>
    </row>
    <row r="47" spans="1:8">
      <c r="A47" s="314" t="str">
        <f>IF('APPLIC. FRACT.'!A47="","",'APPLIC. FRACT.'!A47)</f>
        <v/>
      </c>
      <c r="B47" s="437"/>
      <c r="C47" s="308" t="str">
        <f>IF(A47="","",IF('APPLIC. FRACT.'!C47="","",'APPLIC. FRACT.'!C47))</f>
        <v/>
      </c>
      <c r="D47" s="427"/>
      <c r="E47" s="308" t="str">
        <f>IF(A47="","",IF('DEV.  DATA'!$D$72="","",1.3))</f>
        <v/>
      </c>
      <c r="F47" s="310" t="str">
        <f>IF($A47="","",IF('DEV.  DATA'!$E$50&lt;&gt;"",1,'APPLIC. FRACT.'!H47))</f>
        <v/>
      </c>
      <c r="G47" s="464" t="str">
        <f>IF(A47="","",IF('DEV.  DATA'!$E$35="","",IF('DEV.  DATA'!$E$37="",'DEV.  DATA'!$E$38,'DEV.  DATA'!$E$37)))</f>
        <v/>
      </c>
      <c r="H47" s="309" t="str">
        <f t="shared" si="1"/>
        <v/>
      </c>
    </row>
    <row r="48" spans="1:8">
      <c r="A48" s="314" t="str">
        <f>IF('APPLIC. FRACT.'!A48="","",'APPLIC. FRACT.'!A48)</f>
        <v/>
      </c>
      <c r="B48" s="437"/>
      <c r="C48" s="308" t="str">
        <f>IF(A48="","",IF('APPLIC. FRACT.'!C48="","",'APPLIC. FRACT.'!C48))</f>
        <v/>
      </c>
      <c r="D48" s="427"/>
      <c r="E48" s="308" t="str">
        <f>IF(A48="","",IF('DEV.  DATA'!$D$72="","",1.3))</f>
        <v/>
      </c>
      <c r="F48" s="310" t="str">
        <f>IF($A48="","",IF('DEV.  DATA'!$E$50&lt;&gt;"",1,'APPLIC. FRACT.'!H48))</f>
        <v/>
      </c>
      <c r="G48" s="464" t="str">
        <f>IF(A48="","",IF('DEV.  DATA'!$E$35="","",IF('DEV.  DATA'!$E$37="",'DEV.  DATA'!$E$38,'DEV.  DATA'!$E$37)))</f>
        <v/>
      </c>
      <c r="H48" s="309" t="str">
        <f t="shared" si="1"/>
        <v/>
      </c>
    </row>
    <row r="49" spans="1:8">
      <c r="A49" s="314" t="str">
        <f>IF('APPLIC. FRACT.'!A49="","",'APPLIC. FRACT.'!A49)</f>
        <v/>
      </c>
      <c r="B49" s="437"/>
      <c r="C49" s="308" t="str">
        <f>IF(A49="","",IF('APPLIC. FRACT.'!C49="","",'APPLIC. FRACT.'!C49))</f>
        <v/>
      </c>
      <c r="D49" s="427"/>
      <c r="E49" s="308" t="str">
        <f>IF(A49="","",IF('DEV.  DATA'!$D$72="","",1.3))</f>
        <v/>
      </c>
      <c r="F49" s="310" t="str">
        <f>IF($A49="","",IF('DEV.  DATA'!$E$50&lt;&gt;"",1,'APPLIC. FRACT.'!H49))</f>
        <v/>
      </c>
      <c r="G49" s="464" t="str">
        <f>IF(A49="","",IF('DEV.  DATA'!$E$35="","",IF('DEV.  DATA'!$E$37="",'DEV.  DATA'!$E$38,'DEV.  DATA'!$E$37)))</f>
        <v/>
      </c>
      <c r="H49" s="309" t="str">
        <f t="shared" si="1"/>
        <v/>
      </c>
    </row>
    <row r="50" spans="1:8">
      <c r="A50" s="314" t="str">
        <f>IF('APPLIC. FRACT.'!A50="","",'APPLIC. FRACT.'!A50)</f>
        <v/>
      </c>
      <c r="B50" s="437"/>
      <c r="C50" s="308" t="str">
        <f>IF(A50="","",IF('APPLIC. FRACT.'!C50="","",'APPLIC. FRACT.'!C50))</f>
        <v/>
      </c>
      <c r="D50" s="427"/>
      <c r="E50" s="308" t="str">
        <f>IF(A50="","",IF('DEV.  DATA'!$D$72="","",1.3))</f>
        <v/>
      </c>
      <c r="F50" s="310" t="str">
        <f>IF($A50="","",IF('DEV.  DATA'!$E$50&lt;&gt;"",1,'APPLIC. FRACT.'!H50))</f>
        <v/>
      </c>
      <c r="G50" s="464" t="str">
        <f>IF(A50="","",IF('DEV.  DATA'!$E$35="","",IF('DEV.  DATA'!$E$37="",'DEV.  DATA'!$E$38,'DEV.  DATA'!$E$37)))</f>
        <v/>
      </c>
      <c r="H50" s="309" t="str">
        <f t="shared" si="1"/>
        <v/>
      </c>
    </row>
    <row r="51" spans="1:8">
      <c r="A51" s="314" t="str">
        <f>IF('APPLIC. FRACT.'!A51="","",'APPLIC. FRACT.'!A51)</f>
        <v/>
      </c>
      <c r="B51" s="437"/>
      <c r="C51" s="308" t="str">
        <f>IF(A51="","",IF('APPLIC. FRACT.'!C51="","",'APPLIC. FRACT.'!C51))</f>
        <v/>
      </c>
      <c r="D51" s="427"/>
      <c r="E51" s="308" t="str">
        <f>IF(A51="","",IF('DEV.  DATA'!$D$72="","",1.3))</f>
        <v/>
      </c>
      <c r="F51" s="310" t="str">
        <f>IF($A51="","",IF('DEV.  DATA'!$E$50&lt;&gt;"",1,'APPLIC. FRACT.'!H51))</f>
        <v/>
      </c>
      <c r="G51" s="464" t="str">
        <f>IF(A51="","",IF('DEV.  DATA'!$E$35="","",IF('DEV.  DATA'!$E$37="",'DEV.  DATA'!$E$38,'DEV.  DATA'!$E$37)))</f>
        <v/>
      </c>
      <c r="H51" s="309" t="str">
        <f t="shared" si="1"/>
        <v/>
      </c>
    </row>
    <row r="52" spans="1:8">
      <c r="A52" s="314" t="str">
        <f>IF('APPLIC. FRACT.'!A52="","",'APPLIC. FRACT.'!A52)</f>
        <v/>
      </c>
      <c r="B52" s="437"/>
      <c r="C52" s="308" t="str">
        <f>IF(A52="","",IF('APPLIC. FRACT.'!C52="","",'APPLIC. FRACT.'!C52))</f>
        <v/>
      </c>
      <c r="D52" s="427"/>
      <c r="E52" s="308" t="str">
        <f>IF(A52="","",IF('DEV.  DATA'!$D$72="","",1.3))</f>
        <v/>
      </c>
      <c r="F52" s="310" t="str">
        <f>IF($A52="","",IF('DEV.  DATA'!$E$50&lt;&gt;"",1,'APPLIC. FRACT.'!H52))</f>
        <v/>
      </c>
      <c r="G52" s="464" t="str">
        <f>IF(A52="","",IF('DEV.  DATA'!$E$35="","",IF('DEV.  DATA'!$E$37="",'DEV.  DATA'!$E$38,'DEV.  DATA'!$E$37)))</f>
        <v/>
      </c>
      <c r="H52" s="309" t="str">
        <f t="shared" si="1"/>
        <v/>
      </c>
    </row>
    <row r="53" spans="1:8">
      <c r="A53" s="314" t="str">
        <f>IF('APPLIC. FRACT.'!A53="","",'APPLIC. FRACT.'!A53)</f>
        <v/>
      </c>
      <c r="B53" s="437"/>
      <c r="C53" s="308" t="str">
        <f>IF(A53="","",IF('APPLIC. FRACT.'!C53="","",'APPLIC. FRACT.'!C53))</f>
        <v/>
      </c>
      <c r="D53" s="427"/>
      <c r="E53" s="308" t="str">
        <f>IF(A53="","",IF('DEV.  DATA'!$D$72="","",1.3))</f>
        <v/>
      </c>
      <c r="F53" s="310" t="str">
        <f>IF($A53="","",IF('DEV.  DATA'!$E$50&lt;&gt;"",1,'APPLIC. FRACT.'!H53))</f>
        <v/>
      </c>
      <c r="G53" s="464" t="str">
        <f>IF(A53="","",IF('DEV.  DATA'!$E$35="","",IF('DEV.  DATA'!$E$37="",'DEV.  DATA'!$E$38,'DEV.  DATA'!$E$37)))</f>
        <v/>
      </c>
      <c r="H53" s="309" t="str">
        <f t="shared" si="1"/>
        <v/>
      </c>
    </row>
    <row r="54" spans="1:8">
      <c r="A54" s="314" t="str">
        <f>IF('APPLIC. FRACT.'!A54="","",'APPLIC. FRACT.'!A54)</f>
        <v/>
      </c>
      <c r="B54" s="437"/>
      <c r="C54" s="308" t="str">
        <f>IF(A54="","",IF('APPLIC. FRACT.'!C54="","",'APPLIC. FRACT.'!C54))</f>
        <v/>
      </c>
      <c r="D54" s="427"/>
      <c r="E54" s="308" t="str">
        <f>IF(A54="","",IF('DEV.  DATA'!$D$72="","",1.3))</f>
        <v/>
      </c>
      <c r="F54" s="310" t="str">
        <f>IF($A54="","",IF('DEV.  DATA'!$E$50&lt;&gt;"",1,'APPLIC. FRACT.'!H54))</f>
        <v/>
      </c>
      <c r="G54" s="464" t="str">
        <f>IF(A54="","",IF('DEV.  DATA'!$E$35="","",IF('DEV.  DATA'!$E$37="",'DEV.  DATA'!$E$38,'DEV.  DATA'!$E$37)))</f>
        <v/>
      </c>
      <c r="H54" s="309" t="str">
        <f t="shared" si="1"/>
        <v/>
      </c>
    </row>
    <row r="55" spans="1:8">
      <c r="A55" s="314" t="str">
        <f>IF('APPLIC. FRACT.'!A55="","",'APPLIC. FRACT.'!A55)</f>
        <v/>
      </c>
      <c r="B55" s="437"/>
      <c r="C55" s="308" t="str">
        <f>IF(A55="","",IF('APPLIC. FRACT.'!C55="","",'APPLIC. FRACT.'!C55))</f>
        <v/>
      </c>
      <c r="D55" s="427"/>
      <c r="E55" s="308" t="str">
        <f>IF(A55="","",IF('DEV.  DATA'!$D$72="","",1.3))</f>
        <v/>
      </c>
      <c r="F55" s="310" t="str">
        <f>IF($A55="","",IF('DEV.  DATA'!$E$50&lt;&gt;"",1,'APPLIC. FRACT.'!H55))</f>
        <v/>
      </c>
      <c r="G55" s="464" t="str">
        <f>IF(A55="","",IF('DEV.  DATA'!$E$35="","",IF('DEV.  DATA'!$E$37="",'DEV.  DATA'!$E$38,'DEV.  DATA'!$E$37)))</f>
        <v/>
      </c>
      <c r="H55" s="309" t="str">
        <f t="shared" si="1"/>
        <v/>
      </c>
    </row>
    <row r="56" spans="1:8">
      <c r="A56" s="314" t="str">
        <f>IF('APPLIC. FRACT.'!A56="","",'APPLIC. FRACT.'!A56)</f>
        <v/>
      </c>
      <c r="B56" s="437"/>
      <c r="C56" s="308" t="str">
        <f>IF(A56="","",IF('APPLIC. FRACT.'!C56="","",'APPLIC. FRACT.'!C56))</f>
        <v/>
      </c>
      <c r="D56" s="427"/>
      <c r="E56" s="308" t="str">
        <f>IF(A56="","",IF('DEV.  DATA'!$D$72="","",1.3))</f>
        <v/>
      </c>
      <c r="F56" s="310" t="str">
        <f>IF($A56="","",IF('DEV.  DATA'!$E$50&lt;&gt;"",1,'APPLIC. FRACT.'!H56))</f>
        <v/>
      </c>
      <c r="G56" s="464" t="str">
        <f>IF(A56="","",IF('DEV.  DATA'!$E$35="","",IF('DEV.  DATA'!$E$37="",'DEV.  DATA'!$E$38,'DEV.  DATA'!$E$37)))</f>
        <v/>
      </c>
      <c r="H56" s="309" t="str">
        <f t="shared" si="1"/>
        <v/>
      </c>
    </row>
    <row r="57" spans="1:8">
      <c r="A57" s="314" t="str">
        <f>IF('APPLIC. FRACT.'!A57="","",'APPLIC. FRACT.'!A57)</f>
        <v/>
      </c>
      <c r="B57" s="437"/>
      <c r="C57" s="308" t="str">
        <f>IF(A57="","",IF('APPLIC. FRACT.'!C57="","",'APPLIC. FRACT.'!C57))</f>
        <v/>
      </c>
      <c r="D57" s="427"/>
      <c r="E57" s="308" t="str">
        <f>IF(A57="","",IF('DEV.  DATA'!$D$72="","",1.3))</f>
        <v/>
      </c>
      <c r="F57" s="310" t="str">
        <f>IF($A57="","",IF('DEV.  DATA'!$E$50&lt;&gt;"",1,'APPLIC. FRACT.'!H57))</f>
        <v/>
      </c>
      <c r="G57" s="464" t="str">
        <f>IF(A57="","",IF('DEV.  DATA'!$E$35="","",IF('DEV.  DATA'!$E$37="",'DEV.  DATA'!$E$38,'DEV.  DATA'!$E$37)))</f>
        <v/>
      </c>
      <c r="H57" s="309" t="str">
        <f t="shared" si="1"/>
        <v/>
      </c>
    </row>
    <row r="58" spans="1:8">
      <c r="A58" s="314" t="str">
        <f>IF('APPLIC. FRACT.'!A58="","",'APPLIC. FRACT.'!A58)</f>
        <v/>
      </c>
      <c r="B58" s="437"/>
      <c r="C58" s="308" t="str">
        <f>IF(A58="","",IF('APPLIC. FRACT.'!C58="","",'APPLIC. FRACT.'!C58))</f>
        <v/>
      </c>
      <c r="D58" s="427"/>
      <c r="E58" s="308" t="str">
        <f>IF(A58="","",IF('DEV.  DATA'!$D$72="","",1.3))</f>
        <v/>
      </c>
      <c r="F58" s="310" t="str">
        <f>IF($A58="","",IF('DEV.  DATA'!$E$50&lt;&gt;"",1,'APPLIC. FRACT.'!H58))</f>
        <v/>
      </c>
      <c r="G58" s="464" t="str">
        <f>IF(A58="","",IF('DEV.  DATA'!$E$35="","",IF('DEV.  DATA'!$E$37="",'DEV.  DATA'!$E$38,'DEV.  DATA'!$E$37)))</f>
        <v/>
      </c>
      <c r="H58" s="309" t="str">
        <f t="shared" si="1"/>
        <v/>
      </c>
    </row>
    <row r="59" spans="1:8">
      <c r="A59" s="314" t="str">
        <f>IF('APPLIC. FRACT.'!A59="","",'APPLIC. FRACT.'!A59)</f>
        <v/>
      </c>
      <c r="B59" s="437"/>
      <c r="C59" s="308" t="str">
        <f>IF(A59="","",IF('APPLIC. FRACT.'!C59="","",'APPLIC. FRACT.'!C59))</f>
        <v/>
      </c>
      <c r="D59" s="427"/>
      <c r="E59" s="308" t="str">
        <f>IF(A59="","",IF('DEV.  DATA'!$D$72="","",1.3))</f>
        <v/>
      </c>
      <c r="F59" s="310" t="str">
        <f>IF($A59="","",IF('DEV.  DATA'!$E$50&lt;&gt;"",1,'APPLIC. FRACT.'!H59))</f>
        <v/>
      </c>
      <c r="G59" s="464" t="str">
        <f>IF(A59="","",IF('DEV.  DATA'!$E$35="","",IF('DEV.  DATA'!$E$37="",'DEV.  DATA'!$E$38,'DEV.  DATA'!$E$37)))</f>
        <v/>
      </c>
      <c r="H59" s="309" t="str">
        <f t="shared" si="1"/>
        <v/>
      </c>
    </row>
    <row r="60" spans="1:8">
      <c r="A60" s="314" t="str">
        <f>IF('APPLIC. FRACT.'!A60="","",'APPLIC. FRACT.'!A60)</f>
        <v/>
      </c>
      <c r="B60" s="437"/>
      <c r="C60" s="308" t="str">
        <f>IF(A60="","",IF('APPLIC. FRACT.'!C60="","",'APPLIC. FRACT.'!C60))</f>
        <v/>
      </c>
      <c r="D60" s="427"/>
      <c r="E60" s="308" t="str">
        <f>IF(A60="","",IF('DEV.  DATA'!$D$72="","",1.3))</f>
        <v/>
      </c>
      <c r="F60" s="310" t="str">
        <f>IF($A60="","",IF('DEV.  DATA'!$E$50&lt;&gt;"",1,'APPLIC. FRACT.'!H60))</f>
        <v/>
      </c>
      <c r="G60" s="464" t="str">
        <f>IF(A60="","",IF('DEV.  DATA'!$E$35="","",IF('DEV.  DATA'!$E$37="",'DEV.  DATA'!$E$38,'DEV.  DATA'!$E$37)))</f>
        <v/>
      </c>
      <c r="H60" s="309" t="str">
        <f t="shared" si="1"/>
        <v/>
      </c>
    </row>
    <row r="61" spans="1:8">
      <c r="A61" s="314" t="str">
        <f>IF('APPLIC. FRACT.'!A61="","",'APPLIC. FRACT.'!A61)</f>
        <v/>
      </c>
      <c r="B61" s="437"/>
      <c r="C61" s="308" t="str">
        <f>IF(A61="","",IF('APPLIC. FRACT.'!C61="","",'APPLIC. FRACT.'!C61))</f>
        <v/>
      </c>
      <c r="D61" s="427"/>
      <c r="E61" s="308" t="str">
        <f>IF(A61="","",IF('DEV.  DATA'!$D$72="","",1.3))</f>
        <v/>
      </c>
      <c r="F61" s="310" t="str">
        <f>IF($A61="","",IF('DEV.  DATA'!$E$50&lt;&gt;"",1,'APPLIC. FRACT.'!H61))</f>
        <v/>
      </c>
      <c r="G61" s="464" t="str">
        <f>IF(A61="","",IF('DEV.  DATA'!$E$35="","",IF('DEV.  DATA'!$E$37="",'DEV.  DATA'!$E$38,'DEV.  DATA'!$E$37)))</f>
        <v/>
      </c>
      <c r="H61" s="309" t="str">
        <f t="shared" si="1"/>
        <v/>
      </c>
    </row>
    <row r="62" spans="1:8">
      <c r="A62" s="314" t="str">
        <f>IF('APPLIC. FRACT.'!A62="","",'APPLIC. FRACT.'!A62)</f>
        <v/>
      </c>
      <c r="B62" s="437"/>
      <c r="C62" s="308" t="str">
        <f>IF(A62="","",IF('APPLIC. FRACT.'!C62="","",'APPLIC. FRACT.'!C62))</f>
        <v/>
      </c>
      <c r="D62" s="427"/>
      <c r="E62" s="308" t="str">
        <f>IF(A62="","",IF('DEV.  DATA'!$D$72="","",1.3))</f>
        <v/>
      </c>
      <c r="F62" s="310" t="str">
        <f>IF($A62="","",IF('DEV.  DATA'!$E$50&lt;&gt;"",1,'APPLIC. FRACT.'!H62))</f>
        <v/>
      </c>
      <c r="G62" s="464" t="str">
        <f>IF(A62="","",IF('DEV.  DATA'!$E$35="","",IF('DEV.  DATA'!$E$37="",'DEV.  DATA'!$E$38,'DEV.  DATA'!$E$37)))</f>
        <v/>
      </c>
      <c r="H62" s="309" t="str">
        <f t="shared" si="1"/>
        <v/>
      </c>
    </row>
    <row r="63" spans="1:8">
      <c r="A63" s="314" t="str">
        <f>IF('APPLIC. FRACT.'!A63="","",'APPLIC. FRACT.'!A63)</f>
        <v/>
      </c>
      <c r="B63" s="437"/>
      <c r="C63" s="308" t="str">
        <f>IF(A63="","",IF('APPLIC. FRACT.'!C63="","",'APPLIC. FRACT.'!C63))</f>
        <v/>
      </c>
      <c r="D63" s="427"/>
      <c r="E63" s="308" t="str">
        <f>IF(A63="","",IF('DEV.  DATA'!$D$72="","",1.3))</f>
        <v/>
      </c>
      <c r="F63" s="310" t="str">
        <f>IF($A63="","",IF('DEV.  DATA'!$E$50&lt;&gt;"",1,'APPLIC. FRACT.'!H63))</f>
        <v/>
      </c>
      <c r="G63" s="464" t="str">
        <f>IF(A63="","",IF('DEV.  DATA'!$E$35="","",IF('DEV.  DATA'!$E$37="",'DEV.  DATA'!$E$38,'DEV.  DATA'!$E$37)))</f>
        <v/>
      </c>
      <c r="H63" s="309" t="str">
        <f t="shared" si="1"/>
        <v/>
      </c>
    </row>
    <row r="64" spans="1:8">
      <c r="A64" s="314" t="str">
        <f>IF('APPLIC. FRACT.'!A64="","",'APPLIC. FRACT.'!A64)</f>
        <v/>
      </c>
      <c r="B64" s="437"/>
      <c r="C64" s="308" t="str">
        <f>IF(A64="","",IF('APPLIC. FRACT.'!C64="","",'APPLIC. FRACT.'!C64))</f>
        <v/>
      </c>
      <c r="D64" s="427"/>
      <c r="E64" s="308" t="str">
        <f>IF(A64="","",IF('DEV.  DATA'!$D$72="","",1.3))</f>
        <v/>
      </c>
      <c r="F64" s="310" t="str">
        <f>IF($A64="","",IF('DEV.  DATA'!$E$50&lt;&gt;"",1,'APPLIC. FRACT.'!H64))</f>
        <v/>
      </c>
      <c r="G64" s="464" t="str">
        <f>IF(A64="","",IF('DEV.  DATA'!$E$35="","",IF('DEV.  DATA'!$E$37="",'DEV.  DATA'!$E$38,'DEV.  DATA'!$E$37)))</f>
        <v/>
      </c>
      <c r="H64" s="309" t="str">
        <f t="shared" si="1"/>
        <v/>
      </c>
    </row>
    <row r="65" spans="1:8">
      <c r="A65" s="314" t="str">
        <f>IF('APPLIC. FRACT.'!A65="","",'APPLIC. FRACT.'!A65)</f>
        <v/>
      </c>
      <c r="B65" s="437"/>
      <c r="C65" s="308" t="str">
        <f>IF(A65="","",IF('APPLIC. FRACT.'!C65="","",'APPLIC. FRACT.'!C65))</f>
        <v/>
      </c>
      <c r="D65" s="427"/>
      <c r="E65" s="308" t="str">
        <f>IF(A65="","",IF('DEV.  DATA'!$D$72="","",1.3))</f>
        <v/>
      </c>
      <c r="F65" s="310" t="str">
        <f>IF($A65="","",IF('DEV.  DATA'!$E$50&lt;&gt;"",1,'APPLIC. FRACT.'!H65))</f>
        <v/>
      </c>
      <c r="G65" s="464" t="str">
        <f>IF(A65="","",IF('DEV.  DATA'!$E$35="","",IF('DEV.  DATA'!$E$37="",'DEV.  DATA'!$E$38,'DEV.  DATA'!$E$37)))</f>
        <v/>
      </c>
      <c r="H65" s="309" t="str">
        <f t="shared" si="1"/>
        <v/>
      </c>
    </row>
    <row r="66" spans="1:8">
      <c r="A66" s="314" t="str">
        <f>IF('APPLIC. FRACT.'!A66="","",'APPLIC. FRACT.'!A66)</f>
        <v/>
      </c>
      <c r="B66" s="437"/>
      <c r="C66" s="308" t="str">
        <f>IF(A66="","",IF('APPLIC. FRACT.'!C66="","",'APPLIC. FRACT.'!C66))</f>
        <v/>
      </c>
      <c r="D66" s="427"/>
      <c r="E66" s="308" t="str">
        <f>IF(A66="","",IF('DEV.  DATA'!$D$72="","",1.3))</f>
        <v/>
      </c>
      <c r="F66" s="310" t="str">
        <f>IF($A66="","",IF('DEV.  DATA'!$E$50&lt;&gt;"",1,'APPLIC. FRACT.'!H66))</f>
        <v/>
      </c>
      <c r="G66" s="464" t="str">
        <f>IF(A66="","",IF('DEV.  DATA'!$E$35="","",IF('DEV.  DATA'!$E$37="",'DEV.  DATA'!$E$38,'DEV.  DATA'!$E$37)))</f>
        <v/>
      </c>
      <c r="H66" s="309" t="str">
        <f t="shared" si="1"/>
        <v/>
      </c>
    </row>
    <row r="67" spans="1:8">
      <c r="A67" s="314" t="str">
        <f>IF('APPLIC. FRACT.'!A67="","",'APPLIC. FRACT.'!A67)</f>
        <v/>
      </c>
      <c r="B67" s="437"/>
      <c r="C67" s="308" t="str">
        <f>IF(A67="","",IF('APPLIC. FRACT.'!C67="","",'APPLIC. FRACT.'!C67))</f>
        <v/>
      </c>
      <c r="D67" s="427"/>
      <c r="E67" s="308" t="str">
        <f>IF(A67="","",IF('DEV.  DATA'!$D$72="","",1.3))</f>
        <v/>
      </c>
      <c r="F67" s="310" t="str">
        <f>IF($A67="","",IF('DEV.  DATA'!$E$50&lt;&gt;"",1,'APPLIC. FRACT.'!H67))</f>
        <v/>
      </c>
      <c r="G67" s="464" t="str">
        <f>IF(A67="","",IF('DEV.  DATA'!$E$35="","",IF('DEV.  DATA'!$E$37="",'DEV.  DATA'!$E$38,'DEV.  DATA'!$E$37)))</f>
        <v/>
      </c>
      <c r="H67" s="309" t="str">
        <f t="shared" si="1"/>
        <v/>
      </c>
    </row>
    <row r="68" spans="1:8">
      <c r="A68" s="314" t="str">
        <f>IF('APPLIC. FRACT.'!A68="","",'APPLIC. FRACT.'!A68)</f>
        <v/>
      </c>
      <c r="B68" s="437"/>
      <c r="C68" s="308" t="str">
        <f>IF(A68="","",IF('APPLIC. FRACT.'!C68="","",'APPLIC. FRACT.'!C68))</f>
        <v/>
      </c>
      <c r="D68" s="427"/>
      <c r="E68" s="308" t="str">
        <f>IF(A68="","",IF('DEV.  DATA'!$D$72="","",1.3))</f>
        <v/>
      </c>
      <c r="F68" s="310" t="str">
        <f>IF($A68="","",IF('DEV.  DATA'!$E$50&lt;&gt;"",1,'APPLIC. FRACT.'!H68))</f>
        <v/>
      </c>
      <c r="G68" s="464" t="str">
        <f>IF(A68="","",IF('DEV.  DATA'!$E$35="","",IF('DEV.  DATA'!$E$37="",'DEV.  DATA'!$E$38,'DEV.  DATA'!$E$37)))</f>
        <v/>
      </c>
      <c r="H68" s="309" t="str">
        <f t="shared" si="1"/>
        <v/>
      </c>
    </row>
    <row r="69" spans="1:8">
      <c r="A69" s="314" t="str">
        <f>IF('APPLIC. FRACT.'!A69="","",'APPLIC. FRACT.'!A69)</f>
        <v/>
      </c>
      <c r="B69" s="437"/>
      <c r="C69" s="308" t="str">
        <f>IF(A69="","",IF('APPLIC. FRACT.'!C69="","",'APPLIC. FRACT.'!C69))</f>
        <v/>
      </c>
      <c r="D69" s="427"/>
      <c r="E69" s="308" t="str">
        <f>IF(A69="","",IF('DEV.  DATA'!$D$72="","",1.3))</f>
        <v/>
      </c>
      <c r="F69" s="310" t="str">
        <f>IF($A69="","",IF('DEV.  DATA'!$E$50&lt;&gt;"",1,'APPLIC. FRACT.'!H69))</f>
        <v/>
      </c>
      <c r="G69" s="464" t="str">
        <f>IF(A69="","",IF('DEV.  DATA'!$E$35="","",IF('DEV.  DATA'!$E$37="",'DEV.  DATA'!$E$38,'DEV.  DATA'!$E$37)))</f>
        <v/>
      </c>
      <c r="H69" s="309" t="str">
        <f t="shared" si="1"/>
        <v/>
      </c>
    </row>
    <row r="70" spans="1:8">
      <c r="A70" s="314" t="str">
        <f>IF('APPLIC. FRACT.'!A70="","",'APPLIC. FRACT.'!A70)</f>
        <v/>
      </c>
      <c r="B70" s="437"/>
      <c r="C70" s="308" t="str">
        <f>IF(A70="","",IF('APPLIC. FRACT.'!C70="","",'APPLIC. FRACT.'!C70))</f>
        <v/>
      </c>
      <c r="D70" s="427"/>
      <c r="E70" s="308" t="str">
        <f>IF(A70="","",IF('DEV.  DATA'!$D$72="","",1.3))</f>
        <v/>
      </c>
      <c r="F70" s="310" t="str">
        <f>IF($A70="","",IF('DEV.  DATA'!$E$50&lt;&gt;"",1,'APPLIC. FRACT.'!H70))</f>
        <v/>
      </c>
      <c r="G70" s="464" t="str">
        <f>IF(A70="","",IF('DEV.  DATA'!$E$35="","",IF('DEV.  DATA'!$E$37="",'DEV.  DATA'!$E$38,'DEV.  DATA'!$E$37)))</f>
        <v/>
      </c>
      <c r="H70" s="309" t="str">
        <f t="shared" si="1"/>
        <v/>
      </c>
    </row>
    <row r="71" spans="1:8">
      <c r="A71" s="314" t="str">
        <f>IF('APPLIC. FRACT.'!A71="","",'APPLIC. FRACT.'!A71)</f>
        <v/>
      </c>
      <c r="B71" s="437"/>
      <c r="C71" s="308" t="str">
        <f>IF(A71="","",IF('APPLIC. FRACT.'!C71="","",'APPLIC. FRACT.'!C71))</f>
        <v/>
      </c>
      <c r="D71" s="427"/>
      <c r="E71" s="308" t="str">
        <f>IF(A71="","",IF('DEV.  DATA'!$D$72="","",1.3))</f>
        <v/>
      </c>
      <c r="F71" s="310" t="str">
        <f>IF($A71="","",IF('DEV.  DATA'!$E$50&lt;&gt;"",1,'APPLIC. FRACT.'!H71))</f>
        <v/>
      </c>
      <c r="G71" s="464" t="str">
        <f>IF(A71="","",IF('DEV.  DATA'!$E$35="","",IF('DEV.  DATA'!$E$37="",'DEV.  DATA'!$E$38,'DEV.  DATA'!$E$37)))</f>
        <v/>
      </c>
      <c r="H71" s="309" t="str">
        <f t="shared" si="1"/>
        <v/>
      </c>
    </row>
    <row r="72" spans="1:8">
      <c r="A72" s="314" t="str">
        <f>IF('APPLIC. FRACT.'!A72="","",'APPLIC. FRACT.'!A72)</f>
        <v/>
      </c>
      <c r="B72" s="437"/>
      <c r="C72" s="308" t="str">
        <f>IF(A72="","",IF('APPLIC. FRACT.'!C72="","",'APPLIC. FRACT.'!C72))</f>
        <v/>
      </c>
      <c r="D72" s="427"/>
      <c r="E72" s="308" t="str">
        <f>IF(A72="","",IF('DEV.  DATA'!$D$72="","",1.3))</f>
        <v/>
      </c>
      <c r="F72" s="310" t="str">
        <f>IF($A72="","",IF('DEV.  DATA'!$E$50&lt;&gt;"",1,'APPLIC. FRACT.'!H72))</f>
        <v/>
      </c>
      <c r="G72" s="464" t="str">
        <f>IF(A72="","",IF('DEV.  DATA'!$E$35="","",IF('DEV.  DATA'!$E$37="",'DEV.  DATA'!$E$38,'DEV.  DATA'!$E$37)))</f>
        <v/>
      </c>
      <c r="H72" s="309" t="str">
        <f t="shared" si="1"/>
        <v/>
      </c>
    </row>
    <row r="73" spans="1:8">
      <c r="A73" s="314" t="str">
        <f>IF('APPLIC. FRACT.'!A73="","",'APPLIC. FRACT.'!A73)</f>
        <v/>
      </c>
      <c r="B73" s="437"/>
      <c r="C73" s="308" t="str">
        <f>IF(A73="","",IF('APPLIC. FRACT.'!C73="","",'APPLIC. FRACT.'!C73))</f>
        <v/>
      </c>
      <c r="D73" s="427"/>
      <c r="E73" s="308" t="str">
        <f>IF(A73="","",IF('DEV.  DATA'!$D$72="","",1.3))</f>
        <v/>
      </c>
      <c r="F73" s="310" t="str">
        <f>IF($A73="","",IF('DEV.  DATA'!$E$50&lt;&gt;"",1,'APPLIC. FRACT.'!H73))</f>
        <v/>
      </c>
      <c r="G73" s="464" t="str">
        <f>IF(A73="","",IF('DEV.  DATA'!$E$35="","",IF('DEV.  DATA'!$E$37="",'DEV.  DATA'!$E$38,'DEV.  DATA'!$E$37)))</f>
        <v/>
      </c>
      <c r="H73" s="309" t="str">
        <f t="shared" si="1"/>
        <v/>
      </c>
    </row>
    <row r="74" spans="1:8">
      <c r="A74" s="314" t="str">
        <f>IF('APPLIC. FRACT.'!A74="","",'APPLIC. FRACT.'!A74)</f>
        <v/>
      </c>
      <c r="B74" s="437"/>
      <c r="C74" s="308" t="str">
        <f>IF(A74="","",IF('APPLIC. FRACT.'!C74="","",'APPLIC. FRACT.'!C74))</f>
        <v/>
      </c>
      <c r="D74" s="427"/>
      <c r="E74" s="308" t="str">
        <f>IF(A74="","",IF('DEV.  DATA'!$D$72="","",1.3))</f>
        <v/>
      </c>
      <c r="F74" s="310" t="str">
        <f>IF($A74="","",IF('DEV.  DATA'!$E$50&lt;&gt;"",1,'APPLIC. FRACT.'!H74))</f>
        <v/>
      </c>
      <c r="G74" s="464" t="str">
        <f>IF(A74="","",IF('DEV.  DATA'!$E$35="","",IF('DEV.  DATA'!$E$37="",'DEV.  DATA'!$E$38,'DEV.  DATA'!$E$37)))</f>
        <v/>
      </c>
      <c r="H74" s="309" t="str">
        <f t="shared" si="1"/>
        <v/>
      </c>
    </row>
    <row r="75" spans="1:8">
      <c r="A75" s="314" t="str">
        <f>IF('APPLIC. FRACT.'!A75="","",'APPLIC. FRACT.'!A75)</f>
        <v/>
      </c>
      <c r="B75" s="437"/>
      <c r="C75" s="308" t="str">
        <f>IF(A75="","",IF('APPLIC. FRACT.'!C75="","",'APPLIC. FRACT.'!C75))</f>
        <v/>
      </c>
      <c r="D75" s="427"/>
      <c r="E75" s="308" t="str">
        <f>IF(A75="","",IF('DEV.  DATA'!$D$72="","",1.3))</f>
        <v/>
      </c>
      <c r="F75" s="310" t="str">
        <f>IF($A75="","",IF('DEV.  DATA'!$E$50&lt;&gt;"",1,'APPLIC. FRACT.'!H75))</f>
        <v/>
      </c>
      <c r="G75" s="464" t="str">
        <f>IF(A75="","",IF('DEV.  DATA'!$E$35="","",IF('DEV.  DATA'!$E$37="",'DEV.  DATA'!$E$38,'DEV.  DATA'!$E$37)))</f>
        <v/>
      </c>
      <c r="H75" s="309" t="str">
        <f t="shared" si="1"/>
        <v/>
      </c>
    </row>
    <row r="76" spans="1:8">
      <c r="A76" s="314" t="str">
        <f>IF('APPLIC. FRACT.'!A76="","",'APPLIC. FRACT.'!A76)</f>
        <v/>
      </c>
      <c r="B76" s="437"/>
      <c r="C76" s="308" t="str">
        <f>IF(A76="","",IF('APPLIC. FRACT.'!C76="","",'APPLIC. FRACT.'!C76))</f>
        <v/>
      </c>
      <c r="D76" s="427"/>
      <c r="E76" s="308" t="str">
        <f>IF(A76="","",IF('DEV.  DATA'!$D$72="","",1.3))</f>
        <v/>
      </c>
      <c r="F76" s="310" t="str">
        <f>IF($A76="","",IF('DEV.  DATA'!$E$50&lt;&gt;"",1,'APPLIC. FRACT.'!H76))</f>
        <v/>
      </c>
      <c r="G76" s="464" t="str">
        <f>IF(A76="","",IF('DEV.  DATA'!$E$35="","",IF('DEV.  DATA'!$E$37="",'DEV.  DATA'!$E$38,'DEV.  DATA'!$E$37)))</f>
        <v/>
      </c>
      <c r="H76" s="309" t="str">
        <f t="shared" si="1"/>
        <v/>
      </c>
    </row>
    <row r="77" spans="1:8">
      <c r="A77" s="314" t="str">
        <f>IF('APPLIC. FRACT.'!A77="","",'APPLIC. FRACT.'!A77)</f>
        <v/>
      </c>
      <c r="B77" s="437"/>
      <c r="C77" s="308" t="str">
        <f>IF(A77="","",IF('APPLIC. FRACT.'!C77="","",'APPLIC. FRACT.'!C77))</f>
        <v/>
      </c>
      <c r="D77" s="427"/>
      <c r="E77" s="308" t="str">
        <f>IF(A77="","",IF('DEV.  DATA'!$D$72="","",1.3))</f>
        <v/>
      </c>
      <c r="F77" s="310" t="str">
        <f>IF($A77="","",IF('DEV.  DATA'!$E$50&lt;&gt;"",1,'APPLIC. FRACT.'!H77))</f>
        <v/>
      </c>
      <c r="G77" s="464" t="str">
        <f>IF(A77="","",IF('DEV.  DATA'!$E$35="","",IF('DEV.  DATA'!$E$37="",'DEV.  DATA'!$E$38,'DEV.  DATA'!$E$37)))</f>
        <v/>
      </c>
      <c r="H77" s="309" t="str">
        <f t="shared" si="1"/>
        <v/>
      </c>
    </row>
    <row r="78" spans="1:8">
      <c r="A78" s="314" t="str">
        <f>IF('APPLIC. FRACT.'!A78="","",'APPLIC. FRACT.'!A78)</f>
        <v/>
      </c>
      <c r="B78" s="437"/>
      <c r="C78" s="308" t="str">
        <f>IF(A78="","",IF('APPLIC. FRACT.'!C78="","",'APPLIC. FRACT.'!C78))</f>
        <v/>
      </c>
      <c r="D78" s="427"/>
      <c r="E78" s="308" t="str">
        <f>IF(A78="","",IF('DEV.  DATA'!$D$72="","",1.3))</f>
        <v/>
      </c>
      <c r="F78" s="310" t="str">
        <f>IF($A78="","",IF('DEV.  DATA'!$E$50&lt;&gt;"",1,'APPLIC. FRACT.'!H78))</f>
        <v/>
      </c>
      <c r="G78" s="464" t="str">
        <f>IF(A78="","",IF('DEV.  DATA'!$E$35="","",IF('DEV.  DATA'!$E$37="",'DEV.  DATA'!$E$38,'DEV.  DATA'!$E$37)))</f>
        <v/>
      </c>
      <c r="H78" s="309" t="str">
        <f t="shared" si="1"/>
        <v/>
      </c>
    </row>
    <row r="79" spans="1:8">
      <c r="A79" s="314" t="str">
        <f>IF('APPLIC. FRACT.'!A79="","",'APPLIC. FRACT.'!A79)</f>
        <v/>
      </c>
      <c r="B79" s="437"/>
      <c r="C79" s="308" t="str">
        <f>IF(A79="","",IF('APPLIC. FRACT.'!C79="","",'APPLIC. FRACT.'!C79))</f>
        <v/>
      </c>
      <c r="D79" s="427"/>
      <c r="E79" s="308" t="str">
        <f>IF(A79="","",IF('DEV.  DATA'!$D$72="","",1.3))</f>
        <v/>
      </c>
      <c r="F79" s="310" t="str">
        <f>IF($A79="","",IF('DEV.  DATA'!$E$50&lt;&gt;"",1,'APPLIC. FRACT.'!H79))</f>
        <v/>
      </c>
      <c r="G79" s="464" t="str">
        <f>IF(A79="","",IF('DEV.  DATA'!$E$35="","",IF('DEV.  DATA'!$E$37="",'DEV.  DATA'!$E$38,'DEV.  DATA'!$E$37)))</f>
        <v/>
      </c>
      <c r="H79" s="309" t="str">
        <f t="shared" si="1"/>
        <v/>
      </c>
    </row>
    <row r="80" spans="1:8">
      <c r="A80" s="314" t="str">
        <f>IF('APPLIC. FRACT.'!A80="","",'APPLIC. FRACT.'!A80)</f>
        <v/>
      </c>
      <c r="B80" s="437"/>
      <c r="C80" s="308" t="str">
        <f>IF(A80="","",IF('APPLIC. FRACT.'!C80="","",'APPLIC. FRACT.'!C80))</f>
        <v/>
      </c>
      <c r="D80" s="427"/>
      <c r="E80" s="308" t="str">
        <f>IF(A80="","",IF('DEV.  DATA'!$D$72="","",1.3))</f>
        <v/>
      </c>
      <c r="F80" s="310" t="str">
        <f>IF($A80="","",IF('DEV.  DATA'!$E$50&lt;&gt;"",1,'APPLIC. FRACT.'!H80))</f>
        <v/>
      </c>
      <c r="G80" s="464" t="str">
        <f>IF(A80="","",IF('DEV.  DATA'!$E$35="","",IF('DEV.  DATA'!$E$37="",'DEV.  DATA'!$E$38,'DEV.  DATA'!$E$37)))</f>
        <v/>
      </c>
      <c r="H80" s="309" t="str">
        <f t="shared" si="1"/>
        <v/>
      </c>
    </row>
    <row r="81" spans="1:8">
      <c r="A81" s="314" t="str">
        <f>IF('APPLIC. FRACT.'!A81="","",'APPLIC. FRACT.'!A81)</f>
        <v/>
      </c>
      <c r="B81" s="437"/>
      <c r="C81" s="308" t="str">
        <f>IF(A81="","",IF('APPLIC. FRACT.'!C81="","",'APPLIC. FRACT.'!C81))</f>
        <v/>
      </c>
      <c r="D81" s="427"/>
      <c r="E81" s="308" t="str">
        <f>IF(A81="","",IF('DEV.  DATA'!$D$72="","",1.3))</f>
        <v/>
      </c>
      <c r="F81" s="310" t="str">
        <f>IF($A81="","",IF('DEV.  DATA'!$E$50&lt;&gt;"",1,'APPLIC. FRACT.'!H81))</f>
        <v/>
      </c>
      <c r="G81" s="464" t="str">
        <f>IF(A81="","",IF('DEV.  DATA'!$E$35="","",IF('DEV.  DATA'!$E$37="",'DEV.  DATA'!$E$38,'DEV.  DATA'!$E$37)))</f>
        <v/>
      </c>
      <c r="H81" s="309" t="str">
        <f t="shared" si="1"/>
        <v/>
      </c>
    </row>
    <row r="82" spans="1:8">
      <c r="A82" s="314" t="str">
        <f>IF('APPLIC. FRACT.'!A82="","",'APPLIC. FRACT.'!A82)</f>
        <v/>
      </c>
      <c r="B82" s="437"/>
      <c r="C82" s="308" t="str">
        <f>IF(A82="","",IF('APPLIC. FRACT.'!C82="","",'APPLIC. FRACT.'!C82))</f>
        <v/>
      </c>
      <c r="D82" s="427"/>
      <c r="E82" s="308" t="str">
        <f>IF(A82="","",IF('DEV.  DATA'!$D$72="","",1.3))</f>
        <v/>
      </c>
      <c r="F82" s="310" t="str">
        <f>IF($A82="","",IF('DEV.  DATA'!$E$50&lt;&gt;"",1,'APPLIC. FRACT.'!H82))</f>
        <v/>
      </c>
      <c r="G82" s="464" t="str">
        <f>IF(A82="","",IF('DEV.  DATA'!$E$35="","",IF('DEV.  DATA'!$E$37="",'DEV.  DATA'!$E$38,'DEV.  DATA'!$E$37)))</f>
        <v/>
      </c>
      <c r="H82" s="309" t="str">
        <f t="shared" si="1"/>
        <v/>
      </c>
    </row>
    <row r="83" spans="1:8">
      <c r="A83" s="314" t="str">
        <f>IF('APPLIC. FRACT.'!A83="","",'APPLIC. FRACT.'!A83)</f>
        <v/>
      </c>
      <c r="B83" s="437"/>
      <c r="C83" s="308" t="str">
        <f>IF(A83="","",IF('APPLIC. FRACT.'!C83="","",'APPLIC. FRACT.'!C83))</f>
        <v/>
      </c>
      <c r="D83" s="427"/>
      <c r="E83" s="308" t="str">
        <f>IF(A83="","",IF('DEV.  DATA'!$D$72="","",1.3))</f>
        <v/>
      </c>
      <c r="F83" s="310" t="str">
        <f>IF($A83="","",IF('DEV.  DATA'!$E$50&lt;&gt;"",1,'APPLIC. FRACT.'!H83))</f>
        <v/>
      </c>
      <c r="G83" s="464" t="str">
        <f>IF(A83="","",IF('DEV.  DATA'!$E$35="","",IF('DEV.  DATA'!$E$37="",'DEV.  DATA'!$E$38,'DEV.  DATA'!$E$37)))</f>
        <v/>
      </c>
      <c r="H83" s="309" t="str">
        <f t="shared" si="1"/>
        <v/>
      </c>
    </row>
    <row r="84" spans="1:8">
      <c r="A84" s="314" t="str">
        <f>IF('APPLIC. FRACT.'!A84="","",'APPLIC. FRACT.'!A84)</f>
        <v/>
      </c>
      <c r="B84" s="437"/>
      <c r="C84" s="308" t="str">
        <f>IF(A84="","",IF('APPLIC. FRACT.'!C84="","",'APPLIC. FRACT.'!C84))</f>
        <v/>
      </c>
      <c r="D84" s="427"/>
      <c r="E84" s="308" t="str">
        <f>IF(A84="","",IF('DEV.  DATA'!$D$72="","",1.3))</f>
        <v/>
      </c>
      <c r="F84" s="310" t="str">
        <f>IF($A84="","",IF('DEV.  DATA'!$E$50&lt;&gt;"",1,'APPLIC. FRACT.'!H84))</f>
        <v/>
      </c>
      <c r="G84" s="464" t="str">
        <f>IF(A84="","",IF('DEV.  DATA'!$E$35="","",IF('DEV.  DATA'!$E$37="",'DEV.  DATA'!$E$38,'DEV.  DATA'!$E$37)))</f>
        <v/>
      </c>
      <c r="H84" s="309" t="str">
        <f t="shared" si="1"/>
        <v/>
      </c>
    </row>
    <row r="85" spans="1:8">
      <c r="A85" s="314" t="str">
        <f>IF('APPLIC. FRACT.'!A85="","",'APPLIC. FRACT.'!A85)</f>
        <v/>
      </c>
      <c r="B85" s="437"/>
      <c r="C85" s="308" t="str">
        <f>IF(A85="","",IF('APPLIC. FRACT.'!C85="","",'APPLIC. FRACT.'!C85))</f>
        <v/>
      </c>
      <c r="D85" s="427"/>
      <c r="E85" s="308" t="str">
        <f>IF(A85="","",IF('DEV.  DATA'!$D$72="","",1.3))</f>
        <v/>
      </c>
      <c r="F85" s="310" t="str">
        <f>IF($A85="","",IF('DEV.  DATA'!$E$50&lt;&gt;"",1,'APPLIC. FRACT.'!H85))</f>
        <v/>
      </c>
      <c r="G85" s="464" t="str">
        <f>IF(A85="","",IF('DEV.  DATA'!$E$35="","",IF('DEV.  DATA'!$E$37="",'DEV.  DATA'!$E$38,'DEV.  DATA'!$E$37)))</f>
        <v/>
      </c>
      <c r="H85" s="309" t="str">
        <f t="shared" si="1"/>
        <v/>
      </c>
    </row>
    <row r="86" spans="1:8">
      <c r="A86" s="314" t="str">
        <f>IF('APPLIC. FRACT.'!A86="","",'APPLIC. FRACT.'!A86)</f>
        <v/>
      </c>
      <c r="B86" s="437"/>
      <c r="C86" s="308" t="str">
        <f>IF(A86="","",IF('APPLIC. FRACT.'!C86="","",'APPLIC. FRACT.'!C86))</f>
        <v/>
      </c>
      <c r="D86" s="427"/>
      <c r="E86" s="308" t="str">
        <f>IF(A86="","",IF('DEV.  DATA'!$D$72="","",1.3))</f>
        <v/>
      </c>
      <c r="F86" s="310" t="str">
        <f>IF($A86="","",IF('DEV.  DATA'!$E$50&lt;&gt;"",1,'APPLIC. FRACT.'!H86))</f>
        <v/>
      </c>
      <c r="G86" s="464" t="str">
        <f>IF(A86="","",IF('DEV.  DATA'!$E$35="","",IF('DEV.  DATA'!$E$37="",'DEV.  DATA'!$E$38,'DEV.  DATA'!$E$37)))</f>
        <v/>
      </c>
      <c r="H86" s="309" t="str">
        <f t="shared" si="1"/>
        <v/>
      </c>
    </row>
    <row r="87" spans="1:8">
      <c r="A87" s="314" t="str">
        <f>IF('APPLIC. FRACT.'!A87="","",'APPLIC. FRACT.'!A87)</f>
        <v/>
      </c>
      <c r="B87" s="437"/>
      <c r="C87" s="308" t="str">
        <f>IF(A87="","",IF('APPLIC. FRACT.'!C87="","",'APPLIC. FRACT.'!C87))</f>
        <v/>
      </c>
      <c r="D87" s="427"/>
      <c r="E87" s="308" t="str">
        <f>IF(A87="","",IF('DEV.  DATA'!$D$72="","",1.3))</f>
        <v/>
      </c>
      <c r="F87" s="310" t="str">
        <f>IF($A87="","",IF('DEV.  DATA'!$E$50&lt;&gt;"",1,'APPLIC. FRACT.'!H87))</f>
        <v/>
      </c>
      <c r="G87" s="464" t="str">
        <f>IF(A87="","",IF('DEV.  DATA'!$E$35="","",IF('DEV.  DATA'!$E$37="",'DEV.  DATA'!$E$38,'DEV.  DATA'!$E$37)))</f>
        <v/>
      </c>
      <c r="H87" s="309" t="str">
        <f t="shared" si="1"/>
        <v/>
      </c>
    </row>
    <row r="88" spans="1:8">
      <c r="A88" s="314" t="str">
        <f>IF('APPLIC. FRACT.'!A88="","",'APPLIC. FRACT.'!A88)</f>
        <v/>
      </c>
      <c r="B88" s="437"/>
      <c r="C88" s="308" t="str">
        <f>IF(A88="","",IF('APPLIC. FRACT.'!C88="","",'APPLIC. FRACT.'!C88))</f>
        <v/>
      </c>
      <c r="D88" s="427"/>
      <c r="E88" s="308" t="str">
        <f>IF(A88="","",IF('DEV.  DATA'!$D$72="","",1.3))</f>
        <v/>
      </c>
      <c r="F88" s="310" t="str">
        <f>IF($A88="","",IF('DEV.  DATA'!$E$50&lt;&gt;"",1,'APPLIC. FRACT.'!H88))</f>
        <v/>
      </c>
      <c r="G88" s="464" t="str">
        <f>IF(A88="","",IF('DEV.  DATA'!$E$35="","",IF('DEV.  DATA'!$E$37="",'DEV.  DATA'!$E$38,'DEV.  DATA'!$E$37)))</f>
        <v/>
      </c>
      <c r="H88" s="309" t="str">
        <f t="shared" si="1"/>
        <v/>
      </c>
    </row>
    <row r="89" spans="1:8">
      <c r="A89" s="314" t="str">
        <f>IF('APPLIC. FRACT.'!A89="","",'APPLIC. FRACT.'!A89)</f>
        <v/>
      </c>
      <c r="B89" s="437"/>
      <c r="C89" s="308" t="str">
        <f>IF(A89="","",IF('APPLIC. FRACT.'!C89="","",'APPLIC. FRACT.'!C89))</f>
        <v/>
      </c>
      <c r="D89" s="427"/>
      <c r="E89" s="308" t="str">
        <f>IF(A89="","",IF('DEV.  DATA'!$D$72="","",1.3))</f>
        <v/>
      </c>
      <c r="F89" s="310" t="str">
        <f>IF($A89="","",IF('DEV.  DATA'!$E$50&lt;&gt;"",1,'APPLIC. FRACT.'!H89))</f>
        <v/>
      </c>
      <c r="G89" s="464" t="str">
        <f>IF(A89="","",IF('DEV.  DATA'!$E$35="","",IF('DEV.  DATA'!$E$37="",'DEV.  DATA'!$E$38,'DEV.  DATA'!$E$37)))</f>
        <v/>
      </c>
      <c r="H89" s="309" t="str">
        <f t="shared" si="1"/>
        <v/>
      </c>
    </row>
    <row r="90" spans="1:8">
      <c r="A90" s="314" t="str">
        <f>IF('APPLIC. FRACT.'!A90="","",'APPLIC. FRACT.'!A90)</f>
        <v/>
      </c>
      <c r="B90" s="437"/>
      <c r="C90" s="308" t="str">
        <f>IF(A90="","",IF('APPLIC. FRACT.'!C90="","",'APPLIC. FRACT.'!C90))</f>
        <v/>
      </c>
      <c r="D90" s="427"/>
      <c r="E90" s="308" t="str">
        <f>IF(A90="","",IF('DEV.  DATA'!$D$72="","",1.3))</f>
        <v/>
      </c>
      <c r="F90" s="310" t="str">
        <f>IF($A90="","",IF('DEV.  DATA'!$E$50&lt;&gt;"",1,'APPLIC. FRACT.'!H90))</f>
        <v/>
      </c>
      <c r="G90" s="464" t="str">
        <f>IF(A90="","",IF('DEV.  DATA'!$E$35="","",IF('DEV.  DATA'!$E$37="",'DEV.  DATA'!$E$38,'DEV.  DATA'!$E$37)))</f>
        <v/>
      </c>
      <c r="H90" s="309" t="str">
        <f t="shared" si="1"/>
        <v/>
      </c>
    </row>
    <row r="91" spans="1:8">
      <c r="A91" s="314" t="str">
        <f>IF('APPLIC. FRACT.'!A91="","",'APPLIC. FRACT.'!A91)</f>
        <v/>
      </c>
      <c r="B91" s="437"/>
      <c r="C91" s="308" t="str">
        <f>IF(A91="","",IF('APPLIC. FRACT.'!C91="","",'APPLIC. FRACT.'!C91))</f>
        <v/>
      </c>
      <c r="D91" s="427"/>
      <c r="E91" s="308" t="str">
        <f>IF(A91="","",IF('DEV.  DATA'!$D$72="","",1.3))</f>
        <v/>
      </c>
      <c r="F91" s="310" t="str">
        <f>IF($A91="","",IF('DEV.  DATA'!$E$50&lt;&gt;"",1,'APPLIC. FRACT.'!H91))</f>
        <v/>
      </c>
      <c r="G91" s="464" t="str">
        <f>IF(A91="","",IF('DEV.  DATA'!$E$35="","",IF('DEV.  DATA'!$E$37="",'DEV.  DATA'!$E$38,'DEV.  DATA'!$E$37)))</f>
        <v/>
      </c>
      <c r="H91" s="309" t="str">
        <f t="shared" si="1"/>
        <v/>
      </c>
    </row>
    <row r="92" spans="1:8">
      <c r="A92" s="314" t="str">
        <f>IF('APPLIC. FRACT.'!A92="","",'APPLIC. FRACT.'!A92)</f>
        <v/>
      </c>
      <c r="B92" s="437"/>
      <c r="C92" s="308" t="str">
        <f>IF(A92="","",IF('APPLIC. FRACT.'!C92="","",'APPLIC. FRACT.'!C92))</f>
        <v/>
      </c>
      <c r="D92" s="427"/>
      <c r="E92" s="308" t="str">
        <f>IF(A92="","",IF('DEV.  DATA'!$D$72="","",1.3))</f>
        <v/>
      </c>
      <c r="F92" s="310" t="str">
        <f>IF($A92="","",IF('DEV.  DATA'!$E$50&lt;&gt;"",1,'APPLIC. FRACT.'!H92))</f>
        <v/>
      </c>
      <c r="G92" s="464" t="str">
        <f>IF(A92="","",IF('DEV.  DATA'!$E$35="","",IF('DEV.  DATA'!$E$37="",'DEV.  DATA'!$E$38,'DEV.  DATA'!$E$37)))</f>
        <v/>
      </c>
      <c r="H92" s="309" t="str">
        <f t="shared" si="1"/>
        <v/>
      </c>
    </row>
    <row r="93" spans="1:8">
      <c r="A93" s="314" t="str">
        <f>IF('APPLIC. FRACT.'!A93="","",'APPLIC. FRACT.'!A93)</f>
        <v/>
      </c>
      <c r="B93" s="437"/>
      <c r="C93" s="308" t="str">
        <f>IF(A93="","",IF('APPLIC. FRACT.'!C93="","",'APPLIC. FRACT.'!C93))</f>
        <v/>
      </c>
      <c r="D93" s="427"/>
      <c r="E93" s="308" t="str">
        <f>IF(A93="","",IF('DEV.  DATA'!$D$72="","",1.3))</f>
        <v/>
      </c>
      <c r="F93" s="310" t="str">
        <f>IF($A93="","",IF('DEV.  DATA'!$E$50&lt;&gt;"",1,'APPLIC. FRACT.'!H93))</f>
        <v/>
      </c>
      <c r="G93" s="464" t="str">
        <f>IF(A93="","",IF('DEV.  DATA'!$E$35="","",IF('DEV.  DATA'!$E$37="",'DEV.  DATA'!$E$38,'DEV.  DATA'!$E$37)))</f>
        <v/>
      </c>
      <c r="H93" s="309" t="str">
        <f t="shared" si="1"/>
        <v/>
      </c>
    </row>
    <row r="94" spans="1:8">
      <c r="A94" s="314" t="str">
        <f>IF('APPLIC. FRACT.'!A94="","",'APPLIC. FRACT.'!A94)</f>
        <v/>
      </c>
      <c r="B94" s="437"/>
      <c r="C94" s="308" t="str">
        <f>IF(A94="","",IF('APPLIC. FRACT.'!C94="","",'APPLIC. FRACT.'!C94))</f>
        <v/>
      </c>
      <c r="D94" s="427"/>
      <c r="E94" s="308" t="str">
        <f>IF(A94="","",IF('DEV.  DATA'!$D$72="","",1.3))</f>
        <v/>
      </c>
      <c r="F94" s="310" t="str">
        <f>IF($A94="","",IF('DEV.  DATA'!$E$50&lt;&gt;"",1,'APPLIC. FRACT.'!H94))</f>
        <v/>
      </c>
      <c r="G94" s="464" t="str">
        <f>IF(A94="","",IF('DEV.  DATA'!$E$35="","",IF('DEV.  DATA'!$E$37="",'DEV.  DATA'!$E$38,'DEV.  DATA'!$E$37)))</f>
        <v/>
      </c>
      <c r="H94" s="309" t="str">
        <f t="shared" si="1"/>
        <v/>
      </c>
    </row>
    <row r="95" spans="1:8">
      <c r="A95" s="314" t="str">
        <f>IF('APPLIC. FRACT.'!A95="","",'APPLIC. FRACT.'!A95)</f>
        <v/>
      </c>
      <c r="B95" s="437"/>
      <c r="C95" s="308" t="str">
        <f>IF(A95="","",IF('APPLIC. FRACT.'!C95="","",'APPLIC. FRACT.'!C95))</f>
        <v/>
      </c>
      <c r="D95" s="427"/>
      <c r="E95" s="308" t="str">
        <f>IF(A95="","",IF('DEV.  DATA'!$D$72="","",1.3))</f>
        <v/>
      </c>
      <c r="F95" s="310" t="str">
        <f>IF($A95="","",IF('DEV.  DATA'!$E$50&lt;&gt;"",1,'APPLIC. FRACT.'!H95))</f>
        <v/>
      </c>
      <c r="G95" s="464" t="str">
        <f>IF(A95="","",IF('DEV.  DATA'!$E$35="","",IF('DEV.  DATA'!$E$37="",'DEV.  DATA'!$E$38,'DEV.  DATA'!$E$37)))</f>
        <v/>
      </c>
      <c r="H95" s="309" t="str">
        <f t="shared" si="1"/>
        <v/>
      </c>
    </row>
    <row r="96" spans="1:8">
      <c r="A96" s="314" t="str">
        <f>IF('APPLIC. FRACT.'!A96="","",'APPLIC. FRACT.'!A96)</f>
        <v/>
      </c>
      <c r="B96" s="437"/>
      <c r="C96" s="308" t="str">
        <f>IF(A96="","",IF('APPLIC. FRACT.'!C96="","",'APPLIC. FRACT.'!C96))</f>
        <v/>
      </c>
      <c r="D96" s="427"/>
      <c r="E96" s="308" t="str">
        <f>IF(A96="","",IF('DEV.  DATA'!$D$72="","",1.3))</f>
        <v/>
      </c>
      <c r="F96" s="310" t="str">
        <f>IF($A96="","",IF('DEV.  DATA'!$E$50&lt;&gt;"",1,'APPLIC. FRACT.'!H96))</f>
        <v/>
      </c>
      <c r="G96" s="464" t="str">
        <f>IF(A96="","",IF('DEV.  DATA'!$E$35="","",IF('DEV.  DATA'!$E$37="",'DEV.  DATA'!$E$38,'DEV.  DATA'!$E$37)))</f>
        <v/>
      </c>
      <c r="H96" s="309" t="str">
        <f t="shared" si="1"/>
        <v/>
      </c>
    </row>
    <row r="97" spans="1:8">
      <c r="A97" s="314" t="str">
        <f>IF('APPLIC. FRACT.'!A97="","",'APPLIC. FRACT.'!A97)</f>
        <v/>
      </c>
      <c r="B97" s="437"/>
      <c r="C97" s="308" t="str">
        <f>IF(A97="","",IF('APPLIC. FRACT.'!C97="","",'APPLIC. FRACT.'!C97))</f>
        <v/>
      </c>
      <c r="D97" s="427"/>
      <c r="E97" s="308" t="str">
        <f>IF(A97="","",IF('DEV.  DATA'!$D$72="","",1.3))</f>
        <v/>
      </c>
      <c r="F97" s="310" t="str">
        <f>IF($A97="","",IF('DEV.  DATA'!$E$50&lt;&gt;"",1,'APPLIC. FRACT.'!H97))</f>
        <v/>
      </c>
      <c r="G97" s="464" t="str">
        <f>IF(A97="","",IF('DEV.  DATA'!$E$35="","",IF('DEV.  DATA'!$E$37="",'DEV.  DATA'!$E$38,'DEV.  DATA'!$E$37)))</f>
        <v/>
      </c>
      <c r="H97" s="309" t="str">
        <f t="shared" si="1"/>
        <v/>
      </c>
    </row>
    <row r="98" spans="1:8">
      <c r="A98" s="314" t="str">
        <f>IF('APPLIC. FRACT.'!A98="","",'APPLIC. FRACT.'!A98)</f>
        <v/>
      </c>
      <c r="B98" s="437"/>
      <c r="C98" s="308" t="str">
        <f>IF(A98="","",IF('APPLIC. FRACT.'!C98="","",'APPLIC. FRACT.'!C98))</f>
        <v/>
      </c>
      <c r="D98" s="427"/>
      <c r="E98" s="308" t="str">
        <f>IF(A98="","",IF('DEV.  DATA'!$D$72="","",1.3))</f>
        <v/>
      </c>
      <c r="F98" s="310" t="str">
        <f>IF($A98="","",IF('DEV.  DATA'!$E$50&lt;&gt;"",1,'APPLIC. FRACT.'!H98))</f>
        <v/>
      </c>
      <c r="G98" s="464" t="str">
        <f>IF(A98="","",IF('DEV.  DATA'!$E$35="","",IF('DEV.  DATA'!$E$37="",'DEV.  DATA'!$E$38,'DEV.  DATA'!$E$37)))</f>
        <v/>
      </c>
      <c r="H98" s="309" t="str">
        <f t="shared" si="1"/>
        <v/>
      </c>
    </row>
    <row r="99" spans="1:8">
      <c r="A99" s="314" t="str">
        <f>IF('APPLIC. FRACT.'!A99="","",'APPLIC. FRACT.'!A99)</f>
        <v/>
      </c>
      <c r="B99" s="437"/>
      <c r="C99" s="308" t="str">
        <f>IF(A99="","",IF('APPLIC. FRACT.'!C99="","",'APPLIC. FRACT.'!C99))</f>
        <v/>
      </c>
      <c r="D99" s="427"/>
      <c r="E99" s="308" t="str">
        <f>IF(A99="","",IF('DEV.  DATA'!$D$72="","",1.3))</f>
        <v/>
      </c>
      <c r="F99" s="310" t="str">
        <f>IF($A99="","",IF('DEV.  DATA'!$E$50&lt;&gt;"",1,'APPLIC. FRACT.'!H99))</f>
        <v/>
      </c>
      <c r="G99" s="464" t="str">
        <f>IF(A99="","",IF('DEV.  DATA'!$E$35="","",IF('DEV.  DATA'!$E$37="",'DEV.  DATA'!$E$38,'DEV.  DATA'!$E$37)))</f>
        <v/>
      </c>
      <c r="H99" s="309" t="str">
        <f t="shared" si="1"/>
        <v/>
      </c>
    </row>
    <row r="100" spans="1:8">
      <c r="A100" s="314" t="str">
        <f>IF('APPLIC. FRACT.'!A100="","",'APPLIC. FRACT.'!A100)</f>
        <v/>
      </c>
      <c r="B100" s="437"/>
      <c r="C100" s="308" t="str">
        <f>IF(A100="","",IF('APPLIC. FRACT.'!C100="","",'APPLIC. FRACT.'!C100))</f>
        <v/>
      </c>
      <c r="D100" s="427"/>
      <c r="E100" s="308" t="str">
        <f>IF(A100="","",IF('DEV.  DATA'!$D$72="","",1.3))</f>
        <v/>
      </c>
      <c r="F100" s="310" t="str">
        <f>IF($A100="","",IF('DEV.  DATA'!$E$50&lt;&gt;"",1,'APPLIC. FRACT.'!H100))</f>
        <v/>
      </c>
      <c r="G100" s="464" t="str">
        <f>IF(A100="","",IF('DEV.  DATA'!$E$35="","",IF('DEV.  DATA'!$E$37="",'DEV.  DATA'!$E$38,'DEV.  DATA'!$E$37)))</f>
        <v/>
      </c>
      <c r="H100" s="309" t="str">
        <f t="shared" si="1"/>
        <v/>
      </c>
    </row>
    <row r="101" spans="1:8">
      <c r="A101" s="314" t="str">
        <f>IF('APPLIC. FRACT.'!A101="","",'APPLIC. FRACT.'!A101)</f>
        <v/>
      </c>
      <c r="B101" s="437"/>
      <c r="C101" s="308" t="str">
        <f>IF(A101="","",IF('APPLIC. FRACT.'!C101="","",'APPLIC. FRACT.'!C101))</f>
        <v/>
      </c>
      <c r="D101" s="427"/>
      <c r="E101" s="308" t="str">
        <f>IF(A101="","",IF('DEV.  DATA'!$D$72="","",1.3))</f>
        <v/>
      </c>
      <c r="F101" s="310" t="str">
        <f>IF($A101="","",IF('DEV.  DATA'!$E$50&lt;&gt;"",1,'APPLIC. FRACT.'!H101))</f>
        <v/>
      </c>
      <c r="G101" s="464" t="str">
        <f>IF(A101="","",IF('DEV.  DATA'!$E$35="","",IF('DEV.  DATA'!$E$37="",'DEV.  DATA'!$E$38,'DEV.  DATA'!$E$37)))</f>
        <v/>
      </c>
      <c r="H101" s="309" t="str">
        <f t="shared" ref="H101:H164" si="2">IF(A101="","",ROUND(D101*IF(E101="",1,1.3)*F101*(G101/100),0))</f>
        <v/>
      </c>
    </row>
    <row r="102" spans="1:8">
      <c r="A102" s="314" t="str">
        <f>IF('APPLIC. FRACT.'!A102="","",'APPLIC. FRACT.'!A102)</f>
        <v/>
      </c>
      <c r="B102" s="437"/>
      <c r="C102" s="308" t="str">
        <f>IF(A102="","",IF('APPLIC. FRACT.'!C102="","",'APPLIC. FRACT.'!C102))</f>
        <v/>
      </c>
      <c r="D102" s="427"/>
      <c r="E102" s="308" t="str">
        <f>IF(A102="","",IF('DEV.  DATA'!$D$72="","",1.3))</f>
        <v/>
      </c>
      <c r="F102" s="310" t="str">
        <f>IF($A102="","",IF('DEV.  DATA'!$E$50&lt;&gt;"",1,'APPLIC. FRACT.'!H102))</f>
        <v/>
      </c>
      <c r="G102" s="464" t="str">
        <f>IF(A102="","",IF('DEV.  DATA'!$E$35="","",IF('DEV.  DATA'!$E$37="",'DEV.  DATA'!$E$38,'DEV.  DATA'!$E$37)))</f>
        <v/>
      </c>
      <c r="H102" s="309" t="str">
        <f t="shared" si="2"/>
        <v/>
      </c>
    </row>
    <row r="103" spans="1:8">
      <c r="A103" s="314" t="str">
        <f>IF('APPLIC. FRACT.'!A103="","",'APPLIC. FRACT.'!A103)</f>
        <v/>
      </c>
      <c r="B103" s="437"/>
      <c r="C103" s="308" t="str">
        <f>IF(A103="","",IF('APPLIC. FRACT.'!C103="","",'APPLIC. FRACT.'!C103))</f>
        <v/>
      </c>
      <c r="D103" s="427"/>
      <c r="E103" s="308" t="str">
        <f>IF(A103="","",IF('DEV.  DATA'!$D$72="","",1.3))</f>
        <v/>
      </c>
      <c r="F103" s="310" t="str">
        <f>IF($A103="","",IF('DEV.  DATA'!$E$50&lt;&gt;"",1,'APPLIC. FRACT.'!H103))</f>
        <v/>
      </c>
      <c r="G103" s="464" t="str">
        <f>IF(A103="","",IF('DEV.  DATA'!$E$35="","",IF('DEV.  DATA'!$E$37="",'DEV.  DATA'!$E$38,'DEV.  DATA'!$E$37)))</f>
        <v/>
      </c>
      <c r="H103" s="309" t="str">
        <f t="shared" si="2"/>
        <v/>
      </c>
    </row>
    <row r="104" spans="1:8">
      <c r="A104" s="314" t="str">
        <f>IF('APPLIC. FRACT.'!A104="","",'APPLIC. FRACT.'!A104)</f>
        <v/>
      </c>
      <c r="B104" s="437"/>
      <c r="C104" s="308" t="str">
        <f>IF(A104="","",IF('APPLIC. FRACT.'!C104="","",'APPLIC. FRACT.'!C104))</f>
        <v/>
      </c>
      <c r="D104" s="427"/>
      <c r="E104" s="308" t="str">
        <f>IF(A104="","",IF('DEV.  DATA'!$D$72="","",1.3))</f>
        <v/>
      </c>
      <c r="F104" s="310" t="str">
        <f>IF($A104="","",IF('DEV.  DATA'!$E$50&lt;&gt;"",1,'APPLIC. FRACT.'!H104))</f>
        <v/>
      </c>
      <c r="G104" s="464" t="str">
        <f>IF(A104="","",IF('DEV.  DATA'!$E$35="","",IF('DEV.  DATA'!$E$37="",'DEV.  DATA'!$E$38,'DEV.  DATA'!$E$37)))</f>
        <v/>
      </c>
      <c r="H104" s="309" t="str">
        <f t="shared" si="2"/>
        <v/>
      </c>
    </row>
    <row r="105" spans="1:8">
      <c r="A105" s="314" t="str">
        <f>IF('APPLIC. FRACT.'!A105="","",'APPLIC. FRACT.'!A105)</f>
        <v/>
      </c>
      <c r="B105" s="437"/>
      <c r="C105" s="308" t="str">
        <f>IF(A105="","",IF('APPLIC. FRACT.'!C105="","",'APPLIC. FRACT.'!C105))</f>
        <v/>
      </c>
      <c r="D105" s="427"/>
      <c r="E105" s="308" t="str">
        <f>IF(A105="","",IF('DEV.  DATA'!$D$72="","",1.3))</f>
        <v/>
      </c>
      <c r="F105" s="310" t="str">
        <f>IF($A105="","",IF('DEV.  DATA'!$E$50&lt;&gt;"",1,'APPLIC. FRACT.'!H105))</f>
        <v/>
      </c>
      <c r="G105" s="464" t="str">
        <f>IF(A105="","",IF('DEV.  DATA'!$E$35="","",IF('DEV.  DATA'!$E$37="",'DEV.  DATA'!$E$38,'DEV.  DATA'!$E$37)))</f>
        <v/>
      </c>
      <c r="H105" s="309" t="str">
        <f t="shared" si="2"/>
        <v/>
      </c>
    </row>
    <row r="106" spans="1:8">
      <c r="A106" s="314" t="str">
        <f>IF('APPLIC. FRACT.'!A106="","",'APPLIC. FRACT.'!A106)</f>
        <v/>
      </c>
      <c r="B106" s="437"/>
      <c r="C106" s="308" t="str">
        <f>IF(A106="","",IF('APPLIC. FRACT.'!C106="","",'APPLIC. FRACT.'!C106))</f>
        <v/>
      </c>
      <c r="D106" s="427"/>
      <c r="E106" s="308" t="str">
        <f>IF(A106="","",IF('DEV.  DATA'!$D$72="","",1.3))</f>
        <v/>
      </c>
      <c r="F106" s="310" t="str">
        <f>IF($A106="","",IF('DEV.  DATA'!$E$50&lt;&gt;"",1,'APPLIC. FRACT.'!H106))</f>
        <v/>
      </c>
      <c r="G106" s="464" t="str">
        <f>IF(A106="","",IF('DEV.  DATA'!$E$35="","",IF('DEV.  DATA'!$E$37="",'DEV.  DATA'!$E$38,'DEV.  DATA'!$E$37)))</f>
        <v/>
      </c>
      <c r="H106" s="309" t="str">
        <f t="shared" si="2"/>
        <v/>
      </c>
    </row>
    <row r="107" spans="1:8">
      <c r="A107" s="314" t="str">
        <f>IF('APPLIC. FRACT.'!A107="","",'APPLIC. FRACT.'!A107)</f>
        <v/>
      </c>
      <c r="B107" s="437"/>
      <c r="C107" s="308" t="str">
        <f>IF(A107="","",IF('APPLIC. FRACT.'!C107="","",'APPLIC. FRACT.'!C107))</f>
        <v/>
      </c>
      <c r="D107" s="427"/>
      <c r="E107" s="308" t="str">
        <f>IF(A107="","",IF('DEV.  DATA'!$D$72="","",1.3))</f>
        <v/>
      </c>
      <c r="F107" s="310" t="str">
        <f>IF($A107="","",IF('DEV.  DATA'!$E$50&lt;&gt;"",1,'APPLIC. FRACT.'!H107))</f>
        <v/>
      </c>
      <c r="G107" s="464" t="str">
        <f>IF(A107="","",IF('DEV.  DATA'!$E$35="","",IF('DEV.  DATA'!$E$37="",'DEV.  DATA'!$E$38,'DEV.  DATA'!$E$37)))</f>
        <v/>
      </c>
      <c r="H107" s="309" t="str">
        <f t="shared" si="2"/>
        <v/>
      </c>
    </row>
    <row r="108" spans="1:8">
      <c r="A108" s="314" t="str">
        <f>IF('APPLIC. FRACT.'!A108="","",'APPLIC. FRACT.'!A108)</f>
        <v/>
      </c>
      <c r="B108" s="437"/>
      <c r="C108" s="308" t="str">
        <f>IF(A108="","",IF('APPLIC. FRACT.'!C108="","",'APPLIC. FRACT.'!C108))</f>
        <v/>
      </c>
      <c r="D108" s="427"/>
      <c r="E108" s="308" t="str">
        <f>IF(A108="","",IF('DEV.  DATA'!$D$72="","",1.3))</f>
        <v/>
      </c>
      <c r="F108" s="310" t="str">
        <f>IF($A108="","",IF('DEV.  DATA'!$E$50&lt;&gt;"",1,'APPLIC. FRACT.'!H108))</f>
        <v/>
      </c>
      <c r="G108" s="464" t="str">
        <f>IF(A108="","",IF('DEV.  DATA'!$E$35="","",IF('DEV.  DATA'!$E$37="",'DEV.  DATA'!$E$38,'DEV.  DATA'!$E$37)))</f>
        <v/>
      </c>
      <c r="H108" s="309" t="str">
        <f t="shared" si="2"/>
        <v/>
      </c>
    </row>
    <row r="109" spans="1:8">
      <c r="A109" s="314" t="str">
        <f>IF('APPLIC. FRACT.'!A109="","",'APPLIC. FRACT.'!A109)</f>
        <v/>
      </c>
      <c r="B109" s="437"/>
      <c r="C109" s="308" t="str">
        <f>IF(A109="","",IF('APPLIC. FRACT.'!C109="","",'APPLIC. FRACT.'!C109))</f>
        <v/>
      </c>
      <c r="D109" s="427"/>
      <c r="E109" s="308" t="str">
        <f>IF(A109="","",IF('DEV.  DATA'!$D$72="","",1.3))</f>
        <v/>
      </c>
      <c r="F109" s="310" t="str">
        <f>IF($A109="","",IF('DEV.  DATA'!$E$50&lt;&gt;"",1,'APPLIC. FRACT.'!H109))</f>
        <v/>
      </c>
      <c r="G109" s="464" t="str">
        <f>IF(A109="","",IF('DEV.  DATA'!$E$35="","",IF('DEV.  DATA'!$E$37="",'DEV.  DATA'!$E$38,'DEV.  DATA'!$E$37)))</f>
        <v/>
      </c>
      <c r="H109" s="309" t="str">
        <f t="shared" si="2"/>
        <v/>
      </c>
    </row>
    <row r="110" spans="1:8">
      <c r="A110" s="314" t="str">
        <f>IF('APPLIC. FRACT.'!A110="","",'APPLIC. FRACT.'!A110)</f>
        <v/>
      </c>
      <c r="B110" s="437"/>
      <c r="C110" s="308" t="str">
        <f>IF(A110="","",IF('APPLIC. FRACT.'!C110="","",'APPLIC. FRACT.'!C110))</f>
        <v/>
      </c>
      <c r="D110" s="427"/>
      <c r="E110" s="308" t="str">
        <f>IF(A110="","",IF('DEV.  DATA'!$D$72="","",1.3))</f>
        <v/>
      </c>
      <c r="F110" s="310" t="str">
        <f>IF($A110="","",IF('DEV.  DATA'!$E$50&lt;&gt;"",1,'APPLIC. FRACT.'!H110))</f>
        <v/>
      </c>
      <c r="G110" s="464" t="str">
        <f>IF(A110="","",IF('DEV.  DATA'!$E$35="","",IF('DEV.  DATA'!$E$37="",'DEV.  DATA'!$E$38,'DEV.  DATA'!$E$37)))</f>
        <v/>
      </c>
      <c r="H110" s="309" t="str">
        <f t="shared" si="2"/>
        <v/>
      </c>
    </row>
    <row r="111" spans="1:8">
      <c r="A111" s="314" t="str">
        <f>IF('APPLIC. FRACT.'!A111="","",'APPLIC. FRACT.'!A111)</f>
        <v/>
      </c>
      <c r="B111" s="437"/>
      <c r="C111" s="308" t="str">
        <f>IF(A111="","",IF('APPLIC. FRACT.'!C111="","",'APPLIC. FRACT.'!C111))</f>
        <v/>
      </c>
      <c r="D111" s="427"/>
      <c r="E111" s="308" t="str">
        <f>IF(A111="","",IF('DEV.  DATA'!$D$72="","",1.3))</f>
        <v/>
      </c>
      <c r="F111" s="310" t="str">
        <f>IF($A111="","",IF('DEV.  DATA'!$E$50&lt;&gt;"",1,'APPLIC. FRACT.'!H111))</f>
        <v/>
      </c>
      <c r="G111" s="464" t="str">
        <f>IF(A111="","",IF('DEV.  DATA'!$E$35="","",IF('DEV.  DATA'!$E$37="",'DEV.  DATA'!$E$38,'DEV.  DATA'!$E$37)))</f>
        <v/>
      </c>
      <c r="H111" s="309" t="str">
        <f t="shared" si="2"/>
        <v/>
      </c>
    </row>
    <row r="112" spans="1:8">
      <c r="A112" s="314" t="str">
        <f>IF('APPLIC. FRACT.'!A112="","",'APPLIC. FRACT.'!A112)</f>
        <v/>
      </c>
      <c r="B112" s="437"/>
      <c r="C112" s="308" t="str">
        <f>IF(A112="","",IF('APPLIC. FRACT.'!C112="","",'APPLIC. FRACT.'!C112))</f>
        <v/>
      </c>
      <c r="D112" s="427"/>
      <c r="E112" s="308" t="str">
        <f>IF(A112="","",IF('DEV.  DATA'!$D$72="","",1.3))</f>
        <v/>
      </c>
      <c r="F112" s="310" t="str">
        <f>IF($A112="","",IF('DEV.  DATA'!$E$50&lt;&gt;"",1,'APPLIC. FRACT.'!H112))</f>
        <v/>
      </c>
      <c r="G112" s="464" t="str">
        <f>IF(A112="","",IF('DEV.  DATA'!$E$35="","",IF('DEV.  DATA'!$E$37="",'DEV.  DATA'!$E$38,'DEV.  DATA'!$E$37)))</f>
        <v/>
      </c>
      <c r="H112" s="309" t="str">
        <f t="shared" si="2"/>
        <v/>
      </c>
    </row>
    <row r="113" spans="1:8">
      <c r="A113" s="314" t="str">
        <f>IF('APPLIC. FRACT.'!A113="","",'APPLIC. FRACT.'!A113)</f>
        <v/>
      </c>
      <c r="B113" s="437"/>
      <c r="C113" s="308" t="str">
        <f>IF(A113="","",IF('APPLIC. FRACT.'!C113="","",'APPLIC. FRACT.'!C113))</f>
        <v/>
      </c>
      <c r="D113" s="427"/>
      <c r="E113" s="308" t="str">
        <f>IF(A113="","",IF('DEV.  DATA'!$D$72="","",1.3))</f>
        <v/>
      </c>
      <c r="F113" s="310" t="str">
        <f>IF($A113="","",IF('DEV.  DATA'!$E$50&lt;&gt;"",1,'APPLIC. FRACT.'!H113))</f>
        <v/>
      </c>
      <c r="G113" s="464" t="str">
        <f>IF(A113="","",IF('DEV.  DATA'!$E$35="","",IF('DEV.  DATA'!$E$37="",'DEV.  DATA'!$E$38,'DEV.  DATA'!$E$37)))</f>
        <v/>
      </c>
      <c r="H113" s="309" t="str">
        <f t="shared" si="2"/>
        <v/>
      </c>
    </row>
    <row r="114" spans="1:8">
      <c r="A114" s="314" t="str">
        <f>IF('APPLIC. FRACT.'!A114="","",'APPLIC. FRACT.'!A114)</f>
        <v/>
      </c>
      <c r="B114" s="437"/>
      <c r="C114" s="308" t="str">
        <f>IF(A114="","",IF('APPLIC. FRACT.'!C114="","",'APPLIC. FRACT.'!C114))</f>
        <v/>
      </c>
      <c r="D114" s="427"/>
      <c r="E114" s="308" t="str">
        <f>IF(A114="","",IF('DEV.  DATA'!$D$72="","",1.3))</f>
        <v/>
      </c>
      <c r="F114" s="310" t="str">
        <f>IF($A114="","",IF('DEV.  DATA'!$E$50&lt;&gt;"",1,'APPLIC. FRACT.'!H114))</f>
        <v/>
      </c>
      <c r="G114" s="464" t="str">
        <f>IF(A114="","",IF('DEV.  DATA'!$E$35="","",IF('DEV.  DATA'!$E$37="",'DEV.  DATA'!$E$38,'DEV.  DATA'!$E$37)))</f>
        <v/>
      </c>
      <c r="H114" s="309" t="str">
        <f t="shared" si="2"/>
        <v/>
      </c>
    </row>
    <row r="115" spans="1:8">
      <c r="A115" s="314" t="str">
        <f>IF('APPLIC. FRACT.'!A115="","",'APPLIC. FRACT.'!A115)</f>
        <v/>
      </c>
      <c r="B115" s="437"/>
      <c r="C115" s="308" t="str">
        <f>IF(A115="","",IF('APPLIC. FRACT.'!C115="","",'APPLIC. FRACT.'!C115))</f>
        <v/>
      </c>
      <c r="D115" s="427"/>
      <c r="E115" s="308" t="str">
        <f>IF(A115="","",IF('DEV.  DATA'!$D$72="","",1.3))</f>
        <v/>
      </c>
      <c r="F115" s="310" t="str">
        <f>IF($A115="","",IF('DEV.  DATA'!$E$50&lt;&gt;"",1,'APPLIC. FRACT.'!H115))</f>
        <v/>
      </c>
      <c r="G115" s="464" t="str">
        <f>IF(A115="","",IF('DEV.  DATA'!$E$35="","",IF('DEV.  DATA'!$E$37="",'DEV.  DATA'!$E$38,'DEV.  DATA'!$E$37)))</f>
        <v/>
      </c>
      <c r="H115" s="309" t="str">
        <f t="shared" si="2"/>
        <v/>
      </c>
    </row>
    <row r="116" spans="1:8">
      <c r="A116" s="314" t="str">
        <f>IF('APPLIC. FRACT.'!A116="","",'APPLIC. FRACT.'!A116)</f>
        <v/>
      </c>
      <c r="B116" s="437"/>
      <c r="C116" s="308" t="str">
        <f>IF(A116="","",IF('APPLIC. FRACT.'!C116="","",'APPLIC. FRACT.'!C116))</f>
        <v/>
      </c>
      <c r="D116" s="427"/>
      <c r="E116" s="308" t="str">
        <f>IF(A116="","",IF('DEV.  DATA'!$D$72="","",1.3))</f>
        <v/>
      </c>
      <c r="F116" s="310" t="str">
        <f>IF($A116="","",IF('DEV.  DATA'!$E$50&lt;&gt;"",1,'APPLIC. FRACT.'!H116))</f>
        <v/>
      </c>
      <c r="G116" s="464" t="str">
        <f>IF(A116="","",IF('DEV.  DATA'!$E$35="","",IF('DEV.  DATA'!$E$37="",'DEV.  DATA'!$E$38,'DEV.  DATA'!$E$37)))</f>
        <v/>
      </c>
      <c r="H116" s="309" t="str">
        <f t="shared" si="2"/>
        <v/>
      </c>
    </row>
    <row r="117" spans="1:8">
      <c r="A117" s="314" t="str">
        <f>IF('APPLIC. FRACT.'!A117="","",'APPLIC. FRACT.'!A117)</f>
        <v/>
      </c>
      <c r="B117" s="437"/>
      <c r="C117" s="308" t="str">
        <f>IF(A117="","",IF('APPLIC. FRACT.'!C117="","",'APPLIC. FRACT.'!C117))</f>
        <v/>
      </c>
      <c r="D117" s="427"/>
      <c r="E117" s="308" t="str">
        <f>IF(A117="","",IF('DEV.  DATA'!$D$72="","",1.3))</f>
        <v/>
      </c>
      <c r="F117" s="310" t="str">
        <f>IF($A117="","",IF('DEV.  DATA'!$E$50&lt;&gt;"",1,'APPLIC. FRACT.'!H117))</f>
        <v/>
      </c>
      <c r="G117" s="464" t="str">
        <f>IF(A117="","",IF('DEV.  DATA'!$E$35="","",IF('DEV.  DATA'!$E$37="",'DEV.  DATA'!$E$38,'DEV.  DATA'!$E$37)))</f>
        <v/>
      </c>
      <c r="H117" s="309" t="str">
        <f t="shared" si="2"/>
        <v/>
      </c>
    </row>
    <row r="118" spans="1:8">
      <c r="A118" s="314" t="str">
        <f>IF('APPLIC. FRACT.'!A118="","",'APPLIC. FRACT.'!A118)</f>
        <v/>
      </c>
      <c r="B118" s="437"/>
      <c r="C118" s="308" t="str">
        <f>IF(A118="","",IF('APPLIC. FRACT.'!C118="","",'APPLIC. FRACT.'!C118))</f>
        <v/>
      </c>
      <c r="D118" s="427"/>
      <c r="E118" s="308" t="str">
        <f>IF(A118="","",IF('DEV.  DATA'!$D$72="","",1.3))</f>
        <v/>
      </c>
      <c r="F118" s="310" t="str">
        <f>IF($A118="","",IF('DEV.  DATA'!$E$50&lt;&gt;"",1,'APPLIC. FRACT.'!H118))</f>
        <v/>
      </c>
      <c r="G118" s="464" t="str">
        <f>IF(A118="","",IF('DEV.  DATA'!$E$35="","",IF('DEV.  DATA'!$E$37="",'DEV.  DATA'!$E$38,'DEV.  DATA'!$E$37)))</f>
        <v/>
      </c>
      <c r="H118" s="309" t="str">
        <f t="shared" si="2"/>
        <v/>
      </c>
    </row>
    <row r="119" spans="1:8">
      <c r="A119" s="314" t="str">
        <f>IF('APPLIC. FRACT.'!A119="","",'APPLIC. FRACT.'!A119)</f>
        <v/>
      </c>
      <c r="B119" s="437"/>
      <c r="C119" s="308" t="str">
        <f>IF(A119="","",IF('APPLIC. FRACT.'!C119="","",'APPLIC. FRACT.'!C119))</f>
        <v/>
      </c>
      <c r="D119" s="427"/>
      <c r="E119" s="308" t="str">
        <f>IF(A119="","",IF('DEV.  DATA'!$D$72="","",1.3))</f>
        <v/>
      </c>
      <c r="F119" s="310" t="str">
        <f>IF($A119="","",IF('DEV.  DATA'!$E$50&lt;&gt;"",1,'APPLIC. FRACT.'!H119))</f>
        <v/>
      </c>
      <c r="G119" s="464" t="str">
        <f>IF(A119="","",IF('DEV.  DATA'!$E$35="","",IF('DEV.  DATA'!$E$37="",'DEV.  DATA'!$E$38,'DEV.  DATA'!$E$37)))</f>
        <v/>
      </c>
      <c r="H119" s="309" t="str">
        <f t="shared" si="2"/>
        <v/>
      </c>
    </row>
    <row r="120" spans="1:8">
      <c r="A120" s="314" t="str">
        <f>IF('APPLIC. FRACT.'!A120="","",'APPLIC. FRACT.'!A120)</f>
        <v/>
      </c>
      <c r="B120" s="437"/>
      <c r="C120" s="308" t="str">
        <f>IF(A120="","",IF('APPLIC. FRACT.'!C120="","",'APPLIC. FRACT.'!C120))</f>
        <v/>
      </c>
      <c r="D120" s="427"/>
      <c r="E120" s="308" t="str">
        <f>IF(A120="","",IF('DEV.  DATA'!$D$72="","",1.3))</f>
        <v/>
      </c>
      <c r="F120" s="310" t="str">
        <f>IF($A120="","",IF('DEV.  DATA'!$E$50&lt;&gt;"",1,'APPLIC. FRACT.'!H120))</f>
        <v/>
      </c>
      <c r="G120" s="464" t="str">
        <f>IF(A120="","",IF('DEV.  DATA'!$E$35="","",IF('DEV.  DATA'!$E$37="",'DEV.  DATA'!$E$38,'DEV.  DATA'!$E$37)))</f>
        <v/>
      </c>
      <c r="H120" s="309" t="str">
        <f t="shared" si="2"/>
        <v/>
      </c>
    </row>
    <row r="121" spans="1:8">
      <c r="A121" s="314" t="str">
        <f>IF('APPLIC. FRACT.'!A121="","",'APPLIC. FRACT.'!A121)</f>
        <v/>
      </c>
      <c r="B121" s="437"/>
      <c r="C121" s="308" t="str">
        <f>IF(A121="","",IF('APPLIC. FRACT.'!C121="","",'APPLIC. FRACT.'!C121))</f>
        <v/>
      </c>
      <c r="D121" s="427"/>
      <c r="E121" s="308" t="str">
        <f>IF(A121="","",IF('DEV.  DATA'!$D$72="","",1.3))</f>
        <v/>
      </c>
      <c r="F121" s="310" t="str">
        <f>IF($A121="","",IF('DEV.  DATA'!$E$50&lt;&gt;"",1,'APPLIC. FRACT.'!H121))</f>
        <v/>
      </c>
      <c r="G121" s="464" t="str">
        <f>IF(A121="","",IF('DEV.  DATA'!$E$35="","",IF('DEV.  DATA'!$E$37="",'DEV.  DATA'!$E$38,'DEV.  DATA'!$E$37)))</f>
        <v/>
      </c>
      <c r="H121" s="309" t="str">
        <f t="shared" si="2"/>
        <v/>
      </c>
    </row>
    <row r="122" spans="1:8">
      <c r="A122" s="314" t="str">
        <f>IF('APPLIC. FRACT.'!A122="","",'APPLIC. FRACT.'!A122)</f>
        <v/>
      </c>
      <c r="B122" s="437"/>
      <c r="C122" s="308" t="str">
        <f>IF(A122="","",IF('APPLIC. FRACT.'!C122="","",'APPLIC. FRACT.'!C122))</f>
        <v/>
      </c>
      <c r="D122" s="427"/>
      <c r="E122" s="308" t="str">
        <f>IF(A122="","",IF('DEV.  DATA'!$D$72="","",1.3))</f>
        <v/>
      </c>
      <c r="F122" s="310" t="str">
        <f>IF($A122="","",IF('DEV.  DATA'!$E$50&lt;&gt;"",1,'APPLIC. FRACT.'!H122))</f>
        <v/>
      </c>
      <c r="G122" s="464" t="str">
        <f>IF(A122="","",IF('DEV.  DATA'!$E$35="","",IF('DEV.  DATA'!$E$37="",'DEV.  DATA'!$E$38,'DEV.  DATA'!$E$37)))</f>
        <v/>
      </c>
      <c r="H122" s="309" t="str">
        <f t="shared" si="2"/>
        <v/>
      </c>
    </row>
    <row r="123" spans="1:8">
      <c r="A123" s="314" t="str">
        <f>IF('APPLIC. FRACT.'!A123="","",'APPLIC. FRACT.'!A123)</f>
        <v/>
      </c>
      <c r="B123" s="437"/>
      <c r="C123" s="308" t="str">
        <f>IF(A123="","",IF('APPLIC. FRACT.'!C123="","",'APPLIC. FRACT.'!C123))</f>
        <v/>
      </c>
      <c r="D123" s="427"/>
      <c r="E123" s="308" t="str">
        <f>IF(A123="","",IF('DEV.  DATA'!$D$72="","",1.3))</f>
        <v/>
      </c>
      <c r="F123" s="310" t="str">
        <f>IF($A123="","",IF('DEV.  DATA'!$E$50&lt;&gt;"",1,'APPLIC. FRACT.'!H123))</f>
        <v/>
      </c>
      <c r="G123" s="464" t="str">
        <f>IF(A123="","",IF('DEV.  DATA'!$E$35="","",IF('DEV.  DATA'!$E$37="",'DEV.  DATA'!$E$38,'DEV.  DATA'!$E$37)))</f>
        <v/>
      </c>
      <c r="H123" s="309" t="str">
        <f t="shared" si="2"/>
        <v/>
      </c>
    </row>
    <row r="124" spans="1:8">
      <c r="A124" s="314" t="str">
        <f>IF('APPLIC. FRACT.'!A124="","",'APPLIC. FRACT.'!A124)</f>
        <v/>
      </c>
      <c r="B124" s="437"/>
      <c r="C124" s="308" t="str">
        <f>IF(A124="","",IF('APPLIC. FRACT.'!C124="","",'APPLIC. FRACT.'!C124))</f>
        <v/>
      </c>
      <c r="D124" s="427"/>
      <c r="E124" s="308" t="str">
        <f>IF(A124="","",IF('DEV.  DATA'!$D$72="","",1.3))</f>
        <v/>
      </c>
      <c r="F124" s="310" t="str">
        <f>IF($A124="","",IF('DEV.  DATA'!$E$50&lt;&gt;"",1,'APPLIC. FRACT.'!H124))</f>
        <v/>
      </c>
      <c r="G124" s="464" t="str">
        <f>IF(A124="","",IF('DEV.  DATA'!$E$35="","",IF('DEV.  DATA'!$E$37="",'DEV.  DATA'!$E$38,'DEV.  DATA'!$E$37)))</f>
        <v/>
      </c>
      <c r="H124" s="309" t="str">
        <f t="shared" si="2"/>
        <v/>
      </c>
    </row>
    <row r="125" spans="1:8">
      <c r="A125" s="314" t="str">
        <f>IF('APPLIC. FRACT.'!A125="","",'APPLIC. FRACT.'!A125)</f>
        <v/>
      </c>
      <c r="B125" s="437"/>
      <c r="C125" s="308" t="str">
        <f>IF(A125="","",IF('APPLIC. FRACT.'!C125="","",'APPLIC. FRACT.'!C125))</f>
        <v/>
      </c>
      <c r="D125" s="427"/>
      <c r="E125" s="308" t="str">
        <f>IF(A125="","",IF('DEV.  DATA'!$D$72="","",1.3))</f>
        <v/>
      </c>
      <c r="F125" s="310" t="str">
        <f>IF($A125="","",IF('DEV.  DATA'!$E$50&lt;&gt;"",1,'APPLIC. FRACT.'!H125))</f>
        <v/>
      </c>
      <c r="G125" s="464" t="str">
        <f>IF(A125="","",IF('DEV.  DATA'!$E$35="","",IF('DEV.  DATA'!$E$37="",'DEV.  DATA'!$E$38,'DEV.  DATA'!$E$37)))</f>
        <v/>
      </c>
      <c r="H125" s="309" t="str">
        <f t="shared" si="2"/>
        <v/>
      </c>
    </row>
    <row r="126" spans="1:8">
      <c r="A126" s="314" t="str">
        <f>IF('APPLIC. FRACT.'!A126="","",'APPLIC. FRACT.'!A126)</f>
        <v/>
      </c>
      <c r="B126" s="437"/>
      <c r="C126" s="308" t="str">
        <f>IF(A126="","",IF('APPLIC. FRACT.'!C126="","",'APPLIC. FRACT.'!C126))</f>
        <v/>
      </c>
      <c r="D126" s="427"/>
      <c r="E126" s="308" t="str">
        <f>IF(A126="","",IF('DEV.  DATA'!$D$72="","",1.3))</f>
        <v/>
      </c>
      <c r="F126" s="310" t="str">
        <f>IF($A126="","",IF('DEV.  DATA'!$E$50&lt;&gt;"",1,'APPLIC. FRACT.'!H126))</f>
        <v/>
      </c>
      <c r="G126" s="464" t="str">
        <f>IF(A126="","",IF('DEV.  DATA'!$E$35="","",IF('DEV.  DATA'!$E$37="",'DEV.  DATA'!$E$38,'DEV.  DATA'!$E$37)))</f>
        <v/>
      </c>
      <c r="H126" s="309" t="str">
        <f t="shared" si="2"/>
        <v/>
      </c>
    </row>
    <row r="127" spans="1:8">
      <c r="A127" s="314" t="str">
        <f>IF('APPLIC. FRACT.'!A127="","",'APPLIC. FRACT.'!A127)</f>
        <v/>
      </c>
      <c r="B127" s="437"/>
      <c r="C127" s="308" t="str">
        <f>IF(A127="","",IF('APPLIC. FRACT.'!C127="","",'APPLIC. FRACT.'!C127))</f>
        <v/>
      </c>
      <c r="D127" s="427"/>
      <c r="E127" s="308" t="str">
        <f>IF(A127="","",IF('DEV.  DATA'!$D$72="","",1.3))</f>
        <v/>
      </c>
      <c r="F127" s="310" t="str">
        <f>IF($A127="","",IF('DEV.  DATA'!$E$50&lt;&gt;"",1,'APPLIC. FRACT.'!H127))</f>
        <v/>
      </c>
      <c r="G127" s="464" t="str">
        <f>IF(A127="","",IF('DEV.  DATA'!$E$35="","",IF('DEV.  DATA'!$E$37="",'DEV.  DATA'!$E$38,'DEV.  DATA'!$E$37)))</f>
        <v/>
      </c>
      <c r="H127" s="309" t="str">
        <f t="shared" si="2"/>
        <v/>
      </c>
    </row>
    <row r="128" spans="1:8">
      <c r="A128" s="314" t="str">
        <f>IF('APPLIC. FRACT.'!A128="","",'APPLIC. FRACT.'!A128)</f>
        <v/>
      </c>
      <c r="B128" s="437"/>
      <c r="C128" s="308" t="str">
        <f>IF(A128="","",IF('APPLIC. FRACT.'!C128="","",'APPLIC. FRACT.'!C128))</f>
        <v/>
      </c>
      <c r="D128" s="427"/>
      <c r="E128" s="308" t="str">
        <f>IF(A128="","",IF('DEV.  DATA'!$D$72="","",1.3))</f>
        <v/>
      </c>
      <c r="F128" s="310" t="str">
        <f>IF($A128="","",IF('DEV.  DATA'!$E$50&lt;&gt;"",1,'APPLIC. FRACT.'!H128))</f>
        <v/>
      </c>
      <c r="G128" s="464" t="str">
        <f>IF(A128="","",IF('DEV.  DATA'!$E$35="","",IF('DEV.  DATA'!$E$37="",'DEV.  DATA'!$E$38,'DEV.  DATA'!$E$37)))</f>
        <v/>
      </c>
      <c r="H128" s="309" t="str">
        <f t="shared" si="2"/>
        <v/>
      </c>
    </row>
    <row r="129" spans="1:8">
      <c r="A129" s="314" t="str">
        <f>IF('APPLIC. FRACT.'!A129="","",'APPLIC. FRACT.'!A129)</f>
        <v/>
      </c>
      <c r="B129" s="437"/>
      <c r="C129" s="308" t="str">
        <f>IF(A129="","",IF('APPLIC. FRACT.'!C129="","",'APPLIC. FRACT.'!C129))</f>
        <v/>
      </c>
      <c r="D129" s="427"/>
      <c r="E129" s="308" t="str">
        <f>IF(A129="","",IF('DEV.  DATA'!$D$72="","",1.3))</f>
        <v/>
      </c>
      <c r="F129" s="310" t="str">
        <f>IF($A129="","",IF('DEV.  DATA'!$E$50&lt;&gt;"",1,'APPLIC. FRACT.'!H129))</f>
        <v/>
      </c>
      <c r="G129" s="464" t="str">
        <f>IF(A129="","",IF('DEV.  DATA'!$E$35="","",IF('DEV.  DATA'!$E$37="",'DEV.  DATA'!$E$38,'DEV.  DATA'!$E$37)))</f>
        <v/>
      </c>
      <c r="H129" s="309" t="str">
        <f t="shared" si="2"/>
        <v/>
      </c>
    </row>
    <row r="130" spans="1:8">
      <c r="A130" s="314" t="str">
        <f>IF('APPLIC. FRACT.'!A130="","",'APPLIC. FRACT.'!A130)</f>
        <v/>
      </c>
      <c r="B130" s="437"/>
      <c r="C130" s="308" t="str">
        <f>IF(A130="","",IF('APPLIC. FRACT.'!C130="","",'APPLIC. FRACT.'!C130))</f>
        <v/>
      </c>
      <c r="D130" s="427"/>
      <c r="E130" s="308" t="str">
        <f>IF(A130="","",IF('DEV.  DATA'!$D$72="","",1.3))</f>
        <v/>
      </c>
      <c r="F130" s="310" t="str">
        <f>IF($A130="","",IF('DEV.  DATA'!$E$50&lt;&gt;"",1,'APPLIC. FRACT.'!H130))</f>
        <v/>
      </c>
      <c r="G130" s="464" t="str">
        <f>IF(A130="","",IF('DEV.  DATA'!$E$35="","",IF('DEV.  DATA'!$E$37="",'DEV.  DATA'!$E$38,'DEV.  DATA'!$E$37)))</f>
        <v/>
      </c>
      <c r="H130" s="309" t="str">
        <f t="shared" si="2"/>
        <v/>
      </c>
    </row>
    <row r="131" spans="1:8">
      <c r="A131" s="314" t="str">
        <f>IF('APPLIC. FRACT.'!A131="","",'APPLIC. FRACT.'!A131)</f>
        <v/>
      </c>
      <c r="B131" s="437"/>
      <c r="C131" s="308" t="str">
        <f>IF(A131="","",IF('APPLIC. FRACT.'!C131="","",'APPLIC. FRACT.'!C131))</f>
        <v/>
      </c>
      <c r="D131" s="427"/>
      <c r="E131" s="308" t="str">
        <f>IF(A131="","",IF('DEV.  DATA'!$D$72="","",1.3))</f>
        <v/>
      </c>
      <c r="F131" s="310" t="str">
        <f>IF($A131="","",IF('DEV.  DATA'!$E$50&lt;&gt;"",1,'APPLIC. FRACT.'!H131))</f>
        <v/>
      </c>
      <c r="G131" s="464" t="str">
        <f>IF(A131="","",IF('DEV.  DATA'!$E$35="","",IF('DEV.  DATA'!$E$37="",'DEV.  DATA'!$E$38,'DEV.  DATA'!$E$37)))</f>
        <v/>
      </c>
      <c r="H131" s="309" t="str">
        <f t="shared" si="2"/>
        <v/>
      </c>
    </row>
    <row r="132" spans="1:8">
      <c r="A132" s="314" t="str">
        <f>IF('APPLIC. FRACT.'!A132="","",'APPLIC. FRACT.'!A132)</f>
        <v/>
      </c>
      <c r="B132" s="437"/>
      <c r="C132" s="308" t="str">
        <f>IF(A132="","",IF('APPLIC. FRACT.'!C132="","",'APPLIC. FRACT.'!C132))</f>
        <v/>
      </c>
      <c r="D132" s="427"/>
      <c r="E132" s="308" t="str">
        <f>IF(A132="","",IF('DEV.  DATA'!$D$72="","",1.3))</f>
        <v/>
      </c>
      <c r="F132" s="310" t="str">
        <f>IF($A132="","",IF('DEV.  DATA'!$E$50&lt;&gt;"",1,'APPLIC. FRACT.'!H132))</f>
        <v/>
      </c>
      <c r="G132" s="464" t="str">
        <f>IF(A132="","",IF('DEV.  DATA'!$E$35="","",IF('DEV.  DATA'!$E$37="",'DEV.  DATA'!$E$38,'DEV.  DATA'!$E$37)))</f>
        <v/>
      </c>
      <c r="H132" s="309" t="str">
        <f t="shared" si="2"/>
        <v/>
      </c>
    </row>
    <row r="133" spans="1:8">
      <c r="A133" s="314" t="str">
        <f>IF('APPLIC. FRACT.'!A133="","",'APPLIC. FRACT.'!A133)</f>
        <v/>
      </c>
      <c r="B133" s="437"/>
      <c r="C133" s="308" t="str">
        <f>IF(A133="","",IF('APPLIC. FRACT.'!C133="","",'APPLIC. FRACT.'!C133))</f>
        <v/>
      </c>
      <c r="D133" s="427"/>
      <c r="E133" s="308" t="str">
        <f>IF(A133="","",IF('DEV.  DATA'!$D$72="","",1.3))</f>
        <v/>
      </c>
      <c r="F133" s="310" t="str">
        <f>IF($A133="","",IF('DEV.  DATA'!$E$50&lt;&gt;"",1,'APPLIC. FRACT.'!H133))</f>
        <v/>
      </c>
      <c r="G133" s="464" t="str">
        <f>IF(A133="","",IF('DEV.  DATA'!$E$35="","",IF('DEV.  DATA'!$E$37="",'DEV.  DATA'!$E$38,'DEV.  DATA'!$E$37)))</f>
        <v/>
      </c>
      <c r="H133" s="309" t="str">
        <f t="shared" si="2"/>
        <v/>
      </c>
    </row>
    <row r="134" spans="1:8">
      <c r="A134" s="314" t="str">
        <f>IF('APPLIC. FRACT.'!A134="","",'APPLIC. FRACT.'!A134)</f>
        <v/>
      </c>
      <c r="B134" s="437"/>
      <c r="C134" s="308" t="str">
        <f>IF(A134="","",IF('APPLIC. FRACT.'!C134="","",'APPLIC. FRACT.'!C134))</f>
        <v/>
      </c>
      <c r="D134" s="427"/>
      <c r="E134" s="308" t="str">
        <f>IF(A134="","",IF('DEV.  DATA'!$D$72="","",1.3))</f>
        <v/>
      </c>
      <c r="F134" s="310" t="str">
        <f>IF($A134="","",IF('DEV.  DATA'!$E$50&lt;&gt;"",1,'APPLIC. FRACT.'!H134))</f>
        <v/>
      </c>
      <c r="G134" s="464" t="str">
        <f>IF(A134="","",IF('DEV.  DATA'!$E$35="","",IF('DEV.  DATA'!$E$37="",'DEV.  DATA'!$E$38,'DEV.  DATA'!$E$37)))</f>
        <v/>
      </c>
      <c r="H134" s="309" t="str">
        <f t="shared" si="2"/>
        <v/>
      </c>
    </row>
    <row r="135" spans="1:8">
      <c r="A135" s="314" t="str">
        <f>IF('APPLIC. FRACT.'!A135="","",'APPLIC. FRACT.'!A135)</f>
        <v/>
      </c>
      <c r="B135" s="437"/>
      <c r="C135" s="308" t="str">
        <f>IF(A135="","",IF('APPLIC. FRACT.'!C135="","",'APPLIC. FRACT.'!C135))</f>
        <v/>
      </c>
      <c r="D135" s="427"/>
      <c r="E135" s="308" t="str">
        <f>IF(A135="","",IF('DEV.  DATA'!$D$72="","",1.3))</f>
        <v/>
      </c>
      <c r="F135" s="310" t="str">
        <f>IF($A135="","",IF('DEV.  DATA'!$E$50&lt;&gt;"",1,'APPLIC. FRACT.'!H135))</f>
        <v/>
      </c>
      <c r="G135" s="464" t="str">
        <f>IF(A135="","",IF('DEV.  DATA'!$E$35="","",IF('DEV.  DATA'!$E$37="",'DEV.  DATA'!$E$38,'DEV.  DATA'!$E$37)))</f>
        <v/>
      </c>
      <c r="H135" s="309" t="str">
        <f t="shared" si="2"/>
        <v/>
      </c>
    </row>
    <row r="136" spans="1:8">
      <c r="A136" s="314" t="str">
        <f>IF('APPLIC. FRACT.'!A136="","",'APPLIC. FRACT.'!A136)</f>
        <v/>
      </c>
      <c r="B136" s="437"/>
      <c r="C136" s="308" t="str">
        <f>IF(A136="","",IF('APPLIC. FRACT.'!C136="","",'APPLIC. FRACT.'!C136))</f>
        <v/>
      </c>
      <c r="D136" s="427"/>
      <c r="E136" s="308" t="str">
        <f>IF(A136="","",IF('DEV.  DATA'!$D$72="","",1.3))</f>
        <v/>
      </c>
      <c r="F136" s="310" t="str">
        <f>IF($A136="","",IF('DEV.  DATA'!$E$50&lt;&gt;"",1,'APPLIC. FRACT.'!H136))</f>
        <v/>
      </c>
      <c r="G136" s="464" t="str">
        <f>IF(A136="","",IF('DEV.  DATA'!$E$35="","",IF('DEV.  DATA'!$E$37="",'DEV.  DATA'!$E$38,'DEV.  DATA'!$E$37)))</f>
        <v/>
      </c>
      <c r="H136" s="309" t="str">
        <f t="shared" si="2"/>
        <v/>
      </c>
    </row>
    <row r="137" spans="1:8">
      <c r="A137" s="314" t="str">
        <f>IF('APPLIC. FRACT.'!A137="","",'APPLIC. FRACT.'!A137)</f>
        <v/>
      </c>
      <c r="B137" s="437"/>
      <c r="C137" s="308" t="str">
        <f>IF(A137="","",IF('APPLIC. FRACT.'!C137="","",'APPLIC. FRACT.'!C137))</f>
        <v/>
      </c>
      <c r="D137" s="427"/>
      <c r="E137" s="308" t="str">
        <f>IF(A137="","",IF('DEV.  DATA'!$D$72="","",1.3))</f>
        <v/>
      </c>
      <c r="F137" s="310" t="str">
        <f>IF($A137="","",IF('DEV.  DATA'!$E$50&lt;&gt;"",1,'APPLIC. FRACT.'!H137))</f>
        <v/>
      </c>
      <c r="G137" s="464" t="str">
        <f>IF(A137="","",IF('DEV.  DATA'!$E$35="","",IF('DEV.  DATA'!$E$37="",'DEV.  DATA'!$E$38,'DEV.  DATA'!$E$37)))</f>
        <v/>
      </c>
      <c r="H137" s="309" t="str">
        <f t="shared" si="2"/>
        <v/>
      </c>
    </row>
    <row r="138" spans="1:8">
      <c r="A138" s="314" t="str">
        <f>IF('APPLIC. FRACT.'!A138="","",'APPLIC. FRACT.'!A138)</f>
        <v/>
      </c>
      <c r="B138" s="437"/>
      <c r="C138" s="308" t="str">
        <f>IF(A138="","",IF('APPLIC. FRACT.'!C138="","",'APPLIC. FRACT.'!C138))</f>
        <v/>
      </c>
      <c r="D138" s="427"/>
      <c r="E138" s="308" t="str">
        <f>IF(A138="","",IF('DEV.  DATA'!$D$72="","",1.3))</f>
        <v/>
      </c>
      <c r="F138" s="310" t="str">
        <f>IF($A138="","",IF('DEV.  DATA'!$E$50&lt;&gt;"",1,'APPLIC. FRACT.'!H138))</f>
        <v/>
      </c>
      <c r="G138" s="464" t="str">
        <f>IF(A138="","",IF('DEV.  DATA'!$E$35="","",IF('DEV.  DATA'!$E$37="",'DEV.  DATA'!$E$38,'DEV.  DATA'!$E$37)))</f>
        <v/>
      </c>
      <c r="H138" s="309" t="str">
        <f t="shared" si="2"/>
        <v/>
      </c>
    </row>
    <row r="139" spans="1:8">
      <c r="A139" s="314" t="str">
        <f>IF('APPLIC. FRACT.'!A139="","",'APPLIC. FRACT.'!A139)</f>
        <v/>
      </c>
      <c r="B139" s="437"/>
      <c r="C139" s="308" t="str">
        <f>IF(A139="","",IF('APPLIC. FRACT.'!C139="","",'APPLIC. FRACT.'!C139))</f>
        <v/>
      </c>
      <c r="D139" s="427"/>
      <c r="E139" s="308" t="str">
        <f>IF(A139="","",IF('DEV.  DATA'!$D$72="","",1.3))</f>
        <v/>
      </c>
      <c r="F139" s="310" t="str">
        <f>IF($A139="","",IF('DEV.  DATA'!$E$50&lt;&gt;"",1,'APPLIC. FRACT.'!H139))</f>
        <v/>
      </c>
      <c r="G139" s="464" t="str">
        <f>IF(A139="","",IF('DEV.  DATA'!$E$35="","",IF('DEV.  DATA'!$E$37="",'DEV.  DATA'!$E$38,'DEV.  DATA'!$E$37)))</f>
        <v/>
      </c>
      <c r="H139" s="309" t="str">
        <f t="shared" si="2"/>
        <v/>
      </c>
    </row>
    <row r="140" spans="1:8">
      <c r="A140" s="314" t="str">
        <f>IF('APPLIC. FRACT.'!A140="","",'APPLIC. FRACT.'!A140)</f>
        <v/>
      </c>
      <c r="B140" s="437"/>
      <c r="C140" s="308" t="str">
        <f>IF(A140="","",IF('APPLIC. FRACT.'!C140="","",'APPLIC. FRACT.'!C140))</f>
        <v/>
      </c>
      <c r="D140" s="427"/>
      <c r="E140" s="308" t="str">
        <f>IF(A140="","",IF('DEV.  DATA'!$D$72="","",1.3))</f>
        <v/>
      </c>
      <c r="F140" s="310" t="str">
        <f>IF($A140="","",IF('DEV.  DATA'!$E$50&lt;&gt;"",1,'APPLIC. FRACT.'!H140))</f>
        <v/>
      </c>
      <c r="G140" s="464" t="str">
        <f>IF(A140="","",IF('DEV.  DATA'!$E$35="","",IF('DEV.  DATA'!$E$37="",'DEV.  DATA'!$E$38,'DEV.  DATA'!$E$37)))</f>
        <v/>
      </c>
      <c r="H140" s="309" t="str">
        <f t="shared" si="2"/>
        <v/>
      </c>
    </row>
    <row r="141" spans="1:8">
      <c r="A141" s="314" t="str">
        <f>IF('APPLIC. FRACT.'!A141="","",'APPLIC. FRACT.'!A141)</f>
        <v/>
      </c>
      <c r="B141" s="437"/>
      <c r="C141" s="308" t="str">
        <f>IF(A141="","",IF('APPLIC. FRACT.'!C141="","",'APPLIC. FRACT.'!C141))</f>
        <v/>
      </c>
      <c r="D141" s="427"/>
      <c r="E141" s="308" t="str">
        <f>IF(A141="","",IF('DEV.  DATA'!$D$72="","",1.3))</f>
        <v/>
      </c>
      <c r="F141" s="310" t="str">
        <f>IF($A141="","",IF('DEV.  DATA'!$E$50&lt;&gt;"",1,'APPLIC. FRACT.'!H141))</f>
        <v/>
      </c>
      <c r="G141" s="464" t="str">
        <f>IF(A141="","",IF('DEV.  DATA'!$E$35="","",IF('DEV.  DATA'!$E$37="",'DEV.  DATA'!$E$38,'DEV.  DATA'!$E$37)))</f>
        <v/>
      </c>
      <c r="H141" s="309" t="str">
        <f t="shared" si="2"/>
        <v/>
      </c>
    </row>
    <row r="142" spans="1:8">
      <c r="A142" s="314" t="str">
        <f>IF('APPLIC. FRACT.'!A142="","",'APPLIC. FRACT.'!A142)</f>
        <v/>
      </c>
      <c r="B142" s="437"/>
      <c r="C142" s="308" t="str">
        <f>IF(A142="","",IF('APPLIC. FRACT.'!C142="","",'APPLIC. FRACT.'!C142))</f>
        <v/>
      </c>
      <c r="D142" s="427"/>
      <c r="E142" s="308" t="str">
        <f>IF(A142="","",IF('DEV.  DATA'!$D$72="","",1.3))</f>
        <v/>
      </c>
      <c r="F142" s="310" t="str">
        <f>IF($A142="","",IF('DEV.  DATA'!$E$50&lt;&gt;"",1,'APPLIC. FRACT.'!H142))</f>
        <v/>
      </c>
      <c r="G142" s="464" t="str">
        <f>IF(A142="","",IF('DEV.  DATA'!$E$35="","",IF('DEV.  DATA'!$E$37="",'DEV.  DATA'!$E$38,'DEV.  DATA'!$E$37)))</f>
        <v/>
      </c>
      <c r="H142" s="309" t="str">
        <f t="shared" si="2"/>
        <v/>
      </c>
    </row>
    <row r="143" spans="1:8">
      <c r="A143" s="314" t="str">
        <f>IF('APPLIC. FRACT.'!A143="","",'APPLIC. FRACT.'!A143)</f>
        <v/>
      </c>
      <c r="B143" s="437"/>
      <c r="C143" s="308" t="str">
        <f>IF(A143="","",IF('APPLIC. FRACT.'!C143="","",'APPLIC. FRACT.'!C143))</f>
        <v/>
      </c>
      <c r="D143" s="427"/>
      <c r="E143" s="308" t="str">
        <f>IF(A143="","",IF('DEV.  DATA'!$D$72="","",1.3))</f>
        <v/>
      </c>
      <c r="F143" s="310" t="str">
        <f>IF($A143="","",IF('DEV.  DATA'!$E$50&lt;&gt;"",1,'APPLIC. FRACT.'!H143))</f>
        <v/>
      </c>
      <c r="G143" s="464" t="str">
        <f>IF(A143="","",IF('DEV.  DATA'!$E$35="","",IF('DEV.  DATA'!$E$37="",'DEV.  DATA'!$E$38,'DEV.  DATA'!$E$37)))</f>
        <v/>
      </c>
      <c r="H143" s="309" t="str">
        <f t="shared" si="2"/>
        <v/>
      </c>
    </row>
    <row r="144" spans="1:8">
      <c r="A144" s="314" t="str">
        <f>IF('APPLIC. FRACT.'!A144="","",'APPLIC. FRACT.'!A144)</f>
        <v/>
      </c>
      <c r="B144" s="437"/>
      <c r="C144" s="308" t="str">
        <f>IF(A144="","",IF('APPLIC. FRACT.'!C144="","",'APPLIC. FRACT.'!C144))</f>
        <v/>
      </c>
      <c r="D144" s="427"/>
      <c r="E144" s="308" t="str">
        <f>IF(A144="","",IF('DEV.  DATA'!$D$72="","",1.3))</f>
        <v/>
      </c>
      <c r="F144" s="310" t="str">
        <f>IF($A144="","",IF('DEV.  DATA'!$E$50&lt;&gt;"",1,'APPLIC. FRACT.'!H144))</f>
        <v/>
      </c>
      <c r="G144" s="464" t="str">
        <f>IF(A144="","",IF('DEV.  DATA'!$E$35="","",IF('DEV.  DATA'!$E$37="",'DEV.  DATA'!$E$38,'DEV.  DATA'!$E$37)))</f>
        <v/>
      </c>
      <c r="H144" s="309" t="str">
        <f t="shared" si="2"/>
        <v/>
      </c>
    </row>
    <row r="145" spans="1:8">
      <c r="A145" s="314" t="str">
        <f>IF('APPLIC. FRACT.'!A145="","",'APPLIC. FRACT.'!A145)</f>
        <v/>
      </c>
      <c r="B145" s="437"/>
      <c r="C145" s="308" t="str">
        <f>IF(A145="","",IF('APPLIC. FRACT.'!C145="","",'APPLIC. FRACT.'!C145))</f>
        <v/>
      </c>
      <c r="D145" s="427"/>
      <c r="E145" s="308" t="str">
        <f>IF(A145="","",IF('DEV.  DATA'!$D$72="","",1.3))</f>
        <v/>
      </c>
      <c r="F145" s="310" t="str">
        <f>IF($A145="","",IF('DEV.  DATA'!$E$50&lt;&gt;"",1,'APPLIC. FRACT.'!H145))</f>
        <v/>
      </c>
      <c r="G145" s="464" t="str">
        <f>IF(A145="","",IF('DEV.  DATA'!$E$35="","",IF('DEV.  DATA'!$E$37="",'DEV.  DATA'!$E$38,'DEV.  DATA'!$E$37)))</f>
        <v/>
      </c>
      <c r="H145" s="309" t="str">
        <f t="shared" si="2"/>
        <v/>
      </c>
    </row>
    <row r="146" spans="1:8">
      <c r="A146" s="314" t="str">
        <f>IF('APPLIC. FRACT.'!A146="","",'APPLIC. FRACT.'!A146)</f>
        <v/>
      </c>
      <c r="B146" s="437"/>
      <c r="C146" s="308" t="str">
        <f>IF(A146="","",IF('APPLIC. FRACT.'!C146="","",'APPLIC. FRACT.'!C146))</f>
        <v/>
      </c>
      <c r="D146" s="427"/>
      <c r="E146" s="308" t="str">
        <f>IF(A146="","",IF('DEV.  DATA'!$D$72="","",1.3))</f>
        <v/>
      </c>
      <c r="F146" s="310" t="str">
        <f>IF($A146="","",IF('DEV.  DATA'!$E$50&lt;&gt;"",1,'APPLIC. FRACT.'!H146))</f>
        <v/>
      </c>
      <c r="G146" s="464" t="str">
        <f>IF(A146="","",IF('DEV.  DATA'!$E$35="","",IF('DEV.  DATA'!$E$37="",'DEV.  DATA'!$E$38,'DEV.  DATA'!$E$37)))</f>
        <v/>
      </c>
      <c r="H146" s="309" t="str">
        <f t="shared" si="2"/>
        <v/>
      </c>
    </row>
    <row r="147" spans="1:8">
      <c r="A147" s="314" t="str">
        <f>IF('APPLIC. FRACT.'!A147="","",'APPLIC. FRACT.'!A147)</f>
        <v/>
      </c>
      <c r="B147" s="437"/>
      <c r="C147" s="308" t="str">
        <f>IF(A147="","",IF('APPLIC. FRACT.'!C147="","",'APPLIC. FRACT.'!C147))</f>
        <v/>
      </c>
      <c r="D147" s="427"/>
      <c r="E147" s="308" t="str">
        <f>IF(A147="","",IF('DEV.  DATA'!$D$72="","",1.3))</f>
        <v/>
      </c>
      <c r="F147" s="310" t="str">
        <f>IF($A147="","",IF('DEV.  DATA'!$E$50&lt;&gt;"",1,'APPLIC. FRACT.'!H147))</f>
        <v/>
      </c>
      <c r="G147" s="464" t="str">
        <f>IF(A147="","",IF('DEV.  DATA'!$E$35="","",IF('DEV.  DATA'!$E$37="",'DEV.  DATA'!$E$38,'DEV.  DATA'!$E$37)))</f>
        <v/>
      </c>
      <c r="H147" s="309" t="str">
        <f t="shared" si="2"/>
        <v/>
      </c>
    </row>
    <row r="148" spans="1:8">
      <c r="A148" s="314" t="str">
        <f>IF('APPLIC. FRACT.'!A148="","",'APPLIC. FRACT.'!A148)</f>
        <v/>
      </c>
      <c r="B148" s="437"/>
      <c r="C148" s="308" t="str">
        <f>IF(A148="","",IF('APPLIC. FRACT.'!C148="","",'APPLIC. FRACT.'!C148))</f>
        <v/>
      </c>
      <c r="D148" s="427"/>
      <c r="E148" s="308" t="str">
        <f>IF(A148="","",IF('DEV.  DATA'!$D$72="","",1.3))</f>
        <v/>
      </c>
      <c r="F148" s="310" t="str">
        <f>IF($A148="","",IF('DEV.  DATA'!$E$50&lt;&gt;"",1,'APPLIC. FRACT.'!H148))</f>
        <v/>
      </c>
      <c r="G148" s="464" t="str">
        <f>IF(A148="","",IF('DEV.  DATA'!$E$35="","",IF('DEV.  DATA'!$E$37="",'DEV.  DATA'!$E$38,'DEV.  DATA'!$E$37)))</f>
        <v/>
      </c>
      <c r="H148" s="309" t="str">
        <f t="shared" si="2"/>
        <v/>
      </c>
    </row>
    <row r="149" spans="1:8">
      <c r="A149" s="314" t="str">
        <f>IF('APPLIC. FRACT.'!A149="","",'APPLIC. FRACT.'!A149)</f>
        <v/>
      </c>
      <c r="B149" s="437"/>
      <c r="C149" s="308" t="str">
        <f>IF(A149="","",IF('APPLIC. FRACT.'!C149="","",'APPLIC. FRACT.'!C149))</f>
        <v/>
      </c>
      <c r="D149" s="427"/>
      <c r="E149" s="308" t="str">
        <f>IF(A149="","",IF('DEV.  DATA'!$D$72="","",1.3))</f>
        <v/>
      </c>
      <c r="F149" s="310" t="str">
        <f>IF($A149="","",IF('DEV.  DATA'!$E$50&lt;&gt;"",1,'APPLIC. FRACT.'!H149))</f>
        <v/>
      </c>
      <c r="G149" s="464" t="str">
        <f>IF(A149="","",IF('DEV.  DATA'!$E$35="","",IF('DEV.  DATA'!$E$37="",'DEV.  DATA'!$E$38,'DEV.  DATA'!$E$37)))</f>
        <v/>
      </c>
      <c r="H149" s="309" t="str">
        <f t="shared" si="2"/>
        <v/>
      </c>
    </row>
    <row r="150" spans="1:8">
      <c r="A150" s="314" t="str">
        <f>IF('APPLIC. FRACT.'!A150="","",'APPLIC. FRACT.'!A150)</f>
        <v/>
      </c>
      <c r="B150" s="437"/>
      <c r="C150" s="308" t="str">
        <f>IF(A150="","",IF('APPLIC. FRACT.'!C150="","",'APPLIC. FRACT.'!C150))</f>
        <v/>
      </c>
      <c r="D150" s="427"/>
      <c r="E150" s="308" t="str">
        <f>IF(A150="","",IF('DEV.  DATA'!$D$72="","",1.3))</f>
        <v/>
      </c>
      <c r="F150" s="310" t="str">
        <f>IF($A150="","",IF('DEV.  DATA'!$E$50&lt;&gt;"",1,'APPLIC. FRACT.'!H150))</f>
        <v/>
      </c>
      <c r="G150" s="464" t="str">
        <f>IF(A150="","",IF('DEV.  DATA'!$E$35="","",IF('DEV.  DATA'!$E$37="",'DEV.  DATA'!$E$38,'DEV.  DATA'!$E$37)))</f>
        <v/>
      </c>
      <c r="H150" s="309" t="str">
        <f t="shared" si="2"/>
        <v/>
      </c>
    </row>
    <row r="151" spans="1:8">
      <c r="A151" s="314" t="str">
        <f>IF('APPLIC. FRACT.'!A151="","",'APPLIC. FRACT.'!A151)</f>
        <v/>
      </c>
      <c r="B151" s="437"/>
      <c r="C151" s="308" t="str">
        <f>IF(A151="","",IF('APPLIC. FRACT.'!C151="","",'APPLIC. FRACT.'!C151))</f>
        <v/>
      </c>
      <c r="D151" s="427"/>
      <c r="E151" s="308" t="str">
        <f>IF(A151="","",IF('DEV.  DATA'!$D$72="","",1.3))</f>
        <v/>
      </c>
      <c r="F151" s="310" t="str">
        <f>IF($A151="","",IF('DEV.  DATA'!$E$50&lt;&gt;"",1,'APPLIC. FRACT.'!H151))</f>
        <v/>
      </c>
      <c r="G151" s="464" t="str">
        <f>IF(A151="","",IF('DEV.  DATA'!$E$35="","",IF('DEV.  DATA'!$E$37="",'DEV.  DATA'!$E$38,'DEV.  DATA'!$E$37)))</f>
        <v/>
      </c>
      <c r="H151" s="309" t="str">
        <f t="shared" si="2"/>
        <v/>
      </c>
    </row>
    <row r="152" spans="1:8">
      <c r="A152" s="314" t="str">
        <f>IF('APPLIC. FRACT.'!A152="","",'APPLIC. FRACT.'!A152)</f>
        <v/>
      </c>
      <c r="B152" s="437"/>
      <c r="C152" s="308" t="str">
        <f>IF(A152="","",IF('APPLIC. FRACT.'!C152="","",'APPLIC. FRACT.'!C152))</f>
        <v/>
      </c>
      <c r="D152" s="427"/>
      <c r="E152" s="308" t="str">
        <f>IF(A152="","",IF('DEV.  DATA'!$D$72="","",1.3))</f>
        <v/>
      </c>
      <c r="F152" s="310" t="str">
        <f>IF($A152="","",IF('DEV.  DATA'!$E$50&lt;&gt;"",1,'APPLIC. FRACT.'!H152))</f>
        <v/>
      </c>
      <c r="G152" s="464" t="str">
        <f>IF(A152="","",IF('DEV.  DATA'!$E$35="","",IF('DEV.  DATA'!$E$37="",'DEV.  DATA'!$E$38,'DEV.  DATA'!$E$37)))</f>
        <v/>
      </c>
      <c r="H152" s="309" t="str">
        <f t="shared" si="2"/>
        <v/>
      </c>
    </row>
    <row r="153" spans="1:8">
      <c r="A153" s="314" t="str">
        <f>IF('APPLIC. FRACT.'!A153="","",'APPLIC. FRACT.'!A153)</f>
        <v/>
      </c>
      <c r="B153" s="437"/>
      <c r="C153" s="308" t="str">
        <f>IF(A153="","",IF('APPLIC. FRACT.'!C153="","",'APPLIC. FRACT.'!C153))</f>
        <v/>
      </c>
      <c r="D153" s="427"/>
      <c r="E153" s="308" t="str">
        <f>IF(A153="","",IF('DEV.  DATA'!$D$72="","",1.3))</f>
        <v/>
      </c>
      <c r="F153" s="310" t="str">
        <f>IF($A153="","",IF('DEV.  DATA'!$E$50&lt;&gt;"",1,'APPLIC. FRACT.'!H153))</f>
        <v/>
      </c>
      <c r="G153" s="464" t="str">
        <f>IF(A153="","",IF('DEV.  DATA'!$E$35="","",IF('DEV.  DATA'!$E$37="",'DEV.  DATA'!$E$38,'DEV.  DATA'!$E$37)))</f>
        <v/>
      </c>
      <c r="H153" s="309" t="str">
        <f t="shared" si="2"/>
        <v/>
      </c>
    </row>
    <row r="154" spans="1:8">
      <c r="A154" s="314" t="str">
        <f>IF('APPLIC. FRACT.'!A154="","",'APPLIC. FRACT.'!A154)</f>
        <v/>
      </c>
      <c r="B154" s="437"/>
      <c r="C154" s="308" t="str">
        <f>IF(A154="","",IF('APPLIC. FRACT.'!C154="","",'APPLIC. FRACT.'!C154))</f>
        <v/>
      </c>
      <c r="D154" s="427"/>
      <c r="E154" s="308" t="str">
        <f>IF(A154="","",IF('DEV.  DATA'!$D$72="","",1.3))</f>
        <v/>
      </c>
      <c r="F154" s="310" t="str">
        <f>IF($A154="","",IF('DEV.  DATA'!$E$50&lt;&gt;"",1,'APPLIC. FRACT.'!H154))</f>
        <v/>
      </c>
      <c r="G154" s="464" t="str">
        <f>IF(A154="","",IF('DEV.  DATA'!$E$35="","",IF('DEV.  DATA'!$E$37="",'DEV.  DATA'!$E$38,'DEV.  DATA'!$E$37)))</f>
        <v/>
      </c>
      <c r="H154" s="309" t="str">
        <f t="shared" si="2"/>
        <v/>
      </c>
    </row>
    <row r="155" spans="1:8">
      <c r="A155" s="314" t="str">
        <f>IF('APPLIC. FRACT.'!A155="","",'APPLIC. FRACT.'!A155)</f>
        <v/>
      </c>
      <c r="B155" s="437"/>
      <c r="C155" s="308" t="str">
        <f>IF(A155="","",IF('APPLIC. FRACT.'!C155="","",'APPLIC. FRACT.'!C155))</f>
        <v/>
      </c>
      <c r="D155" s="427"/>
      <c r="E155" s="308" t="str">
        <f>IF(A155="","",IF('DEV.  DATA'!$D$72="","",1.3))</f>
        <v/>
      </c>
      <c r="F155" s="310" t="str">
        <f>IF($A155="","",IF('DEV.  DATA'!$E$50&lt;&gt;"",1,'APPLIC. FRACT.'!H155))</f>
        <v/>
      </c>
      <c r="G155" s="464" t="str">
        <f>IF(A155="","",IF('DEV.  DATA'!$E$35="","",IF('DEV.  DATA'!$E$37="",'DEV.  DATA'!$E$38,'DEV.  DATA'!$E$37)))</f>
        <v/>
      </c>
      <c r="H155" s="309" t="str">
        <f t="shared" si="2"/>
        <v/>
      </c>
    </row>
    <row r="156" spans="1:8">
      <c r="A156" s="314" t="str">
        <f>IF('APPLIC. FRACT.'!A156="","",'APPLIC. FRACT.'!A156)</f>
        <v/>
      </c>
      <c r="B156" s="437"/>
      <c r="C156" s="308" t="str">
        <f>IF(A156="","",IF('APPLIC. FRACT.'!C156="","",'APPLIC. FRACT.'!C156))</f>
        <v/>
      </c>
      <c r="D156" s="427"/>
      <c r="E156" s="308" t="str">
        <f>IF(A156="","",IF('DEV.  DATA'!$D$72="","",1.3))</f>
        <v/>
      </c>
      <c r="F156" s="310" t="str">
        <f>IF($A156="","",IF('DEV.  DATA'!$E$50&lt;&gt;"",1,'APPLIC. FRACT.'!H156))</f>
        <v/>
      </c>
      <c r="G156" s="464" t="str">
        <f>IF(A156="","",IF('DEV.  DATA'!$E$35="","",IF('DEV.  DATA'!$E$37="",'DEV.  DATA'!$E$38,'DEV.  DATA'!$E$37)))</f>
        <v/>
      </c>
      <c r="H156" s="309" t="str">
        <f t="shared" si="2"/>
        <v/>
      </c>
    </row>
    <row r="157" spans="1:8">
      <c r="A157" s="314" t="str">
        <f>IF('APPLIC. FRACT.'!A157="","",'APPLIC. FRACT.'!A157)</f>
        <v/>
      </c>
      <c r="B157" s="437"/>
      <c r="C157" s="308" t="str">
        <f>IF(A157="","",IF('APPLIC. FRACT.'!C157="","",'APPLIC. FRACT.'!C157))</f>
        <v/>
      </c>
      <c r="D157" s="427"/>
      <c r="E157" s="308" t="str">
        <f>IF(A157="","",IF('DEV.  DATA'!$D$72="","",1.3))</f>
        <v/>
      </c>
      <c r="F157" s="310" t="str">
        <f>IF($A157="","",IF('DEV.  DATA'!$E$50&lt;&gt;"",1,'APPLIC. FRACT.'!H157))</f>
        <v/>
      </c>
      <c r="G157" s="464" t="str">
        <f>IF(A157="","",IF('DEV.  DATA'!$E$35="","",IF('DEV.  DATA'!$E$37="",'DEV.  DATA'!$E$38,'DEV.  DATA'!$E$37)))</f>
        <v/>
      </c>
      <c r="H157" s="309" t="str">
        <f t="shared" si="2"/>
        <v/>
      </c>
    </row>
    <row r="158" spans="1:8">
      <c r="A158" s="314" t="str">
        <f>IF('APPLIC. FRACT.'!A158="","",'APPLIC. FRACT.'!A158)</f>
        <v/>
      </c>
      <c r="B158" s="437"/>
      <c r="C158" s="308" t="str">
        <f>IF(A158="","",IF('APPLIC. FRACT.'!C158="","",'APPLIC. FRACT.'!C158))</f>
        <v/>
      </c>
      <c r="D158" s="427"/>
      <c r="E158" s="308" t="str">
        <f>IF(A158="","",IF('DEV.  DATA'!$D$72="","",1.3))</f>
        <v/>
      </c>
      <c r="F158" s="310" t="str">
        <f>IF($A158="","",IF('DEV.  DATA'!$E$50&lt;&gt;"",1,'APPLIC. FRACT.'!H158))</f>
        <v/>
      </c>
      <c r="G158" s="464" t="str">
        <f>IF(A158="","",IF('DEV.  DATA'!$E$35="","",IF('DEV.  DATA'!$E$37="",'DEV.  DATA'!$E$38,'DEV.  DATA'!$E$37)))</f>
        <v/>
      </c>
      <c r="H158" s="309" t="str">
        <f t="shared" si="2"/>
        <v/>
      </c>
    </row>
    <row r="159" spans="1:8">
      <c r="A159" s="314" t="str">
        <f>IF('APPLIC. FRACT.'!A159="","",'APPLIC. FRACT.'!A159)</f>
        <v/>
      </c>
      <c r="B159" s="437"/>
      <c r="C159" s="308" t="str">
        <f>IF(A159="","",IF('APPLIC. FRACT.'!C159="","",'APPLIC. FRACT.'!C159))</f>
        <v/>
      </c>
      <c r="D159" s="427"/>
      <c r="E159" s="308" t="str">
        <f>IF(A159="","",IF('DEV.  DATA'!$D$72="","",1.3))</f>
        <v/>
      </c>
      <c r="F159" s="310" t="str">
        <f>IF($A159="","",IF('DEV.  DATA'!$E$50&lt;&gt;"",1,'APPLIC. FRACT.'!H159))</f>
        <v/>
      </c>
      <c r="G159" s="464" t="str">
        <f>IF(A159="","",IF('DEV.  DATA'!$E$35="","",IF('DEV.  DATA'!$E$37="",'DEV.  DATA'!$E$38,'DEV.  DATA'!$E$37)))</f>
        <v/>
      </c>
      <c r="H159" s="309" t="str">
        <f t="shared" si="2"/>
        <v/>
      </c>
    </row>
    <row r="160" spans="1:8">
      <c r="A160" s="314" t="str">
        <f>IF('APPLIC. FRACT.'!A160="","",'APPLIC. FRACT.'!A160)</f>
        <v/>
      </c>
      <c r="B160" s="437"/>
      <c r="C160" s="308" t="str">
        <f>IF(A160="","",IF('APPLIC. FRACT.'!C160="","",'APPLIC. FRACT.'!C160))</f>
        <v/>
      </c>
      <c r="D160" s="427"/>
      <c r="E160" s="308" t="str">
        <f>IF(A160="","",IF('DEV.  DATA'!$D$72="","",1.3))</f>
        <v/>
      </c>
      <c r="F160" s="310" t="str">
        <f>IF($A160="","",IF('DEV.  DATA'!$E$50&lt;&gt;"",1,'APPLIC. FRACT.'!H160))</f>
        <v/>
      </c>
      <c r="G160" s="464" t="str">
        <f>IF(A160="","",IF('DEV.  DATA'!$E$35="","",IF('DEV.  DATA'!$E$37="",'DEV.  DATA'!$E$38,'DEV.  DATA'!$E$37)))</f>
        <v/>
      </c>
      <c r="H160" s="309" t="str">
        <f t="shared" si="2"/>
        <v/>
      </c>
    </row>
    <row r="161" spans="1:8">
      <c r="A161" s="314" t="str">
        <f>IF('APPLIC. FRACT.'!A161="","",'APPLIC. FRACT.'!A161)</f>
        <v/>
      </c>
      <c r="B161" s="437"/>
      <c r="C161" s="308" t="str">
        <f>IF(A161="","",IF('APPLIC. FRACT.'!C161="","",'APPLIC. FRACT.'!C161))</f>
        <v/>
      </c>
      <c r="D161" s="427"/>
      <c r="E161" s="308" t="str">
        <f>IF(A161="","",IF('DEV.  DATA'!$D$72="","",1.3))</f>
        <v/>
      </c>
      <c r="F161" s="310" t="str">
        <f>IF($A161="","",IF('DEV.  DATA'!$E$50&lt;&gt;"",1,'APPLIC. FRACT.'!H161))</f>
        <v/>
      </c>
      <c r="G161" s="464" t="str">
        <f>IF(A161="","",IF('DEV.  DATA'!$E$35="","",IF('DEV.  DATA'!$E$37="",'DEV.  DATA'!$E$38,'DEV.  DATA'!$E$37)))</f>
        <v/>
      </c>
      <c r="H161" s="309" t="str">
        <f t="shared" si="2"/>
        <v/>
      </c>
    </row>
    <row r="162" spans="1:8">
      <c r="A162" s="314" t="str">
        <f>IF('APPLIC. FRACT.'!A162="","",'APPLIC. FRACT.'!A162)</f>
        <v/>
      </c>
      <c r="B162" s="437"/>
      <c r="C162" s="308" t="str">
        <f>IF(A162="","",IF('APPLIC. FRACT.'!C162="","",'APPLIC. FRACT.'!C162))</f>
        <v/>
      </c>
      <c r="D162" s="427"/>
      <c r="E162" s="308" t="str">
        <f>IF(A162="","",IF('DEV.  DATA'!$D$72="","",1.3))</f>
        <v/>
      </c>
      <c r="F162" s="310" t="str">
        <f>IF($A162="","",IF('DEV.  DATA'!$E$50&lt;&gt;"",1,'APPLIC. FRACT.'!H162))</f>
        <v/>
      </c>
      <c r="G162" s="464" t="str">
        <f>IF(A162="","",IF('DEV.  DATA'!$E$35="","",IF('DEV.  DATA'!$E$37="",'DEV.  DATA'!$E$38,'DEV.  DATA'!$E$37)))</f>
        <v/>
      </c>
      <c r="H162" s="309" t="str">
        <f t="shared" si="2"/>
        <v/>
      </c>
    </row>
    <row r="163" spans="1:8">
      <c r="A163" s="314" t="str">
        <f>IF('APPLIC. FRACT.'!A163="","",'APPLIC. FRACT.'!A163)</f>
        <v/>
      </c>
      <c r="B163" s="437"/>
      <c r="C163" s="308" t="str">
        <f>IF(A163="","",IF('APPLIC. FRACT.'!C163="","",'APPLIC. FRACT.'!C163))</f>
        <v/>
      </c>
      <c r="D163" s="427"/>
      <c r="E163" s="308" t="str">
        <f>IF(A163="","",IF('DEV.  DATA'!$D$72="","",1.3))</f>
        <v/>
      </c>
      <c r="F163" s="310" t="str">
        <f>IF($A163="","",IF('DEV.  DATA'!$E$50&lt;&gt;"",1,'APPLIC. FRACT.'!H163))</f>
        <v/>
      </c>
      <c r="G163" s="464" t="str">
        <f>IF(A163="","",IF('DEV.  DATA'!$E$35="","",IF('DEV.  DATA'!$E$37="",'DEV.  DATA'!$E$38,'DEV.  DATA'!$E$37)))</f>
        <v/>
      </c>
      <c r="H163" s="309" t="str">
        <f t="shared" si="2"/>
        <v/>
      </c>
    </row>
    <row r="164" spans="1:8">
      <c r="A164" s="314" t="str">
        <f>IF('APPLIC. FRACT.'!A164="","",'APPLIC. FRACT.'!A164)</f>
        <v/>
      </c>
      <c r="B164" s="437"/>
      <c r="C164" s="308" t="str">
        <f>IF(A164="","",IF('APPLIC. FRACT.'!C164="","",'APPLIC. FRACT.'!C164))</f>
        <v/>
      </c>
      <c r="D164" s="427"/>
      <c r="E164" s="308" t="str">
        <f>IF(A164="","",IF('DEV.  DATA'!$D$72="","",1.3))</f>
        <v/>
      </c>
      <c r="F164" s="310" t="str">
        <f>IF($A164="","",IF('DEV.  DATA'!$E$50&lt;&gt;"",1,'APPLIC. FRACT.'!H164))</f>
        <v/>
      </c>
      <c r="G164" s="464" t="str">
        <f>IF(A164="","",IF('DEV.  DATA'!$E$35="","",IF('DEV.  DATA'!$E$37="",'DEV.  DATA'!$E$38,'DEV.  DATA'!$E$37)))</f>
        <v/>
      </c>
      <c r="H164" s="309" t="str">
        <f t="shared" si="2"/>
        <v/>
      </c>
    </row>
    <row r="165" spans="1:8">
      <c r="A165" s="314" t="str">
        <f>IF('APPLIC. FRACT.'!A165="","",'APPLIC. FRACT.'!A165)</f>
        <v/>
      </c>
      <c r="B165" s="437"/>
      <c r="C165" s="308" t="str">
        <f>IF(A165="","",IF('APPLIC. FRACT.'!C165="","",'APPLIC. FRACT.'!C165))</f>
        <v/>
      </c>
      <c r="D165" s="427"/>
      <c r="E165" s="308" t="str">
        <f>IF(A165="","",IF('DEV.  DATA'!$D$72="","",1.3))</f>
        <v/>
      </c>
      <c r="F165" s="310" t="str">
        <f>IF($A165="","",IF('DEV.  DATA'!$E$50&lt;&gt;"",1,'APPLIC. FRACT.'!H165))</f>
        <v/>
      </c>
      <c r="G165" s="464" t="str">
        <f>IF(A165="","",IF('DEV.  DATA'!$E$35="","",IF('DEV.  DATA'!$E$37="",'DEV.  DATA'!$E$38,'DEV.  DATA'!$E$37)))</f>
        <v/>
      </c>
      <c r="H165" s="309" t="str">
        <f t="shared" ref="H165:H207" si="3">IF(A165="","",ROUND(D165*IF(E165="",1,1.3)*F165*(G165/100),0))</f>
        <v/>
      </c>
    </row>
    <row r="166" spans="1:8">
      <c r="A166" s="314" t="str">
        <f>IF('APPLIC. FRACT.'!A166="","",'APPLIC. FRACT.'!A166)</f>
        <v/>
      </c>
      <c r="B166" s="437"/>
      <c r="C166" s="308" t="str">
        <f>IF(A166="","",IF('APPLIC. FRACT.'!C166="","",'APPLIC. FRACT.'!C166))</f>
        <v/>
      </c>
      <c r="D166" s="427"/>
      <c r="E166" s="308" t="str">
        <f>IF(A166="","",IF('DEV.  DATA'!$D$72="","",1.3))</f>
        <v/>
      </c>
      <c r="F166" s="310" t="str">
        <f>IF($A166="","",IF('DEV.  DATA'!$E$50&lt;&gt;"",1,'APPLIC. FRACT.'!H166))</f>
        <v/>
      </c>
      <c r="G166" s="464" t="str">
        <f>IF(A166="","",IF('DEV.  DATA'!$E$35="","",IF('DEV.  DATA'!$E$37="",'DEV.  DATA'!$E$38,'DEV.  DATA'!$E$37)))</f>
        <v/>
      </c>
      <c r="H166" s="309" t="str">
        <f t="shared" si="3"/>
        <v/>
      </c>
    </row>
    <row r="167" spans="1:8">
      <c r="A167" s="314" t="str">
        <f>IF('APPLIC. FRACT.'!A167="","",'APPLIC. FRACT.'!A167)</f>
        <v/>
      </c>
      <c r="B167" s="437"/>
      <c r="C167" s="308" t="str">
        <f>IF(A167="","",IF('APPLIC. FRACT.'!C167="","",'APPLIC. FRACT.'!C167))</f>
        <v/>
      </c>
      <c r="D167" s="427"/>
      <c r="E167" s="308" t="str">
        <f>IF(A167="","",IF('DEV.  DATA'!$D$72="","",1.3))</f>
        <v/>
      </c>
      <c r="F167" s="310" t="str">
        <f>IF($A167="","",IF('DEV.  DATA'!$E$50&lt;&gt;"",1,'APPLIC. FRACT.'!H167))</f>
        <v/>
      </c>
      <c r="G167" s="464" t="str">
        <f>IF(A167="","",IF('DEV.  DATA'!$E$35="","",IF('DEV.  DATA'!$E$37="",'DEV.  DATA'!$E$38,'DEV.  DATA'!$E$37)))</f>
        <v/>
      </c>
      <c r="H167" s="309" t="str">
        <f t="shared" si="3"/>
        <v/>
      </c>
    </row>
    <row r="168" spans="1:8">
      <c r="A168" s="314" t="str">
        <f>IF('APPLIC. FRACT.'!A168="","",'APPLIC. FRACT.'!A168)</f>
        <v/>
      </c>
      <c r="B168" s="437"/>
      <c r="C168" s="308" t="str">
        <f>IF(A168="","",IF('APPLIC. FRACT.'!C168="","",'APPLIC. FRACT.'!C168))</f>
        <v/>
      </c>
      <c r="D168" s="427"/>
      <c r="E168" s="308" t="str">
        <f>IF(A168="","",IF('DEV.  DATA'!$D$72="","",1.3))</f>
        <v/>
      </c>
      <c r="F168" s="310" t="str">
        <f>IF($A168="","",IF('DEV.  DATA'!$E$50&lt;&gt;"",1,'APPLIC. FRACT.'!H168))</f>
        <v/>
      </c>
      <c r="G168" s="464" t="str">
        <f>IF(A168="","",IF('DEV.  DATA'!$E$35="","",IF('DEV.  DATA'!$E$37="",'DEV.  DATA'!$E$38,'DEV.  DATA'!$E$37)))</f>
        <v/>
      </c>
      <c r="H168" s="309" t="str">
        <f t="shared" si="3"/>
        <v/>
      </c>
    </row>
    <row r="169" spans="1:8">
      <c r="A169" s="314" t="str">
        <f>IF('APPLIC. FRACT.'!A169="","",'APPLIC. FRACT.'!A169)</f>
        <v/>
      </c>
      <c r="B169" s="437"/>
      <c r="C169" s="308" t="str">
        <f>IF(A169="","",IF('APPLIC. FRACT.'!C169="","",'APPLIC. FRACT.'!C169))</f>
        <v/>
      </c>
      <c r="D169" s="427"/>
      <c r="E169" s="308" t="str">
        <f>IF(A169="","",IF('DEV.  DATA'!$D$72="","",1.3))</f>
        <v/>
      </c>
      <c r="F169" s="310" t="str">
        <f>IF($A169="","",IF('DEV.  DATA'!$E$50&lt;&gt;"",1,'APPLIC. FRACT.'!H169))</f>
        <v/>
      </c>
      <c r="G169" s="464" t="str">
        <f>IF(A169="","",IF('DEV.  DATA'!$E$35="","",IF('DEV.  DATA'!$E$37="",'DEV.  DATA'!$E$38,'DEV.  DATA'!$E$37)))</f>
        <v/>
      </c>
      <c r="H169" s="309" t="str">
        <f t="shared" si="3"/>
        <v/>
      </c>
    </row>
    <row r="170" spans="1:8">
      <c r="A170" s="314" t="str">
        <f>IF('APPLIC. FRACT.'!A170="","",'APPLIC. FRACT.'!A170)</f>
        <v/>
      </c>
      <c r="B170" s="437"/>
      <c r="C170" s="308" t="str">
        <f>IF(A170="","",IF('APPLIC. FRACT.'!C170="","",'APPLIC. FRACT.'!C170))</f>
        <v/>
      </c>
      <c r="D170" s="427"/>
      <c r="E170" s="308" t="str">
        <f>IF(A170="","",IF('DEV.  DATA'!$D$72="","",1.3))</f>
        <v/>
      </c>
      <c r="F170" s="310" t="str">
        <f>IF($A170="","",IF('DEV.  DATA'!$E$50&lt;&gt;"",1,'APPLIC. FRACT.'!H170))</f>
        <v/>
      </c>
      <c r="G170" s="464" t="str">
        <f>IF(A170="","",IF('DEV.  DATA'!$E$35="","",IF('DEV.  DATA'!$E$37="",'DEV.  DATA'!$E$38,'DEV.  DATA'!$E$37)))</f>
        <v/>
      </c>
      <c r="H170" s="309" t="str">
        <f t="shared" si="3"/>
        <v/>
      </c>
    </row>
    <row r="171" spans="1:8">
      <c r="A171" s="314" t="str">
        <f>IF('APPLIC. FRACT.'!A171="","",'APPLIC. FRACT.'!A171)</f>
        <v/>
      </c>
      <c r="B171" s="437"/>
      <c r="C171" s="308" t="str">
        <f>IF(A171="","",IF('APPLIC. FRACT.'!C171="","",'APPLIC. FRACT.'!C171))</f>
        <v/>
      </c>
      <c r="D171" s="427"/>
      <c r="E171" s="308" t="str">
        <f>IF(A171="","",IF('DEV.  DATA'!$D$72="","",1.3))</f>
        <v/>
      </c>
      <c r="F171" s="310" t="str">
        <f>IF($A171="","",IF('DEV.  DATA'!$E$50&lt;&gt;"",1,'APPLIC. FRACT.'!H171))</f>
        <v/>
      </c>
      <c r="G171" s="464" t="str">
        <f>IF(A171="","",IF('DEV.  DATA'!$E$35="","",IF('DEV.  DATA'!$E$37="",'DEV.  DATA'!$E$38,'DEV.  DATA'!$E$37)))</f>
        <v/>
      </c>
      <c r="H171" s="309" t="str">
        <f t="shared" si="3"/>
        <v/>
      </c>
    </row>
    <row r="172" spans="1:8">
      <c r="A172" s="314" t="str">
        <f>IF('APPLIC. FRACT.'!A172="","",'APPLIC. FRACT.'!A172)</f>
        <v/>
      </c>
      <c r="B172" s="437"/>
      <c r="C172" s="308" t="str">
        <f>IF(A172="","",IF('APPLIC. FRACT.'!C172="","",'APPLIC. FRACT.'!C172))</f>
        <v/>
      </c>
      <c r="D172" s="427"/>
      <c r="E172" s="308" t="str">
        <f>IF(A172="","",IF('DEV.  DATA'!$D$72="","",1.3))</f>
        <v/>
      </c>
      <c r="F172" s="310" t="str">
        <f>IF($A172="","",IF('DEV.  DATA'!$E$50&lt;&gt;"",1,'APPLIC. FRACT.'!H172))</f>
        <v/>
      </c>
      <c r="G172" s="464" t="str">
        <f>IF(A172="","",IF('DEV.  DATA'!$E$35="","",IF('DEV.  DATA'!$E$37="",'DEV.  DATA'!$E$38,'DEV.  DATA'!$E$37)))</f>
        <v/>
      </c>
      <c r="H172" s="309" t="str">
        <f t="shared" si="3"/>
        <v/>
      </c>
    </row>
    <row r="173" spans="1:8">
      <c r="A173" s="314" t="str">
        <f>IF('APPLIC. FRACT.'!A173="","",'APPLIC. FRACT.'!A173)</f>
        <v/>
      </c>
      <c r="B173" s="437"/>
      <c r="C173" s="308" t="str">
        <f>IF(A173="","",IF('APPLIC. FRACT.'!C173="","",'APPLIC. FRACT.'!C173))</f>
        <v/>
      </c>
      <c r="D173" s="427"/>
      <c r="E173" s="308" t="str">
        <f>IF(A173="","",IF('DEV.  DATA'!$D$72="","",1.3))</f>
        <v/>
      </c>
      <c r="F173" s="310" t="str">
        <f>IF($A173="","",IF('DEV.  DATA'!$E$50&lt;&gt;"",1,'APPLIC. FRACT.'!H173))</f>
        <v/>
      </c>
      <c r="G173" s="464" t="str">
        <f>IF(A173="","",IF('DEV.  DATA'!$E$35="","",IF('DEV.  DATA'!$E$37="",'DEV.  DATA'!$E$38,'DEV.  DATA'!$E$37)))</f>
        <v/>
      </c>
      <c r="H173" s="309" t="str">
        <f t="shared" si="3"/>
        <v/>
      </c>
    </row>
    <row r="174" spans="1:8">
      <c r="A174" s="314" t="str">
        <f>IF('APPLIC. FRACT.'!A174="","",'APPLIC. FRACT.'!A174)</f>
        <v/>
      </c>
      <c r="B174" s="437"/>
      <c r="C174" s="308" t="str">
        <f>IF(A174="","",IF('APPLIC. FRACT.'!C174="","",'APPLIC. FRACT.'!C174))</f>
        <v/>
      </c>
      <c r="D174" s="427"/>
      <c r="E174" s="308" t="str">
        <f>IF(A174="","",IF('DEV.  DATA'!$D$72="","",1.3))</f>
        <v/>
      </c>
      <c r="F174" s="310" t="str">
        <f>IF($A174="","",IF('DEV.  DATA'!$E$50&lt;&gt;"",1,'APPLIC. FRACT.'!H174))</f>
        <v/>
      </c>
      <c r="G174" s="464" t="str">
        <f>IF(A174="","",IF('DEV.  DATA'!$E$35="","",IF('DEV.  DATA'!$E$37="",'DEV.  DATA'!$E$38,'DEV.  DATA'!$E$37)))</f>
        <v/>
      </c>
      <c r="H174" s="309" t="str">
        <f t="shared" si="3"/>
        <v/>
      </c>
    </row>
    <row r="175" spans="1:8">
      <c r="A175" s="314" t="str">
        <f>IF('APPLIC. FRACT.'!A175="","",'APPLIC. FRACT.'!A175)</f>
        <v/>
      </c>
      <c r="B175" s="437"/>
      <c r="C175" s="308" t="str">
        <f>IF(A175="","",IF('APPLIC. FRACT.'!C175="","",'APPLIC. FRACT.'!C175))</f>
        <v/>
      </c>
      <c r="D175" s="427"/>
      <c r="E175" s="308" t="str">
        <f>IF(A175="","",IF('DEV.  DATA'!$D$72="","",1.3))</f>
        <v/>
      </c>
      <c r="F175" s="310" t="str">
        <f>IF($A175="","",IF('DEV.  DATA'!$E$50&lt;&gt;"",1,'APPLIC. FRACT.'!H175))</f>
        <v/>
      </c>
      <c r="G175" s="464" t="str">
        <f>IF(A175="","",IF('DEV.  DATA'!$E$35="","",IF('DEV.  DATA'!$E$37="",'DEV.  DATA'!$E$38,'DEV.  DATA'!$E$37)))</f>
        <v/>
      </c>
      <c r="H175" s="309" t="str">
        <f t="shared" si="3"/>
        <v/>
      </c>
    </row>
    <row r="176" spans="1:8">
      <c r="A176" s="314" t="str">
        <f>IF('APPLIC. FRACT.'!A176="","",'APPLIC. FRACT.'!A176)</f>
        <v/>
      </c>
      <c r="B176" s="437"/>
      <c r="C176" s="308" t="str">
        <f>IF(A176="","",IF('APPLIC. FRACT.'!C176="","",'APPLIC. FRACT.'!C176))</f>
        <v/>
      </c>
      <c r="D176" s="427"/>
      <c r="E176" s="308" t="str">
        <f>IF(A176="","",IF('DEV.  DATA'!$D$72="","",1.3))</f>
        <v/>
      </c>
      <c r="F176" s="310" t="str">
        <f>IF($A176="","",IF('DEV.  DATA'!$E$50&lt;&gt;"",1,'APPLIC. FRACT.'!H176))</f>
        <v/>
      </c>
      <c r="G176" s="464" t="str">
        <f>IF(A176="","",IF('DEV.  DATA'!$E$35="","",IF('DEV.  DATA'!$E$37="",'DEV.  DATA'!$E$38,'DEV.  DATA'!$E$37)))</f>
        <v/>
      </c>
      <c r="H176" s="309" t="str">
        <f t="shared" si="3"/>
        <v/>
      </c>
    </row>
    <row r="177" spans="1:8">
      <c r="A177" s="314" t="str">
        <f>IF('APPLIC. FRACT.'!A177="","",'APPLIC. FRACT.'!A177)</f>
        <v/>
      </c>
      <c r="B177" s="437"/>
      <c r="C177" s="308" t="str">
        <f>IF(A177="","",IF('APPLIC. FRACT.'!C177="","",'APPLIC. FRACT.'!C177))</f>
        <v/>
      </c>
      <c r="D177" s="427"/>
      <c r="E177" s="308" t="str">
        <f>IF(A177="","",IF('DEV.  DATA'!$D$72="","",1.3))</f>
        <v/>
      </c>
      <c r="F177" s="310" t="str">
        <f>IF($A177="","",IF('DEV.  DATA'!$E$50&lt;&gt;"",1,'APPLIC. FRACT.'!H177))</f>
        <v/>
      </c>
      <c r="G177" s="464" t="str">
        <f>IF(A177="","",IF('DEV.  DATA'!$E$35="","",IF('DEV.  DATA'!$E$37="",'DEV.  DATA'!$E$38,'DEV.  DATA'!$E$37)))</f>
        <v/>
      </c>
      <c r="H177" s="309" t="str">
        <f t="shared" si="3"/>
        <v/>
      </c>
    </row>
    <row r="178" spans="1:8">
      <c r="A178" s="314" t="str">
        <f>IF('APPLIC. FRACT.'!A178="","",'APPLIC. FRACT.'!A178)</f>
        <v/>
      </c>
      <c r="B178" s="437"/>
      <c r="C178" s="308" t="str">
        <f>IF(A178="","",IF('APPLIC. FRACT.'!C178="","",'APPLIC. FRACT.'!C178))</f>
        <v/>
      </c>
      <c r="D178" s="427"/>
      <c r="E178" s="308" t="str">
        <f>IF(A178="","",IF('DEV.  DATA'!$D$72="","",1.3))</f>
        <v/>
      </c>
      <c r="F178" s="310" t="str">
        <f>IF($A178="","",IF('DEV.  DATA'!$E$50&lt;&gt;"",1,'APPLIC. FRACT.'!H178))</f>
        <v/>
      </c>
      <c r="G178" s="464" t="str">
        <f>IF(A178="","",IF('DEV.  DATA'!$E$35="","",IF('DEV.  DATA'!$E$37="",'DEV.  DATA'!$E$38,'DEV.  DATA'!$E$37)))</f>
        <v/>
      </c>
      <c r="H178" s="309" t="str">
        <f t="shared" si="3"/>
        <v/>
      </c>
    </row>
    <row r="179" spans="1:8">
      <c r="A179" s="314" t="str">
        <f>IF('APPLIC. FRACT.'!A179="","",'APPLIC. FRACT.'!A179)</f>
        <v/>
      </c>
      <c r="B179" s="437"/>
      <c r="C179" s="308" t="str">
        <f>IF(A179="","",IF('APPLIC. FRACT.'!C179="","",'APPLIC. FRACT.'!C179))</f>
        <v/>
      </c>
      <c r="D179" s="427"/>
      <c r="E179" s="308" t="str">
        <f>IF(A179="","",IF('DEV.  DATA'!$D$72="","",1.3))</f>
        <v/>
      </c>
      <c r="F179" s="310" t="str">
        <f>IF($A179="","",IF('DEV.  DATA'!$E$50&lt;&gt;"",1,'APPLIC. FRACT.'!H179))</f>
        <v/>
      </c>
      <c r="G179" s="464" t="str">
        <f>IF(A179="","",IF('DEV.  DATA'!$E$35="","",IF('DEV.  DATA'!$E$37="",'DEV.  DATA'!$E$38,'DEV.  DATA'!$E$37)))</f>
        <v/>
      </c>
      <c r="H179" s="309" t="str">
        <f t="shared" si="3"/>
        <v/>
      </c>
    </row>
    <row r="180" spans="1:8">
      <c r="A180" s="314" t="str">
        <f>IF('APPLIC. FRACT.'!A180="","",'APPLIC. FRACT.'!A180)</f>
        <v/>
      </c>
      <c r="B180" s="437"/>
      <c r="C180" s="308" t="str">
        <f>IF(A180="","",IF('APPLIC. FRACT.'!C180="","",'APPLIC. FRACT.'!C180))</f>
        <v/>
      </c>
      <c r="D180" s="427"/>
      <c r="E180" s="308" t="str">
        <f>IF(A180="","",IF('DEV.  DATA'!$D$72="","",1.3))</f>
        <v/>
      </c>
      <c r="F180" s="310" t="str">
        <f>IF($A180="","",IF('DEV.  DATA'!$E$50&lt;&gt;"",1,'APPLIC. FRACT.'!H180))</f>
        <v/>
      </c>
      <c r="G180" s="464" t="str">
        <f>IF(A180="","",IF('DEV.  DATA'!$E$35="","",IF('DEV.  DATA'!$E$37="",'DEV.  DATA'!$E$38,'DEV.  DATA'!$E$37)))</f>
        <v/>
      </c>
      <c r="H180" s="309" t="str">
        <f t="shared" si="3"/>
        <v/>
      </c>
    </row>
    <row r="181" spans="1:8">
      <c r="A181" s="314" t="str">
        <f>IF('APPLIC. FRACT.'!A181="","",'APPLIC. FRACT.'!A181)</f>
        <v/>
      </c>
      <c r="B181" s="437"/>
      <c r="C181" s="308" t="str">
        <f>IF(A181="","",IF('APPLIC. FRACT.'!C181="","",'APPLIC. FRACT.'!C181))</f>
        <v/>
      </c>
      <c r="D181" s="427"/>
      <c r="E181" s="308" t="str">
        <f>IF(A181="","",IF('DEV.  DATA'!$D$72="","",1.3))</f>
        <v/>
      </c>
      <c r="F181" s="310" t="str">
        <f>IF($A181="","",IF('DEV.  DATA'!$E$50&lt;&gt;"",1,'APPLIC. FRACT.'!H181))</f>
        <v/>
      </c>
      <c r="G181" s="464" t="str">
        <f>IF(A181="","",IF('DEV.  DATA'!$E$35="","",IF('DEV.  DATA'!$E$37="",'DEV.  DATA'!$E$38,'DEV.  DATA'!$E$37)))</f>
        <v/>
      </c>
      <c r="H181" s="309" t="str">
        <f t="shared" si="3"/>
        <v/>
      </c>
    </row>
    <row r="182" spans="1:8">
      <c r="A182" s="314" t="str">
        <f>IF('APPLIC. FRACT.'!A182="","",'APPLIC. FRACT.'!A182)</f>
        <v/>
      </c>
      <c r="B182" s="437"/>
      <c r="C182" s="308" t="str">
        <f>IF(A182="","",IF('APPLIC. FRACT.'!C182="","",'APPLIC. FRACT.'!C182))</f>
        <v/>
      </c>
      <c r="D182" s="427"/>
      <c r="E182" s="308" t="str">
        <f>IF(A182="","",IF('DEV.  DATA'!$D$72="","",1.3))</f>
        <v/>
      </c>
      <c r="F182" s="310" t="str">
        <f>IF($A182="","",IF('DEV.  DATA'!$E$50&lt;&gt;"",1,'APPLIC. FRACT.'!H182))</f>
        <v/>
      </c>
      <c r="G182" s="464" t="str">
        <f>IF(A182="","",IF('DEV.  DATA'!$E$35="","",IF('DEV.  DATA'!$E$37="",'DEV.  DATA'!$E$38,'DEV.  DATA'!$E$37)))</f>
        <v/>
      </c>
      <c r="H182" s="309" t="str">
        <f t="shared" si="3"/>
        <v/>
      </c>
    </row>
    <row r="183" spans="1:8">
      <c r="A183" s="314" t="str">
        <f>IF('APPLIC. FRACT.'!A183="","",'APPLIC. FRACT.'!A183)</f>
        <v/>
      </c>
      <c r="B183" s="437"/>
      <c r="C183" s="308" t="str">
        <f>IF(A183="","",IF('APPLIC. FRACT.'!C183="","",'APPLIC. FRACT.'!C183))</f>
        <v/>
      </c>
      <c r="D183" s="427"/>
      <c r="E183" s="308" t="str">
        <f>IF(A183="","",IF('DEV.  DATA'!$D$72="","",1.3))</f>
        <v/>
      </c>
      <c r="F183" s="310" t="str">
        <f>IF($A183="","",IF('DEV.  DATA'!$E$50&lt;&gt;"",1,'APPLIC. FRACT.'!H183))</f>
        <v/>
      </c>
      <c r="G183" s="464" t="str">
        <f>IF(A183="","",IF('DEV.  DATA'!$E$35="","",IF('DEV.  DATA'!$E$37="",'DEV.  DATA'!$E$38,'DEV.  DATA'!$E$37)))</f>
        <v/>
      </c>
      <c r="H183" s="309" t="str">
        <f t="shared" si="3"/>
        <v/>
      </c>
    </row>
    <row r="184" spans="1:8">
      <c r="A184" s="314" t="str">
        <f>IF('APPLIC. FRACT.'!A184="","",'APPLIC. FRACT.'!A184)</f>
        <v/>
      </c>
      <c r="B184" s="437"/>
      <c r="C184" s="308" t="str">
        <f>IF(A184="","",IF('APPLIC. FRACT.'!C184="","",'APPLIC. FRACT.'!C184))</f>
        <v/>
      </c>
      <c r="D184" s="427"/>
      <c r="E184" s="308" t="str">
        <f>IF(A184="","",IF('DEV.  DATA'!$D$72="","",1.3))</f>
        <v/>
      </c>
      <c r="F184" s="310" t="str">
        <f>IF($A184="","",IF('DEV.  DATA'!$E$50&lt;&gt;"",1,'APPLIC. FRACT.'!H184))</f>
        <v/>
      </c>
      <c r="G184" s="464" t="str">
        <f>IF(A184="","",IF('DEV.  DATA'!$E$35="","",IF('DEV.  DATA'!$E$37="",'DEV.  DATA'!$E$38,'DEV.  DATA'!$E$37)))</f>
        <v/>
      </c>
      <c r="H184" s="309" t="str">
        <f t="shared" si="3"/>
        <v/>
      </c>
    </row>
    <row r="185" spans="1:8">
      <c r="A185" s="314" t="str">
        <f>IF('APPLIC. FRACT.'!A185="","",'APPLIC. FRACT.'!A185)</f>
        <v/>
      </c>
      <c r="B185" s="437"/>
      <c r="C185" s="308" t="str">
        <f>IF(A185="","",IF('APPLIC. FRACT.'!C185="","",'APPLIC. FRACT.'!C185))</f>
        <v/>
      </c>
      <c r="D185" s="427"/>
      <c r="E185" s="308" t="str">
        <f>IF(A185="","",IF('DEV.  DATA'!$D$72="","",1.3))</f>
        <v/>
      </c>
      <c r="F185" s="310" t="str">
        <f>IF($A185="","",IF('DEV.  DATA'!$E$50&lt;&gt;"",1,'APPLIC. FRACT.'!H185))</f>
        <v/>
      </c>
      <c r="G185" s="464" t="str">
        <f>IF(A185="","",IF('DEV.  DATA'!$E$35="","",IF('DEV.  DATA'!$E$37="",'DEV.  DATA'!$E$38,'DEV.  DATA'!$E$37)))</f>
        <v/>
      </c>
      <c r="H185" s="309" t="str">
        <f t="shared" si="3"/>
        <v/>
      </c>
    </row>
    <row r="186" spans="1:8">
      <c r="A186" s="314" t="str">
        <f>IF('APPLIC. FRACT.'!A186="","",'APPLIC. FRACT.'!A186)</f>
        <v/>
      </c>
      <c r="B186" s="437"/>
      <c r="C186" s="308" t="str">
        <f>IF(A186="","",IF('APPLIC. FRACT.'!C186="","",'APPLIC. FRACT.'!C186))</f>
        <v/>
      </c>
      <c r="D186" s="427"/>
      <c r="E186" s="308" t="str">
        <f>IF(A186="","",IF('DEV.  DATA'!$D$72="","",1.3))</f>
        <v/>
      </c>
      <c r="F186" s="310" t="str">
        <f>IF($A186="","",IF('DEV.  DATA'!$E$50&lt;&gt;"",1,'APPLIC. FRACT.'!H186))</f>
        <v/>
      </c>
      <c r="G186" s="464" t="str">
        <f>IF(A186="","",IF('DEV.  DATA'!$E$35="","",IF('DEV.  DATA'!$E$37="",'DEV.  DATA'!$E$38,'DEV.  DATA'!$E$37)))</f>
        <v/>
      </c>
      <c r="H186" s="309" t="str">
        <f t="shared" si="3"/>
        <v/>
      </c>
    </row>
    <row r="187" spans="1:8">
      <c r="A187" s="314" t="str">
        <f>IF('APPLIC. FRACT.'!A187="","",'APPLIC. FRACT.'!A187)</f>
        <v/>
      </c>
      <c r="B187" s="437"/>
      <c r="C187" s="308" t="str">
        <f>IF(A187="","",IF('APPLIC. FRACT.'!C187="","",'APPLIC. FRACT.'!C187))</f>
        <v/>
      </c>
      <c r="D187" s="427"/>
      <c r="E187" s="308" t="str">
        <f>IF(A187="","",IF('DEV.  DATA'!$D$72="","",1.3))</f>
        <v/>
      </c>
      <c r="F187" s="310" t="str">
        <f>IF($A187="","",IF('DEV.  DATA'!$E$50&lt;&gt;"",1,'APPLIC. FRACT.'!H187))</f>
        <v/>
      </c>
      <c r="G187" s="464" t="str">
        <f>IF(A187="","",IF('DEV.  DATA'!$E$35="","",IF('DEV.  DATA'!$E$37="",'DEV.  DATA'!$E$38,'DEV.  DATA'!$E$37)))</f>
        <v/>
      </c>
      <c r="H187" s="309" t="str">
        <f t="shared" si="3"/>
        <v/>
      </c>
    </row>
    <row r="188" spans="1:8">
      <c r="A188" s="314" t="str">
        <f>IF('APPLIC. FRACT.'!A188="","",'APPLIC. FRACT.'!A188)</f>
        <v/>
      </c>
      <c r="B188" s="437"/>
      <c r="C188" s="308" t="str">
        <f>IF(A188="","",IF('APPLIC. FRACT.'!C188="","",'APPLIC. FRACT.'!C188))</f>
        <v/>
      </c>
      <c r="D188" s="427"/>
      <c r="E188" s="308" t="str">
        <f>IF(A188="","",IF('DEV.  DATA'!$D$72="","",1.3))</f>
        <v/>
      </c>
      <c r="F188" s="310" t="str">
        <f>IF($A188="","",IF('DEV.  DATA'!$E$50&lt;&gt;"",1,'APPLIC. FRACT.'!H188))</f>
        <v/>
      </c>
      <c r="G188" s="464" t="str">
        <f>IF(A188="","",IF('DEV.  DATA'!$E$35="","",IF('DEV.  DATA'!$E$37="",'DEV.  DATA'!$E$38,'DEV.  DATA'!$E$37)))</f>
        <v/>
      </c>
      <c r="H188" s="309" t="str">
        <f t="shared" si="3"/>
        <v/>
      </c>
    </row>
    <row r="189" spans="1:8">
      <c r="A189" s="314" t="str">
        <f>IF('APPLIC. FRACT.'!A189="","",'APPLIC. FRACT.'!A189)</f>
        <v/>
      </c>
      <c r="B189" s="437"/>
      <c r="C189" s="308" t="str">
        <f>IF(A189="","",IF('APPLIC. FRACT.'!C189="","",'APPLIC. FRACT.'!C189))</f>
        <v/>
      </c>
      <c r="D189" s="427"/>
      <c r="E189" s="308" t="str">
        <f>IF(A189="","",IF('DEV.  DATA'!$D$72="","",1.3))</f>
        <v/>
      </c>
      <c r="F189" s="310" t="str">
        <f>IF($A189="","",IF('DEV.  DATA'!$E$50&lt;&gt;"",1,'APPLIC. FRACT.'!H189))</f>
        <v/>
      </c>
      <c r="G189" s="464" t="str">
        <f>IF(A189="","",IF('DEV.  DATA'!$E$35="","",IF('DEV.  DATA'!$E$37="",'DEV.  DATA'!$E$38,'DEV.  DATA'!$E$37)))</f>
        <v/>
      </c>
      <c r="H189" s="309" t="str">
        <f t="shared" si="3"/>
        <v/>
      </c>
    </row>
    <row r="190" spans="1:8">
      <c r="A190" s="314" t="str">
        <f>IF('APPLIC. FRACT.'!A190="","",'APPLIC. FRACT.'!A190)</f>
        <v/>
      </c>
      <c r="B190" s="437"/>
      <c r="C190" s="308" t="str">
        <f>IF(A190="","",IF('APPLIC. FRACT.'!C190="","",'APPLIC. FRACT.'!C190))</f>
        <v/>
      </c>
      <c r="D190" s="427"/>
      <c r="E190" s="308" t="str">
        <f>IF(A190="","",IF('DEV.  DATA'!$D$72="","",1.3))</f>
        <v/>
      </c>
      <c r="F190" s="310" t="str">
        <f>IF($A190="","",IF('DEV.  DATA'!$E$50&lt;&gt;"",1,'APPLIC. FRACT.'!H190))</f>
        <v/>
      </c>
      <c r="G190" s="464" t="str">
        <f>IF(A190="","",IF('DEV.  DATA'!$E$35="","",IF('DEV.  DATA'!$E$37="",'DEV.  DATA'!$E$38,'DEV.  DATA'!$E$37)))</f>
        <v/>
      </c>
      <c r="H190" s="309" t="str">
        <f t="shared" si="3"/>
        <v/>
      </c>
    </row>
    <row r="191" spans="1:8">
      <c r="A191" s="314" t="str">
        <f>IF('APPLIC. FRACT.'!A191="","",'APPLIC. FRACT.'!A191)</f>
        <v/>
      </c>
      <c r="B191" s="437"/>
      <c r="C191" s="308" t="str">
        <f>IF(A191="","",IF('APPLIC. FRACT.'!C191="","",'APPLIC. FRACT.'!C191))</f>
        <v/>
      </c>
      <c r="D191" s="427"/>
      <c r="E191" s="308" t="str">
        <f>IF(A191="","",IF('DEV.  DATA'!$D$72="","",1.3))</f>
        <v/>
      </c>
      <c r="F191" s="310" t="str">
        <f>IF($A191="","",IF('DEV.  DATA'!$E$50&lt;&gt;"",1,'APPLIC. FRACT.'!H191))</f>
        <v/>
      </c>
      <c r="G191" s="464" t="str">
        <f>IF(A191="","",IF('DEV.  DATA'!$E$35="","",IF('DEV.  DATA'!$E$37="",'DEV.  DATA'!$E$38,'DEV.  DATA'!$E$37)))</f>
        <v/>
      </c>
      <c r="H191" s="309" t="str">
        <f t="shared" si="3"/>
        <v/>
      </c>
    </row>
    <row r="192" spans="1:8">
      <c r="A192" s="314" t="str">
        <f>IF('APPLIC. FRACT.'!A192="","",'APPLIC. FRACT.'!A192)</f>
        <v/>
      </c>
      <c r="B192" s="437"/>
      <c r="C192" s="308" t="str">
        <f>IF(A192="","",IF('APPLIC. FRACT.'!C192="","",'APPLIC. FRACT.'!C192))</f>
        <v/>
      </c>
      <c r="D192" s="427"/>
      <c r="E192" s="308" t="str">
        <f>IF(A192="","",IF('DEV.  DATA'!$D$72="","",1.3))</f>
        <v/>
      </c>
      <c r="F192" s="310" t="str">
        <f>IF($A192="","",IF('DEV.  DATA'!$E$50&lt;&gt;"",1,'APPLIC. FRACT.'!H192))</f>
        <v/>
      </c>
      <c r="G192" s="464" t="str">
        <f>IF(A192="","",IF('DEV.  DATA'!$E$35="","",IF('DEV.  DATA'!$E$37="",'DEV.  DATA'!$E$38,'DEV.  DATA'!$E$37)))</f>
        <v/>
      </c>
      <c r="H192" s="309" t="str">
        <f t="shared" si="3"/>
        <v/>
      </c>
    </row>
    <row r="193" spans="1:8">
      <c r="A193" s="314" t="str">
        <f>IF('APPLIC. FRACT.'!A193="","",'APPLIC. FRACT.'!A193)</f>
        <v/>
      </c>
      <c r="B193" s="437"/>
      <c r="C193" s="308" t="str">
        <f>IF(A193="","",IF('APPLIC. FRACT.'!C193="","",'APPLIC. FRACT.'!C193))</f>
        <v/>
      </c>
      <c r="D193" s="427"/>
      <c r="E193" s="308" t="str">
        <f>IF(A193="","",IF('DEV.  DATA'!$D$72="","",1.3))</f>
        <v/>
      </c>
      <c r="F193" s="310" t="str">
        <f>IF($A193="","",IF('DEV.  DATA'!$E$50&lt;&gt;"",1,'APPLIC. FRACT.'!H193))</f>
        <v/>
      </c>
      <c r="G193" s="464" t="str">
        <f>IF(A193="","",IF('DEV.  DATA'!$E$35="","",IF('DEV.  DATA'!$E$37="",'DEV.  DATA'!$E$38,'DEV.  DATA'!$E$37)))</f>
        <v/>
      </c>
      <c r="H193" s="309" t="str">
        <f t="shared" si="3"/>
        <v/>
      </c>
    </row>
    <row r="194" spans="1:8">
      <c r="A194" s="314" t="str">
        <f>IF('APPLIC. FRACT.'!A194="","",'APPLIC. FRACT.'!A194)</f>
        <v/>
      </c>
      <c r="B194" s="437"/>
      <c r="C194" s="308" t="str">
        <f>IF(A194="","",IF('APPLIC. FRACT.'!C194="","",'APPLIC. FRACT.'!C194))</f>
        <v/>
      </c>
      <c r="D194" s="427"/>
      <c r="E194" s="308" t="str">
        <f>IF(A194="","",IF('DEV.  DATA'!$D$72="","",1.3))</f>
        <v/>
      </c>
      <c r="F194" s="310" t="str">
        <f>IF($A194="","",IF('DEV.  DATA'!$E$50&lt;&gt;"",1,'APPLIC. FRACT.'!H194))</f>
        <v/>
      </c>
      <c r="G194" s="464" t="str">
        <f>IF(A194="","",IF('DEV.  DATA'!$E$35="","",IF('DEV.  DATA'!$E$37="",'DEV.  DATA'!$E$38,'DEV.  DATA'!$E$37)))</f>
        <v/>
      </c>
      <c r="H194" s="309" t="str">
        <f t="shared" si="3"/>
        <v/>
      </c>
    </row>
    <row r="195" spans="1:8">
      <c r="A195" s="314" t="str">
        <f>IF('APPLIC. FRACT.'!A195="","",'APPLIC. FRACT.'!A195)</f>
        <v/>
      </c>
      <c r="B195" s="437"/>
      <c r="C195" s="308" t="str">
        <f>IF(A195="","",IF('APPLIC. FRACT.'!C195="","",'APPLIC. FRACT.'!C195))</f>
        <v/>
      </c>
      <c r="D195" s="427"/>
      <c r="E195" s="308" t="str">
        <f>IF(A195="","",IF('DEV.  DATA'!$D$72="","",1.3))</f>
        <v/>
      </c>
      <c r="F195" s="310" t="str">
        <f>IF($A195="","",IF('DEV.  DATA'!$E$50&lt;&gt;"",1,'APPLIC. FRACT.'!H195))</f>
        <v/>
      </c>
      <c r="G195" s="464" t="str">
        <f>IF(A195="","",IF('DEV.  DATA'!$E$35="","",IF('DEV.  DATA'!$E$37="",'DEV.  DATA'!$E$38,'DEV.  DATA'!$E$37)))</f>
        <v/>
      </c>
      <c r="H195" s="309" t="str">
        <f t="shared" si="3"/>
        <v/>
      </c>
    </row>
    <row r="196" spans="1:8">
      <c r="A196" s="314" t="str">
        <f>IF('APPLIC. FRACT.'!A196="","",'APPLIC. FRACT.'!A196)</f>
        <v/>
      </c>
      <c r="B196" s="437"/>
      <c r="C196" s="308" t="str">
        <f>IF(A196="","",IF('APPLIC. FRACT.'!C196="","",'APPLIC. FRACT.'!C196))</f>
        <v/>
      </c>
      <c r="D196" s="427"/>
      <c r="E196" s="308" t="str">
        <f>IF(A196="","",IF('DEV.  DATA'!$D$72="","",1.3))</f>
        <v/>
      </c>
      <c r="F196" s="310" t="str">
        <f>IF($A196="","",IF('DEV.  DATA'!$E$50&lt;&gt;"",1,'APPLIC. FRACT.'!H196))</f>
        <v/>
      </c>
      <c r="G196" s="464" t="str">
        <f>IF(A196="","",IF('DEV.  DATA'!$E$35="","",IF('DEV.  DATA'!$E$37="",'DEV.  DATA'!$E$38,'DEV.  DATA'!$E$37)))</f>
        <v/>
      </c>
      <c r="H196" s="309" t="str">
        <f t="shared" si="3"/>
        <v/>
      </c>
    </row>
    <row r="197" spans="1:8">
      <c r="A197" s="314" t="str">
        <f>IF('APPLIC. FRACT.'!A197="","",'APPLIC. FRACT.'!A197)</f>
        <v/>
      </c>
      <c r="B197" s="437"/>
      <c r="C197" s="308" t="str">
        <f>IF(A197="","",IF('APPLIC. FRACT.'!C197="","",'APPLIC. FRACT.'!C197))</f>
        <v/>
      </c>
      <c r="D197" s="427"/>
      <c r="E197" s="308" t="str">
        <f>IF(A197="","",IF('DEV.  DATA'!$D$72="","",1.3))</f>
        <v/>
      </c>
      <c r="F197" s="310" t="str">
        <f>IF($A197="","",IF('DEV.  DATA'!$E$50&lt;&gt;"",1,'APPLIC. FRACT.'!H197))</f>
        <v/>
      </c>
      <c r="G197" s="464" t="str">
        <f>IF(A197="","",IF('DEV.  DATA'!$E$35="","",IF('DEV.  DATA'!$E$37="",'DEV.  DATA'!$E$38,'DEV.  DATA'!$E$37)))</f>
        <v/>
      </c>
      <c r="H197" s="309" t="str">
        <f t="shared" si="3"/>
        <v/>
      </c>
    </row>
    <row r="198" spans="1:8">
      <c r="A198" s="314" t="str">
        <f>IF('APPLIC. FRACT.'!A198="","",'APPLIC. FRACT.'!A198)</f>
        <v/>
      </c>
      <c r="B198" s="437"/>
      <c r="C198" s="308" t="str">
        <f>IF(A198="","",IF('APPLIC. FRACT.'!C198="","",'APPLIC. FRACT.'!C198))</f>
        <v/>
      </c>
      <c r="D198" s="427"/>
      <c r="E198" s="308" t="str">
        <f>IF(A198="","",IF('DEV.  DATA'!$D$72="","",1.3))</f>
        <v/>
      </c>
      <c r="F198" s="310" t="str">
        <f>IF($A198="","",IF('DEV.  DATA'!$E$50&lt;&gt;"",1,'APPLIC. FRACT.'!H198))</f>
        <v/>
      </c>
      <c r="G198" s="464" t="str">
        <f>IF(A198="","",IF('DEV.  DATA'!$E$35="","",IF('DEV.  DATA'!$E$37="",'DEV.  DATA'!$E$38,'DEV.  DATA'!$E$37)))</f>
        <v/>
      </c>
      <c r="H198" s="309" t="str">
        <f t="shared" si="3"/>
        <v/>
      </c>
    </row>
    <row r="199" spans="1:8">
      <c r="A199" s="314" t="str">
        <f>IF('APPLIC. FRACT.'!A199="","",'APPLIC. FRACT.'!A199)</f>
        <v/>
      </c>
      <c r="B199" s="437"/>
      <c r="C199" s="308" t="str">
        <f>IF(A199="","",IF('APPLIC. FRACT.'!C199="","",'APPLIC. FRACT.'!C199))</f>
        <v/>
      </c>
      <c r="D199" s="427"/>
      <c r="E199" s="308" t="str">
        <f>IF(A199="","",IF('DEV.  DATA'!$D$72="","",1.3))</f>
        <v/>
      </c>
      <c r="F199" s="310" t="str">
        <f>IF($A199="","",IF('DEV.  DATA'!$E$50&lt;&gt;"",1,'APPLIC. FRACT.'!H199))</f>
        <v/>
      </c>
      <c r="G199" s="464" t="str">
        <f>IF(A199="","",IF('DEV.  DATA'!$E$35="","",IF('DEV.  DATA'!$E$37="",'DEV.  DATA'!$E$38,'DEV.  DATA'!$E$37)))</f>
        <v/>
      </c>
      <c r="H199" s="309" t="str">
        <f t="shared" si="3"/>
        <v/>
      </c>
    </row>
    <row r="200" spans="1:8">
      <c r="A200" s="314" t="str">
        <f>IF('APPLIC. FRACT.'!A200="","",'APPLIC. FRACT.'!A200)</f>
        <v/>
      </c>
      <c r="B200" s="437"/>
      <c r="C200" s="308" t="str">
        <f>IF(A200="","",IF('APPLIC. FRACT.'!C200="","",'APPLIC. FRACT.'!C200))</f>
        <v/>
      </c>
      <c r="D200" s="427"/>
      <c r="E200" s="308" t="str">
        <f>IF(A200="","",IF('DEV.  DATA'!$D$72="","",1.3))</f>
        <v/>
      </c>
      <c r="F200" s="310" t="str">
        <f>IF($A200="","",IF('DEV.  DATA'!$E$50&lt;&gt;"",1,'APPLIC. FRACT.'!H200))</f>
        <v/>
      </c>
      <c r="G200" s="464" t="str">
        <f>IF(A200="","",IF('DEV.  DATA'!$E$35="","",IF('DEV.  DATA'!$E$37="",'DEV.  DATA'!$E$38,'DEV.  DATA'!$E$37)))</f>
        <v/>
      </c>
      <c r="H200" s="309" t="str">
        <f t="shared" si="3"/>
        <v/>
      </c>
    </row>
    <row r="201" spans="1:8">
      <c r="A201" s="314" t="str">
        <f>IF('APPLIC. FRACT.'!A201="","",'APPLIC. FRACT.'!A201)</f>
        <v/>
      </c>
      <c r="B201" s="437"/>
      <c r="C201" s="308" t="str">
        <f>IF(A201="","",IF('APPLIC. FRACT.'!C201="","",'APPLIC. FRACT.'!C201))</f>
        <v/>
      </c>
      <c r="D201" s="427"/>
      <c r="E201" s="308" t="str">
        <f>IF(A201="","",IF('DEV.  DATA'!$D$72="","",1.3))</f>
        <v/>
      </c>
      <c r="F201" s="310" t="str">
        <f>IF($A201="","",IF('DEV.  DATA'!$E$50&lt;&gt;"",1,'APPLIC. FRACT.'!H201))</f>
        <v/>
      </c>
      <c r="G201" s="464" t="str">
        <f>IF(A201="","",IF('DEV.  DATA'!$E$35="","",IF('DEV.  DATA'!$E$37="",'DEV.  DATA'!$E$38,'DEV.  DATA'!$E$37)))</f>
        <v/>
      </c>
      <c r="H201" s="309" t="str">
        <f t="shared" si="3"/>
        <v/>
      </c>
    </row>
    <row r="202" spans="1:8">
      <c r="A202" s="314" t="str">
        <f>IF('APPLIC. FRACT.'!A202="","",'APPLIC. FRACT.'!A202)</f>
        <v/>
      </c>
      <c r="B202" s="437"/>
      <c r="C202" s="308" t="str">
        <f>IF(A202="","",IF('APPLIC. FRACT.'!C202="","",'APPLIC. FRACT.'!C202))</f>
        <v/>
      </c>
      <c r="D202" s="427"/>
      <c r="E202" s="308" t="str">
        <f>IF(A202="","",IF('DEV.  DATA'!$D$72="","",1.3))</f>
        <v/>
      </c>
      <c r="F202" s="310" t="str">
        <f>IF($A202="","",IF('DEV.  DATA'!$E$50&lt;&gt;"",1,'APPLIC. FRACT.'!H202))</f>
        <v/>
      </c>
      <c r="G202" s="464" t="str">
        <f>IF(A202="","",IF('DEV.  DATA'!$E$35="","",IF('DEV.  DATA'!$E$37="",'DEV.  DATA'!$E$38,'DEV.  DATA'!$E$37)))</f>
        <v/>
      </c>
      <c r="H202" s="309" t="str">
        <f t="shared" si="3"/>
        <v/>
      </c>
    </row>
    <row r="203" spans="1:8">
      <c r="A203" s="314" t="str">
        <f>IF('APPLIC. FRACT.'!A203="","",'APPLIC. FRACT.'!A203)</f>
        <v/>
      </c>
      <c r="B203" s="437"/>
      <c r="C203" s="308" t="str">
        <f>IF(A203="","",IF('APPLIC. FRACT.'!C203="","",'APPLIC. FRACT.'!C203))</f>
        <v/>
      </c>
      <c r="D203" s="427"/>
      <c r="E203" s="308" t="str">
        <f>IF(A203="","",IF('DEV.  DATA'!$D$72="","",1.3))</f>
        <v/>
      </c>
      <c r="F203" s="310" t="str">
        <f>IF($A203="","",IF('DEV.  DATA'!$E$50&lt;&gt;"",1,'APPLIC. FRACT.'!H203))</f>
        <v/>
      </c>
      <c r="G203" s="464" t="str">
        <f>IF(A203="","",IF('DEV.  DATA'!$E$35="","",IF('DEV.  DATA'!$E$37="",'DEV.  DATA'!$E$38,'DEV.  DATA'!$E$37)))</f>
        <v/>
      </c>
      <c r="H203" s="309" t="str">
        <f t="shared" si="3"/>
        <v/>
      </c>
    </row>
    <row r="204" spans="1:8">
      <c r="A204" s="314" t="str">
        <f>IF('APPLIC. FRACT.'!A204="","",'APPLIC. FRACT.'!A204)</f>
        <v/>
      </c>
      <c r="B204" s="437"/>
      <c r="C204" s="308" t="str">
        <f>IF(A204="","",IF('APPLIC. FRACT.'!C204="","",'APPLIC. FRACT.'!C204))</f>
        <v/>
      </c>
      <c r="D204" s="427"/>
      <c r="E204" s="308" t="str">
        <f>IF(A204="","",IF('DEV.  DATA'!$D$72="","",1.3))</f>
        <v/>
      </c>
      <c r="F204" s="310" t="str">
        <f>IF($A204="","",IF('DEV.  DATA'!$E$50&lt;&gt;"",1,'APPLIC. FRACT.'!H204))</f>
        <v/>
      </c>
      <c r="G204" s="464" t="str">
        <f>IF(A204="","",IF('DEV.  DATA'!$E$35="","",IF('DEV.  DATA'!$E$37="",'DEV.  DATA'!$E$38,'DEV.  DATA'!$E$37)))</f>
        <v/>
      </c>
      <c r="H204" s="309" t="str">
        <f t="shared" si="3"/>
        <v/>
      </c>
    </row>
    <row r="205" spans="1:8">
      <c r="A205" s="314" t="str">
        <f>IF('APPLIC. FRACT.'!A205="","",'APPLIC. FRACT.'!A205)</f>
        <v/>
      </c>
      <c r="B205" s="437"/>
      <c r="C205" s="308" t="str">
        <f>IF(A205="","",IF('APPLIC. FRACT.'!C205="","",'APPLIC. FRACT.'!C205))</f>
        <v/>
      </c>
      <c r="D205" s="427"/>
      <c r="E205" s="308" t="str">
        <f>IF(A205="","",IF('DEV.  DATA'!$D$72="","",1.3))</f>
        <v/>
      </c>
      <c r="F205" s="310" t="str">
        <f>IF($A205="","",IF('DEV.  DATA'!$E$50&lt;&gt;"",1,'APPLIC. FRACT.'!H205))</f>
        <v/>
      </c>
      <c r="G205" s="464" t="str">
        <f>IF(A205="","",IF('DEV.  DATA'!$E$35="","",IF('DEV.  DATA'!$E$37="",'DEV.  DATA'!$E$38,'DEV.  DATA'!$E$37)))</f>
        <v/>
      </c>
      <c r="H205" s="309" t="str">
        <f t="shared" si="3"/>
        <v/>
      </c>
    </row>
    <row r="206" spans="1:8">
      <c r="A206" s="314" t="str">
        <f>IF('APPLIC. FRACT.'!A206="","",'APPLIC. FRACT.'!A206)</f>
        <v/>
      </c>
      <c r="B206" s="437"/>
      <c r="C206" s="308" t="str">
        <f>IF(A206="","",IF('APPLIC. FRACT.'!C206="","",'APPLIC. FRACT.'!C206))</f>
        <v/>
      </c>
      <c r="D206" s="427"/>
      <c r="E206" s="308" t="str">
        <f>IF(A206="","",IF('DEV.  DATA'!$D$72="","",1.3))</f>
        <v/>
      </c>
      <c r="F206" s="310" t="str">
        <f>IF($A206="","",IF('DEV.  DATA'!$E$50&lt;&gt;"",1,'APPLIC. FRACT.'!H206))</f>
        <v/>
      </c>
      <c r="G206" s="464" t="str">
        <f>IF(A206="","",IF('DEV.  DATA'!$E$35="","",IF('DEV.  DATA'!$E$37="",'DEV.  DATA'!$E$38,'DEV.  DATA'!$E$37)))</f>
        <v/>
      </c>
      <c r="H206" s="309" t="str">
        <f t="shared" si="3"/>
        <v/>
      </c>
    </row>
    <row r="207" spans="1:8" ht="24" thickBot="1">
      <c r="A207" s="314" t="str">
        <f>IF('APPLIC. FRACT.'!A207="","",'APPLIC. FRACT.'!A207)</f>
        <v/>
      </c>
      <c r="B207" s="437"/>
      <c r="C207" s="308" t="str">
        <f>IF(A207="","",IF('APPLIC. FRACT.'!C207="","",'APPLIC. FRACT.'!C207))</f>
        <v/>
      </c>
      <c r="D207" s="427"/>
      <c r="E207" s="308" t="str">
        <f>IF(A207="","",IF('DEV.  DATA'!$D$72="","",1.3))</f>
        <v/>
      </c>
      <c r="F207" s="310" t="str">
        <f>IF($A207="","",IF('DEV.  DATA'!$E$50&lt;&gt;"",1,'APPLIC. FRACT.'!H207))</f>
        <v/>
      </c>
      <c r="G207" s="465" t="str">
        <f>IF(A207="","",IF('DEV.  DATA'!$E$35="","",IF('DEV.  DATA'!$E$37="",'DEV.  DATA'!$E$38,'DEV.  DATA'!$E$37)))</f>
        <v/>
      </c>
      <c r="H207" s="309" t="str">
        <f t="shared" si="3"/>
        <v/>
      </c>
    </row>
    <row r="208" spans="1:8" ht="24" thickBot="1">
      <c r="A208" s="85" t="str">
        <f>IF(C8="","",IF(D208=COSTS!H206-COSTS!H158-'DEV.  DATA'!C97,"","You may have an error."))</f>
        <v/>
      </c>
      <c r="B208" s="48" t="s">
        <v>95</v>
      </c>
      <c r="C208" s="305" t="str">
        <f>IF(N(C8)=0,"",SUM(C8:C207))</f>
        <v/>
      </c>
      <c r="D208" s="103" t="str">
        <f>IF(N(D8)=0,"",SUM(D8:D207))</f>
        <v/>
      </c>
      <c r="E208" s="313"/>
      <c r="F208" s="49"/>
      <c r="G208" s="47"/>
      <c r="H208" s="103" t="str">
        <f>IF(N(H8)=0,"",SUM(H8:H207))</f>
        <v/>
      </c>
    </row>
    <row r="209" spans="1:8">
      <c r="A209" s="85"/>
      <c r="B209" s="211"/>
      <c r="C209" s="124"/>
      <c r="D209" s="125"/>
      <c r="E209" s="47"/>
      <c r="F209" s="49"/>
      <c r="G209" s="47"/>
      <c r="H209" s="125"/>
    </row>
    <row r="210" spans="1:8" ht="51.75" customHeight="1">
      <c r="A210" s="542" t="str">
        <f>IF(C8="","",IF(D208=COSTS!H206-COSTS!H158-'DEV.  DATA'!C97,"","You may have an error.  Total eligible cost should equal the total amount entered in Column 1 on page 3 minus any eligible acquisition costs minus any adjustment to eligible basis listed on page 6.  Please provide an explanation at Exhibit A."))</f>
        <v/>
      </c>
      <c r="B210" s="543"/>
      <c r="C210" s="543"/>
      <c r="D210" s="543"/>
      <c r="E210" s="543"/>
      <c r="F210" s="543"/>
      <c r="G210" s="543"/>
      <c r="H210" s="543"/>
    </row>
  </sheetData>
  <sheetProtection algorithmName="SHA-512" hashValue="zBuVMPCyjvpYxXjHM8gNjbUNqFaahRHMh2ycEvpEuQFiU83HtERMwAJQ/8enOW+EEDU/EXySVN0E4NHWub8P6Q==" saltValue="agcU1f6DdN7G4vqfQ6n3BQ==" spinCount="100000" sheet="1" objects="1" scenarios="1" selectLockedCells="1"/>
  <mergeCells count="1">
    <mergeCell ref="A210:H210"/>
  </mergeCells>
  <phoneticPr fontId="0" type="noConversion"/>
  <dataValidations count="7">
    <dataValidation allowBlank="1" showInputMessage="1" showErrorMessage="1" prompt="Enter each building's address on the &quot;Applic. Fract&quot; worksheet and whatever is entered will be copied here." sqref="A8" xr:uid="{00000000-0002-0000-0400-000000000000}"/>
    <dataValidation allowBlank="1" showInputMessage="1" showErrorMessage="1" prompt="This entry comes from the response to question 4 on the &quot;Dev. Data&quot; worksheet." sqref="E8" xr:uid="{00000000-0002-0000-0400-000001000000}"/>
    <dataValidation allowBlank="1" showInputMessage="1" showErrorMessage="1" prompt="This entry comes from the response to question 3 on the &quot;Dev. Data&quot; worksheet or if less than 100%, the last column of the &quot;Applic. Fract.&quot; worksheet." sqref="F8" xr:uid="{00000000-0002-0000-0400-000002000000}"/>
    <dataValidation type="custom" showInputMessage="1" showErrorMessage="1" error="This entry is based on the response to question 1 on the &quot;Dev. Data.&quot; worksheet.  You will have to change the response at question 1 to change this entry.  SELECT &quot;CANCEL&quot;." sqref="G8:G207" xr:uid="{00000000-0002-0000-0400-000003000000}">
      <formula1>$A$7&lt;&gt;"y"</formula1>
    </dataValidation>
    <dataValidation allowBlank="1" showInputMessage="1" showErrorMessage="1" prompt="This entry comes from what was entered on the &quot;Applic. Fract. worksheet." sqref="C8" xr:uid="{00000000-0002-0000-0400-000004000000}"/>
    <dataValidation allowBlank="1" showInputMessage="1" showErrorMessage="1" prompt="This represents the product of the eligible basis, the applicable fraction, the credit rate and if applicable, the DDA/QCT factor of 1.3." sqref="H8" xr:uid="{00000000-0002-0000-0400-000006000000}"/>
    <dataValidation allowBlank="1" showInputMessage="1" showErrorMessage="1" prompt="Enter the placed in service date for the building as it relates to the construction/ rehabilitation of the building." sqref="B8" xr:uid="{00000000-0002-0000-0400-000007000000}"/>
  </dataValidations>
  <printOptions horizontalCentered="1"/>
  <pageMargins left="0.5" right="0.5" top="0.5" bottom="0.75" header="0.5" footer="0.5"/>
  <pageSetup scale="43" firstPageNumber="8" fitToHeight="0" orientation="portrait" useFirstPageNumber="1" r:id="rId1"/>
  <headerFooter alignWithMargins="0">
    <oddFooter>&amp;LHC Development Final Cost Certification (DFCC)
&amp;10Rev. 06-2023&amp;RPage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44"/>
    <pageSetUpPr fitToPage="1"/>
  </sheetPr>
  <dimension ref="A1:G210"/>
  <sheetViews>
    <sheetView defaultGridColor="0" colorId="22" zoomScale="60" zoomScaleNormal="60" workbookViewId="0">
      <pane xSplit="1" ySplit="7" topLeftCell="B8" activePane="bottomRight" state="frozen"/>
      <selection pane="topRight" activeCell="B1" sqref="B1"/>
      <selection pane="bottomLeft" activeCell="A8" sqref="A8"/>
      <selection pane="bottomRight" activeCell="D33" sqref="D33"/>
    </sheetView>
  </sheetViews>
  <sheetFormatPr defaultColWidth="9.69140625" defaultRowHeight="23.25"/>
  <cols>
    <col min="1" max="1" width="42.61328125" customWidth="1"/>
    <col min="2" max="2" width="10.61328125" customWidth="1"/>
    <col min="3" max="3" width="11.765625" customWidth="1"/>
    <col min="4" max="4" width="15.61328125" customWidth="1"/>
    <col min="5" max="6" width="11.53515625" customWidth="1"/>
    <col min="7" max="7" width="14.765625" customWidth="1"/>
    <col min="8" max="8" width="15.61328125" customWidth="1"/>
  </cols>
  <sheetData>
    <row r="1" spans="1:7" ht="24" customHeight="1">
      <c r="A1" s="33" t="s">
        <v>122</v>
      </c>
      <c r="B1" s="22"/>
      <c r="C1" s="22"/>
      <c r="D1" s="22"/>
      <c r="E1" s="22"/>
      <c r="F1" s="22"/>
      <c r="G1" s="22"/>
    </row>
    <row r="2" spans="1:7" ht="24" customHeight="1">
      <c r="A2" s="23"/>
      <c r="B2" s="23"/>
      <c r="C2" s="5" t="s">
        <v>123</v>
      </c>
      <c r="D2" s="23"/>
      <c r="E2" s="23"/>
      <c r="F2" s="23"/>
      <c r="G2" s="23"/>
    </row>
    <row r="3" spans="1:7" ht="24" customHeight="1">
      <c r="A3" s="107" t="str">
        <f>IF('DEV.  DATA'!E35&lt;&gt;"","y","")</f>
        <v/>
      </c>
      <c r="B3" s="23"/>
      <c r="C3" s="23"/>
      <c r="D3" s="23"/>
      <c r="F3" s="60"/>
      <c r="G3" s="204" t="str">
        <f>"Application #: "&amp;IF(COSTS!$K$6="","",COSTS!$K$6)</f>
        <v xml:space="preserve">Application #: </v>
      </c>
    </row>
    <row r="4" spans="1:7" ht="24" customHeight="1" thickBot="1">
      <c r="A4" s="51"/>
      <c r="B4" s="22"/>
      <c r="C4" s="22"/>
      <c r="D4" s="22"/>
      <c r="E4" s="22"/>
      <c r="F4" s="22"/>
      <c r="G4" s="22"/>
    </row>
    <row r="5" spans="1:7">
      <c r="A5" s="24"/>
      <c r="B5" s="25" t="s">
        <v>110</v>
      </c>
      <c r="C5" s="25" t="s">
        <v>111</v>
      </c>
      <c r="D5" s="24"/>
      <c r="E5" s="24"/>
      <c r="F5" s="24"/>
      <c r="G5" s="24"/>
    </row>
    <row r="6" spans="1:7">
      <c r="A6" s="26" t="s">
        <v>113</v>
      </c>
      <c r="B6" s="26" t="s">
        <v>114</v>
      </c>
      <c r="C6" s="27" t="s">
        <v>165</v>
      </c>
      <c r="D6" s="26" t="s">
        <v>5</v>
      </c>
      <c r="E6" s="26" t="s">
        <v>172</v>
      </c>
      <c r="F6" s="26" t="s">
        <v>116</v>
      </c>
      <c r="G6" s="26" t="s">
        <v>116</v>
      </c>
    </row>
    <row r="7" spans="1:7" ht="24" thickBot="1">
      <c r="A7" s="28"/>
      <c r="B7" s="29" t="s">
        <v>117</v>
      </c>
      <c r="C7" s="29" t="s">
        <v>166</v>
      </c>
      <c r="D7" s="29" t="s">
        <v>119</v>
      </c>
      <c r="E7" s="29" t="s">
        <v>171</v>
      </c>
      <c r="F7" s="29" t="s">
        <v>120</v>
      </c>
      <c r="G7" s="29" t="s">
        <v>121</v>
      </c>
    </row>
    <row r="8" spans="1:7">
      <c r="A8" s="316" t="str">
        <f>IF(COSTS!$L$158="","",IF('QUAL. CALC'!A8="","",'QUAL. CALC'!A8))</f>
        <v/>
      </c>
      <c r="B8" s="423"/>
      <c r="C8" s="317" t="str">
        <f>IF(A8="","",IF('QUAL. CALC'!C8="","",'QUAL. CALC'!C8))</f>
        <v/>
      </c>
      <c r="D8" s="426"/>
      <c r="E8" s="274" t="str">
        <f>IF(A8="","",IF('QUAL. CALC'!F8="","",'QUAL. CALC'!F8))</f>
        <v/>
      </c>
      <c r="F8" s="464" t="str">
        <f>IF(A8="","",IF('DEV.  DATA'!$E$35="","",'DEV.  DATA'!$E$38))</f>
        <v/>
      </c>
      <c r="G8" s="318" t="str">
        <f>IF(A8="","",ROUND(D8*E8*(F8/100),0))</f>
        <v/>
      </c>
    </row>
    <row r="9" spans="1:7">
      <c r="A9" s="316" t="str">
        <f>IF(COSTS!$L$158="","",IF('QUAL. CALC'!A9="","",'QUAL. CALC'!A9))</f>
        <v/>
      </c>
      <c r="B9" s="424"/>
      <c r="C9" s="317" t="str">
        <f>IF(A9="","",IF('QUAL. CALC'!C9="","",'QUAL. CALC'!C9))</f>
        <v/>
      </c>
      <c r="D9" s="427"/>
      <c r="E9" s="274" t="str">
        <f>IF(A9="","",IF('QUAL. CALC'!F9="","",'QUAL. CALC'!F9))</f>
        <v/>
      </c>
      <c r="F9" s="464" t="str">
        <f>IF(A9="","",IF('DEV.  DATA'!$E$35="","",'DEV.  DATA'!$E$38))</f>
        <v/>
      </c>
      <c r="G9" s="318" t="str">
        <f t="shared" ref="G9:G35" si="0">IF(A9="","",ROUND(D9*E9*(F9/100),0))</f>
        <v/>
      </c>
    </row>
    <row r="10" spans="1:7">
      <c r="A10" s="316" t="str">
        <f>IF(COSTS!$L$158="","",IF('QUAL. CALC'!A10="","",'QUAL. CALC'!A10))</f>
        <v/>
      </c>
      <c r="B10" s="424"/>
      <c r="C10" s="317" t="str">
        <f>IF(A10="","",IF('QUAL. CALC'!C10="","",'QUAL. CALC'!C10))</f>
        <v/>
      </c>
      <c r="D10" s="427"/>
      <c r="E10" s="274" t="str">
        <f>IF(A10="","",IF('QUAL. CALC'!F10="","",'QUAL. CALC'!F10))</f>
        <v/>
      </c>
      <c r="F10" s="464" t="str">
        <f>IF(A10="","",IF('DEV.  DATA'!$E$35="","",'DEV.  DATA'!$E$38))</f>
        <v/>
      </c>
      <c r="G10" s="318" t="str">
        <f t="shared" si="0"/>
        <v/>
      </c>
    </row>
    <row r="11" spans="1:7">
      <c r="A11" s="316" t="str">
        <f>IF(COSTS!$L$158="","",IF('QUAL. CALC'!A11="","",'QUAL. CALC'!A11))</f>
        <v/>
      </c>
      <c r="B11" s="424"/>
      <c r="C11" s="317" t="str">
        <f>IF(A11="","",IF('QUAL. CALC'!C11="","",'QUAL. CALC'!C11))</f>
        <v/>
      </c>
      <c r="D11" s="427"/>
      <c r="E11" s="274" t="str">
        <f>IF(A11="","",IF('QUAL. CALC'!F11="","",'QUAL. CALC'!F11))</f>
        <v/>
      </c>
      <c r="F11" s="464" t="str">
        <f>IF(A11="","",IF('DEV.  DATA'!$E$35="","",'DEV.  DATA'!$E$38))</f>
        <v/>
      </c>
      <c r="G11" s="318" t="str">
        <f t="shared" si="0"/>
        <v/>
      </c>
    </row>
    <row r="12" spans="1:7">
      <c r="A12" s="316" t="str">
        <f>IF(COSTS!$L$158="","",IF('QUAL. CALC'!A12="","",'QUAL. CALC'!A12))</f>
        <v/>
      </c>
      <c r="B12" s="424"/>
      <c r="C12" s="317" t="str">
        <f>IF(A12="","",IF('QUAL. CALC'!C12="","",'QUAL. CALC'!C12))</f>
        <v/>
      </c>
      <c r="D12" s="427"/>
      <c r="E12" s="274" t="str">
        <f>IF(A12="","",IF('QUAL. CALC'!F12="","",'QUAL. CALC'!F12))</f>
        <v/>
      </c>
      <c r="F12" s="464" t="str">
        <f>IF(A12="","",IF('DEV.  DATA'!$E$35="","",'DEV.  DATA'!$E$38))</f>
        <v/>
      </c>
      <c r="G12" s="318" t="str">
        <f t="shared" si="0"/>
        <v/>
      </c>
    </row>
    <row r="13" spans="1:7">
      <c r="A13" s="316" t="str">
        <f>IF(COSTS!$L$158="","",IF('QUAL. CALC'!A13="","",'QUAL. CALC'!A13))</f>
        <v/>
      </c>
      <c r="B13" s="424"/>
      <c r="C13" s="317" t="str">
        <f>IF(A13="","",IF('QUAL. CALC'!C13="","",'QUAL. CALC'!C13))</f>
        <v/>
      </c>
      <c r="D13" s="427"/>
      <c r="E13" s="274" t="str">
        <f>IF(A13="","",IF('QUAL. CALC'!F13="","",'QUAL. CALC'!F13))</f>
        <v/>
      </c>
      <c r="F13" s="464" t="str">
        <f>IF(A13="","",IF('DEV.  DATA'!$E$35="","",'DEV.  DATA'!$E$38))</f>
        <v/>
      </c>
      <c r="G13" s="318" t="str">
        <f t="shared" si="0"/>
        <v/>
      </c>
    </row>
    <row r="14" spans="1:7">
      <c r="A14" s="316" t="str">
        <f>IF(COSTS!$L$158="","",IF('QUAL. CALC'!A14="","",'QUAL. CALC'!A14))</f>
        <v/>
      </c>
      <c r="B14" s="424"/>
      <c r="C14" s="317" t="str">
        <f>IF(A14="","",IF('QUAL. CALC'!C14="","",'QUAL. CALC'!C14))</f>
        <v/>
      </c>
      <c r="D14" s="427"/>
      <c r="E14" s="274" t="str">
        <f>IF(A14="","",IF('QUAL. CALC'!F14="","",'QUAL. CALC'!F14))</f>
        <v/>
      </c>
      <c r="F14" s="464" t="str">
        <f>IF(A14="","",IF('DEV.  DATA'!$E$35="","",'DEV.  DATA'!$E$38))</f>
        <v/>
      </c>
      <c r="G14" s="318" t="str">
        <f t="shared" si="0"/>
        <v/>
      </c>
    </row>
    <row r="15" spans="1:7">
      <c r="A15" s="316" t="str">
        <f>IF(COSTS!$L$158="","",IF('QUAL. CALC'!A15="","",'QUAL. CALC'!A15))</f>
        <v/>
      </c>
      <c r="B15" s="424"/>
      <c r="C15" s="317" t="str">
        <f>IF(A15="","",IF('QUAL. CALC'!C15="","",'QUAL. CALC'!C15))</f>
        <v/>
      </c>
      <c r="D15" s="427"/>
      <c r="E15" s="274" t="str">
        <f>IF(A15="","",IF('QUAL. CALC'!F15="","",'QUAL. CALC'!F15))</f>
        <v/>
      </c>
      <c r="F15" s="464" t="str">
        <f>IF(A15="","",IF('DEV.  DATA'!$E$35="","",'DEV.  DATA'!$E$38))</f>
        <v/>
      </c>
      <c r="G15" s="318" t="str">
        <f t="shared" si="0"/>
        <v/>
      </c>
    </row>
    <row r="16" spans="1:7">
      <c r="A16" s="316" t="str">
        <f>IF(COSTS!$L$158="","",IF('QUAL. CALC'!A16="","",'QUAL. CALC'!A16))</f>
        <v/>
      </c>
      <c r="B16" s="424"/>
      <c r="C16" s="317" t="str">
        <f>IF(A16="","",IF('QUAL. CALC'!C16="","",'QUAL. CALC'!C16))</f>
        <v/>
      </c>
      <c r="D16" s="427"/>
      <c r="E16" s="274" t="str">
        <f>IF(A16="","",IF('QUAL. CALC'!F16="","",'QUAL. CALC'!F16))</f>
        <v/>
      </c>
      <c r="F16" s="464" t="str">
        <f>IF(A16="","",IF('DEV.  DATA'!$E$35="","",'DEV.  DATA'!$E$38))</f>
        <v/>
      </c>
      <c r="G16" s="318" t="str">
        <f t="shared" si="0"/>
        <v/>
      </c>
    </row>
    <row r="17" spans="1:7">
      <c r="A17" s="316" t="str">
        <f>IF(COSTS!$L$158="","",IF('QUAL. CALC'!A17="","",'QUAL. CALC'!A17))</f>
        <v/>
      </c>
      <c r="B17" s="424"/>
      <c r="C17" s="317" t="str">
        <f>IF(A17="","",IF('QUAL. CALC'!C17="","",'QUAL. CALC'!C17))</f>
        <v/>
      </c>
      <c r="D17" s="427"/>
      <c r="E17" s="274" t="str">
        <f>IF(A17="","",IF('QUAL. CALC'!F17="","",'QUAL. CALC'!F17))</f>
        <v/>
      </c>
      <c r="F17" s="464" t="str">
        <f>IF(A17="","",IF('DEV.  DATA'!$E$35="","",'DEV.  DATA'!$E$38))</f>
        <v/>
      </c>
      <c r="G17" s="318" t="str">
        <f t="shared" si="0"/>
        <v/>
      </c>
    </row>
    <row r="18" spans="1:7">
      <c r="A18" s="316" t="str">
        <f>IF(COSTS!$L$158="","",IF('QUAL. CALC'!A18="","",'QUAL. CALC'!A18))</f>
        <v/>
      </c>
      <c r="B18" s="424"/>
      <c r="C18" s="317" t="str">
        <f>IF(A18="","",IF('QUAL. CALC'!C18="","",'QUAL. CALC'!C18))</f>
        <v/>
      </c>
      <c r="D18" s="427"/>
      <c r="E18" s="274" t="str">
        <f>IF(A18="","",IF('QUAL. CALC'!F18="","",'QUAL. CALC'!F18))</f>
        <v/>
      </c>
      <c r="F18" s="464" t="str">
        <f>IF(A18="","",IF('DEV.  DATA'!$E$35="","",'DEV.  DATA'!$E$38))</f>
        <v/>
      </c>
      <c r="G18" s="318" t="str">
        <f t="shared" si="0"/>
        <v/>
      </c>
    </row>
    <row r="19" spans="1:7">
      <c r="A19" s="316" t="str">
        <f>IF(COSTS!$L$158="","",IF('QUAL. CALC'!A19="","",'QUAL. CALC'!A19))</f>
        <v/>
      </c>
      <c r="B19" s="424"/>
      <c r="C19" s="317" t="str">
        <f>IF(A19="","",IF('QUAL. CALC'!C19="","",'QUAL. CALC'!C19))</f>
        <v/>
      </c>
      <c r="D19" s="427"/>
      <c r="E19" s="274" t="str">
        <f>IF(A19="","",IF('QUAL. CALC'!F19="","",'QUAL. CALC'!F19))</f>
        <v/>
      </c>
      <c r="F19" s="464" t="str">
        <f>IF(A19="","",IF('DEV.  DATA'!$E$35="","",'DEV.  DATA'!$E$38))</f>
        <v/>
      </c>
      <c r="G19" s="318" t="str">
        <f t="shared" si="0"/>
        <v/>
      </c>
    </row>
    <row r="20" spans="1:7">
      <c r="A20" s="316" t="str">
        <f>IF(COSTS!$L$158="","",IF('QUAL. CALC'!A20="","",'QUAL. CALC'!A20))</f>
        <v/>
      </c>
      <c r="B20" s="424"/>
      <c r="C20" s="317" t="str">
        <f>IF(A20="","",IF('QUAL. CALC'!C20="","",'QUAL. CALC'!C20))</f>
        <v/>
      </c>
      <c r="D20" s="427"/>
      <c r="E20" s="274" t="str">
        <f>IF(A20="","",IF('QUAL. CALC'!F20="","",'QUAL. CALC'!F20))</f>
        <v/>
      </c>
      <c r="F20" s="464" t="str">
        <f>IF(A20="","",IF('DEV.  DATA'!$E$35="","",'DEV.  DATA'!$E$38))</f>
        <v/>
      </c>
      <c r="G20" s="318" t="str">
        <f t="shared" si="0"/>
        <v/>
      </c>
    </row>
    <row r="21" spans="1:7">
      <c r="A21" s="316" t="str">
        <f>IF(COSTS!$L$158="","",IF('QUAL. CALC'!A21="","",'QUAL. CALC'!A21))</f>
        <v/>
      </c>
      <c r="B21" s="424"/>
      <c r="C21" s="317" t="str">
        <f>IF(A21="","",IF('QUAL. CALC'!C21="","",'QUAL. CALC'!C21))</f>
        <v/>
      </c>
      <c r="D21" s="427"/>
      <c r="E21" s="274" t="str">
        <f>IF(A21="","",IF('QUAL. CALC'!F21="","",'QUAL. CALC'!F21))</f>
        <v/>
      </c>
      <c r="F21" s="464" t="str">
        <f>IF(A21="","",IF('DEV.  DATA'!$E$35="","",'DEV.  DATA'!$E$38))</f>
        <v/>
      </c>
      <c r="G21" s="318" t="str">
        <f t="shared" si="0"/>
        <v/>
      </c>
    </row>
    <row r="22" spans="1:7">
      <c r="A22" s="316" t="str">
        <f>IF(COSTS!$L$158="","",IF('QUAL. CALC'!A22="","",'QUAL. CALC'!A22))</f>
        <v/>
      </c>
      <c r="B22" s="424"/>
      <c r="C22" s="317" t="str">
        <f>IF(A22="","",IF('QUAL. CALC'!C22="","",'QUAL. CALC'!C22))</f>
        <v/>
      </c>
      <c r="D22" s="427"/>
      <c r="E22" s="274" t="str">
        <f>IF(A22="","",IF('QUAL. CALC'!F22="","",'QUAL. CALC'!F22))</f>
        <v/>
      </c>
      <c r="F22" s="464" t="str">
        <f>IF(A22="","",IF('DEV.  DATA'!$E$35="","",'DEV.  DATA'!$E$38))</f>
        <v/>
      </c>
      <c r="G22" s="318" t="str">
        <f t="shared" si="0"/>
        <v/>
      </c>
    </row>
    <row r="23" spans="1:7">
      <c r="A23" s="316" t="str">
        <f>IF(COSTS!$L$158="","",IF('QUAL. CALC'!A23="","",'QUAL. CALC'!A23))</f>
        <v/>
      </c>
      <c r="B23" s="424"/>
      <c r="C23" s="317" t="str">
        <f>IF(A23="","",IF('QUAL. CALC'!C23="","",'QUAL. CALC'!C23))</f>
        <v/>
      </c>
      <c r="D23" s="427"/>
      <c r="E23" s="274" t="str">
        <f>IF(A23="","",IF('QUAL. CALC'!F23="","",'QUAL. CALC'!F23))</f>
        <v/>
      </c>
      <c r="F23" s="464" t="str">
        <f>IF(A23="","",IF('DEV.  DATA'!$E$35="","",'DEV.  DATA'!$E$38))</f>
        <v/>
      </c>
      <c r="G23" s="318" t="str">
        <f t="shared" si="0"/>
        <v/>
      </c>
    </row>
    <row r="24" spans="1:7">
      <c r="A24" s="316" t="str">
        <f>IF(COSTS!$L$158="","",IF('QUAL. CALC'!A24="","",'QUAL. CALC'!A24))</f>
        <v/>
      </c>
      <c r="B24" s="424"/>
      <c r="C24" s="317" t="str">
        <f>IF(A24="","",IF('QUAL. CALC'!C24="","",'QUAL. CALC'!C24))</f>
        <v/>
      </c>
      <c r="D24" s="427"/>
      <c r="E24" s="274" t="str">
        <f>IF(A24="","",IF('QUAL. CALC'!F24="","",'QUAL. CALC'!F24))</f>
        <v/>
      </c>
      <c r="F24" s="464" t="str">
        <f>IF(A24="","",IF('DEV.  DATA'!$E$35="","",'DEV.  DATA'!$E$38))</f>
        <v/>
      </c>
      <c r="G24" s="318" t="str">
        <f t="shared" si="0"/>
        <v/>
      </c>
    </row>
    <row r="25" spans="1:7">
      <c r="A25" s="316" t="str">
        <f>IF(COSTS!$L$158="","",IF('QUAL. CALC'!A25="","",'QUAL. CALC'!A25))</f>
        <v/>
      </c>
      <c r="B25" s="424"/>
      <c r="C25" s="317" t="str">
        <f>IF(A25="","",IF('QUAL. CALC'!C25="","",'QUAL. CALC'!C25))</f>
        <v/>
      </c>
      <c r="D25" s="427"/>
      <c r="E25" s="274" t="str">
        <f>IF(A25="","",IF('QUAL. CALC'!F25="","",'QUAL. CALC'!F25))</f>
        <v/>
      </c>
      <c r="F25" s="464" t="str">
        <f>IF(A25="","",IF('DEV.  DATA'!$E$35="","",'DEV.  DATA'!$E$38))</f>
        <v/>
      </c>
      <c r="G25" s="318" t="str">
        <f t="shared" si="0"/>
        <v/>
      </c>
    </row>
    <row r="26" spans="1:7">
      <c r="A26" s="316" t="str">
        <f>IF(COSTS!$L$158="","",IF('QUAL. CALC'!A26="","",'QUAL. CALC'!A26))</f>
        <v/>
      </c>
      <c r="B26" s="424"/>
      <c r="C26" s="317" t="str">
        <f>IF(A26="","",IF('QUAL. CALC'!C26="","",'QUAL. CALC'!C26))</f>
        <v/>
      </c>
      <c r="D26" s="427"/>
      <c r="E26" s="274" t="str">
        <f>IF(A26="","",IF('QUAL. CALC'!F26="","",'QUAL. CALC'!F26))</f>
        <v/>
      </c>
      <c r="F26" s="464" t="str">
        <f>IF(A26="","",IF('DEV.  DATA'!$E$35="","",'DEV.  DATA'!$E$38))</f>
        <v/>
      </c>
      <c r="G26" s="318" t="str">
        <f t="shared" si="0"/>
        <v/>
      </c>
    </row>
    <row r="27" spans="1:7">
      <c r="A27" s="316" t="str">
        <f>IF(COSTS!$L$158="","",IF('QUAL. CALC'!A27="","",'QUAL. CALC'!A27))</f>
        <v/>
      </c>
      <c r="B27" s="424"/>
      <c r="C27" s="317" t="str">
        <f>IF(A27="","",IF('QUAL. CALC'!C27="","",'QUAL. CALC'!C27))</f>
        <v/>
      </c>
      <c r="D27" s="427"/>
      <c r="E27" s="274" t="str">
        <f>IF(A27="","",IF('QUAL. CALC'!F27="","",'QUAL. CALC'!F27))</f>
        <v/>
      </c>
      <c r="F27" s="464" t="str">
        <f>IF(A27="","",IF('DEV.  DATA'!$E$35="","",'DEV.  DATA'!$E$38))</f>
        <v/>
      </c>
      <c r="G27" s="318" t="str">
        <f t="shared" si="0"/>
        <v/>
      </c>
    </row>
    <row r="28" spans="1:7">
      <c r="A28" s="316" t="str">
        <f>IF(COSTS!$L$158="","",IF('QUAL. CALC'!A28="","",'QUAL. CALC'!A28))</f>
        <v/>
      </c>
      <c r="B28" s="424"/>
      <c r="C28" s="317" t="str">
        <f>IF(A28="","",IF('QUAL. CALC'!C28="","",'QUAL. CALC'!C28))</f>
        <v/>
      </c>
      <c r="D28" s="427"/>
      <c r="E28" s="274" t="str">
        <f>IF(A28="","",IF('QUAL. CALC'!F28="","",'QUAL. CALC'!F28))</f>
        <v/>
      </c>
      <c r="F28" s="464" t="str">
        <f>IF(A28="","",IF('DEV.  DATA'!$E$35="","",'DEV.  DATA'!$E$38))</f>
        <v/>
      </c>
      <c r="G28" s="318" t="str">
        <f t="shared" si="0"/>
        <v/>
      </c>
    </row>
    <row r="29" spans="1:7">
      <c r="A29" s="316" t="str">
        <f>IF(COSTS!$L$158="","",IF('QUAL. CALC'!A29="","",'QUAL. CALC'!A29))</f>
        <v/>
      </c>
      <c r="B29" s="424"/>
      <c r="C29" s="317" t="str">
        <f>IF(A29="","",IF('QUAL. CALC'!C29="","",'QUAL. CALC'!C29))</f>
        <v/>
      </c>
      <c r="D29" s="427"/>
      <c r="E29" s="274" t="str">
        <f>IF(A29="","",IF('QUAL. CALC'!F29="","",'QUAL. CALC'!F29))</f>
        <v/>
      </c>
      <c r="F29" s="464" t="str">
        <f>IF(A29="","",IF('DEV.  DATA'!$E$35="","",'DEV.  DATA'!$E$38))</f>
        <v/>
      </c>
      <c r="G29" s="318" t="str">
        <f t="shared" si="0"/>
        <v/>
      </c>
    </row>
    <row r="30" spans="1:7">
      <c r="A30" s="316" t="str">
        <f>IF(COSTS!$L$158="","",IF('QUAL. CALC'!A30="","",'QUAL. CALC'!A30))</f>
        <v/>
      </c>
      <c r="B30" s="424"/>
      <c r="C30" s="317" t="str">
        <f>IF(A30="","",IF('QUAL. CALC'!C30="","",'QUAL. CALC'!C30))</f>
        <v/>
      </c>
      <c r="D30" s="427"/>
      <c r="E30" s="274" t="str">
        <f>IF(A30="","",IF('QUAL. CALC'!F30="","",'QUAL. CALC'!F30))</f>
        <v/>
      </c>
      <c r="F30" s="464" t="str">
        <f>IF(A30="","",IF('DEV.  DATA'!$E$35="","",'DEV.  DATA'!$E$38))</f>
        <v/>
      </c>
      <c r="G30" s="318" t="str">
        <f t="shared" si="0"/>
        <v/>
      </c>
    </row>
    <row r="31" spans="1:7">
      <c r="A31" s="316" t="str">
        <f>IF(COSTS!$L$158="","",IF('QUAL. CALC'!A31="","",'QUAL. CALC'!A31))</f>
        <v/>
      </c>
      <c r="B31" s="424"/>
      <c r="C31" s="317" t="str">
        <f>IF(A31="","",IF('QUAL. CALC'!C31="","",'QUAL. CALC'!C31))</f>
        <v/>
      </c>
      <c r="D31" s="427"/>
      <c r="E31" s="274" t="str">
        <f>IF(A31="","",IF('QUAL. CALC'!F31="","",'QUAL. CALC'!F31))</f>
        <v/>
      </c>
      <c r="F31" s="464" t="str">
        <f>IF(A31="","",IF('DEV.  DATA'!$E$35="","",'DEV.  DATA'!$E$38))</f>
        <v/>
      </c>
      <c r="G31" s="318" t="str">
        <f t="shared" si="0"/>
        <v/>
      </c>
    </row>
    <row r="32" spans="1:7">
      <c r="A32" s="316" t="str">
        <f>IF(COSTS!$L$158="","",IF('QUAL. CALC'!A32="","",'QUAL. CALC'!A32))</f>
        <v/>
      </c>
      <c r="B32" s="424"/>
      <c r="C32" s="317" t="str">
        <f>IF(A32="","",IF('QUAL. CALC'!C32="","",'QUAL. CALC'!C32))</f>
        <v/>
      </c>
      <c r="D32" s="427"/>
      <c r="E32" s="274" t="str">
        <f>IF(A32="","",IF('QUAL. CALC'!F32="","",'QUAL. CALC'!F32))</f>
        <v/>
      </c>
      <c r="F32" s="464" t="str">
        <f>IF(A32="","",IF('DEV.  DATA'!$E$35="","",'DEV.  DATA'!$E$38))</f>
        <v/>
      </c>
      <c r="G32" s="318" t="str">
        <f t="shared" si="0"/>
        <v/>
      </c>
    </row>
    <row r="33" spans="1:7">
      <c r="A33" s="316" t="str">
        <f>IF(COSTS!$L$158="","",IF('QUAL. CALC'!A33="","",'QUAL. CALC'!A33))</f>
        <v/>
      </c>
      <c r="B33" s="424"/>
      <c r="C33" s="317" t="str">
        <f>IF(A33="","",IF('QUAL. CALC'!C33="","",'QUAL. CALC'!C33))</f>
        <v/>
      </c>
      <c r="D33" s="427"/>
      <c r="E33" s="274" t="str">
        <f>IF(A33="","",IF('QUAL. CALC'!F33="","",'QUAL. CALC'!F33))</f>
        <v/>
      </c>
      <c r="F33" s="464" t="str">
        <f>IF(A33="","",IF('DEV.  DATA'!$E$35="","",'DEV.  DATA'!$E$38))</f>
        <v/>
      </c>
      <c r="G33" s="318" t="str">
        <f t="shared" si="0"/>
        <v/>
      </c>
    </row>
    <row r="34" spans="1:7">
      <c r="A34" s="316" t="str">
        <f>IF(COSTS!$L$158="","",IF('QUAL. CALC'!A34="","",'QUAL. CALC'!A34))</f>
        <v/>
      </c>
      <c r="B34" s="424"/>
      <c r="C34" s="317" t="str">
        <f>IF(A34="","",IF('QUAL. CALC'!C34="","",'QUAL. CALC'!C34))</f>
        <v/>
      </c>
      <c r="D34" s="427"/>
      <c r="E34" s="274" t="str">
        <f>IF(A34="","",IF('QUAL. CALC'!F34="","",'QUAL. CALC'!F34))</f>
        <v/>
      </c>
      <c r="F34" s="464" t="str">
        <f>IF(A34="","",IF('DEV.  DATA'!$E$35="","",'DEV.  DATA'!$E$38))</f>
        <v/>
      </c>
      <c r="G34" s="318" t="str">
        <f t="shared" si="0"/>
        <v/>
      </c>
    </row>
    <row r="35" spans="1:7">
      <c r="A35" s="316" t="str">
        <f>IF(COSTS!$L$158="","",IF('QUAL. CALC'!A35="","",'QUAL. CALC'!A35))</f>
        <v/>
      </c>
      <c r="B35" s="424"/>
      <c r="C35" s="317" t="str">
        <f>IF(A35="","",IF('QUAL. CALC'!C35="","",'QUAL. CALC'!C35))</f>
        <v/>
      </c>
      <c r="D35" s="427"/>
      <c r="E35" s="274" t="str">
        <f>IF(A35="","",IF('QUAL. CALC'!F35="","",'QUAL. CALC'!F35))</f>
        <v/>
      </c>
      <c r="F35" s="464" t="str">
        <f>IF(A35="","",IF('DEV.  DATA'!$E$35="","",'DEV.  DATA'!$E$38))</f>
        <v/>
      </c>
      <c r="G35" s="318" t="str">
        <f t="shared" si="0"/>
        <v/>
      </c>
    </row>
    <row r="36" spans="1:7">
      <c r="A36" s="316" t="str">
        <f>IF(COSTS!$L$158="","",IF('QUAL. CALC'!A36="","",'QUAL. CALC'!A36))</f>
        <v/>
      </c>
      <c r="B36" s="424"/>
      <c r="C36" s="317" t="str">
        <f>IF(A36="","",IF('QUAL. CALC'!C36="","",'QUAL. CALC'!C36))</f>
        <v/>
      </c>
      <c r="D36" s="427"/>
      <c r="E36" s="274" t="str">
        <f>IF(A36="","",IF('QUAL. CALC'!F36="","",'QUAL. CALC'!F36))</f>
        <v/>
      </c>
      <c r="F36" s="464" t="str">
        <f>IF(A36="","",IF('DEV.  DATA'!$E$35="","",'DEV.  DATA'!$E$38))</f>
        <v/>
      </c>
      <c r="G36" s="318" t="str">
        <f t="shared" ref="G36:G99" si="1">IF(A36="","",ROUND(D36*E36*(F36/100),0))</f>
        <v/>
      </c>
    </row>
    <row r="37" spans="1:7">
      <c r="A37" s="316" t="str">
        <f>IF(COSTS!$L$158="","",IF('QUAL. CALC'!A37="","",'QUAL. CALC'!A37))</f>
        <v/>
      </c>
      <c r="B37" s="424"/>
      <c r="C37" s="317" t="str">
        <f>IF(A37="","",IF('QUAL. CALC'!C37="","",'QUAL. CALC'!C37))</f>
        <v/>
      </c>
      <c r="D37" s="427"/>
      <c r="E37" s="274" t="str">
        <f>IF(A37="","",IF('QUAL. CALC'!F37="","",'QUAL. CALC'!F37))</f>
        <v/>
      </c>
      <c r="F37" s="464" t="str">
        <f>IF(A37="","",IF('DEV.  DATA'!$E$35="","",'DEV.  DATA'!$E$38))</f>
        <v/>
      </c>
      <c r="G37" s="318" t="str">
        <f t="shared" si="1"/>
        <v/>
      </c>
    </row>
    <row r="38" spans="1:7">
      <c r="A38" s="316" t="str">
        <f>IF(COSTS!$L$158="","",IF('QUAL. CALC'!A38="","",'QUAL. CALC'!A38))</f>
        <v/>
      </c>
      <c r="B38" s="424"/>
      <c r="C38" s="317" t="str">
        <f>IF(A38="","",IF('QUAL. CALC'!C38="","",'QUAL. CALC'!C38))</f>
        <v/>
      </c>
      <c r="D38" s="427"/>
      <c r="E38" s="274" t="str">
        <f>IF(A38="","",IF('QUAL. CALC'!F38="","",'QUAL. CALC'!F38))</f>
        <v/>
      </c>
      <c r="F38" s="464" t="str">
        <f>IF(A38="","",IF('DEV.  DATA'!$E$35="","",'DEV.  DATA'!$E$38))</f>
        <v/>
      </c>
      <c r="G38" s="318" t="str">
        <f t="shared" si="1"/>
        <v/>
      </c>
    </row>
    <row r="39" spans="1:7">
      <c r="A39" s="316" t="str">
        <f>IF(COSTS!$L$158="","",IF('QUAL. CALC'!A39="","",'QUAL. CALC'!A39))</f>
        <v/>
      </c>
      <c r="B39" s="424"/>
      <c r="C39" s="317" t="str">
        <f>IF(A39="","",IF('QUAL. CALC'!C39="","",'QUAL. CALC'!C39))</f>
        <v/>
      </c>
      <c r="D39" s="427"/>
      <c r="E39" s="274" t="str">
        <f>IF(A39="","",IF('QUAL. CALC'!F39="","",'QUAL. CALC'!F39))</f>
        <v/>
      </c>
      <c r="F39" s="464" t="str">
        <f>IF(A39="","",IF('DEV.  DATA'!$E$35="","",'DEV.  DATA'!$E$38))</f>
        <v/>
      </c>
      <c r="G39" s="318" t="str">
        <f t="shared" si="1"/>
        <v/>
      </c>
    </row>
    <row r="40" spans="1:7">
      <c r="A40" s="316" t="str">
        <f>IF(COSTS!$L$158="","",IF('QUAL. CALC'!A40="","",'QUAL. CALC'!A40))</f>
        <v/>
      </c>
      <c r="B40" s="424"/>
      <c r="C40" s="317" t="str">
        <f>IF(A40="","",IF('QUAL. CALC'!C40="","",'QUAL. CALC'!C40))</f>
        <v/>
      </c>
      <c r="D40" s="427"/>
      <c r="E40" s="274" t="str">
        <f>IF(A40="","",IF('QUAL. CALC'!F40="","",'QUAL. CALC'!F40))</f>
        <v/>
      </c>
      <c r="F40" s="464" t="str">
        <f>IF(A40="","",IF('DEV.  DATA'!$E$35="","",'DEV.  DATA'!$E$38))</f>
        <v/>
      </c>
      <c r="G40" s="318" t="str">
        <f t="shared" si="1"/>
        <v/>
      </c>
    </row>
    <row r="41" spans="1:7">
      <c r="A41" s="316" t="str">
        <f>IF(COSTS!$L$158="","",IF('QUAL. CALC'!A41="","",'QUAL. CALC'!A41))</f>
        <v/>
      </c>
      <c r="B41" s="424"/>
      <c r="C41" s="317" t="str">
        <f>IF(A41="","",IF('QUAL. CALC'!C41="","",'QUAL. CALC'!C41))</f>
        <v/>
      </c>
      <c r="D41" s="427"/>
      <c r="E41" s="274" t="str">
        <f>IF(A41="","",IF('QUAL. CALC'!F41="","",'QUAL. CALC'!F41))</f>
        <v/>
      </c>
      <c r="F41" s="464" t="str">
        <f>IF(A41="","",IF('DEV.  DATA'!$E$35="","",'DEV.  DATA'!$E$38))</f>
        <v/>
      </c>
      <c r="G41" s="318" t="str">
        <f t="shared" si="1"/>
        <v/>
      </c>
    </row>
    <row r="42" spans="1:7">
      <c r="A42" s="316" t="str">
        <f>IF(COSTS!$L$158="","",IF('QUAL. CALC'!A42="","",'QUAL. CALC'!A42))</f>
        <v/>
      </c>
      <c r="B42" s="424"/>
      <c r="C42" s="317" t="str">
        <f>IF(A42="","",IF('QUAL. CALC'!C42="","",'QUAL. CALC'!C42))</f>
        <v/>
      </c>
      <c r="D42" s="427"/>
      <c r="E42" s="274" t="str">
        <f>IF(A42="","",IF('QUAL. CALC'!F42="","",'QUAL. CALC'!F42))</f>
        <v/>
      </c>
      <c r="F42" s="464" t="str">
        <f>IF(A42="","",IF('DEV.  DATA'!$E$35="","",'DEV.  DATA'!$E$38))</f>
        <v/>
      </c>
      <c r="G42" s="318" t="str">
        <f t="shared" si="1"/>
        <v/>
      </c>
    </row>
    <row r="43" spans="1:7">
      <c r="A43" s="316" t="str">
        <f>IF(COSTS!$L$158="","",IF('QUAL. CALC'!A43="","",'QUAL. CALC'!A43))</f>
        <v/>
      </c>
      <c r="B43" s="424"/>
      <c r="C43" s="317" t="str">
        <f>IF(A43="","",IF('QUAL. CALC'!C43="","",'QUAL. CALC'!C43))</f>
        <v/>
      </c>
      <c r="D43" s="427"/>
      <c r="E43" s="274" t="str">
        <f>IF(A43="","",IF('QUAL. CALC'!F43="","",'QUAL. CALC'!F43))</f>
        <v/>
      </c>
      <c r="F43" s="464" t="str">
        <f>IF(A43="","",IF('DEV.  DATA'!$E$35="","",'DEV.  DATA'!$E$38))</f>
        <v/>
      </c>
      <c r="G43" s="318" t="str">
        <f t="shared" si="1"/>
        <v/>
      </c>
    </row>
    <row r="44" spans="1:7">
      <c r="A44" s="316" t="str">
        <f>IF(COSTS!$L$158="","",IF('QUAL. CALC'!A44="","",'QUAL. CALC'!A44))</f>
        <v/>
      </c>
      <c r="B44" s="424"/>
      <c r="C44" s="317" t="str">
        <f>IF(A44="","",IF('QUAL. CALC'!C44="","",'QUAL. CALC'!C44))</f>
        <v/>
      </c>
      <c r="D44" s="427"/>
      <c r="E44" s="274" t="str">
        <f>IF(A44="","",IF('QUAL. CALC'!F44="","",'QUAL. CALC'!F44))</f>
        <v/>
      </c>
      <c r="F44" s="464" t="str">
        <f>IF(A44="","",IF('DEV.  DATA'!$E$35="","",'DEV.  DATA'!$E$38))</f>
        <v/>
      </c>
      <c r="G44" s="318" t="str">
        <f t="shared" si="1"/>
        <v/>
      </c>
    </row>
    <row r="45" spans="1:7">
      <c r="A45" s="316" t="str">
        <f>IF(COSTS!$L$158="","",IF('QUAL. CALC'!A45="","",'QUAL. CALC'!A45))</f>
        <v/>
      </c>
      <c r="B45" s="424"/>
      <c r="C45" s="317" t="str">
        <f>IF(A45="","",IF('QUAL. CALC'!C45="","",'QUAL. CALC'!C45))</f>
        <v/>
      </c>
      <c r="D45" s="427"/>
      <c r="E45" s="274" t="str">
        <f>IF(A45="","",IF('QUAL. CALC'!F45="","",'QUAL. CALC'!F45))</f>
        <v/>
      </c>
      <c r="F45" s="464" t="str">
        <f>IF(A45="","",IF('DEV.  DATA'!$E$35="","",'DEV.  DATA'!$E$38))</f>
        <v/>
      </c>
      <c r="G45" s="318" t="str">
        <f t="shared" si="1"/>
        <v/>
      </c>
    </row>
    <row r="46" spans="1:7">
      <c r="A46" s="316" t="str">
        <f>IF(COSTS!$L$158="","",IF('QUAL. CALC'!A46="","",'QUAL. CALC'!A46))</f>
        <v/>
      </c>
      <c r="B46" s="424"/>
      <c r="C46" s="317" t="str">
        <f>IF(A46="","",IF('QUAL. CALC'!C46="","",'QUAL. CALC'!C46))</f>
        <v/>
      </c>
      <c r="D46" s="427"/>
      <c r="E46" s="274" t="str">
        <f>IF(A46="","",IF('QUAL. CALC'!F46="","",'QUAL. CALC'!F46))</f>
        <v/>
      </c>
      <c r="F46" s="464" t="str">
        <f>IF(A46="","",IF('DEV.  DATA'!$E$35="","",'DEV.  DATA'!$E$38))</f>
        <v/>
      </c>
      <c r="G46" s="318" t="str">
        <f t="shared" si="1"/>
        <v/>
      </c>
    </row>
    <row r="47" spans="1:7">
      <c r="A47" s="316" t="str">
        <f>IF(COSTS!$L$158="","",IF('QUAL. CALC'!A47="","",'QUAL. CALC'!A47))</f>
        <v/>
      </c>
      <c r="B47" s="424"/>
      <c r="C47" s="317" t="str">
        <f>IF(A47="","",IF('QUAL. CALC'!C47="","",'QUAL. CALC'!C47))</f>
        <v/>
      </c>
      <c r="D47" s="427"/>
      <c r="E47" s="274" t="str">
        <f>IF(A47="","",IF('QUAL. CALC'!F47="","",'QUAL. CALC'!F47))</f>
        <v/>
      </c>
      <c r="F47" s="464" t="str">
        <f>IF(A47="","",IF('DEV.  DATA'!$E$35="","",'DEV.  DATA'!$E$38))</f>
        <v/>
      </c>
      <c r="G47" s="318" t="str">
        <f t="shared" si="1"/>
        <v/>
      </c>
    </row>
    <row r="48" spans="1:7">
      <c r="A48" s="316" t="str">
        <f>IF(COSTS!$L$158="","",IF('QUAL. CALC'!A48="","",'QUAL. CALC'!A48))</f>
        <v/>
      </c>
      <c r="B48" s="424"/>
      <c r="C48" s="317" t="str">
        <f>IF(A48="","",IF('QUAL. CALC'!C48="","",'QUAL. CALC'!C48))</f>
        <v/>
      </c>
      <c r="D48" s="427"/>
      <c r="E48" s="274" t="str">
        <f>IF(A48="","",IF('QUAL. CALC'!F48="","",'QUAL. CALC'!F48))</f>
        <v/>
      </c>
      <c r="F48" s="464" t="str">
        <f>IF(A48="","",IF('DEV.  DATA'!$E$35="","",'DEV.  DATA'!$E$38))</f>
        <v/>
      </c>
      <c r="G48" s="318" t="str">
        <f t="shared" si="1"/>
        <v/>
      </c>
    </row>
    <row r="49" spans="1:7">
      <c r="A49" s="316" t="str">
        <f>IF(COSTS!$L$158="","",IF('QUAL. CALC'!A49="","",'QUAL. CALC'!A49))</f>
        <v/>
      </c>
      <c r="B49" s="424"/>
      <c r="C49" s="317" t="str">
        <f>IF(A49="","",IF('QUAL. CALC'!C49="","",'QUAL. CALC'!C49))</f>
        <v/>
      </c>
      <c r="D49" s="427"/>
      <c r="E49" s="274" t="str">
        <f>IF(A49="","",IF('QUAL. CALC'!F49="","",'QUAL. CALC'!F49))</f>
        <v/>
      </c>
      <c r="F49" s="464" t="str">
        <f>IF(A49="","",IF('DEV.  DATA'!$E$35="","",'DEV.  DATA'!$E$38))</f>
        <v/>
      </c>
      <c r="G49" s="318" t="str">
        <f t="shared" si="1"/>
        <v/>
      </c>
    </row>
    <row r="50" spans="1:7">
      <c r="A50" s="316" t="str">
        <f>IF(COSTS!$L$158="","",IF('QUAL. CALC'!A50="","",'QUAL. CALC'!A50))</f>
        <v/>
      </c>
      <c r="B50" s="424"/>
      <c r="C50" s="317" t="str">
        <f>IF(A50="","",IF('QUAL. CALC'!C50="","",'QUAL. CALC'!C50))</f>
        <v/>
      </c>
      <c r="D50" s="427"/>
      <c r="E50" s="274" t="str">
        <f>IF(A50="","",IF('QUAL. CALC'!F50="","",'QUAL. CALC'!F50))</f>
        <v/>
      </c>
      <c r="F50" s="464" t="str">
        <f>IF(A50="","",IF('DEV.  DATA'!$E$35="","",'DEV.  DATA'!$E$38))</f>
        <v/>
      </c>
      <c r="G50" s="318" t="str">
        <f t="shared" si="1"/>
        <v/>
      </c>
    </row>
    <row r="51" spans="1:7">
      <c r="A51" s="316" t="str">
        <f>IF(COSTS!$L$158="","",IF('QUAL. CALC'!A51="","",'QUAL. CALC'!A51))</f>
        <v/>
      </c>
      <c r="B51" s="424"/>
      <c r="C51" s="317" t="str">
        <f>IF(A51="","",IF('QUAL. CALC'!C51="","",'QUAL. CALC'!C51))</f>
        <v/>
      </c>
      <c r="D51" s="427"/>
      <c r="E51" s="274" t="str">
        <f>IF(A51="","",IF('QUAL. CALC'!F51="","",'QUAL. CALC'!F51))</f>
        <v/>
      </c>
      <c r="F51" s="464" t="str">
        <f>IF(A51="","",IF('DEV.  DATA'!$E$35="","",'DEV.  DATA'!$E$38))</f>
        <v/>
      </c>
      <c r="G51" s="318" t="str">
        <f t="shared" si="1"/>
        <v/>
      </c>
    </row>
    <row r="52" spans="1:7">
      <c r="A52" s="316" t="str">
        <f>IF(COSTS!$L$158="","",IF('QUAL. CALC'!A52="","",'QUAL. CALC'!A52))</f>
        <v/>
      </c>
      <c r="B52" s="424"/>
      <c r="C52" s="317" t="str">
        <f>IF(A52="","",IF('QUAL. CALC'!C52="","",'QUAL. CALC'!C52))</f>
        <v/>
      </c>
      <c r="D52" s="427"/>
      <c r="E52" s="274" t="str">
        <f>IF(A52="","",IF('QUAL. CALC'!F52="","",'QUAL. CALC'!F52))</f>
        <v/>
      </c>
      <c r="F52" s="464" t="str">
        <f>IF(A52="","",IF('DEV.  DATA'!$E$35="","",'DEV.  DATA'!$E$38))</f>
        <v/>
      </c>
      <c r="G52" s="318" t="str">
        <f t="shared" si="1"/>
        <v/>
      </c>
    </row>
    <row r="53" spans="1:7">
      <c r="A53" s="316" t="str">
        <f>IF(COSTS!$L$158="","",IF('QUAL. CALC'!A53="","",'QUAL. CALC'!A53))</f>
        <v/>
      </c>
      <c r="B53" s="424"/>
      <c r="C53" s="317" t="str">
        <f>IF(A53="","",IF('QUAL. CALC'!C53="","",'QUAL. CALC'!C53))</f>
        <v/>
      </c>
      <c r="D53" s="427"/>
      <c r="E53" s="274" t="str">
        <f>IF(A53="","",IF('QUAL. CALC'!F53="","",'QUAL. CALC'!F53))</f>
        <v/>
      </c>
      <c r="F53" s="464" t="str">
        <f>IF(A53="","",IF('DEV.  DATA'!$E$35="","",'DEV.  DATA'!$E$38))</f>
        <v/>
      </c>
      <c r="G53" s="318" t="str">
        <f t="shared" si="1"/>
        <v/>
      </c>
    </row>
    <row r="54" spans="1:7">
      <c r="A54" s="316" t="str">
        <f>IF(COSTS!$L$158="","",IF('QUAL. CALC'!A54="","",'QUAL. CALC'!A54))</f>
        <v/>
      </c>
      <c r="B54" s="424"/>
      <c r="C54" s="317" t="str">
        <f>IF(A54="","",IF('QUAL. CALC'!C54="","",'QUAL. CALC'!C54))</f>
        <v/>
      </c>
      <c r="D54" s="427"/>
      <c r="E54" s="274" t="str">
        <f>IF(A54="","",IF('QUAL. CALC'!F54="","",'QUAL. CALC'!F54))</f>
        <v/>
      </c>
      <c r="F54" s="464" t="str">
        <f>IF(A54="","",IF('DEV.  DATA'!$E$35="","",'DEV.  DATA'!$E$38))</f>
        <v/>
      </c>
      <c r="G54" s="318" t="str">
        <f t="shared" si="1"/>
        <v/>
      </c>
    </row>
    <row r="55" spans="1:7">
      <c r="A55" s="316" t="str">
        <f>IF(COSTS!$L$158="","",IF('QUAL. CALC'!A55="","",'QUAL. CALC'!A55))</f>
        <v/>
      </c>
      <c r="B55" s="424"/>
      <c r="C55" s="317" t="str">
        <f>IF(A55="","",IF('QUAL. CALC'!C55="","",'QUAL. CALC'!C55))</f>
        <v/>
      </c>
      <c r="D55" s="427"/>
      <c r="E55" s="274" t="str">
        <f>IF(A55="","",IF('QUAL. CALC'!F55="","",'QUAL. CALC'!F55))</f>
        <v/>
      </c>
      <c r="F55" s="464" t="str">
        <f>IF(A55="","",IF('DEV.  DATA'!$E$35="","",'DEV.  DATA'!$E$38))</f>
        <v/>
      </c>
      <c r="G55" s="318" t="str">
        <f t="shared" si="1"/>
        <v/>
      </c>
    </row>
    <row r="56" spans="1:7">
      <c r="A56" s="316" t="str">
        <f>IF(COSTS!$L$158="","",IF('QUAL. CALC'!A56="","",'QUAL. CALC'!A56))</f>
        <v/>
      </c>
      <c r="B56" s="424"/>
      <c r="C56" s="317" t="str">
        <f>IF(A56="","",IF('QUAL. CALC'!C56="","",'QUAL. CALC'!C56))</f>
        <v/>
      </c>
      <c r="D56" s="427"/>
      <c r="E56" s="274" t="str">
        <f>IF(A56="","",IF('QUAL. CALC'!F56="","",'QUAL. CALC'!F56))</f>
        <v/>
      </c>
      <c r="F56" s="464" t="str">
        <f>IF(A56="","",IF('DEV.  DATA'!$E$35="","",'DEV.  DATA'!$E$38))</f>
        <v/>
      </c>
      <c r="G56" s="318" t="str">
        <f t="shared" si="1"/>
        <v/>
      </c>
    </row>
    <row r="57" spans="1:7">
      <c r="A57" s="316" t="str">
        <f>IF(COSTS!$L$158="","",IF('QUAL. CALC'!A57="","",'QUAL. CALC'!A57))</f>
        <v/>
      </c>
      <c r="B57" s="424"/>
      <c r="C57" s="317" t="str">
        <f>IF(A57="","",IF('QUAL. CALC'!C57="","",'QUAL. CALC'!C57))</f>
        <v/>
      </c>
      <c r="D57" s="427"/>
      <c r="E57" s="274" t="str">
        <f>IF(A57="","",IF('QUAL. CALC'!F57="","",'QUAL. CALC'!F57))</f>
        <v/>
      </c>
      <c r="F57" s="464" t="str">
        <f>IF(A57="","",IF('DEV.  DATA'!$E$35="","",'DEV.  DATA'!$E$38))</f>
        <v/>
      </c>
      <c r="G57" s="318" t="str">
        <f t="shared" si="1"/>
        <v/>
      </c>
    </row>
    <row r="58" spans="1:7">
      <c r="A58" s="316" t="str">
        <f>IF(COSTS!$L$158="","",IF('QUAL. CALC'!A58="","",'QUAL. CALC'!A58))</f>
        <v/>
      </c>
      <c r="B58" s="424"/>
      <c r="C58" s="317" t="str">
        <f>IF(A58="","",IF('QUAL. CALC'!C58="","",'QUAL. CALC'!C58))</f>
        <v/>
      </c>
      <c r="D58" s="427"/>
      <c r="E58" s="274" t="str">
        <f>IF(A58="","",IF('QUAL. CALC'!F58="","",'QUAL. CALC'!F58))</f>
        <v/>
      </c>
      <c r="F58" s="464" t="str">
        <f>IF(A58="","",IF('DEV.  DATA'!$E$35="","",'DEV.  DATA'!$E$38))</f>
        <v/>
      </c>
      <c r="G58" s="318" t="str">
        <f t="shared" si="1"/>
        <v/>
      </c>
    </row>
    <row r="59" spans="1:7">
      <c r="A59" s="316" t="str">
        <f>IF(COSTS!$L$158="","",IF('QUAL. CALC'!A59="","",'QUAL. CALC'!A59))</f>
        <v/>
      </c>
      <c r="B59" s="424"/>
      <c r="C59" s="317" t="str">
        <f>IF(A59="","",IF('QUAL. CALC'!C59="","",'QUAL. CALC'!C59))</f>
        <v/>
      </c>
      <c r="D59" s="427"/>
      <c r="E59" s="274" t="str">
        <f>IF(A59="","",IF('QUAL. CALC'!F59="","",'QUAL. CALC'!F59))</f>
        <v/>
      </c>
      <c r="F59" s="464" t="str">
        <f>IF(A59="","",IF('DEV.  DATA'!$E$35="","",'DEV.  DATA'!$E$38))</f>
        <v/>
      </c>
      <c r="G59" s="318" t="str">
        <f t="shared" si="1"/>
        <v/>
      </c>
    </row>
    <row r="60" spans="1:7">
      <c r="A60" s="316" t="str">
        <f>IF(COSTS!$L$158="","",IF('QUAL. CALC'!A60="","",'QUAL. CALC'!A60))</f>
        <v/>
      </c>
      <c r="B60" s="424"/>
      <c r="C60" s="317" t="str">
        <f>IF(A60="","",IF('QUAL. CALC'!C60="","",'QUAL. CALC'!C60))</f>
        <v/>
      </c>
      <c r="D60" s="427"/>
      <c r="E60" s="274" t="str">
        <f>IF(A60="","",IF('QUAL. CALC'!F60="","",'QUAL. CALC'!F60))</f>
        <v/>
      </c>
      <c r="F60" s="464" t="str">
        <f>IF(A60="","",IF('DEV.  DATA'!$E$35="","",'DEV.  DATA'!$E$38))</f>
        <v/>
      </c>
      <c r="G60" s="318" t="str">
        <f t="shared" si="1"/>
        <v/>
      </c>
    </row>
    <row r="61" spans="1:7">
      <c r="A61" s="316" t="str">
        <f>IF(COSTS!$L$158="","",IF('QUAL. CALC'!A61="","",'QUAL. CALC'!A61))</f>
        <v/>
      </c>
      <c r="B61" s="424"/>
      <c r="C61" s="317" t="str">
        <f>IF(A61="","",IF('QUAL. CALC'!C61="","",'QUAL. CALC'!C61))</f>
        <v/>
      </c>
      <c r="D61" s="427"/>
      <c r="E61" s="274" t="str">
        <f>IF(A61="","",IF('QUAL. CALC'!F61="","",'QUAL. CALC'!F61))</f>
        <v/>
      </c>
      <c r="F61" s="464" t="str">
        <f>IF(A61="","",IF('DEV.  DATA'!$E$35="","",'DEV.  DATA'!$E$38))</f>
        <v/>
      </c>
      <c r="G61" s="318" t="str">
        <f t="shared" si="1"/>
        <v/>
      </c>
    </row>
    <row r="62" spans="1:7">
      <c r="A62" s="316" t="str">
        <f>IF(COSTS!$L$158="","",IF('QUAL. CALC'!A62="","",'QUAL. CALC'!A62))</f>
        <v/>
      </c>
      <c r="B62" s="424"/>
      <c r="C62" s="317" t="str">
        <f>IF(A62="","",IF('QUAL. CALC'!C62="","",'QUAL. CALC'!C62))</f>
        <v/>
      </c>
      <c r="D62" s="427"/>
      <c r="E62" s="274" t="str">
        <f>IF(A62="","",IF('QUAL. CALC'!F62="","",'QUAL. CALC'!F62))</f>
        <v/>
      </c>
      <c r="F62" s="464" t="str">
        <f>IF(A62="","",IF('DEV.  DATA'!$E$35="","",'DEV.  DATA'!$E$38))</f>
        <v/>
      </c>
      <c r="G62" s="318" t="str">
        <f t="shared" si="1"/>
        <v/>
      </c>
    </row>
    <row r="63" spans="1:7">
      <c r="A63" s="316" t="str">
        <f>IF(COSTS!$L$158="","",IF('QUAL. CALC'!A63="","",'QUAL. CALC'!A63))</f>
        <v/>
      </c>
      <c r="B63" s="424"/>
      <c r="C63" s="317" t="str">
        <f>IF(A63="","",IF('QUAL. CALC'!C63="","",'QUAL. CALC'!C63))</f>
        <v/>
      </c>
      <c r="D63" s="427"/>
      <c r="E63" s="274" t="str">
        <f>IF(A63="","",IF('QUAL. CALC'!F63="","",'QUAL. CALC'!F63))</f>
        <v/>
      </c>
      <c r="F63" s="464" t="str">
        <f>IF(A63="","",IF('DEV.  DATA'!$E$35="","",'DEV.  DATA'!$E$38))</f>
        <v/>
      </c>
      <c r="G63" s="318" t="str">
        <f t="shared" si="1"/>
        <v/>
      </c>
    </row>
    <row r="64" spans="1:7">
      <c r="A64" s="316" t="str">
        <f>IF(COSTS!$L$158="","",IF('QUAL. CALC'!A64="","",'QUAL. CALC'!A64))</f>
        <v/>
      </c>
      <c r="B64" s="424"/>
      <c r="C64" s="317" t="str">
        <f>IF(A64="","",IF('QUAL. CALC'!C64="","",'QUAL. CALC'!C64))</f>
        <v/>
      </c>
      <c r="D64" s="427"/>
      <c r="E64" s="274" t="str">
        <f>IF(A64="","",IF('QUAL. CALC'!F64="","",'QUAL. CALC'!F64))</f>
        <v/>
      </c>
      <c r="F64" s="464" t="str">
        <f>IF(A64="","",IF('DEV.  DATA'!$E$35="","",'DEV.  DATA'!$E$38))</f>
        <v/>
      </c>
      <c r="G64" s="318" t="str">
        <f t="shared" si="1"/>
        <v/>
      </c>
    </row>
    <row r="65" spans="1:7">
      <c r="A65" s="316" t="str">
        <f>IF(COSTS!$L$158="","",IF('QUAL. CALC'!A65="","",'QUAL. CALC'!A65))</f>
        <v/>
      </c>
      <c r="B65" s="424"/>
      <c r="C65" s="317" t="str">
        <f>IF(A65="","",IF('QUAL. CALC'!C65="","",'QUAL. CALC'!C65))</f>
        <v/>
      </c>
      <c r="D65" s="427"/>
      <c r="E65" s="274" t="str">
        <f>IF(A65="","",IF('QUAL. CALC'!F65="","",'QUAL. CALC'!F65))</f>
        <v/>
      </c>
      <c r="F65" s="464" t="str">
        <f>IF(A65="","",IF('DEV.  DATA'!$E$35="","",'DEV.  DATA'!$E$38))</f>
        <v/>
      </c>
      <c r="G65" s="318" t="str">
        <f t="shared" si="1"/>
        <v/>
      </c>
    </row>
    <row r="66" spans="1:7">
      <c r="A66" s="316" t="str">
        <f>IF(COSTS!$L$158="","",IF('QUAL. CALC'!A66="","",'QUAL. CALC'!A66))</f>
        <v/>
      </c>
      <c r="B66" s="424"/>
      <c r="C66" s="317" t="str">
        <f>IF(A66="","",IF('QUAL. CALC'!C66="","",'QUAL. CALC'!C66))</f>
        <v/>
      </c>
      <c r="D66" s="427"/>
      <c r="E66" s="274" t="str">
        <f>IF(A66="","",IF('QUAL. CALC'!F66="","",'QUAL. CALC'!F66))</f>
        <v/>
      </c>
      <c r="F66" s="464" t="str">
        <f>IF(A66="","",IF('DEV.  DATA'!$E$35="","",'DEV.  DATA'!$E$38))</f>
        <v/>
      </c>
      <c r="G66" s="318" t="str">
        <f t="shared" si="1"/>
        <v/>
      </c>
    </row>
    <row r="67" spans="1:7">
      <c r="A67" s="316" t="str">
        <f>IF(COSTS!$L$158="","",IF('QUAL. CALC'!A67="","",'QUAL. CALC'!A67))</f>
        <v/>
      </c>
      <c r="B67" s="424"/>
      <c r="C67" s="317" t="str">
        <f>IF(A67="","",IF('QUAL. CALC'!C67="","",'QUAL. CALC'!C67))</f>
        <v/>
      </c>
      <c r="D67" s="427"/>
      <c r="E67" s="274" t="str">
        <f>IF(A67="","",IF('QUAL. CALC'!F67="","",'QUAL. CALC'!F67))</f>
        <v/>
      </c>
      <c r="F67" s="464" t="str">
        <f>IF(A67="","",IF('DEV.  DATA'!$E$35="","",'DEV.  DATA'!$E$38))</f>
        <v/>
      </c>
      <c r="G67" s="318" t="str">
        <f t="shared" si="1"/>
        <v/>
      </c>
    </row>
    <row r="68" spans="1:7">
      <c r="A68" s="316" t="str">
        <f>IF(COSTS!$L$158="","",IF('QUAL. CALC'!A68="","",'QUAL. CALC'!A68))</f>
        <v/>
      </c>
      <c r="B68" s="424"/>
      <c r="C68" s="317" t="str">
        <f>IF(A68="","",IF('QUAL. CALC'!C68="","",'QUAL. CALC'!C68))</f>
        <v/>
      </c>
      <c r="D68" s="427"/>
      <c r="E68" s="274" t="str">
        <f>IF(A68="","",IF('QUAL. CALC'!F68="","",'QUAL. CALC'!F68))</f>
        <v/>
      </c>
      <c r="F68" s="464" t="str">
        <f>IF(A68="","",IF('DEV.  DATA'!$E$35="","",'DEV.  DATA'!$E$38))</f>
        <v/>
      </c>
      <c r="G68" s="318" t="str">
        <f t="shared" si="1"/>
        <v/>
      </c>
    </row>
    <row r="69" spans="1:7">
      <c r="A69" s="316" t="str">
        <f>IF(COSTS!$L$158="","",IF('QUAL. CALC'!A69="","",'QUAL. CALC'!A69))</f>
        <v/>
      </c>
      <c r="B69" s="424"/>
      <c r="C69" s="317" t="str">
        <f>IF(A69="","",IF('QUAL. CALC'!C69="","",'QUAL. CALC'!C69))</f>
        <v/>
      </c>
      <c r="D69" s="427"/>
      <c r="E69" s="274" t="str">
        <f>IF(A69="","",IF('QUAL. CALC'!F69="","",'QUAL. CALC'!F69))</f>
        <v/>
      </c>
      <c r="F69" s="464" t="str">
        <f>IF(A69="","",IF('DEV.  DATA'!$E$35="","",'DEV.  DATA'!$E$38))</f>
        <v/>
      </c>
      <c r="G69" s="318" t="str">
        <f t="shared" si="1"/>
        <v/>
      </c>
    </row>
    <row r="70" spans="1:7">
      <c r="A70" s="316" t="str">
        <f>IF(COSTS!$L$158="","",IF('QUAL. CALC'!A70="","",'QUAL. CALC'!A70))</f>
        <v/>
      </c>
      <c r="B70" s="424"/>
      <c r="C70" s="317" t="str">
        <f>IF(A70="","",IF('QUAL. CALC'!C70="","",'QUAL. CALC'!C70))</f>
        <v/>
      </c>
      <c r="D70" s="427"/>
      <c r="E70" s="274" t="str">
        <f>IF(A70="","",IF('QUAL. CALC'!F70="","",'QUAL. CALC'!F70))</f>
        <v/>
      </c>
      <c r="F70" s="464" t="str">
        <f>IF(A70="","",IF('DEV.  DATA'!$E$35="","",'DEV.  DATA'!$E$38))</f>
        <v/>
      </c>
      <c r="G70" s="318" t="str">
        <f t="shared" si="1"/>
        <v/>
      </c>
    </row>
    <row r="71" spans="1:7">
      <c r="A71" s="316" t="str">
        <f>IF(COSTS!$L$158="","",IF('QUAL. CALC'!A71="","",'QUAL. CALC'!A71))</f>
        <v/>
      </c>
      <c r="B71" s="424"/>
      <c r="C71" s="317" t="str">
        <f>IF(A71="","",IF('QUAL. CALC'!C71="","",'QUAL. CALC'!C71))</f>
        <v/>
      </c>
      <c r="D71" s="427"/>
      <c r="E71" s="274" t="str">
        <f>IF(A71="","",IF('QUAL. CALC'!F71="","",'QUAL. CALC'!F71))</f>
        <v/>
      </c>
      <c r="F71" s="464" t="str">
        <f>IF(A71="","",IF('DEV.  DATA'!$E$35="","",'DEV.  DATA'!$E$38))</f>
        <v/>
      </c>
      <c r="G71" s="318" t="str">
        <f t="shared" si="1"/>
        <v/>
      </c>
    </row>
    <row r="72" spans="1:7">
      <c r="A72" s="316" t="str">
        <f>IF(COSTS!$L$158="","",IF('QUAL. CALC'!A72="","",'QUAL. CALC'!A72))</f>
        <v/>
      </c>
      <c r="B72" s="424"/>
      <c r="C72" s="317" t="str">
        <f>IF(A72="","",IF('QUAL. CALC'!C72="","",'QUAL. CALC'!C72))</f>
        <v/>
      </c>
      <c r="D72" s="427"/>
      <c r="E72" s="274" t="str">
        <f>IF(A72="","",IF('QUAL. CALC'!F72="","",'QUAL. CALC'!F72))</f>
        <v/>
      </c>
      <c r="F72" s="464" t="str">
        <f>IF(A72="","",IF('DEV.  DATA'!$E$35="","",'DEV.  DATA'!$E$38))</f>
        <v/>
      </c>
      <c r="G72" s="318" t="str">
        <f t="shared" si="1"/>
        <v/>
      </c>
    </row>
    <row r="73" spans="1:7">
      <c r="A73" s="316" t="str">
        <f>IF(COSTS!$L$158="","",IF('QUAL. CALC'!A73="","",'QUAL. CALC'!A73))</f>
        <v/>
      </c>
      <c r="B73" s="424"/>
      <c r="C73" s="317" t="str">
        <f>IF(A73="","",IF('QUAL. CALC'!C73="","",'QUAL. CALC'!C73))</f>
        <v/>
      </c>
      <c r="D73" s="427"/>
      <c r="E73" s="274" t="str">
        <f>IF(A73="","",IF('QUAL. CALC'!F73="","",'QUAL. CALC'!F73))</f>
        <v/>
      </c>
      <c r="F73" s="464" t="str">
        <f>IF(A73="","",IF('DEV.  DATA'!$E$35="","",'DEV.  DATA'!$E$38))</f>
        <v/>
      </c>
      <c r="G73" s="318" t="str">
        <f t="shared" si="1"/>
        <v/>
      </c>
    </row>
    <row r="74" spans="1:7">
      <c r="A74" s="316" t="str">
        <f>IF(COSTS!$L$158="","",IF('QUAL. CALC'!A74="","",'QUAL. CALC'!A74))</f>
        <v/>
      </c>
      <c r="B74" s="424"/>
      <c r="C74" s="317" t="str">
        <f>IF(A74="","",IF('QUAL. CALC'!C74="","",'QUAL. CALC'!C74))</f>
        <v/>
      </c>
      <c r="D74" s="427"/>
      <c r="E74" s="274" t="str">
        <f>IF(A74="","",IF('QUAL. CALC'!F74="","",'QUAL. CALC'!F74))</f>
        <v/>
      </c>
      <c r="F74" s="464" t="str">
        <f>IF(A74="","",IF('DEV.  DATA'!$E$35="","",'DEV.  DATA'!$E$38))</f>
        <v/>
      </c>
      <c r="G74" s="318" t="str">
        <f t="shared" si="1"/>
        <v/>
      </c>
    </row>
    <row r="75" spans="1:7">
      <c r="A75" s="316" t="str">
        <f>IF(COSTS!$L$158="","",IF('QUAL. CALC'!A75="","",'QUAL. CALC'!A75))</f>
        <v/>
      </c>
      <c r="B75" s="424"/>
      <c r="C75" s="317" t="str">
        <f>IF(A75="","",IF('QUAL. CALC'!C75="","",'QUAL. CALC'!C75))</f>
        <v/>
      </c>
      <c r="D75" s="427"/>
      <c r="E75" s="274" t="str">
        <f>IF(A75="","",IF('QUAL. CALC'!F75="","",'QUAL. CALC'!F75))</f>
        <v/>
      </c>
      <c r="F75" s="464" t="str">
        <f>IF(A75="","",IF('DEV.  DATA'!$E$35="","",'DEV.  DATA'!$E$38))</f>
        <v/>
      </c>
      <c r="G75" s="318" t="str">
        <f t="shared" si="1"/>
        <v/>
      </c>
    </row>
    <row r="76" spans="1:7">
      <c r="A76" s="316" t="str">
        <f>IF(COSTS!$L$158="","",IF('QUAL. CALC'!A76="","",'QUAL. CALC'!A76))</f>
        <v/>
      </c>
      <c r="B76" s="424"/>
      <c r="C76" s="317" t="str">
        <f>IF(A76="","",IF('QUAL. CALC'!C76="","",'QUAL. CALC'!C76))</f>
        <v/>
      </c>
      <c r="D76" s="427"/>
      <c r="E76" s="274" t="str">
        <f>IF(A76="","",IF('QUAL. CALC'!F76="","",'QUAL. CALC'!F76))</f>
        <v/>
      </c>
      <c r="F76" s="464" t="str">
        <f>IF(A76="","",IF('DEV.  DATA'!$E$35="","",'DEV.  DATA'!$E$38))</f>
        <v/>
      </c>
      <c r="G76" s="318" t="str">
        <f t="shared" si="1"/>
        <v/>
      </c>
    </row>
    <row r="77" spans="1:7">
      <c r="A77" s="316" t="str">
        <f>IF(COSTS!$L$158="","",IF('QUAL. CALC'!A77="","",'QUAL. CALC'!A77))</f>
        <v/>
      </c>
      <c r="B77" s="424"/>
      <c r="C77" s="317" t="str">
        <f>IF(A77="","",IF('QUAL. CALC'!C77="","",'QUAL. CALC'!C77))</f>
        <v/>
      </c>
      <c r="D77" s="427"/>
      <c r="E77" s="274" t="str">
        <f>IF(A77="","",IF('QUAL. CALC'!F77="","",'QUAL. CALC'!F77))</f>
        <v/>
      </c>
      <c r="F77" s="464" t="str">
        <f>IF(A77="","",IF('DEV.  DATA'!$E$35="","",'DEV.  DATA'!$E$38))</f>
        <v/>
      </c>
      <c r="G77" s="318" t="str">
        <f t="shared" si="1"/>
        <v/>
      </c>
    </row>
    <row r="78" spans="1:7">
      <c r="A78" s="316" t="str">
        <f>IF(COSTS!$L$158="","",IF('QUAL. CALC'!A78="","",'QUAL. CALC'!A78))</f>
        <v/>
      </c>
      <c r="B78" s="424"/>
      <c r="C78" s="317" t="str">
        <f>IF(A78="","",IF('QUAL. CALC'!C78="","",'QUAL. CALC'!C78))</f>
        <v/>
      </c>
      <c r="D78" s="427"/>
      <c r="E78" s="274" t="str">
        <f>IF(A78="","",IF('QUAL. CALC'!F78="","",'QUAL. CALC'!F78))</f>
        <v/>
      </c>
      <c r="F78" s="464" t="str">
        <f>IF(A78="","",IF('DEV.  DATA'!$E$35="","",'DEV.  DATA'!$E$38))</f>
        <v/>
      </c>
      <c r="G78" s="318" t="str">
        <f t="shared" si="1"/>
        <v/>
      </c>
    </row>
    <row r="79" spans="1:7">
      <c r="A79" s="316" t="str">
        <f>IF(COSTS!$L$158="","",IF('QUAL. CALC'!A79="","",'QUAL. CALC'!A79))</f>
        <v/>
      </c>
      <c r="B79" s="424"/>
      <c r="C79" s="317" t="str">
        <f>IF(A79="","",IF('QUAL. CALC'!C79="","",'QUAL. CALC'!C79))</f>
        <v/>
      </c>
      <c r="D79" s="427"/>
      <c r="E79" s="274" t="str">
        <f>IF(A79="","",IF('QUAL. CALC'!F79="","",'QUAL. CALC'!F79))</f>
        <v/>
      </c>
      <c r="F79" s="464" t="str">
        <f>IF(A79="","",IF('DEV.  DATA'!$E$35="","",'DEV.  DATA'!$E$38))</f>
        <v/>
      </c>
      <c r="G79" s="318" t="str">
        <f t="shared" si="1"/>
        <v/>
      </c>
    </row>
    <row r="80" spans="1:7">
      <c r="A80" s="316" t="str">
        <f>IF(COSTS!$L$158="","",IF('QUAL. CALC'!A80="","",'QUAL. CALC'!A80))</f>
        <v/>
      </c>
      <c r="B80" s="424"/>
      <c r="C80" s="317" t="str">
        <f>IF(A80="","",IF('QUAL. CALC'!C80="","",'QUAL. CALC'!C80))</f>
        <v/>
      </c>
      <c r="D80" s="427"/>
      <c r="E80" s="274" t="str">
        <f>IF(A80="","",IF('QUAL. CALC'!F80="","",'QUAL. CALC'!F80))</f>
        <v/>
      </c>
      <c r="F80" s="464" t="str">
        <f>IF(A80="","",IF('DEV.  DATA'!$E$35="","",'DEV.  DATA'!$E$38))</f>
        <v/>
      </c>
      <c r="G80" s="318" t="str">
        <f t="shared" si="1"/>
        <v/>
      </c>
    </row>
    <row r="81" spans="1:7">
      <c r="A81" s="316" t="str">
        <f>IF(COSTS!$L$158="","",IF('QUAL. CALC'!A81="","",'QUAL. CALC'!A81))</f>
        <v/>
      </c>
      <c r="B81" s="424"/>
      <c r="C81" s="317" t="str">
        <f>IF(A81="","",IF('QUAL. CALC'!C81="","",'QUAL. CALC'!C81))</f>
        <v/>
      </c>
      <c r="D81" s="427"/>
      <c r="E81" s="274" t="str">
        <f>IF(A81="","",IF('QUAL. CALC'!F81="","",'QUAL. CALC'!F81))</f>
        <v/>
      </c>
      <c r="F81" s="464" t="str">
        <f>IF(A81="","",IF('DEV.  DATA'!$E$35="","",'DEV.  DATA'!$E$38))</f>
        <v/>
      </c>
      <c r="G81" s="318" t="str">
        <f t="shared" si="1"/>
        <v/>
      </c>
    </row>
    <row r="82" spans="1:7">
      <c r="A82" s="316" t="str">
        <f>IF(COSTS!$L$158="","",IF('QUAL. CALC'!A82="","",'QUAL. CALC'!A82))</f>
        <v/>
      </c>
      <c r="B82" s="424"/>
      <c r="C82" s="317" t="str">
        <f>IF(A82="","",IF('QUAL. CALC'!C82="","",'QUAL. CALC'!C82))</f>
        <v/>
      </c>
      <c r="D82" s="427"/>
      <c r="E82" s="274" t="str">
        <f>IF(A82="","",IF('QUAL. CALC'!F82="","",'QUAL. CALC'!F82))</f>
        <v/>
      </c>
      <c r="F82" s="464" t="str">
        <f>IF(A82="","",IF('DEV.  DATA'!$E$35="","",'DEV.  DATA'!$E$38))</f>
        <v/>
      </c>
      <c r="G82" s="318" t="str">
        <f t="shared" si="1"/>
        <v/>
      </c>
    </row>
    <row r="83" spans="1:7">
      <c r="A83" s="316" t="str">
        <f>IF(COSTS!$L$158="","",IF('QUAL. CALC'!A83="","",'QUAL. CALC'!A83))</f>
        <v/>
      </c>
      <c r="B83" s="424"/>
      <c r="C83" s="317" t="str">
        <f>IF(A83="","",IF('QUAL. CALC'!C83="","",'QUAL. CALC'!C83))</f>
        <v/>
      </c>
      <c r="D83" s="427"/>
      <c r="E83" s="274" t="str">
        <f>IF(A83="","",IF('QUAL. CALC'!F83="","",'QUAL. CALC'!F83))</f>
        <v/>
      </c>
      <c r="F83" s="464" t="str">
        <f>IF(A83="","",IF('DEV.  DATA'!$E$35="","",'DEV.  DATA'!$E$38))</f>
        <v/>
      </c>
      <c r="G83" s="318" t="str">
        <f t="shared" si="1"/>
        <v/>
      </c>
    </row>
    <row r="84" spans="1:7">
      <c r="A84" s="316" t="str">
        <f>IF(COSTS!$L$158="","",IF('QUAL. CALC'!A84="","",'QUAL. CALC'!A84))</f>
        <v/>
      </c>
      <c r="B84" s="424"/>
      <c r="C84" s="317" t="str">
        <f>IF(A84="","",IF('QUAL. CALC'!C84="","",'QUAL. CALC'!C84))</f>
        <v/>
      </c>
      <c r="D84" s="427"/>
      <c r="E84" s="274" t="str">
        <f>IF(A84="","",IF('QUAL. CALC'!F84="","",'QUAL. CALC'!F84))</f>
        <v/>
      </c>
      <c r="F84" s="464" t="str">
        <f>IF(A84="","",IF('DEV.  DATA'!$E$35="","",'DEV.  DATA'!$E$38))</f>
        <v/>
      </c>
      <c r="G84" s="318" t="str">
        <f t="shared" si="1"/>
        <v/>
      </c>
    </row>
    <row r="85" spans="1:7">
      <c r="A85" s="316" t="str">
        <f>IF(COSTS!$L$158="","",IF('QUAL. CALC'!A85="","",'QUAL. CALC'!A85))</f>
        <v/>
      </c>
      <c r="B85" s="424"/>
      <c r="C85" s="317" t="str">
        <f>IF(A85="","",IF('QUAL. CALC'!C85="","",'QUAL. CALC'!C85))</f>
        <v/>
      </c>
      <c r="D85" s="427"/>
      <c r="E85" s="274" t="str">
        <f>IF(A85="","",IF('QUAL. CALC'!F85="","",'QUAL. CALC'!F85))</f>
        <v/>
      </c>
      <c r="F85" s="464" t="str">
        <f>IF(A85="","",IF('DEV.  DATA'!$E$35="","",'DEV.  DATA'!$E$38))</f>
        <v/>
      </c>
      <c r="G85" s="318" t="str">
        <f t="shared" si="1"/>
        <v/>
      </c>
    </row>
    <row r="86" spans="1:7">
      <c r="A86" s="316" t="str">
        <f>IF(COSTS!$L$158="","",IF('QUAL. CALC'!A86="","",'QUAL. CALC'!A86))</f>
        <v/>
      </c>
      <c r="B86" s="424"/>
      <c r="C86" s="317" t="str">
        <f>IF(A86="","",IF('QUAL. CALC'!C86="","",'QUAL. CALC'!C86))</f>
        <v/>
      </c>
      <c r="D86" s="427"/>
      <c r="E86" s="274" t="str">
        <f>IF(A86="","",IF('QUAL. CALC'!F86="","",'QUAL. CALC'!F86))</f>
        <v/>
      </c>
      <c r="F86" s="464" t="str">
        <f>IF(A86="","",IF('DEV.  DATA'!$E$35="","",'DEV.  DATA'!$E$38))</f>
        <v/>
      </c>
      <c r="G86" s="318" t="str">
        <f t="shared" si="1"/>
        <v/>
      </c>
    </row>
    <row r="87" spans="1:7">
      <c r="A87" s="316" t="str">
        <f>IF(COSTS!$L$158="","",IF('QUAL. CALC'!A87="","",'QUAL. CALC'!A87))</f>
        <v/>
      </c>
      <c r="B87" s="424"/>
      <c r="C87" s="317" t="str">
        <f>IF(A87="","",IF('QUAL. CALC'!C87="","",'QUAL. CALC'!C87))</f>
        <v/>
      </c>
      <c r="D87" s="427"/>
      <c r="E87" s="274" t="str">
        <f>IF(A87="","",IF('QUAL. CALC'!F87="","",'QUAL. CALC'!F87))</f>
        <v/>
      </c>
      <c r="F87" s="464" t="str">
        <f>IF(A87="","",IF('DEV.  DATA'!$E$35="","",'DEV.  DATA'!$E$38))</f>
        <v/>
      </c>
      <c r="G87" s="318" t="str">
        <f t="shared" si="1"/>
        <v/>
      </c>
    </row>
    <row r="88" spans="1:7">
      <c r="A88" s="316" t="str">
        <f>IF(COSTS!$L$158="","",IF('QUAL. CALC'!A88="","",'QUAL. CALC'!A88))</f>
        <v/>
      </c>
      <c r="B88" s="424"/>
      <c r="C88" s="317" t="str">
        <f>IF(A88="","",IF('QUAL. CALC'!C88="","",'QUAL. CALC'!C88))</f>
        <v/>
      </c>
      <c r="D88" s="427"/>
      <c r="E88" s="274" t="str">
        <f>IF(A88="","",IF('QUAL. CALC'!F88="","",'QUAL. CALC'!F88))</f>
        <v/>
      </c>
      <c r="F88" s="464" t="str">
        <f>IF(A88="","",IF('DEV.  DATA'!$E$35="","",'DEV.  DATA'!$E$38))</f>
        <v/>
      </c>
      <c r="G88" s="318" t="str">
        <f t="shared" si="1"/>
        <v/>
      </c>
    </row>
    <row r="89" spans="1:7">
      <c r="A89" s="316" t="str">
        <f>IF(COSTS!$L$158="","",IF('QUAL. CALC'!A89="","",'QUAL. CALC'!A89))</f>
        <v/>
      </c>
      <c r="B89" s="424"/>
      <c r="C89" s="317" t="str">
        <f>IF(A89="","",IF('QUAL. CALC'!C89="","",'QUAL. CALC'!C89))</f>
        <v/>
      </c>
      <c r="D89" s="427"/>
      <c r="E89" s="274" t="str">
        <f>IF(A89="","",IF('QUAL. CALC'!F89="","",'QUAL. CALC'!F89))</f>
        <v/>
      </c>
      <c r="F89" s="464" t="str">
        <f>IF(A89="","",IF('DEV.  DATA'!$E$35="","",'DEV.  DATA'!$E$38))</f>
        <v/>
      </c>
      <c r="G89" s="318" t="str">
        <f t="shared" si="1"/>
        <v/>
      </c>
    </row>
    <row r="90" spans="1:7">
      <c r="A90" s="316" t="str">
        <f>IF(COSTS!$L$158="","",IF('QUAL. CALC'!A90="","",'QUAL. CALC'!A90))</f>
        <v/>
      </c>
      <c r="B90" s="424"/>
      <c r="C90" s="317" t="str">
        <f>IF(A90="","",IF('QUAL. CALC'!C90="","",'QUAL. CALC'!C90))</f>
        <v/>
      </c>
      <c r="D90" s="427"/>
      <c r="E90" s="274" t="str">
        <f>IF(A90="","",IF('QUAL. CALC'!F90="","",'QUAL. CALC'!F90))</f>
        <v/>
      </c>
      <c r="F90" s="464" t="str">
        <f>IF(A90="","",IF('DEV.  DATA'!$E$35="","",'DEV.  DATA'!$E$38))</f>
        <v/>
      </c>
      <c r="G90" s="318" t="str">
        <f t="shared" si="1"/>
        <v/>
      </c>
    </row>
    <row r="91" spans="1:7">
      <c r="A91" s="316" t="str">
        <f>IF(COSTS!$L$158="","",IF('QUAL. CALC'!A91="","",'QUAL. CALC'!A91))</f>
        <v/>
      </c>
      <c r="B91" s="424"/>
      <c r="C91" s="317" t="str">
        <f>IF(A91="","",IF('QUAL. CALC'!C91="","",'QUAL. CALC'!C91))</f>
        <v/>
      </c>
      <c r="D91" s="427"/>
      <c r="E91" s="274" t="str">
        <f>IF(A91="","",IF('QUAL. CALC'!F91="","",'QUAL. CALC'!F91))</f>
        <v/>
      </c>
      <c r="F91" s="464" t="str">
        <f>IF(A91="","",IF('DEV.  DATA'!$E$35="","",'DEV.  DATA'!$E$38))</f>
        <v/>
      </c>
      <c r="G91" s="318" t="str">
        <f t="shared" si="1"/>
        <v/>
      </c>
    </row>
    <row r="92" spans="1:7">
      <c r="A92" s="316" t="str">
        <f>IF(COSTS!$L$158="","",IF('QUAL. CALC'!A92="","",'QUAL. CALC'!A92))</f>
        <v/>
      </c>
      <c r="B92" s="424"/>
      <c r="C92" s="317" t="str">
        <f>IF(A92="","",IF('QUAL. CALC'!C92="","",'QUAL. CALC'!C92))</f>
        <v/>
      </c>
      <c r="D92" s="427"/>
      <c r="E92" s="274" t="str">
        <f>IF(A92="","",IF('QUAL. CALC'!F92="","",'QUAL. CALC'!F92))</f>
        <v/>
      </c>
      <c r="F92" s="464" t="str">
        <f>IF(A92="","",IF('DEV.  DATA'!$E$35="","",'DEV.  DATA'!$E$38))</f>
        <v/>
      </c>
      <c r="G92" s="318" t="str">
        <f t="shared" si="1"/>
        <v/>
      </c>
    </row>
    <row r="93" spans="1:7">
      <c r="A93" s="316" t="str">
        <f>IF(COSTS!$L$158="","",IF('QUAL. CALC'!A93="","",'QUAL. CALC'!A93))</f>
        <v/>
      </c>
      <c r="B93" s="424"/>
      <c r="C93" s="317" t="str">
        <f>IF(A93="","",IF('QUAL. CALC'!C93="","",'QUAL. CALC'!C93))</f>
        <v/>
      </c>
      <c r="D93" s="427"/>
      <c r="E93" s="274" t="str">
        <f>IF(A93="","",IF('QUAL. CALC'!F93="","",'QUAL. CALC'!F93))</f>
        <v/>
      </c>
      <c r="F93" s="464" t="str">
        <f>IF(A93="","",IF('DEV.  DATA'!$E$35="","",'DEV.  DATA'!$E$38))</f>
        <v/>
      </c>
      <c r="G93" s="318" t="str">
        <f t="shared" si="1"/>
        <v/>
      </c>
    </row>
    <row r="94" spans="1:7">
      <c r="A94" s="316" t="str">
        <f>IF(COSTS!$L$158="","",IF('QUAL. CALC'!A94="","",'QUAL. CALC'!A94))</f>
        <v/>
      </c>
      <c r="B94" s="424"/>
      <c r="C94" s="317" t="str">
        <f>IF(A94="","",IF('QUAL. CALC'!C94="","",'QUAL. CALC'!C94))</f>
        <v/>
      </c>
      <c r="D94" s="427"/>
      <c r="E94" s="274" t="str">
        <f>IF(A94="","",IF('QUAL. CALC'!F94="","",'QUAL. CALC'!F94))</f>
        <v/>
      </c>
      <c r="F94" s="464" t="str">
        <f>IF(A94="","",IF('DEV.  DATA'!$E$35="","",'DEV.  DATA'!$E$38))</f>
        <v/>
      </c>
      <c r="G94" s="318" t="str">
        <f t="shared" si="1"/>
        <v/>
      </c>
    </row>
    <row r="95" spans="1:7">
      <c r="A95" s="316" t="str">
        <f>IF(COSTS!$L$158="","",IF('QUAL. CALC'!A95="","",'QUAL. CALC'!A95))</f>
        <v/>
      </c>
      <c r="B95" s="424"/>
      <c r="C95" s="317" t="str">
        <f>IF(A95="","",IF('QUAL. CALC'!C95="","",'QUAL. CALC'!C95))</f>
        <v/>
      </c>
      <c r="D95" s="427"/>
      <c r="E95" s="274" t="str">
        <f>IF(A95="","",IF('QUAL. CALC'!F95="","",'QUAL. CALC'!F95))</f>
        <v/>
      </c>
      <c r="F95" s="464" t="str">
        <f>IF(A95="","",IF('DEV.  DATA'!$E$35="","",'DEV.  DATA'!$E$38))</f>
        <v/>
      </c>
      <c r="G95" s="318" t="str">
        <f t="shared" si="1"/>
        <v/>
      </c>
    </row>
    <row r="96" spans="1:7">
      <c r="A96" s="316" t="str">
        <f>IF(COSTS!$L$158="","",IF('QUAL. CALC'!A96="","",'QUAL. CALC'!A96))</f>
        <v/>
      </c>
      <c r="B96" s="424"/>
      <c r="C96" s="317" t="str">
        <f>IF(A96="","",IF('QUAL. CALC'!C96="","",'QUAL. CALC'!C96))</f>
        <v/>
      </c>
      <c r="D96" s="427"/>
      <c r="E96" s="274" t="str">
        <f>IF(A96="","",IF('QUAL. CALC'!F96="","",'QUAL. CALC'!F96))</f>
        <v/>
      </c>
      <c r="F96" s="464" t="str">
        <f>IF(A96="","",IF('DEV.  DATA'!$E$35="","",'DEV.  DATA'!$E$38))</f>
        <v/>
      </c>
      <c r="G96" s="318" t="str">
        <f t="shared" si="1"/>
        <v/>
      </c>
    </row>
    <row r="97" spans="1:7">
      <c r="A97" s="316" t="str">
        <f>IF(COSTS!$L$158="","",IF('QUAL. CALC'!A97="","",'QUAL. CALC'!A97))</f>
        <v/>
      </c>
      <c r="B97" s="424"/>
      <c r="C97" s="317" t="str">
        <f>IF(A97="","",IF('QUAL. CALC'!C97="","",'QUAL. CALC'!C97))</f>
        <v/>
      </c>
      <c r="D97" s="427"/>
      <c r="E97" s="274" t="str">
        <f>IF(A97="","",IF('QUAL. CALC'!F97="","",'QUAL. CALC'!F97))</f>
        <v/>
      </c>
      <c r="F97" s="464" t="str">
        <f>IF(A97="","",IF('DEV.  DATA'!$E$35="","",'DEV.  DATA'!$E$38))</f>
        <v/>
      </c>
      <c r="G97" s="318" t="str">
        <f t="shared" si="1"/>
        <v/>
      </c>
    </row>
    <row r="98" spans="1:7">
      <c r="A98" s="316" t="str">
        <f>IF(COSTS!$L$158="","",IF('QUAL. CALC'!A98="","",'QUAL. CALC'!A98))</f>
        <v/>
      </c>
      <c r="B98" s="424"/>
      <c r="C98" s="317" t="str">
        <f>IF(A98="","",IF('QUAL. CALC'!C98="","",'QUAL. CALC'!C98))</f>
        <v/>
      </c>
      <c r="D98" s="427"/>
      <c r="E98" s="274" t="str">
        <f>IF(A98="","",IF('QUAL. CALC'!F98="","",'QUAL. CALC'!F98))</f>
        <v/>
      </c>
      <c r="F98" s="464" t="str">
        <f>IF(A98="","",IF('DEV.  DATA'!$E$35="","",'DEV.  DATA'!$E$38))</f>
        <v/>
      </c>
      <c r="G98" s="318" t="str">
        <f t="shared" si="1"/>
        <v/>
      </c>
    </row>
    <row r="99" spans="1:7">
      <c r="A99" s="316" t="str">
        <f>IF(COSTS!$L$158="","",IF('QUAL. CALC'!A99="","",'QUAL. CALC'!A99))</f>
        <v/>
      </c>
      <c r="B99" s="424"/>
      <c r="C99" s="317" t="str">
        <f>IF(A99="","",IF('QUAL. CALC'!C99="","",'QUAL. CALC'!C99))</f>
        <v/>
      </c>
      <c r="D99" s="427"/>
      <c r="E99" s="274" t="str">
        <f>IF(A99="","",IF('QUAL. CALC'!F99="","",'QUAL. CALC'!F99))</f>
        <v/>
      </c>
      <c r="F99" s="464" t="str">
        <f>IF(A99="","",IF('DEV.  DATA'!$E$35="","",'DEV.  DATA'!$E$38))</f>
        <v/>
      </c>
      <c r="G99" s="318" t="str">
        <f t="shared" si="1"/>
        <v/>
      </c>
    </row>
    <row r="100" spans="1:7">
      <c r="A100" s="316" t="str">
        <f>IF(COSTS!$L$158="","",IF('QUAL. CALC'!A100="","",'QUAL. CALC'!A100))</f>
        <v/>
      </c>
      <c r="B100" s="424"/>
      <c r="C100" s="317" t="str">
        <f>IF(A100="","",IF('QUAL. CALC'!C100="","",'QUAL. CALC'!C100))</f>
        <v/>
      </c>
      <c r="D100" s="427"/>
      <c r="E100" s="274" t="str">
        <f>IF(A100="","",IF('QUAL. CALC'!F100="","",'QUAL. CALC'!F100))</f>
        <v/>
      </c>
      <c r="F100" s="464" t="str">
        <f>IF(A100="","",IF('DEV.  DATA'!$E$35="","",'DEV.  DATA'!$E$38))</f>
        <v/>
      </c>
      <c r="G100" s="318" t="str">
        <f t="shared" ref="G100:G163" si="2">IF(A100="","",ROUND(D100*E100*(F100/100),0))</f>
        <v/>
      </c>
    </row>
    <row r="101" spans="1:7">
      <c r="A101" s="316" t="str">
        <f>IF(COSTS!$L$158="","",IF('QUAL. CALC'!A101="","",'QUAL. CALC'!A101))</f>
        <v/>
      </c>
      <c r="B101" s="424"/>
      <c r="C101" s="317" t="str">
        <f>IF(A101="","",IF('QUAL. CALC'!C101="","",'QUAL. CALC'!C101))</f>
        <v/>
      </c>
      <c r="D101" s="427"/>
      <c r="E101" s="274" t="str">
        <f>IF(A101="","",IF('QUAL. CALC'!F101="","",'QUAL. CALC'!F101))</f>
        <v/>
      </c>
      <c r="F101" s="464" t="str">
        <f>IF(A101="","",IF('DEV.  DATA'!$E$35="","",'DEV.  DATA'!$E$38))</f>
        <v/>
      </c>
      <c r="G101" s="318" t="str">
        <f t="shared" si="2"/>
        <v/>
      </c>
    </row>
    <row r="102" spans="1:7">
      <c r="A102" s="316" t="str">
        <f>IF(COSTS!$L$158="","",IF('QUAL. CALC'!A102="","",'QUAL. CALC'!A102))</f>
        <v/>
      </c>
      <c r="B102" s="424"/>
      <c r="C102" s="317" t="str">
        <f>IF(A102="","",IF('QUAL. CALC'!C102="","",'QUAL. CALC'!C102))</f>
        <v/>
      </c>
      <c r="D102" s="427"/>
      <c r="E102" s="274" t="str">
        <f>IF(A102="","",IF('QUAL. CALC'!F102="","",'QUAL. CALC'!F102))</f>
        <v/>
      </c>
      <c r="F102" s="464" t="str">
        <f>IF(A102="","",IF('DEV.  DATA'!$E$35="","",'DEV.  DATA'!$E$38))</f>
        <v/>
      </c>
      <c r="G102" s="318" t="str">
        <f t="shared" si="2"/>
        <v/>
      </c>
    </row>
    <row r="103" spans="1:7">
      <c r="A103" s="316" t="str">
        <f>IF(COSTS!$L$158="","",IF('QUAL. CALC'!A103="","",'QUAL. CALC'!A103))</f>
        <v/>
      </c>
      <c r="B103" s="424"/>
      <c r="C103" s="317" t="str">
        <f>IF(A103="","",IF('QUAL. CALC'!C103="","",'QUAL. CALC'!C103))</f>
        <v/>
      </c>
      <c r="D103" s="427"/>
      <c r="E103" s="274" t="str">
        <f>IF(A103="","",IF('QUAL. CALC'!F103="","",'QUAL. CALC'!F103))</f>
        <v/>
      </c>
      <c r="F103" s="464" t="str">
        <f>IF(A103="","",IF('DEV.  DATA'!$E$35="","",'DEV.  DATA'!$E$38))</f>
        <v/>
      </c>
      <c r="G103" s="318" t="str">
        <f t="shared" si="2"/>
        <v/>
      </c>
    </row>
    <row r="104" spans="1:7">
      <c r="A104" s="316" t="str">
        <f>IF(COSTS!$L$158="","",IF('QUAL. CALC'!A104="","",'QUAL. CALC'!A104))</f>
        <v/>
      </c>
      <c r="B104" s="424"/>
      <c r="C104" s="317" t="str">
        <f>IF(A104="","",IF('QUAL. CALC'!C104="","",'QUAL. CALC'!C104))</f>
        <v/>
      </c>
      <c r="D104" s="427"/>
      <c r="E104" s="274" t="str">
        <f>IF(A104="","",IF('QUAL. CALC'!F104="","",'QUAL. CALC'!F104))</f>
        <v/>
      </c>
      <c r="F104" s="464" t="str">
        <f>IF(A104="","",IF('DEV.  DATA'!$E$35="","",'DEV.  DATA'!$E$38))</f>
        <v/>
      </c>
      <c r="G104" s="318" t="str">
        <f t="shared" si="2"/>
        <v/>
      </c>
    </row>
    <row r="105" spans="1:7">
      <c r="A105" s="316" t="str">
        <f>IF(COSTS!$L$158="","",IF('QUAL. CALC'!A105="","",'QUAL. CALC'!A105))</f>
        <v/>
      </c>
      <c r="B105" s="424"/>
      <c r="C105" s="317" t="str">
        <f>IF(A105="","",IF('QUAL. CALC'!C105="","",'QUAL. CALC'!C105))</f>
        <v/>
      </c>
      <c r="D105" s="427"/>
      <c r="E105" s="274" t="str">
        <f>IF(A105="","",IF('QUAL. CALC'!F105="","",'QUAL. CALC'!F105))</f>
        <v/>
      </c>
      <c r="F105" s="464" t="str">
        <f>IF(A105="","",IF('DEV.  DATA'!$E$35="","",'DEV.  DATA'!$E$38))</f>
        <v/>
      </c>
      <c r="G105" s="318" t="str">
        <f t="shared" si="2"/>
        <v/>
      </c>
    </row>
    <row r="106" spans="1:7">
      <c r="A106" s="316" t="str">
        <f>IF(COSTS!$L$158="","",IF('QUAL. CALC'!A106="","",'QUAL. CALC'!A106))</f>
        <v/>
      </c>
      <c r="B106" s="424"/>
      <c r="C106" s="317" t="str">
        <f>IF(A106="","",IF('QUAL. CALC'!C106="","",'QUAL. CALC'!C106))</f>
        <v/>
      </c>
      <c r="D106" s="427"/>
      <c r="E106" s="274" t="str">
        <f>IF(A106="","",IF('QUAL. CALC'!F106="","",'QUAL. CALC'!F106))</f>
        <v/>
      </c>
      <c r="F106" s="464" t="str">
        <f>IF(A106="","",IF('DEV.  DATA'!$E$35="","",'DEV.  DATA'!$E$38))</f>
        <v/>
      </c>
      <c r="G106" s="318" t="str">
        <f t="shared" si="2"/>
        <v/>
      </c>
    </row>
    <row r="107" spans="1:7">
      <c r="A107" s="316" t="str">
        <f>IF(COSTS!$L$158="","",IF('QUAL. CALC'!A107="","",'QUAL. CALC'!A107))</f>
        <v/>
      </c>
      <c r="B107" s="424"/>
      <c r="C107" s="317" t="str">
        <f>IF(A107="","",IF('QUAL. CALC'!C107="","",'QUAL. CALC'!C107))</f>
        <v/>
      </c>
      <c r="D107" s="427"/>
      <c r="E107" s="274" t="str">
        <f>IF(A107="","",IF('QUAL. CALC'!F107="","",'QUAL. CALC'!F107))</f>
        <v/>
      </c>
      <c r="F107" s="464" t="str">
        <f>IF(A107="","",IF('DEV.  DATA'!$E$35="","",'DEV.  DATA'!$E$38))</f>
        <v/>
      </c>
      <c r="G107" s="318" t="str">
        <f t="shared" si="2"/>
        <v/>
      </c>
    </row>
    <row r="108" spans="1:7">
      <c r="A108" s="316" t="str">
        <f>IF(COSTS!$L$158="","",IF('QUAL. CALC'!A108="","",'QUAL. CALC'!A108))</f>
        <v/>
      </c>
      <c r="B108" s="424"/>
      <c r="C108" s="317" t="str">
        <f>IF(A108="","",IF('QUAL. CALC'!C108="","",'QUAL. CALC'!C108))</f>
        <v/>
      </c>
      <c r="D108" s="427"/>
      <c r="E108" s="274" t="str">
        <f>IF(A108="","",IF('QUAL. CALC'!F108="","",'QUAL. CALC'!F108))</f>
        <v/>
      </c>
      <c r="F108" s="464" t="str">
        <f>IF(A108="","",IF('DEV.  DATA'!$E$35="","",'DEV.  DATA'!$E$38))</f>
        <v/>
      </c>
      <c r="G108" s="318" t="str">
        <f t="shared" si="2"/>
        <v/>
      </c>
    </row>
    <row r="109" spans="1:7">
      <c r="A109" s="316" t="str">
        <f>IF(COSTS!$L$158="","",IF('QUAL. CALC'!A109="","",'QUAL. CALC'!A109))</f>
        <v/>
      </c>
      <c r="B109" s="424"/>
      <c r="C109" s="317" t="str">
        <f>IF(A109="","",IF('QUAL. CALC'!C109="","",'QUAL. CALC'!C109))</f>
        <v/>
      </c>
      <c r="D109" s="427"/>
      <c r="E109" s="274" t="str">
        <f>IF(A109="","",IF('QUAL. CALC'!F109="","",'QUAL. CALC'!F109))</f>
        <v/>
      </c>
      <c r="F109" s="464" t="str">
        <f>IF(A109="","",IF('DEV.  DATA'!$E$35="","",'DEV.  DATA'!$E$38))</f>
        <v/>
      </c>
      <c r="G109" s="318" t="str">
        <f t="shared" si="2"/>
        <v/>
      </c>
    </row>
    <row r="110" spans="1:7">
      <c r="A110" s="316" t="str">
        <f>IF(COSTS!$L$158="","",IF('QUAL. CALC'!A110="","",'QUAL. CALC'!A110))</f>
        <v/>
      </c>
      <c r="B110" s="424"/>
      <c r="C110" s="317" t="str">
        <f>IF(A110="","",IF('QUAL. CALC'!C110="","",'QUAL. CALC'!C110))</f>
        <v/>
      </c>
      <c r="D110" s="427"/>
      <c r="E110" s="274" t="str">
        <f>IF(A110="","",IF('QUAL. CALC'!F110="","",'QUAL. CALC'!F110))</f>
        <v/>
      </c>
      <c r="F110" s="464" t="str">
        <f>IF(A110="","",IF('DEV.  DATA'!$E$35="","",'DEV.  DATA'!$E$38))</f>
        <v/>
      </c>
      <c r="G110" s="318" t="str">
        <f t="shared" si="2"/>
        <v/>
      </c>
    </row>
    <row r="111" spans="1:7">
      <c r="A111" s="316" t="str">
        <f>IF(COSTS!$L$158="","",IF('QUAL. CALC'!A111="","",'QUAL. CALC'!A111))</f>
        <v/>
      </c>
      <c r="B111" s="424"/>
      <c r="C111" s="317" t="str">
        <f>IF(A111="","",IF('QUAL. CALC'!C111="","",'QUAL. CALC'!C111))</f>
        <v/>
      </c>
      <c r="D111" s="427"/>
      <c r="E111" s="274" t="str">
        <f>IF(A111="","",IF('QUAL. CALC'!F111="","",'QUAL. CALC'!F111))</f>
        <v/>
      </c>
      <c r="F111" s="464" t="str">
        <f>IF(A111="","",IF('DEV.  DATA'!$E$35="","",'DEV.  DATA'!$E$38))</f>
        <v/>
      </c>
      <c r="G111" s="318" t="str">
        <f t="shared" si="2"/>
        <v/>
      </c>
    </row>
    <row r="112" spans="1:7">
      <c r="A112" s="316" t="str">
        <f>IF(COSTS!$L$158="","",IF('QUAL. CALC'!A112="","",'QUAL. CALC'!A112))</f>
        <v/>
      </c>
      <c r="B112" s="424"/>
      <c r="C112" s="317" t="str">
        <f>IF(A112="","",IF('QUAL. CALC'!C112="","",'QUAL. CALC'!C112))</f>
        <v/>
      </c>
      <c r="D112" s="427"/>
      <c r="E112" s="274" t="str">
        <f>IF(A112="","",IF('QUAL. CALC'!F112="","",'QUAL. CALC'!F112))</f>
        <v/>
      </c>
      <c r="F112" s="464" t="str">
        <f>IF(A112="","",IF('DEV.  DATA'!$E$35="","",'DEV.  DATA'!$E$38))</f>
        <v/>
      </c>
      <c r="G112" s="318" t="str">
        <f t="shared" si="2"/>
        <v/>
      </c>
    </row>
    <row r="113" spans="1:7">
      <c r="A113" s="316" t="str">
        <f>IF(COSTS!$L$158="","",IF('QUAL. CALC'!A113="","",'QUAL. CALC'!A113))</f>
        <v/>
      </c>
      <c r="B113" s="424"/>
      <c r="C113" s="317" t="str">
        <f>IF(A113="","",IF('QUAL. CALC'!C113="","",'QUAL. CALC'!C113))</f>
        <v/>
      </c>
      <c r="D113" s="427"/>
      <c r="E113" s="274" t="str">
        <f>IF(A113="","",IF('QUAL. CALC'!F113="","",'QUAL. CALC'!F113))</f>
        <v/>
      </c>
      <c r="F113" s="464" t="str">
        <f>IF(A113="","",IF('DEV.  DATA'!$E$35="","",'DEV.  DATA'!$E$38))</f>
        <v/>
      </c>
      <c r="G113" s="318" t="str">
        <f t="shared" si="2"/>
        <v/>
      </c>
    </row>
    <row r="114" spans="1:7">
      <c r="A114" s="316" t="str">
        <f>IF(COSTS!$L$158="","",IF('QUAL. CALC'!A114="","",'QUAL. CALC'!A114))</f>
        <v/>
      </c>
      <c r="B114" s="424"/>
      <c r="C114" s="317" t="str">
        <f>IF(A114="","",IF('QUAL. CALC'!C114="","",'QUAL. CALC'!C114))</f>
        <v/>
      </c>
      <c r="D114" s="427"/>
      <c r="E114" s="274" t="str">
        <f>IF(A114="","",IF('QUAL. CALC'!F114="","",'QUAL. CALC'!F114))</f>
        <v/>
      </c>
      <c r="F114" s="464" t="str">
        <f>IF(A114="","",IF('DEV.  DATA'!$E$35="","",'DEV.  DATA'!$E$38))</f>
        <v/>
      </c>
      <c r="G114" s="318" t="str">
        <f t="shared" si="2"/>
        <v/>
      </c>
    </row>
    <row r="115" spans="1:7">
      <c r="A115" s="316" t="str">
        <f>IF(COSTS!$L$158="","",IF('QUAL. CALC'!A115="","",'QUAL. CALC'!A115))</f>
        <v/>
      </c>
      <c r="B115" s="424"/>
      <c r="C115" s="317" t="str">
        <f>IF(A115="","",IF('QUAL. CALC'!C115="","",'QUAL. CALC'!C115))</f>
        <v/>
      </c>
      <c r="D115" s="427"/>
      <c r="E115" s="274" t="str">
        <f>IF(A115="","",IF('QUAL. CALC'!F115="","",'QUAL. CALC'!F115))</f>
        <v/>
      </c>
      <c r="F115" s="464" t="str">
        <f>IF(A115="","",IF('DEV.  DATA'!$E$35="","",'DEV.  DATA'!$E$38))</f>
        <v/>
      </c>
      <c r="G115" s="318" t="str">
        <f t="shared" si="2"/>
        <v/>
      </c>
    </row>
    <row r="116" spans="1:7">
      <c r="A116" s="316" t="str">
        <f>IF(COSTS!$L$158="","",IF('QUAL. CALC'!A116="","",'QUAL. CALC'!A116))</f>
        <v/>
      </c>
      <c r="B116" s="424"/>
      <c r="C116" s="317" t="str">
        <f>IF(A116="","",IF('QUAL. CALC'!C116="","",'QUAL. CALC'!C116))</f>
        <v/>
      </c>
      <c r="D116" s="427"/>
      <c r="E116" s="274" t="str">
        <f>IF(A116="","",IF('QUAL. CALC'!F116="","",'QUAL. CALC'!F116))</f>
        <v/>
      </c>
      <c r="F116" s="464" t="str">
        <f>IF(A116="","",IF('DEV.  DATA'!$E$35="","",'DEV.  DATA'!$E$38))</f>
        <v/>
      </c>
      <c r="G116" s="318" t="str">
        <f t="shared" si="2"/>
        <v/>
      </c>
    </row>
    <row r="117" spans="1:7">
      <c r="A117" s="316" t="str">
        <f>IF(COSTS!$L$158="","",IF('QUAL. CALC'!A117="","",'QUAL. CALC'!A117))</f>
        <v/>
      </c>
      <c r="B117" s="424"/>
      <c r="C117" s="317" t="str">
        <f>IF(A117="","",IF('QUAL. CALC'!C117="","",'QUAL. CALC'!C117))</f>
        <v/>
      </c>
      <c r="D117" s="427"/>
      <c r="E117" s="274" t="str">
        <f>IF(A117="","",IF('QUAL. CALC'!F117="","",'QUAL. CALC'!F117))</f>
        <v/>
      </c>
      <c r="F117" s="464" t="str">
        <f>IF(A117="","",IF('DEV.  DATA'!$E$35="","",'DEV.  DATA'!$E$38))</f>
        <v/>
      </c>
      <c r="G117" s="318" t="str">
        <f t="shared" si="2"/>
        <v/>
      </c>
    </row>
    <row r="118" spans="1:7">
      <c r="A118" s="316" t="str">
        <f>IF(COSTS!$L$158="","",IF('QUAL. CALC'!A118="","",'QUAL. CALC'!A118))</f>
        <v/>
      </c>
      <c r="B118" s="424"/>
      <c r="C118" s="317" t="str">
        <f>IF(A118="","",IF('QUAL. CALC'!C118="","",'QUAL. CALC'!C118))</f>
        <v/>
      </c>
      <c r="D118" s="427"/>
      <c r="E118" s="274" t="str">
        <f>IF(A118="","",IF('QUAL. CALC'!F118="","",'QUAL. CALC'!F118))</f>
        <v/>
      </c>
      <c r="F118" s="464" t="str">
        <f>IF(A118="","",IF('DEV.  DATA'!$E$35="","",'DEV.  DATA'!$E$38))</f>
        <v/>
      </c>
      <c r="G118" s="318" t="str">
        <f t="shared" si="2"/>
        <v/>
      </c>
    </row>
    <row r="119" spans="1:7">
      <c r="A119" s="316" t="str">
        <f>IF(COSTS!$L$158="","",IF('QUAL. CALC'!A119="","",'QUAL. CALC'!A119))</f>
        <v/>
      </c>
      <c r="B119" s="424"/>
      <c r="C119" s="317" t="str">
        <f>IF(A119="","",IF('QUAL. CALC'!C119="","",'QUAL. CALC'!C119))</f>
        <v/>
      </c>
      <c r="D119" s="427"/>
      <c r="E119" s="274" t="str">
        <f>IF(A119="","",IF('QUAL. CALC'!F119="","",'QUAL. CALC'!F119))</f>
        <v/>
      </c>
      <c r="F119" s="464" t="str">
        <f>IF(A119="","",IF('DEV.  DATA'!$E$35="","",'DEV.  DATA'!$E$38))</f>
        <v/>
      </c>
      <c r="G119" s="318" t="str">
        <f t="shared" si="2"/>
        <v/>
      </c>
    </row>
    <row r="120" spans="1:7">
      <c r="A120" s="316" t="str">
        <f>IF(COSTS!$L$158="","",IF('QUAL. CALC'!A120="","",'QUAL. CALC'!A120))</f>
        <v/>
      </c>
      <c r="B120" s="424"/>
      <c r="C120" s="317" t="str">
        <f>IF(A120="","",IF('QUAL. CALC'!C120="","",'QUAL. CALC'!C120))</f>
        <v/>
      </c>
      <c r="D120" s="427"/>
      <c r="E120" s="274" t="str">
        <f>IF(A120="","",IF('QUAL. CALC'!F120="","",'QUAL. CALC'!F120))</f>
        <v/>
      </c>
      <c r="F120" s="464" t="str">
        <f>IF(A120="","",IF('DEV.  DATA'!$E$35="","",'DEV.  DATA'!$E$38))</f>
        <v/>
      </c>
      <c r="G120" s="318" t="str">
        <f t="shared" si="2"/>
        <v/>
      </c>
    </row>
    <row r="121" spans="1:7">
      <c r="A121" s="316" t="str">
        <f>IF(COSTS!$L$158="","",IF('QUAL. CALC'!A121="","",'QUAL. CALC'!A121))</f>
        <v/>
      </c>
      <c r="B121" s="424"/>
      <c r="C121" s="317" t="str">
        <f>IF(A121="","",IF('QUAL. CALC'!C121="","",'QUAL. CALC'!C121))</f>
        <v/>
      </c>
      <c r="D121" s="427"/>
      <c r="E121" s="274" t="str">
        <f>IF(A121="","",IF('QUAL. CALC'!F121="","",'QUAL. CALC'!F121))</f>
        <v/>
      </c>
      <c r="F121" s="464" t="str">
        <f>IF(A121="","",IF('DEV.  DATA'!$E$35="","",'DEV.  DATA'!$E$38))</f>
        <v/>
      </c>
      <c r="G121" s="318" t="str">
        <f t="shared" si="2"/>
        <v/>
      </c>
    </row>
    <row r="122" spans="1:7">
      <c r="A122" s="316" t="str">
        <f>IF(COSTS!$L$158="","",IF('QUAL. CALC'!A122="","",'QUAL. CALC'!A122))</f>
        <v/>
      </c>
      <c r="B122" s="424"/>
      <c r="C122" s="317" t="str">
        <f>IF(A122="","",IF('QUAL. CALC'!C122="","",'QUAL. CALC'!C122))</f>
        <v/>
      </c>
      <c r="D122" s="427"/>
      <c r="E122" s="274" t="str">
        <f>IF(A122="","",IF('QUAL. CALC'!F122="","",'QUAL. CALC'!F122))</f>
        <v/>
      </c>
      <c r="F122" s="464" t="str">
        <f>IF(A122="","",IF('DEV.  DATA'!$E$35="","",'DEV.  DATA'!$E$38))</f>
        <v/>
      </c>
      <c r="G122" s="318" t="str">
        <f t="shared" si="2"/>
        <v/>
      </c>
    </row>
    <row r="123" spans="1:7">
      <c r="A123" s="316" t="str">
        <f>IF(COSTS!$L$158="","",IF('QUAL. CALC'!A123="","",'QUAL. CALC'!A123))</f>
        <v/>
      </c>
      <c r="B123" s="424"/>
      <c r="C123" s="317" t="str">
        <f>IF(A123="","",IF('QUAL. CALC'!C123="","",'QUAL. CALC'!C123))</f>
        <v/>
      </c>
      <c r="D123" s="427"/>
      <c r="E123" s="274" t="str">
        <f>IF(A123="","",IF('QUAL. CALC'!F123="","",'QUAL. CALC'!F123))</f>
        <v/>
      </c>
      <c r="F123" s="464" t="str">
        <f>IF(A123="","",IF('DEV.  DATA'!$E$35="","",'DEV.  DATA'!$E$38))</f>
        <v/>
      </c>
      <c r="G123" s="318" t="str">
        <f t="shared" si="2"/>
        <v/>
      </c>
    </row>
    <row r="124" spans="1:7">
      <c r="A124" s="316" t="str">
        <f>IF(COSTS!$L$158="","",IF('QUAL. CALC'!A124="","",'QUAL. CALC'!A124))</f>
        <v/>
      </c>
      <c r="B124" s="424"/>
      <c r="C124" s="317" t="str">
        <f>IF(A124="","",IF('QUAL. CALC'!C124="","",'QUAL. CALC'!C124))</f>
        <v/>
      </c>
      <c r="D124" s="427"/>
      <c r="E124" s="274" t="str">
        <f>IF(A124="","",IF('QUAL. CALC'!F124="","",'QUAL. CALC'!F124))</f>
        <v/>
      </c>
      <c r="F124" s="464" t="str">
        <f>IF(A124="","",IF('DEV.  DATA'!$E$35="","",'DEV.  DATA'!$E$38))</f>
        <v/>
      </c>
      <c r="G124" s="318" t="str">
        <f t="shared" si="2"/>
        <v/>
      </c>
    </row>
    <row r="125" spans="1:7">
      <c r="A125" s="316" t="str">
        <f>IF(COSTS!$L$158="","",IF('QUAL. CALC'!A125="","",'QUAL. CALC'!A125))</f>
        <v/>
      </c>
      <c r="B125" s="424"/>
      <c r="C125" s="317" t="str">
        <f>IF(A125="","",IF('QUAL. CALC'!C125="","",'QUAL. CALC'!C125))</f>
        <v/>
      </c>
      <c r="D125" s="427"/>
      <c r="E125" s="274" t="str">
        <f>IF(A125="","",IF('QUAL. CALC'!F125="","",'QUAL. CALC'!F125))</f>
        <v/>
      </c>
      <c r="F125" s="464" t="str">
        <f>IF(A125="","",IF('DEV.  DATA'!$E$35="","",'DEV.  DATA'!$E$38))</f>
        <v/>
      </c>
      <c r="G125" s="318" t="str">
        <f t="shared" si="2"/>
        <v/>
      </c>
    </row>
    <row r="126" spans="1:7">
      <c r="A126" s="316" t="str">
        <f>IF(COSTS!$L$158="","",IF('QUAL. CALC'!A126="","",'QUAL. CALC'!A126))</f>
        <v/>
      </c>
      <c r="B126" s="424"/>
      <c r="C126" s="317" t="str">
        <f>IF(A126="","",IF('QUAL. CALC'!C126="","",'QUAL. CALC'!C126))</f>
        <v/>
      </c>
      <c r="D126" s="427"/>
      <c r="E126" s="274" t="str">
        <f>IF(A126="","",IF('QUAL. CALC'!F126="","",'QUAL. CALC'!F126))</f>
        <v/>
      </c>
      <c r="F126" s="464" t="str">
        <f>IF(A126="","",IF('DEV.  DATA'!$E$35="","",'DEV.  DATA'!$E$38))</f>
        <v/>
      </c>
      <c r="G126" s="318" t="str">
        <f t="shared" si="2"/>
        <v/>
      </c>
    </row>
    <row r="127" spans="1:7">
      <c r="A127" s="316" t="str">
        <f>IF(COSTS!$L$158="","",IF('QUAL. CALC'!A127="","",'QUAL. CALC'!A127))</f>
        <v/>
      </c>
      <c r="B127" s="424"/>
      <c r="C127" s="317" t="str">
        <f>IF(A127="","",IF('QUAL. CALC'!C127="","",'QUAL. CALC'!C127))</f>
        <v/>
      </c>
      <c r="D127" s="427"/>
      <c r="E127" s="274" t="str">
        <f>IF(A127="","",IF('QUAL. CALC'!F127="","",'QUAL. CALC'!F127))</f>
        <v/>
      </c>
      <c r="F127" s="464" t="str">
        <f>IF(A127="","",IF('DEV.  DATA'!$E$35="","",'DEV.  DATA'!$E$38))</f>
        <v/>
      </c>
      <c r="G127" s="318" t="str">
        <f t="shared" si="2"/>
        <v/>
      </c>
    </row>
    <row r="128" spans="1:7">
      <c r="A128" s="316" t="str">
        <f>IF(COSTS!$L$158="","",IF('QUAL. CALC'!A128="","",'QUAL. CALC'!A128))</f>
        <v/>
      </c>
      <c r="B128" s="424"/>
      <c r="C128" s="317" t="str">
        <f>IF(A128="","",IF('QUAL. CALC'!C128="","",'QUAL. CALC'!C128))</f>
        <v/>
      </c>
      <c r="D128" s="427"/>
      <c r="E128" s="274" t="str">
        <f>IF(A128="","",IF('QUAL. CALC'!F128="","",'QUAL. CALC'!F128))</f>
        <v/>
      </c>
      <c r="F128" s="464" t="str">
        <f>IF(A128="","",IF('DEV.  DATA'!$E$35="","",'DEV.  DATA'!$E$38))</f>
        <v/>
      </c>
      <c r="G128" s="318" t="str">
        <f t="shared" si="2"/>
        <v/>
      </c>
    </row>
    <row r="129" spans="1:7">
      <c r="A129" s="316" t="str">
        <f>IF(COSTS!$L$158="","",IF('QUAL. CALC'!A129="","",'QUAL. CALC'!A129))</f>
        <v/>
      </c>
      <c r="B129" s="424"/>
      <c r="C129" s="317" t="str">
        <f>IF(A129="","",IF('QUAL. CALC'!C129="","",'QUAL. CALC'!C129))</f>
        <v/>
      </c>
      <c r="D129" s="427"/>
      <c r="E129" s="274" t="str">
        <f>IF(A129="","",IF('QUAL. CALC'!F129="","",'QUAL. CALC'!F129))</f>
        <v/>
      </c>
      <c r="F129" s="464" t="str">
        <f>IF(A129="","",IF('DEV.  DATA'!$E$35="","",'DEV.  DATA'!$E$38))</f>
        <v/>
      </c>
      <c r="G129" s="318" t="str">
        <f t="shared" si="2"/>
        <v/>
      </c>
    </row>
    <row r="130" spans="1:7">
      <c r="A130" s="316" t="str">
        <f>IF(COSTS!$L$158="","",IF('QUAL. CALC'!A130="","",'QUAL. CALC'!A130))</f>
        <v/>
      </c>
      <c r="B130" s="424"/>
      <c r="C130" s="317" t="str">
        <f>IF(A130="","",IF('QUAL. CALC'!C130="","",'QUAL. CALC'!C130))</f>
        <v/>
      </c>
      <c r="D130" s="427"/>
      <c r="E130" s="274" t="str">
        <f>IF(A130="","",IF('QUAL. CALC'!F130="","",'QUAL. CALC'!F130))</f>
        <v/>
      </c>
      <c r="F130" s="464" t="str">
        <f>IF(A130="","",IF('DEV.  DATA'!$E$35="","",'DEV.  DATA'!$E$38))</f>
        <v/>
      </c>
      <c r="G130" s="318" t="str">
        <f t="shared" si="2"/>
        <v/>
      </c>
    </row>
    <row r="131" spans="1:7">
      <c r="A131" s="316" t="str">
        <f>IF(COSTS!$L$158="","",IF('QUAL. CALC'!A131="","",'QUAL. CALC'!A131))</f>
        <v/>
      </c>
      <c r="B131" s="424"/>
      <c r="C131" s="317" t="str">
        <f>IF(A131="","",IF('QUAL. CALC'!C131="","",'QUAL. CALC'!C131))</f>
        <v/>
      </c>
      <c r="D131" s="427"/>
      <c r="E131" s="274" t="str">
        <f>IF(A131="","",IF('QUAL. CALC'!F131="","",'QUAL. CALC'!F131))</f>
        <v/>
      </c>
      <c r="F131" s="464" t="str">
        <f>IF(A131="","",IF('DEV.  DATA'!$E$35="","",'DEV.  DATA'!$E$38))</f>
        <v/>
      </c>
      <c r="G131" s="318" t="str">
        <f t="shared" si="2"/>
        <v/>
      </c>
    </row>
    <row r="132" spans="1:7">
      <c r="A132" s="316" t="str">
        <f>IF(COSTS!$L$158="","",IF('QUAL. CALC'!A132="","",'QUAL. CALC'!A132))</f>
        <v/>
      </c>
      <c r="B132" s="424"/>
      <c r="C132" s="317" t="str">
        <f>IF(A132="","",IF('QUAL. CALC'!C132="","",'QUAL. CALC'!C132))</f>
        <v/>
      </c>
      <c r="D132" s="427"/>
      <c r="E132" s="274" t="str">
        <f>IF(A132="","",IF('QUAL. CALC'!F132="","",'QUAL. CALC'!F132))</f>
        <v/>
      </c>
      <c r="F132" s="464" t="str">
        <f>IF(A132="","",IF('DEV.  DATA'!$E$35="","",'DEV.  DATA'!$E$38))</f>
        <v/>
      </c>
      <c r="G132" s="318" t="str">
        <f t="shared" si="2"/>
        <v/>
      </c>
    </row>
    <row r="133" spans="1:7">
      <c r="A133" s="316" t="str">
        <f>IF(COSTS!$L$158="","",IF('QUAL. CALC'!A133="","",'QUAL. CALC'!A133))</f>
        <v/>
      </c>
      <c r="B133" s="424"/>
      <c r="C133" s="317" t="str">
        <f>IF(A133="","",IF('QUAL. CALC'!C133="","",'QUAL. CALC'!C133))</f>
        <v/>
      </c>
      <c r="D133" s="427"/>
      <c r="E133" s="274" t="str">
        <f>IF(A133="","",IF('QUAL. CALC'!F133="","",'QUAL. CALC'!F133))</f>
        <v/>
      </c>
      <c r="F133" s="464" t="str">
        <f>IF(A133="","",IF('DEV.  DATA'!$E$35="","",'DEV.  DATA'!$E$38))</f>
        <v/>
      </c>
      <c r="G133" s="318" t="str">
        <f t="shared" si="2"/>
        <v/>
      </c>
    </row>
    <row r="134" spans="1:7">
      <c r="A134" s="316" t="str">
        <f>IF(COSTS!$L$158="","",IF('QUAL. CALC'!A134="","",'QUAL. CALC'!A134))</f>
        <v/>
      </c>
      <c r="B134" s="424"/>
      <c r="C134" s="317" t="str">
        <f>IF(A134="","",IF('QUAL. CALC'!C134="","",'QUAL. CALC'!C134))</f>
        <v/>
      </c>
      <c r="D134" s="427"/>
      <c r="E134" s="274" t="str">
        <f>IF(A134="","",IF('QUAL. CALC'!F134="","",'QUAL. CALC'!F134))</f>
        <v/>
      </c>
      <c r="F134" s="464" t="str">
        <f>IF(A134="","",IF('DEV.  DATA'!$E$35="","",'DEV.  DATA'!$E$38))</f>
        <v/>
      </c>
      <c r="G134" s="318" t="str">
        <f t="shared" si="2"/>
        <v/>
      </c>
    </row>
    <row r="135" spans="1:7">
      <c r="A135" s="316" t="str">
        <f>IF(COSTS!$L$158="","",IF('QUAL. CALC'!A135="","",'QUAL. CALC'!A135))</f>
        <v/>
      </c>
      <c r="B135" s="424"/>
      <c r="C135" s="317" t="str">
        <f>IF(A135="","",IF('QUAL. CALC'!C135="","",'QUAL. CALC'!C135))</f>
        <v/>
      </c>
      <c r="D135" s="427"/>
      <c r="E135" s="274" t="str">
        <f>IF(A135="","",IF('QUAL. CALC'!F135="","",'QUAL. CALC'!F135))</f>
        <v/>
      </c>
      <c r="F135" s="464" t="str">
        <f>IF(A135="","",IF('DEV.  DATA'!$E$35="","",'DEV.  DATA'!$E$38))</f>
        <v/>
      </c>
      <c r="G135" s="318" t="str">
        <f t="shared" si="2"/>
        <v/>
      </c>
    </row>
    <row r="136" spans="1:7">
      <c r="A136" s="316" t="str">
        <f>IF(COSTS!$L$158="","",IF('QUAL. CALC'!A136="","",'QUAL. CALC'!A136))</f>
        <v/>
      </c>
      <c r="B136" s="424"/>
      <c r="C136" s="317" t="str">
        <f>IF(A136="","",IF('QUAL. CALC'!C136="","",'QUAL. CALC'!C136))</f>
        <v/>
      </c>
      <c r="D136" s="427"/>
      <c r="E136" s="274" t="str">
        <f>IF(A136="","",IF('QUAL. CALC'!F136="","",'QUAL. CALC'!F136))</f>
        <v/>
      </c>
      <c r="F136" s="464" t="str">
        <f>IF(A136="","",IF('DEV.  DATA'!$E$35="","",'DEV.  DATA'!$E$38))</f>
        <v/>
      </c>
      <c r="G136" s="318" t="str">
        <f t="shared" si="2"/>
        <v/>
      </c>
    </row>
    <row r="137" spans="1:7">
      <c r="A137" s="316" t="str">
        <f>IF(COSTS!$L$158="","",IF('QUAL. CALC'!A137="","",'QUAL. CALC'!A137))</f>
        <v/>
      </c>
      <c r="B137" s="424"/>
      <c r="C137" s="317" t="str">
        <f>IF(A137="","",IF('QUAL. CALC'!C137="","",'QUAL. CALC'!C137))</f>
        <v/>
      </c>
      <c r="D137" s="427"/>
      <c r="E137" s="274" t="str">
        <f>IF(A137="","",IF('QUAL. CALC'!F137="","",'QUAL. CALC'!F137))</f>
        <v/>
      </c>
      <c r="F137" s="464" t="str">
        <f>IF(A137="","",IF('DEV.  DATA'!$E$35="","",'DEV.  DATA'!$E$38))</f>
        <v/>
      </c>
      <c r="G137" s="318" t="str">
        <f t="shared" si="2"/>
        <v/>
      </c>
    </row>
    <row r="138" spans="1:7">
      <c r="A138" s="316" t="str">
        <f>IF(COSTS!$L$158="","",IF('QUAL. CALC'!A138="","",'QUAL. CALC'!A138))</f>
        <v/>
      </c>
      <c r="B138" s="424"/>
      <c r="C138" s="317" t="str">
        <f>IF(A138="","",IF('QUAL. CALC'!C138="","",'QUAL. CALC'!C138))</f>
        <v/>
      </c>
      <c r="D138" s="427"/>
      <c r="E138" s="274" t="str">
        <f>IF(A138="","",IF('QUAL. CALC'!F138="","",'QUAL. CALC'!F138))</f>
        <v/>
      </c>
      <c r="F138" s="464" t="str">
        <f>IF(A138="","",IF('DEV.  DATA'!$E$35="","",'DEV.  DATA'!$E$38))</f>
        <v/>
      </c>
      <c r="G138" s="318" t="str">
        <f t="shared" si="2"/>
        <v/>
      </c>
    </row>
    <row r="139" spans="1:7">
      <c r="A139" s="316" t="str">
        <f>IF(COSTS!$L$158="","",IF('QUAL. CALC'!A139="","",'QUAL. CALC'!A139))</f>
        <v/>
      </c>
      <c r="B139" s="424"/>
      <c r="C139" s="317" t="str">
        <f>IF(A139="","",IF('QUAL. CALC'!C139="","",'QUAL. CALC'!C139))</f>
        <v/>
      </c>
      <c r="D139" s="427"/>
      <c r="E139" s="274" t="str">
        <f>IF(A139="","",IF('QUAL. CALC'!F139="","",'QUAL. CALC'!F139))</f>
        <v/>
      </c>
      <c r="F139" s="464" t="str">
        <f>IF(A139="","",IF('DEV.  DATA'!$E$35="","",'DEV.  DATA'!$E$38))</f>
        <v/>
      </c>
      <c r="G139" s="318" t="str">
        <f t="shared" si="2"/>
        <v/>
      </c>
    </row>
    <row r="140" spans="1:7">
      <c r="A140" s="316" t="str">
        <f>IF(COSTS!$L$158="","",IF('QUAL. CALC'!A140="","",'QUAL. CALC'!A140))</f>
        <v/>
      </c>
      <c r="B140" s="424"/>
      <c r="C140" s="317" t="str">
        <f>IF(A140="","",IF('QUAL. CALC'!C140="","",'QUAL. CALC'!C140))</f>
        <v/>
      </c>
      <c r="D140" s="427"/>
      <c r="E140" s="274" t="str">
        <f>IF(A140="","",IF('QUAL. CALC'!F140="","",'QUAL. CALC'!F140))</f>
        <v/>
      </c>
      <c r="F140" s="464" t="str">
        <f>IF(A140="","",IF('DEV.  DATA'!$E$35="","",'DEV.  DATA'!$E$38))</f>
        <v/>
      </c>
      <c r="G140" s="318" t="str">
        <f t="shared" si="2"/>
        <v/>
      </c>
    </row>
    <row r="141" spans="1:7">
      <c r="A141" s="316" t="str">
        <f>IF(COSTS!$L$158="","",IF('QUAL. CALC'!A141="","",'QUAL. CALC'!A141))</f>
        <v/>
      </c>
      <c r="B141" s="424"/>
      <c r="C141" s="317" t="str">
        <f>IF(A141="","",IF('QUAL. CALC'!C141="","",'QUAL. CALC'!C141))</f>
        <v/>
      </c>
      <c r="D141" s="427"/>
      <c r="E141" s="274" t="str">
        <f>IF(A141="","",IF('QUAL. CALC'!F141="","",'QUAL. CALC'!F141))</f>
        <v/>
      </c>
      <c r="F141" s="464" t="str">
        <f>IF(A141="","",IF('DEV.  DATA'!$E$35="","",'DEV.  DATA'!$E$38))</f>
        <v/>
      </c>
      <c r="G141" s="318" t="str">
        <f t="shared" si="2"/>
        <v/>
      </c>
    </row>
    <row r="142" spans="1:7">
      <c r="A142" s="316" t="str">
        <f>IF(COSTS!$L$158="","",IF('QUAL. CALC'!A142="","",'QUAL. CALC'!A142))</f>
        <v/>
      </c>
      <c r="B142" s="424"/>
      <c r="C142" s="317" t="str">
        <f>IF(A142="","",IF('QUAL. CALC'!C142="","",'QUAL. CALC'!C142))</f>
        <v/>
      </c>
      <c r="D142" s="427"/>
      <c r="E142" s="274" t="str">
        <f>IF(A142="","",IF('QUAL. CALC'!F142="","",'QUAL. CALC'!F142))</f>
        <v/>
      </c>
      <c r="F142" s="464" t="str">
        <f>IF(A142="","",IF('DEV.  DATA'!$E$35="","",'DEV.  DATA'!$E$38))</f>
        <v/>
      </c>
      <c r="G142" s="318" t="str">
        <f t="shared" si="2"/>
        <v/>
      </c>
    </row>
    <row r="143" spans="1:7">
      <c r="A143" s="316" t="str">
        <f>IF(COSTS!$L$158="","",IF('QUAL. CALC'!A143="","",'QUAL. CALC'!A143))</f>
        <v/>
      </c>
      <c r="B143" s="424"/>
      <c r="C143" s="317" t="str">
        <f>IF(A143="","",IF('QUAL. CALC'!C143="","",'QUAL. CALC'!C143))</f>
        <v/>
      </c>
      <c r="D143" s="427"/>
      <c r="E143" s="274" t="str">
        <f>IF(A143="","",IF('QUAL. CALC'!F143="","",'QUAL. CALC'!F143))</f>
        <v/>
      </c>
      <c r="F143" s="464" t="str">
        <f>IF(A143="","",IF('DEV.  DATA'!$E$35="","",'DEV.  DATA'!$E$38))</f>
        <v/>
      </c>
      <c r="G143" s="318" t="str">
        <f t="shared" si="2"/>
        <v/>
      </c>
    </row>
    <row r="144" spans="1:7">
      <c r="A144" s="316" t="str">
        <f>IF(COSTS!$L$158="","",IF('QUAL. CALC'!A144="","",'QUAL. CALC'!A144))</f>
        <v/>
      </c>
      <c r="B144" s="424"/>
      <c r="C144" s="317" t="str">
        <f>IF(A144="","",IF('QUAL. CALC'!C144="","",'QUAL. CALC'!C144))</f>
        <v/>
      </c>
      <c r="D144" s="427"/>
      <c r="E144" s="274" t="str">
        <f>IF(A144="","",IF('QUAL. CALC'!F144="","",'QUAL. CALC'!F144))</f>
        <v/>
      </c>
      <c r="F144" s="464" t="str">
        <f>IF(A144="","",IF('DEV.  DATA'!$E$35="","",'DEV.  DATA'!$E$38))</f>
        <v/>
      </c>
      <c r="G144" s="318" t="str">
        <f t="shared" si="2"/>
        <v/>
      </c>
    </row>
    <row r="145" spans="1:7">
      <c r="A145" s="316" t="str">
        <f>IF(COSTS!$L$158="","",IF('QUAL. CALC'!A145="","",'QUAL. CALC'!A145))</f>
        <v/>
      </c>
      <c r="B145" s="424"/>
      <c r="C145" s="317" t="str">
        <f>IF(A145="","",IF('QUAL. CALC'!C145="","",'QUAL. CALC'!C145))</f>
        <v/>
      </c>
      <c r="D145" s="427"/>
      <c r="E145" s="274" t="str">
        <f>IF(A145="","",IF('QUAL. CALC'!F145="","",'QUAL. CALC'!F145))</f>
        <v/>
      </c>
      <c r="F145" s="464" t="str">
        <f>IF(A145="","",IF('DEV.  DATA'!$E$35="","",'DEV.  DATA'!$E$38))</f>
        <v/>
      </c>
      <c r="G145" s="318" t="str">
        <f t="shared" si="2"/>
        <v/>
      </c>
    </row>
    <row r="146" spans="1:7">
      <c r="A146" s="316" t="str">
        <f>IF(COSTS!$L$158="","",IF('QUAL. CALC'!A146="","",'QUAL. CALC'!A146))</f>
        <v/>
      </c>
      <c r="B146" s="424"/>
      <c r="C146" s="317" t="str">
        <f>IF(A146="","",IF('QUAL. CALC'!C146="","",'QUAL. CALC'!C146))</f>
        <v/>
      </c>
      <c r="D146" s="427"/>
      <c r="E146" s="274" t="str">
        <f>IF(A146="","",IF('QUAL. CALC'!F146="","",'QUAL. CALC'!F146))</f>
        <v/>
      </c>
      <c r="F146" s="464" t="str">
        <f>IF(A146="","",IF('DEV.  DATA'!$E$35="","",'DEV.  DATA'!$E$38))</f>
        <v/>
      </c>
      <c r="G146" s="318" t="str">
        <f t="shared" si="2"/>
        <v/>
      </c>
    </row>
    <row r="147" spans="1:7">
      <c r="A147" s="316" t="str">
        <f>IF(COSTS!$L$158="","",IF('QUAL. CALC'!A147="","",'QUAL. CALC'!A147))</f>
        <v/>
      </c>
      <c r="B147" s="424"/>
      <c r="C147" s="317" t="str">
        <f>IF(A147="","",IF('QUAL. CALC'!C147="","",'QUAL. CALC'!C147))</f>
        <v/>
      </c>
      <c r="D147" s="427"/>
      <c r="E147" s="274" t="str">
        <f>IF(A147="","",IF('QUAL. CALC'!F147="","",'QUAL. CALC'!F147))</f>
        <v/>
      </c>
      <c r="F147" s="464" t="str">
        <f>IF(A147="","",IF('DEV.  DATA'!$E$35="","",'DEV.  DATA'!$E$38))</f>
        <v/>
      </c>
      <c r="G147" s="318" t="str">
        <f t="shared" si="2"/>
        <v/>
      </c>
    </row>
    <row r="148" spans="1:7">
      <c r="A148" s="316" t="str">
        <f>IF(COSTS!$L$158="","",IF('QUAL. CALC'!A148="","",'QUAL. CALC'!A148))</f>
        <v/>
      </c>
      <c r="B148" s="424"/>
      <c r="C148" s="317" t="str">
        <f>IF(A148="","",IF('QUAL. CALC'!C148="","",'QUAL. CALC'!C148))</f>
        <v/>
      </c>
      <c r="D148" s="427"/>
      <c r="E148" s="274" t="str">
        <f>IF(A148="","",IF('QUAL. CALC'!F148="","",'QUAL. CALC'!F148))</f>
        <v/>
      </c>
      <c r="F148" s="464" t="str">
        <f>IF(A148="","",IF('DEV.  DATA'!$E$35="","",'DEV.  DATA'!$E$38))</f>
        <v/>
      </c>
      <c r="G148" s="318" t="str">
        <f t="shared" si="2"/>
        <v/>
      </c>
    </row>
    <row r="149" spans="1:7">
      <c r="A149" s="316" t="str">
        <f>IF(COSTS!$L$158="","",IF('QUAL. CALC'!A149="","",'QUAL. CALC'!A149))</f>
        <v/>
      </c>
      <c r="B149" s="424"/>
      <c r="C149" s="317" t="str">
        <f>IF(A149="","",IF('QUAL. CALC'!C149="","",'QUAL. CALC'!C149))</f>
        <v/>
      </c>
      <c r="D149" s="427"/>
      <c r="E149" s="274" t="str">
        <f>IF(A149="","",IF('QUAL. CALC'!F149="","",'QUAL. CALC'!F149))</f>
        <v/>
      </c>
      <c r="F149" s="464" t="str">
        <f>IF(A149="","",IF('DEV.  DATA'!$E$35="","",'DEV.  DATA'!$E$38))</f>
        <v/>
      </c>
      <c r="G149" s="318" t="str">
        <f t="shared" si="2"/>
        <v/>
      </c>
    </row>
    <row r="150" spans="1:7">
      <c r="A150" s="316" t="str">
        <f>IF(COSTS!$L$158="","",IF('QUAL. CALC'!A150="","",'QUAL. CALC'!A150))</f>
        <v/>
      </c>
      <c r="B150" s="424"/>
      <c r="C150" s="317" t="str">
        <f>IF(A150="","",IF('QUAL. CALC'!C150="","",'QUAL. CALC'!C150))</f>
        <v/>
      </c>
      <c r="D150" s="427"/>
      <c r="E150" s="274" t="str">
        <f>IF(A150="","",IF('QUAL. CALC'!F150="","",'QUAL. CALC'!F150))</f>
        <v/>
      </c>
      <c r="F150" s="464" t="str">
        <f>IF(A150="","",IF('DEV.  DATA'!$E$35="","",'DEV.  DATA'!$E$38))</f>
        <v/>
      </c>
      <c r="G150" s="318" t="str">
        <f t="shared" si="2"/>
        <v/>
      </c>
    </row>
    <row r="151" spans="1:7">
      <c r="A151" s="316" t="str">
        <f>IF(COSTS!$L$158="","",IF('QUAL. CALC'!A151="","",'QUAL. CALC'!A151))</f>
        <v/>
      </c>
      <c r="B151" s="424"/>
      <c r="C151" s="317" t="str">
        <f>IF(A151="","",IF('QUAL. CALC'!C151="","",'QUAL. CALC'!C151))</f>
        <v/>
      </c>
      <c r="D151" s="427"/>
      <c r="E151" s="274" t="str">
        <f>IF(A151="","",IF('QUAL. CALC'!F151="","",'QUAL. CALC'!F151))</f>
        <v/>
      </c>
      <c r="F151" s="464" t="str">
        <f>IF(A151="","",IF('DEV.  DATA'!$E$35="","",'DEV.  DATA'!$E$38))</f>
        <v/>
      </c>
      <c r="G151" s="318" t="str">
        <f t="shared" si="2"/>
        <v/>
      </c>
    </row>
    <row r="152" spans="1:7">
      <c r="A152" s="316" t="str">
        <f>IF(COSTS!$L$158="","",IF('QUAL. CALC'!A152="","",'QUAL. CALC'!A152))</f>
        <v/>
      </c>
      <c r="B152" s="424"/>
      <c r="C152" s="317" t="str">
        <f>IF(A152="","",IF('QUAL. CALC'!C152="","",'QUAL. CALC'!C152))</f>
        <v/>
      </c>
      <c r="D152" s="427"/>
      <c r="E152" s="274" t="str">
        <f>IF(A152="","",IF('QUAL. CALC'!F152="","",'QUAL. CALC'!F152))</f>
        <v/>
      </c>
      <c r="F152" s="464" t="str">
        <f>IF(A152="","",IF('DEV.  DATA'!$E$35="","",'DEV.  DATA'!$E$38))</f>
        <v/>
      </c>
      <c r="G152" s="318" t="str">
        <f t="shared" si="2"/>
        <v/>
      </c>
    </row>
    <row r="153" spans="1:7">
      <c r="A153" s="316" t="str">
        <f>IF(COSTS!$L$158="","",IF('QUAL. CALC'!A153="","",'QUAL. CALC'!A153))</f>
        <v/>
      </c>
      <c r="B153" s="424"/>
      <c r="C153" s="317" t="str">
        <f>IF(A153="","",IF('QUAL. CALC'!C153="","",'QUAL. CALC'!C153))</f>
        <v/>
      </c>
      <c r="D153" s="427"/>
      <c r="E153" s="274" t="str">
        <f>IF(A153="","",IF('QUAL. CALC'!F153="","",'QUAL. CALC'!F153))</f>
        <v/>
      </c>
      <c r="F153" s="464" t="str">
        <f>IF(A153="","",IF('DEV.  DATA'!$E$35="","",'DEV.  DATA'!$E$38))</f>
        <v/>
      </c>
      <c r="G153" s="318" t="str">
        <f t="shared" si="2"/>
        <v/>
      </c>
    </row>
    <row r="154" spans="1:7">
      <c r="A154" s="316" t="str">
        <f>IF(COSTS!$L$158="","",IF('QUAL. CALC'!A154="","",'QUAL. CALC'!A154))</f>
        <v/>
      </c>
      <c r="B154" s="424"/>
      <c r="C154" s="317" t="str">
        <f>IF(A154="","",IF('QUAL. CALC'!C154="","",'QUAL. CALC'!C154))</f>
        <v/>
      </c>
      <c r="D154" s="427"/>
      <c r="E154" s="274" t="str">
        <f>IF(A154="","",IF('QUAL. CALC'!F154="","",'QUAL. CALC'!F154))</f>
        <v/>
      </c>
      <c r="F154" s="464" t="str">
        <f>IF(A154="","",IF('DEV.  DATA'!$E$35="","",'DEV.  DATA'!$E$38))</f>
        <v/>
      </c>
      <c r="G154" s="318" t="str">
        <f t="shared" si="2"/>
        <v/>
      </c>
    </row>
    <row r="155" spans="1:7">
      <c r="A155" s="316" t="str">
        <f>IF(COSTS!$L$158="","",IF('QUAL. CALC'!A155="","",'QUAL. CALC'!A155))</f>
        <v/>
      </c>
      <c r="B155" s="424"/>
      <c r="C155" s="317" t="str">
        <f>IF(A155="","",IF('QUAL. CALC'!C155="","",'QUAL. CALC'!C155))</f>
        <v/>
      </c>
      <c r="D155" s="427"/>
      <c r="E155" s="274" t="str">
        <f>IF(A155="","",IF('QUAL. CALC'!F155="","",'QUAL. CALC'!F155))</f>
        <v/>
      </c>
      <c r="F155" s="464" t="str">
        <f>IF(A155="","",IF('DEV.  DATA'!$E$35="","",'DEV.  DATA'!$E$38))</f>
        <v/>
      </c>
      <c r="G155" s="318" t="str">
        <f t="shared" si="2"/>
        <v/>
      </c>
    </row>
    <row r="156" spans="1:7">
      <c r="A156" s="316" t="str">
        <f>IF(COSTS!$L$158="","",IF('QUAL. CALC'!A156="","",'QUAL. CALC'!A156))</f>
        <v/>
      </c>
      <c r="B156" s="424"/>
      <c r="C156" s="317" t="str">
        <f>IF(A156="","",IF('QUAL. CALC'!C156="","",'QUAL. CALC'!C156))</f>
        <v/>
      </c>
      <c r="D156" s="427"/>
      <c r="E156" s="274" t="str">
        <f>IF(A156="","",IF('QUAL. CALC'!F156="","",'QUAL. CALC'!F156))</f>
        <v/>
      </c>
      <c r="F156" s="464" t="str">
        <f>IF(A156="","",IF('DEV.  DATA'!$E$35="","",'DEV.  DATA'!$E$38))</f>
        <v/>
      </c>
      <c r="G156" s="318" t="str">
        <f t="shared" si="2"/>
        <v/>
      </c>
    </row>
    <row r="157" spans="1:7">
      <c r="A157" s="316" t="str">
        <f>IF(COSTS!$L$158="","",IF('QUAL. CALC'!A157="","",'QUAL. CALC'!A157))</f>
        <v/>
      </c>
      <c r="B157" s="424"/>
      <c r="C157" s="317" t="str">
        <f>IF(A157="","",IF('QUAL. CALC'!C157="","",'QUAL. CALC'!C157))</f>
        <v/>
      </c>
      <c r="D157" s="427"/>
      <c r="E157" s="274" t="str">
        <f>IF(A157="","",IF('QUAL. CALC'!F157="","",'QUAL. CALC'!F157))</f>
        <v/>
      </c>
      <c r="F157" s="464" t="str">
        <f>IF(A157="","",IF('DEV.  DATA'!$E$35="","",'DEV.  DATA'!$E$38))</f>
        <v/>
      </c>
      <c r="G157" s="318" t="str">
        <f t="shared" si="2"/>
        <v/>
      </c>
    </row>
    <row r="158" spans="1:7">
      <c r="A158" s="316" t="str">
        <f>IF(COSTS!$L$158="","",IF('QUAL. CALC'!A158="","",'QUAL. CALC'!A158))</f>
        <v/>
      </c>
      <c r="B158" s="424"/>
      <c r="C158" s="317" t="str">
        <f>IF(A158="","",IF('QUAL. CALC'!C158="","",'QUAL. CALC'!C158))</f>
        <v/>
      </c>
      <c r="D158" s="427"/>
      <c r="E158" s="274" t="str">
        <f>IF(A158="","",IF('QUAL. CALC'!F158="","",'QUAL. CALC'!F158))</f>
        <v/>
      </c>
      <c r="F158" s="464" t="str">
        <f>IF(A158="","",IF('DEV.  DATA'!$E$35="","",'DEV.  DATA'!$E$38))</f>
        <v/>
      </c>
      <c r="G158" s="318" t="str">
        <f t="shared" si="2"/>
        <v/>
      </c>
    </row>
    <row r="159" spans="1:7">
      <c r="A159" s="316" t="str">
        <f>IF(COSTS!$L$158="","",IF('QUAL. CALC'!A159="","",'QUAL. CALC'!A159))</f>
        <v/>
      </c>
      <c r="B159" s="424"/>
      <c r="C159" s="317" t="str">
        <f>IF(A159="","",IF('QUAL. CALC'!C159="","",'QUAL. CALC'!C159))</f>
        <v/>
      </c>
      <c r="D159" s="427"/>
      <c r="E159" s="274" t="str">
        <f>IF(A159="","",IF('QUAL. CALC'!F159="","",'QUAL. CALC'!F159))</f>
        <v/>
      </c>
      <c r="F159" s="464" t="str">
        <f>IF(A159="","",IF('DEV.  DATA'!$E$35="","",'DEV.  DATA'!$E$38))</f>
        <v/>
      </c>
      <c r="G159" s="318" t="str">
        <f t="shared" si="2"/>
        <v/>
      </c>
    </row>
    <row r="160" spans="1:7">
      <c r="A160" s="316" t="str">
        <f>IF(COSTS!$L$158="","",IF('QUAL. CALC'!A160="","",'QUAL. CALC'!A160))</f>
        <v/>
      </c>
      <c r="B160" s="424"/>
      <c r="C160" s="317" t="str">
        <f>IF(A160="","",IF('QUAL. CALC'!C160="","",'QUAL. CALC'!C160))</f>
        <v/>
      </c>
      <c r="D160" s="427"/>
      <c r="E160" s="274" t="str">
        <f>IF(A160="","",IF('QUAL. CALC'!F160="","",'QUAL. CALC'!F160))</f>
        <v/>
      </c>
      <c r="F160" s="464" t="str">
        <f>IF(A160="","",IF('DEV.  DATA'!$E$35="","",'DEV.  DATA'!$E$38))</f>
        <v/>
      </c>
      <c r="G160" s="318" t="str">
        <f t="shared" si="2"/>
        <v/>
      </c>
    </row>
    <row r="161" spans="1:7">
      <c r="A161" s="316" t="str">
        <f>IF(COSTS!$L$158="","",IF('QUAL. CALC'!A161="","",'QUAL. CALC'!A161))</f>
        <v/>
      </c>
      <c r="B161" s="424"/>
      <c r="C161" s="317" t="str">
        <f>IF(A161="","",IF('QUAL. CALC'!C161="","",'QUAL. CALC'!C161))</f>
        <v/>
      </c>
      <c r="D161" s="427"/>
      <c r="E161" s="274" t="str">
        <f>IF(A161="","",IF('QUAL. CALC'!F161="","",'QUAL. CALC'!F161))</f>
        <v/>
      </c>
      <c r="F161" s="464" t="str">
        <f>IF(A161="","",IF('DEV.  DATA'!$E$35="","",'DEV.  DATA'!$E$38))</f>
        <v/>
      </c>
      <c r="G161" s="318" t="str">
        <f t="shared" si="2"/>
        <v/>
      </c>
    </row>
    <row r="162" spans="1:7">
      <c r="A162" s="316" t="str">
        <f>IF(COSTS!$L$158="","",IF('QUAL. CALC'!A162="","",'QUAL. CALC'!A162))</f>
        <v/>
      </c>
      <c r="B162" s="424"/>
      <c r="C162" s="317" t="str">
        <f>IF(A162="","",IF('QUAL. CALC'!C162="","",'QUAL. CALC'!C162))</f>
        <v/>
      </c>
      <c r="D162" s="427"/>
      <c r="E162" s="274" t="str">
        <f>IF(A162="","",IF('QUAL. CALC'!F162="","",'QUAL. CALC'!F162))</f>
        <v/>
      </c>
      <c r="F162" s="464" t="str">
        <f>IF(A162="","",IF('DEV.  DATA'!$E$35="","",'DEV.  DATA'!$E$38))</f>
        <v/>
      </c>
      <c r="G162" s="318" t="str">
        <f t="shared" si="2"/>
        <v/>
      </c>
    </row>
    <row r="163" spans="1:7">
      <c r="A163" s="316" t="str">
        <f>IF(COSTS!$L$158="","",IF('QUAL. CALC'!A163="","",'QUAL. CALC'!A163))</f>
        <v/>
      </c>
      <c r="B163" s="424"/>
      <c r="C163" s="317" t="str">
        <f>IF(A163="","",IF('QUAL. CALC'!C163="","",'QUAL. CALC'!C163))</f>
        <v/>
      </c>
      <c r="D163" s="427"/>
      <c r="E163" s="274" t="str">
        <f>IF(A163="","",IF('QUAL. CALC'!F163="","",'QUAL. CALC'!F163))</f>
        <v/>
      </c>
      <c r="F163" s="464" t="str">
        <f>IF(A163="","",IF('DEV.  DATA'!$E$35="","",'DEV.  DATA'!$E$38))</f>
        <v/>
      </c>
      <c r="G163" s="318" t="str">
        <f t="shared" si="2"/>
        <v/>
      </c>
    </row>
    <row r="164" spans="1:7">
      <c r="A164" s="316" t="str">
        <f>IF(COSTS!$L$158="","",IF('QUAL. CALC'!A164="","",'QUAL. CALC'!A164))</f>
        <v/>
      </c>
      <c r="B164" s="424"/>
      <c r="C164" s="317" t="str">
        <f>IF(A164="","",IF('QUAL. CALC'!C164="","",'QUAL. CALC'!C164))</f>
        <v/>
      </c>
      <c r="D164" s="427"/>
      <c r="E164" s="274" t="str">
        <f>IF(A164="","",IF('QUAL. CALC'!F164="","",'QUAL. CALC'!F164))</f>
        <v/>
      </c>
      <c r="F164" s="464" t="str">
        <f>IF(A164="","",IF('DEV.  DATA'!$E$35="","",'DEV.  DATA'!$E$38))</f>
        <v/>
      </c>
      <c r="G164" s="318" t="str">
        <f t="shared" ref="G164:G206" si="3">IF(A164="","",ROUND(D164*E164*(F164/100),0))</f>
        <v/>
      </c>
    </row>
    <row r="165" spans="1:7">
      <c r="A165" s="316" t="str">
        <f>IF(COSTS!$L$158="","",IF('QUAL. CALC'!A165="","",'QUAL. CALC'!A165))</f>
        <v/>
      </c>
      <c r="B165" s="424"/>
      <c r="C165" s="317" t="str">
        <f>IF(A165="","",IF('QUAL. CALC'!C165="","",'QUAL. CALC'!C165))</f>
        <v/>
      </c>
      <c r="D165" s="427"/>
      <c r="E165" s="274" t="str">
        <f>IF(A165="","",IF('QUAL. CALC'!F165="","",'QUAL. CALC'!F165))</f>
        <v/>
      </c>
      <c r="F165" s="464" t="str">
        <f>IF(A165="","",IF('DEV.  DATA'!$E$35="","",'DEV.  DATA'!$E$38))</f>
        <v/>
      </c>
      <c r="G165" s="318" t="str">
        <f t="shared" si="3"/>
        <v/>
      </c>
    </row>
    <row r="166" spans="1:7">
      <c r="A166" s="316" t="str">
        <f>IF(COSTS!$L$158="","",IF('QUAL. CALC'!A166="","",'QUAL. CALC'!A166))</f>
        <v/>
      </c>
      <c r="B166" s="424"/>
      <c r="C166" s="317" t="str">
        <f>IF(A166="","",IF('QUAL. CALC'!C166="","",'QUAL. CALC'!C166))</f>
        <v/>
      </c>
      <c r="D166" s="427"/>
      <c r="E166" s="274" t="str">
        <f>IF(A166="","",IF('QUAL. CALC'!F166="","",'QUAL. CALC'!F166))</f>
        <v/>
      </c>
      <c r="F166" s="464" t="str">
        <f>IF(A166="","",IF('DEV.  DATA'!$E$35="","",'DEV.  DATA'!$E$38))</f>
        <v/>
      </c>
      <c r="G166" s="318" t="str">
        <f t="shared" si="3"/>
        <v/>
      </c>
    </row>
    <row r="167" spans="1:7">
      <c r="A167" s="316" t="str">
        <f>IF(COSTS!$L$158="","",IF('QUAL. CALC'!A167="","",'QUAL. CALC'!A167))</f>
        <v/>
      </c>
      <c r="B167" s="424"/>
      <c r="C167" s="317" t="str">
        <f>IF(A167="","",IF('QUAL. CALC'!C167="","",'QUAL. CALC'!C167))</f>
        <v/>
      </c>
      <c r="D167" s="427"/>
      <c r="E167" s="274" t="str">
        <f>IF(A167="","",IF('QUAL. CALC'!F167="","",'QUAL. CALC'!F167))</f>
        <v/>
      </c>
      <c r="F167" s="464" t="str">
        <f>IF(A167="","",IF('DEV.  DATA'!$E$35="","",'DEV.  DATA'!$E$38))</f>
        <v/>
      </c>
      <c r="G167" s="318" t="str">
        <f t="shared" si="3"/>
        <v/>
      </c>
    </row>
    <row r="168" spans="1:7">
      <c r="A168" s="316" t="str">
        <f>IF(COSTS!$L$158="","",IF('QUAL. CALC'!A168="","",'QUAL. CALC'!A168))</f>
        <v/>
      </c>
      <c r="B168" s="424"/>
      <c r="C168" s="317" t="str">
        <f>IF(A168="","",IF('QUAL. CALC'!C168="","",'QUAL. CALC'!C168))</f>
        <v/>
      </c>
      <c r="D168" s="427"/>
      <c r="E168" s="274" t="str">
        <f>IF(A168="","",IF('QUAL. CALC'!F168="","",'QUAL. CALC'!F168))</f>
        <v/>
      </c>
      <c r="F168" s="464" t="str">
        <f>IF(A168="","",IF('DEV.  DATA'!$E$35="","",'DEV.  DATA'!$E$38))</f>
        <v/>
      </c>
      <c r="G168" s="318" t="str">
        <f t="shared" si="3"/>
        <v/>
      </c>
    </row>
    <row r="169" spans="1:7">
      <c r="A169" s="316" t="str">
        <f>IF(COSTS!$L$158="","",IF('QUAL. CALC'!A169="","",'QUAL. CALC'!A169))</f>
        <v/>
      </c>
      <c r="B169" s="424"/>
      <c r="C169" s="317" t="str">
        <f>IF(A169="","",IF('QUAL. CALC'!C169="","",'QUAL. CALC'!C169))</f>
        <v/>
      </c>
      <c r="D169" s="427"/>
      <c r="E169" s="274" t="str">
        <f>IF(A169="","",IF('QUAL. CALC'!F169="","",'QUAL. CALC'!F169))</f>
        <v/>
      </c>
      <c r="F169" s="464" t="str">
        <f>IF(A169="","",IF('DEV.  DATA'!$E$35="","",'DEV.  DATA'!$E$38))</f>
        <v/>
      </c>
      <c r="G169" s="318" t="str">
        <f t="shared" si="3"/>
        <v/>
      </c>
    </row>
    <row r="170" spans="1:7">
      <c r="A170" s="316" t="str">
        <f>IF(COSTS!$L$158="","",IF('QUAL. CALC'!A170="","",'QUAL. CALC'!A170))</f>
        <v/>
      </c>
      <c r="B170" s="424"/>
      <c r="C170" s="317" t="str">
        <f>IF(A170="","",IF('QUAL. CALC'!C170="","",'QUAL. CALC'!C170))</f>
        <v/>
      </c>
      <c r="D170" s="427"/>
      <c r="E170" s="274" t="str">
        <f>IF(A170="","",IF('QUAL. CALC'!F170="","",'QUAL. CALC'!F170))</f>
        <v/>
      </c>
      <c r="F170" s="464" t="str">
        <f>IF(A170="","",IF('DEV.  DATA'!$E$35="","",'DEV.  DATA'!$E$38))</f>
        <v/>
      </c>
      <c r="G170" s="318" t="str">
        <f t="shared" si="3"/>
        <v/>
      </c>
    </row>
    <row r="171" spans="1:7">
      <c r="A171" s="316" t="str">
        <f>IF(COSTS!$L$158="","",IF('QUAL. CALC'!A171="","",'QUAL. CALC'!A171))</f>
        <v/>
      </c>
      <c r="B171" s="424"/>
      <c r="C171" s="317" t="str">
        <f>IF(A171="","",IF('QUAL. CALC'!C171="","",'QUAL. CALC'!C171))</f>
        <v/>
      </c>
      <c r="D171" s="427"/>
      <c r="E171" s="274" t="str">
        <f>IF(A171="","",IF('QUAL. CALC'!F171="","",'QUAL. CALC'!F171))</f>
        <v/>
      </c>
      <c r="F171" s="464" t="str">
        <f>IF(A171="","",IF('DEV.  DATA'!$E$35="","",'DEV.  DATA'!$E$38))</f>
        <v/>
      </c>
      <c r="G171" s="318" t="str">
        <f t="shared" si="3"/>
        <v/>
      </c>
    </row>
    <row r="172" spans="1:7">
      <c r="A172" s="316" t="str">
        <f>IF(COSTS!$L$158="","",IF('QUAL. CALC'!A172="","",'QUAL. CALC'!A172))</f>
        <v/>
      </c>
      <c r="B172" s="424"/>
      <c r="C172" s="317" t="str">
        <f>IF(A172="","",IF('QUAL. CALC'!C172="","",'QUAL. CALC'!C172))</f>
        <v/>
      </c>
      <c r="D172" s="427"/>
      <c r="E172" s="274" t="str">
        <f>IF(A172="","",IF('QUAL. CALC'!F172="","",'QUAL. CALC'!F172))</f>
        <v/>
      </c>
      <c r="F172" s="464" t="str">
        <f>IF(A172="","",IF('DEV.  DATA'!$E$35="","",'DEV.  DATA'!$E$38))</f>
        <v/>
      </c>
      <c r="G172" s="318" t="str">
        <f t="shared" si="3"/>
        <v/>
      </c>
    </row>
    <row r="173" spans="1:7">
      <c r="A173" s="316" t="str">
        <f>IF(COSTS!$L$158="","",IF('QUAL. CALC'!A173="","",'QUAL. CALC'!A173))</f>
        <v/>
      </c>
      <c r="B173" s="424"/>
      <c r="C173" s="317" t="str">
        <f>IF(A173="","",IF('QUAL. CALC'!C173="","",'QUAL. CALC'!C173))</f>
        <v/>
      </c>
      <c r="D173" s="427"/>
      <c r="E173" s="274" t="str">
        <f>IF(A173="","",IF('QUAL. CALC'!F173="","",'QUAL. CALC'!F173))</f>
        <v/>
      </c>
      <c r="F173" s="464" t="str">
        <f>IF(A173="","",IF('DEV.  DATA'!$E$35="","",'DEV.  DATA'!$E$38))</f>
        <v/>
      </c>
      <c r="G173" s="318" t="str">
        <f t="shared" si="3"/>
        <v/>
      </c>
    </row>
    <row r="174" spans="1:7">
      <c r="A174" s="316" t="str">
        <f>IF(COSTS!$L$158="","",IF('QUAL. CALC'!A174="","",'QUAL. CALC'!A174))</f>
        <v/>
      </c>
      <c r="B174" s="424"/>
      <c r="C174" s="317" t="str">
        <f>IF(A174="","",IF('QUAL. CALC'!C174="","",'QUAL. CALC'!C174))</f>
        <v/>
      </c>
      <c r="D174" s="427"/>
      <c r="E174" s="274" t="str">
        <f>IF(A174="","",IF('QUAL. CALC'!F174="","",'QUAL. CALC'!F174))</f>
        <v/>
      </c>
      <c r="F174" s="464" t="str">
        <f>IF(A174="","",IF('DEV.  DATA'!$E$35="","",'DEV.  DATA'!$E$38))</f>
        <v/>
      </c>
      <c r="G174" s="318" t="str">
        <f t="shared" si="3"/>
        <v/>
      </c>
    </row>
    <row r="175" spans="1:7">
      <c r="A175" s="316" t="str">
        <f>IF(COSTS!$L$158="","",IF('QUAL. CALC'!A175="","",'QUAL. CALC'!A175))</f>
        <v/>
      </c>
      <c r="B175" s="424"/>
      <c r="C175" s="317" t="str">
        <f>IF(A175="","",IF('QUAL. CALC'!C175="","",'QUAL. CALC'!C175))</f>
        <v/>
      </c>
      <c r="D175" s="427"/>
      <c r="E175" s="274" t="str">
        <f>IF(A175="","",IF('QUAL. CALC'!F175="","",'QUAL. CALC'!F175))</f>
        <v/>
      </c>
      <c r="F175" s="464" t="str">
        <f>IF(A175="","",IF('DEV.  DATA'!$E$35="","",'DEV.  DATA'!$E$38))</f>
        <v/>
      </c>
      <c r="G175" s="318" t="str">
        <f t="shared" si="3"/>
        <v/>
      </c>
    </row>
    <row r="176" spans="1:7">
      <c r="A176" s="316" t="str">
        <f>IF(COSTS!$L$158="","",IF('QUAL. CALC'!A176="","",'QUAL. CALC'!A176))</f>
        <v/>
      </c>
      <c r="B176" s="424"/>
      <c r="C176" s="317" t="str">
        <f>IF(A176="","",IF('QUAL. CALC'!C176="","",'QUAL. CALC'!C176))</f>
        <v/>
      </c>
      <c r="D176" s="427"/>
      <c r="E176" s="274" t="str">
        <f>IF(A176="","",IF('QUAL. CALC'!F176="","",'QUAL. CALC'!F176))</f>
        <v/>
      </c>
      <c r="F176" s="464" t="str">
        <f>IF(A176="","",IF('DEV.  DATA'!$E$35="","",'DEV.  DATA'!$E$38))</f>
        <v/>
      </c>
      <c r="G176" s="318" t="str">
        <f t="shared" si="3"/>
        <v/>
      </c>
    </row>
    <row r="177" spans="1:7">
      <c r="A177" s="316" t="str">
        <f>IF(COSTS!$L$158="","",IF('QUAL. CALC'!A177="","",'QUAL. CALC'!A177))</f>
        <v/>
      </c>
      <c r="B177" s="424"/>
      <c r="C177" s="317" t="str">
        <f>IF(A177="","",IF('QUAL. CALC'!C177="","",'QUAL. CALC'!C177))</f>
        <v/>
      </c>
      <c r="D177" s="427"/>
      <c r="E177" s="274" t="str">
        <f>IF(A177="","",IF('QUAL. CALC'!F177="","",'QUAL. CALC'!F177))</f>
        <v/>
      </c>
      <c r="F177" s="464" t="str">
        <f>IF(A177="","",IF('DEV.  DATA'!$E$35="","",'DEV.  DATA'!$E$38))</f>
        <v/>
      </c>
      <c r="G177" s="318" t="str">
        <f t="shared" si="3"/>
        <v/>
      </c>
    </row>
    <row r="178" spans="1:7">
      <c r="A178" s="316" t="str">
        <f>IF(COSTS!$L$158="","",IF('QUAL. CALC'!A178="","",'QUAL. CALC'!A178))</f>
        <v/>
      </c>
      <c r="B178" s="424"/>
      <c r="C178" s="317" t="str">
        <f>IF(A178="","",IF('QUAL. CALC'!C178="","",'QUAL. CALC'!C178))</f>
        <v/>
      </c>
      <c r="D178" s="427"/>
      <c r="E178" s="274" t="str">
        <f>IF(A178="","",IF('QUAL. CALC'!F178="","",'QUAL. CALC'!F178))</f>
        <v/>
      </c>
      <c r="F178" s="464" t="str">
        <f>IF(A178="","",IF('DEV.  DATA'!$E$35="","",'DEV.  DATA'!$E$38))</f>
        <v/>
      </c>
      <c r="G178" s="318" t="str">
        <f t="shared" si="3"/>
        <v/>
      </c>
    </row>
    <row r="179" spans="1:7">
      <c r="A179" s="316" t="str">
        <f>IF(COSTS!$L$158="","",IF('QUAL. CALC'!A179="","",'QUAL. CALC'!A179))</f>
        <v/>
      </c>
      <c r="B179" s="424"/>
      <c r="C179" s="317" t="str">
        <f>IF(A179="","",IF('QUAL. CALC'!C179="","",'QUAL. CALC'!C179))</f>
        <v/>
      </c>
      <c r="D179" s="427"/>
      <c r="E179" s="274" t="str">
        <f>IF(A179="","",IF('QUAL. CALC'!F179="","",'QUAL. CALC'!F179))</f>
        <v/>
      </c>
      <c r="F179" s="464" t="str">
        <f>IF(A179="","",IF('DEV.  DATA'!$E$35="","",'DEV.  DATA'!$E$38))</f>
        <v/>
      </c>
      <c r="G179" s="318" t="str">
        <f t="shared" si="3"/>
        <v/>
      </c>
    </row>
    <row r="180" spans="1:7">
      <c r="A180" s="316" t="str">
        <f>IF(COSTS!$L$158="","",IF('QUAL. CALC'!A180="","",'QUAL. CALC'!A180))</f>
        <v/>
      </c>
      <c r="B180" s="424"/>
      <c r="C180" s="317" t="str">
        <f>IF(A180="","",IF('QUAL. CALC'!C180="","",'QUAL. CALC'!C180))</f>
        <v/>
      </c>
      <c r="D180" s="427"/>
      <c r="E180" s="274" t="str">
        <f>IF(A180="","",IF('QUAL. CALC'!F180="","",'QUAL. CALC'!F180))</f>
        <v/>
      </c>
      <c r="F180" s="464" t="str">
        <f>IF(A180="","",IF('DEV.  DATA'!$E$35="","",'DEV.  DATA'!$E$38))</f>
        <v/>
      </c>
      <c r="G180" s="318" t="str">
        <f t="shared" si="3"/>
        <v/>
      </c>
    </row>
    <row r="181" spans="1:7">
      <c r="A181" s="316" t="str">
        <f>IF(COSTS!$L$158="","",IF('QUAL. CALC'!A181="","",'QUAL. CALC'!A181))</f>
        <v/>
      </c>
      <c r="B181" s="424"/>
      <c r="C181" s="317" t="str">
        <f>IF(A181="","",IF('QUAL. CALC'!C181="","",'QUAL. CALC'!C181))</f>
        <v/>
      </c>
      <c r="D181" s="427"/>
      <c r="E181" s="274" t="str">
        <f>IF(A181="","",IF('QUAL. CALC'!F181="","",'QUAL. CALC'!F181))</f>
        <v/>
      </c>
      <c r="F181" s="464" t="str">
        <f>IF(A181="","",IF('DEV.  DATA'!$E$35="","",'DEV.  DATA'!$E$38))</f>
        <v/>
      </c>
      <c r="G181" s="318" t="str">
        <f t="shared" si="3"/>
        <v/>
      </c>
    </row>
    <row r="182" spans="1:7">
      <c r="A182" s="316" t="str">
        <f>IF(COSTS!$L$158="","",IF('QUAL. CALC'!A182="","",'QUAL. CALC'!A182))</f>
        <v/>
      </c>
      <c r="B182" s="424"/>
      <c r="C182" s="317" t="str">
        <f>IF(A182="","",IF('QUAL. CALC'!C182="","",'QUAL. CALC'!C182))</f>
        <v/>
      </c>
      <c r="D182" s="427"/>
      <c r="E182" s="274" t="str">
        <f>IF(A182="","",IF('QUAL. CALC'!F182="","",'QUAL. CALC'!F182))</f>
        <v/>
      </c>
      <c r="F182" s="464" t="str">
        <f>IF(A182="","",IF('DEV.  DATA'!$E$35="","",'DEV.  DATA'!$E$38))</f>
        <v/>
      </c>
      <c r="G182" s="318" t="str">
        <f t="shared" si="3"/>
        <v/>
      </c>
    </row>
    <row r="183" spans="1:7">
      <c r="A183" s="316" t="str">
        <f>IF(COSTS!$L$158="","",IF('QUAL. CALC'!A183="","",'QUAL. CALC'!A183))</f>
        <v/>
      </c>
      <c r="B183" s="424"/>
      <c r="C183" s="317" t="str">
        <f>IF(A183="","",IF('QUAL. CALC'!C183="","",'QUAL. CALC'!C183))</f>
        <v/>
      </c>
      <c r="D183" s="427"/>
      <c r="E183" s="274" t="str">
        <f>IF(A183="","",IF('QUAL. CALC'!F183="","",'QUAL. CALC'!F183))</f>
        <v/>
      </c>
      <c r="F183" s="464" t="str">
        <f>IF(A183="","",IF('DEV.  DATA'!$E$35="","",'DEV.  DATA'!$E$38))</f>
        <v/>
      </c>
      <c r="G183" s="318" t="str">
        <f t="shared" si="3"/>
        <v/>
      </c>
    </row>
    <row r="184" spans="1:7">
      <c r="A184" s="316" t="str">
        <f>IF(COSTS!$L$158="","",IF('QUAL. CALC'!A184="","",'QUAL. CALC'!A184))</f>
        <v/>
      </c>
      <c r="B184" s="424"/>
      <c r="C184" s="317" t="str">
        <f>IF(A184="","",IF('QUAL. CALC'!C184="","",'QUAL. CALC'!C184))</f>
        <v/>
      </c>
      <c r="D184" s="427"/>
      <c r="E184" s="274" t="str">
        <f>IF(A184="","",IF('QUAL. CALC'!F184="","",'QUAL. CALC'!F184))</f>
        <v/>
      </c>
      <c r="F184" s="464" t="str">
        <f>IF(A184="","",IF('DEV.  DATA'!$E$35="","",'DEV.  DATA'!$E$38))</f>
        <v/>
      </c>
      <c r="G184" s="318" t="str">
        <f t="shared" si="3"/>
        <v/>
      </c>
    </row>
    <row r="185" spans="1:7">
      <c r="A185" s="316" t="str">
        <f>IF(COSTS!$L$158="","",IF('QUAL. CALC'!A185="","",'QUAL. CALC'!A185))</f>
        <v/>
      </c>
      <c r="B185" s="424"/>
      <c r="C185" s="317" t="str">
        <f>IF(A185="","",IF('QUAL. CALC'!C185="","",'QUAL. CALC'!C185))</f>
        <v/>
      </c>
      <c r="D185" s="427"/>
      <c r="E185" s="274" t="str">
        <f>IF(A185="","",IF('QUAL. CALC'!F185="","",'QUAL. CALC'!F185))</f>
        <v/>
      </c>
      <c r="F185" s="464" t="str">
        <f>IF(A185="","",IF('DEV.  DATA'!$E$35="","",'DEV.  DATA'!$E$38))</f>
        <v/>
      </c>
      <c r="G185" s="318" t="str">
        <f t="shared" si="3"/>
        <v/>
      </c>
    </row>
    <row r="186" spans="1:7">
      <c r="A186" s="316" t="str">
        <f>IF(COSTS!$L$158="","",IF('QUAL. CALC'!A186="","",'QUAL. CALC'!A186))</f>
        <v/>
      </c>
      <c r="B186" s="424"/>
      <c r="C186" s="317" t="str">
        <f>IF(A186="","",IF('QUAL. CALC'!C186="","",'QUAL. CALC'!C186))</f>
        <v/>
      </c>
      <c r="D186" s="427"/>
      <c r="E186" s="274" t="str">
        <f>IF(A186="","",IF('QUAL. CALC'!F186="","",'QUAL. CALC'!F186))</f>
        <v/>
      </c>
      <c r="F186" s="464" t="str">
        <f>IF(A186="","",IF('DEV.  DATA'!$E$35="","",'DEV.  DATA'!$E$38))</f>
        <v/>
      </c>
      <c r="G186" s="318" t="str">
        <f t="shared" si="3"/>
        <v/>
      </c>
    </row>
    <row r="187" spans="1:7">
      <c r="A187" s="316" t="str">
        <f>IF(COSTS!$L$158="","",IF('QUAL. CALC'!A187="","",'QUAL. CALC'!A187))</f>
        <v/>
      </c>
      <c r="B187" s="424"/>
      <c r="C187" s="317" t="str">
        <f>IF(A187="","",IF('QUAL. CALC'!C187="","",'QUAL. CALC'!C187))</f>
        <v/>
      </c>
      <c r="D187" s="427"/>
      <c r="E187" s="274" t="str">
        <f>IF(A187="","",IF('QUAL. CALC'!F187="","",'QUAL. CALC'!F187))</f>
        <v/>
      </c>
      <c r="F187" s="464" t="str">
        <f>IF(A187="","",IF('DEV.  DATA'!$E$35="","",'DEV.  DATA'!$E$38))</f>
        <v/>
      </c>
      <c r="G187" s="318" t="str">
        <f t="shared" si="3"/>
        <v/>
      </c>
    </row>
    <row r="188" spans="1:7">
      <c r="A188" s="316" t="str">
        <f>IF(COSTS!$L$158="","",IF('QUAL. CALC'!A188="","",'QUAL. CALC'!A188))</f>
        <v/>
      </c>
      <c r="B188" s="424"/>
      <c r="C188" s="317" t="str">
        <f>IF(A188="","",IF('QUAL. CALC'!C188="","",'QUAL. CALC'!C188))</f>
        <v/>
      </c>
      <c r="D188" s="427"/>
      <c r="E188" s="274" t="str">
        <f>IF(A188="","",IF('QUAL. CALC'!F188="","",'QUAL. CALC'!F188))</f>
        <v/>
      </c>
      <c r="F188" s="464" t="str">
        <f>IF(A188="","",IF('DEV.  DATA'!$E$35="","",'DEV.  DATA'!$E$38))</f>
        <v/>
      </c>
      <c r="G188" s="318" t="str">
        <f t="shared" si="3"/>
        <v/>
      </c>
    </row>
    <row r="189" spans="1:7">
      <c r="A189" s="316" t="str">
        <f>IF(COSTS!$L$158="","",IF('QUAL. CALC'!A189="","",'QUAL. CALC'!A189))</f>
        <v/>
      </c>
      <c r="B189" s="424"/>
      <c r="C189" s="317" t="str">
        <f>IF(A189="","",IF('QUAL. CALC'!C189="","",'QUAL. CALC'!C189))</f>
        <v/>
      </c>
      <c r="D189" s="427"/>
      <c r="E189" s="274" t="str">
        <f>IF(A189="","",IF('QUAL. CALC'!F189="","",'QUAL. CALC'!F189))</f>
        <v/>
      </c>
      <c r="F189" s="464" t="str">
        <f>IF(A189="","",IF('DEV.  DATA'!$E$35="","",'DEV.  DATA'!$E$38))</f>
        <v/>
      </c>
      <c r="G189" s="318" t="str">
        <f t="shared" si="3"/>
        <v/>
      </c>
    </row>
    <row r="190" spans="1:7">
      <c r="A190" s="316" t="str">
        <f>IF(COSTS!$L$158="","",IF('QUAL. CALC'!A190="","",'QUAL. CALC'!A190))</f>
        <v/>
      </c>
      <c r="B190" s="424"/>
      <c r="C190" s="317" t="str">
        <f>IF(A190="","",IF('QUAL. CALC'!C190="","",'QUAL. CALC'!C190))</f>
        <v/>
      </c>
      <c r="D190" s="427"/>
      <c r="E190" s="274" t="str">
        <f>IF(A190="","",IF('QUAL. CALC'!F190="","",'QUAL. CALC'!F190))</f>
        <v/>
      </c>
      <c r="F190" s="464" t="str">
        <f>IF(A190="","",IF('DEV.  DATA'!$E$35="","",'DEV.  DATA'!$E$38))</f>
        <v/>
      </c>
      <c r="G190" s="318" t="str">
        <f t="shared" si="3"/>
        <v/>
      </c>
    </row>
    <row r="191" spans="1:7">
      <c r="A191" s="316" t="str">
        <f>IF(COSTS!$L$158="","",IF('QUAL. CALC'!A191="","",'QUAL. CALC'!A191))</f>
        <v/>
      </c>
      <c r="B191" s="424"/>
      <c r="C191" s="317" t="str">
        <f>IF(A191="","",IF('QUAL. CALC'!C191="","",'QUAL. CALC'!C191))</f>
        <v/>
      </c>
      <c r="D191" s="427"/>
      <c r="E191" s="274" t="str">
        <f>IF(A191="","",IF('QUAL. CALC'!F191="","",'QUAL. CALC'!F191))</f>
        <v/>
      </c>
      <c r="F191" s="464" t="str">
        <f>IF(A191="","",IF('DEV.  DATA'!$E$35="","",'DEV.  DATA'!$E$38))</f>
        <v/>
      </c>
      <c r="G191" s="318" t="str">
        <f t="shared" si="3"/>
        <v/>
      </c>
    </row>
    <row r="192" spans="1:7">
      <c r="A192" s="316" t="str">
        <f>IF(COSTS!$L$158="","",IF('QUAL. CALC'!A192="","",'QUAL. CALC'!A192))</f>
        <v/>
      </c>
      <c r="B192" s="424"/>
      <c r="C192" s="317" t="str">
        <f>IF(A192="","",IF('QUAL. CALC'!C192="","",'QUAL. CALC'!C192))</f>
        <v/>
      </c>
      <c r="D192" s="427"/>
      <c r="E192" s="274" t="str">
        <f>IF(A192="","",IF('QUAL. CALC'!F192="","",'QUAL. CALC'!F192))</f>
        <v/>
      </c>
      <c r="F192" s="464" t="str">
        <f>IF(A192="","",IF('DEV.  DATA'!$E$35="","",'DEV.  DATA'!$E$38))</f>
        <v/>
      </c>
      <c r="G192" s="318" t="str">
        <f t="shared" si="3"/>
        <v/>
      </c>
    </row>
    <row r="193" spans="1:7">
      <c r="A193" s="316" t="str">
        <f>IF(COSTS!$L$158="","",IF('QUAL. CALC'!A193="","",'QUAL. CALC'!A193))</f>
        <v/>
      </c>
      <c r="B193" s="424"/>
      <c r="C193" s="317" t="str">
        <f>IF(A193="","",IF('QUAL. CALC'!C193="","",'QUAL. CALC'!C193))</f>
        <v/>
      </c>
      <c r="D193" s="427"/>
      <c r="E193" s="274" t="str">
        <f>IF(A193="","",IF('QUAL. CALC'!F193="","",'QUAL. CALC'!F193))</f>
        <v/>
      </c>
      <c r="F193" s="464" t="str">
        <f>IF(A193="","",IF('DEV.  DATA'!$E$35="","",'DEV.  DATA'!$E$38))</f>
        <v/>
      </c>
      <c r="G193" s="318" t="str">
        <f t="shared" si="3"/>
        <v/>
      </c>
    </row>
    <row r="194" spans="1:7">
      <c r="A194" s="316" t="str">
        <f>IF(COSTS!$L$158="","",IF('QUAL. CALC'!A194="","",'QUAL. CALC'!A194))</f>
        <v/>
      </c>
      <c r="B194" s="424"/>
      <c r="C194" s="317" t="str">
        <f>IF(A194="","",IF('QUAL. CALC'!C194="","",'QUAL. CALC'!C194))</f>
        <v/>
      </c>
      <c r="D194" s="427"/>
      <c r="E194" s="274" t="str">
        <f>IF(A194="","",IF('QUAL. CALC'!F194="","",'QUAL. CALC'!F194))</f>
        <v/>
      </c>
      <c r="F194" s="464" t="str">
        <f>IF(A194="","",IF('DEV.  DATA'!$E$35="","",'DEV.  DATA'!$E$38))</f>
        <v/>
      </c>
      <c r="G194" s="318" t="str">
        <f t="shared" si="3"/>
        <v/>
      </c>
    </row>
    <row r="195" spans="1:7">
      <c r="A195" s="316" t="str">
        <f>IF(COSTS!$L$158="","",IF('QUAL. CALC'!A195="","",'QUAL. CALC'!A195))</f>
        <v/>
      </c>
      <c r="B195" s="424"/>
      <c r="C195" s="317" t="str">
        <f>IF(A195="","",IF('QUAL. CALC'!C195="","",'QUAL. CALC'!C195))</f>
        <v/>
      </c>
      <c r="D195" s="427"/>
      <c r="E195" s="274" t="str">
        <f>IF(A195="","",IF('QUAL. CALC'!F195="","",'QUAL. CALC'!F195))</f>
        <v/>
      </c>
      <c r="F195" s="464" t="str">
        <f>IF(A195="","",IF('DEV.  DATA'!$E$35="","",'DEV.  DATA'!$E$38))</f>
        <v/>
      </c>
      <c r="G195" s="318" t="str">
        <f t="shared" si="3"/>
        <v/>
      </c>
    </row>
    <row r="196" spans="1:7">
      <c r="A196" s="316" t="str">
        <f>IF(COSTS!$L$158="","",IF('QUAL. CALC'!A196="","",'QUAL. CALC'!A196))</f>
        <v/>
      </c>
      <c r="B196" s="424"/>
      <c r="C196" s="317" t="str">
        <f>IF(A196="","",IF('QUAL. CALC'!C196="","",'QUAL. CALC'!C196))</f>
        <v/>
      </c>
      <c r="D196" s="427"/>
      <c r="E196" s="274" t="str">
        <f>IF(A196="","",IF('QUAL. CALC'!F196="","",'QUAL. CALC'!F196))</f>
        <v/>
      </c>
      <c r="F196" s="464" t="str">
        <f>IF(A196="","",IF('DEV.  DATA'!$E$35="","",'DEV.  DATA'!$E$38))</f>
        <v/>
      </c>
      <c r="G196" s="318" t="str">
        <f t="shared" si="3"/>
        <v/>
      </c>
    </row>
    <row r="197" spans="1:7">
      <c r="A197" s="316" t="str">
        <f>IF(COSTS!$L$158="","",IF('QUAL. CALC'!A197="","",'QUAL. CALC'!A197))</f>
        <v/>
      </c>
      <c r="B197" s="424"/>
      <c r="C197" s="317" t="str">
        <f>IF(A197="","",IF('QUAL. CALC'!C197="","",'QUAL. CALC'!C197))</f>
        <v/>
      </c>
      <c r="D197" s="427"/>
      <c r="E197" s="274" t="str">
        <f>IF(A197="","",IF('QUAL. CALC'!F197="","",'QUAL. CALC'!F197))</f>
        <v/>
      </c>
      <c r="F197" s="464" t="str">
        <f>IF(A197="","",IF('DEV.  DATA'!$E$35="","",'DEV.  DATA'!$E$38))</f>
        <v/>
      </c>
      <c r="G197" s="318" t="str">
        <f t="shared" si="3"/>
        <v/>
      </c>
    </row>
    <row r="198" spans="1:7">
      <c r="A198" s="316" t="str">
        <f>IF(COSTS!$L$158="","",IF('QUAL. CALC'!A198="","",'QUAL. CALC'!A198))</f>
        <v/>
      </c>
      <c r="B198" s="424"/>
      <c r="C198" s="317" t="str">
        <f>IF(A198="","",IF('QUAL. CALC'!C198="","",'QUAL. CALC'!C198))</f>
        <v/>
      </c>
      <c r="D198" s="427"/>
      <c r="E198" s="274" t="str">
        <f>IF(A198="","",IF('QUAL. CALC'!F198="","",'QUAL. CALC'!F198))</f>
        <v/>
      </c>
      <c r="F198" s="464" t="str">
        <f>IF(A198="","",IF('DEV.  DATA'!$E$35="","",'DEV.  DATA'!$E$38))</f>
        <v/>
      </c>
      <c r="G198" s="318" t="str">
        <f t="shared" si="3"/>
        <v/>
      </c>
    </row>
    <row r="199" spans="1:7">
      <c r="A199" s="316" t="str">
        <f>IF(COSTS!$L$158="","",IF('QUAL. CALC'!A199="","",'QUAL. CALC'!A199))</f>
        <v/>
      </c>
      <c r="B199" s="424"/>
      <c r="C199" s="317" t="str">
        <f>IF(A199="","",IF('QUAL. CALC'!C199="","",'QUAL. CALC'!C199))</f>
        <v/>
      </c>
      <c r="D199" s="427"/>
      <c r="E199" s="274" t="str">
        <f>IF(A199="","",IF('QUAL. CALC'!F199="","",'QUAL. CALC'!F199))</f>
        <v/>
      </c>
      <c r="F199" s="464" t="str">
        <f>IF(A199="","",IF('DEV.  DATA'!$E$35="","",'DEV.  DATA'!$E$38))</f>
        <v/>
      </c>
      <c r="G199" s="318" t="str">
        <f t="shared" si="3"/>
        <v/>
      </c>
    </row>
    <row r="200" spans="1:7">
      <c r="A200" s="316" t="str">
        <f>IF(COSTS!$L$158="","",IF('QUAL. CALC'!A200="","",'QUAL. CALC'!A200))</f>
        <v/>
      </c>
      <c r="B200" s="424"/>
      <c r="C200" s="317" t="str">
        <f>IF(A200="","",IF('QUAL. CALC'!C200="","",'QUAL. CALC'!C200))</f>
        <v/>
      </c>
      <c r="D200" s="427"/>
      <c r="E200" s="274" t="str">
        <f>IF(A200="","",IF('QUAL. CALC'!F200="","",'QUAL. CALC'!F200))</f>
        <v/>
      </c>
      <c r="F200" s="464" t="str">
        <f>IF(A200="","",IF('DEV.  DATA'!$E$35="","",'DEV.  DATA'!$E$38))</f>
        <v/>
      </c>
      <c r="G200" s="318" t="str">
        <f t="shared" si="3"/>
        <v/>
      </c>
    </row>
    <row r="201" spans="1:7">
      <c r="A201" s="316" t="str">
        <f>IF(COSTS!$L$158="","",IF('QUAL. CALC'!A201="","",'QUAL. CALC'!A201))</f>
        <v/>
      </c>
      <c r="B201" s="424"/>
      <c r="C201" s="317" t="str">
        <f>IF(A201="","",IF('QUAL. CALC'!C201="","",'QUAL. CALC'!C201))</f>
        <v/>
      </c>
      <c r="D201" s="427"/>
      <c r="E201" s="274" t="str">
        <f>IF(A201="","",IF('QUAL. CALC'!F201="","",'QUAL. CALC'!F201))</f>
        <v/>
      </c>
      <c r="F201" s="464" t="str">
        <f>IF(A201="","",IF('DEV.  DATA'!$E$35="","",'DEV.  DATA'!$E$38))</f>
        <v/>
      </c>
      <c r="G201" s="318" t="str">
        <f t="shared" si="3"/>
        <v/>
      </c>
    </row>
    <row r="202" spans="1:7">
      <c r="A202" s="316" t="str">
        <f>IF(COSTS!$L$158="","",IF('QUAL. CALC'!A202="","",'QUAL. CALC'!A202))</f>
        <v/>
      </c>
      <c r="B202" s="424"/>
      <c r="C202" s="317" t="str">
        <f>IF(A202="","",IF('QUAL. CALC'!C202="","",'QUAL. CALC'!C202))</f>
        <v/>
      </c>
      <c r="D202" s="427"/>
      <c r="E202" s="274" t="str">
        <f>IF(A202="","",IF('QUAL. CALC'!F202="","",'QUAL. CALC'!F202))</f>
        <v/>
      </c>
      <c r="F202" s="464" t="str">
        <f>IF(A202="","",IF('DEV.  DATA'!$E$35="","",'DEV.  DATA'!$E$38))</f>
        <v/>
      </c>
      <c r="G202" s="318" t="str">
        <f t="shared" si="3"/>
        <v/>
      </c>
    </row>
    <row r="203" spans="1:7">
      <c r="A203" s="316" t="str">
        <f>IF(COSTS!$L$158="","",IF('QUAL. CALC'!A203="","",'QUAL. CALC'!A203))</f>
        <v/>
      </c>
      <c r="B203" s="424"/>
      <c r="C203" s="317" t="str">
        <f>IF(A203="","",IF('QUAL. CALC'!C203="","",'QUAL. CALC'!C203))</f>
        <v/>
      </c>
      <c r="D203" s="427"/>
      <c r="E203" s="274" t="str">
        <f>IF(A203="","",IF('QUAL. CALC'!F203="","",'QUAL. CALC'!F203))</f>
        <v/>
      </c>
      <c r="F203" s="464" t="str">
        <f>IF(A203="","",IF('DEV.  DATA'!$E$35="","",'DEV.  DATA'!$E$38))</f>
        <v/>
      </c>
      <c r="G203" s="318" t="str">
        <f t="shared" si="3"/>
        <v/>
      </c>
    </row>
    <row r="204" spans="1:7">
      <c r="A204" s="316" t="str">
        <f>IF(COSTS!$L$158="","",IF('QUAL. CALC'!A204="","",'QUAL. CALC'!A204))</f>
        <v/>
      </c>
      <c r="B204" s="424"/>
      <c r="C204" s="317" t="str">
        <f>IF(A204="","",IF('QUAL. CALC'!C204="","",'QUAL. CALC'!C204))</f>
        <v/>
      </c>
      <c r="D204" s="427"/>
      <c r="E204" s="274" t="str">
        <f>IF(A204="","",IF('QUAL. CALC'!F204="","",'QUAL. CALC'!F204))</f>
        <v/>
      </c>
      <c r="F204" s="464" t="str">
        <f>IF(A204="","",IF('DEV.  DATA'!$E$35="","",'DEV.  DATA'!$E$38))</f>
        <v/>
      </c>
      <c r="G204" s="318" t="str">
        <f t="shared" si="3"/>
        <v/>
      </c>
    </row>
    <row r="205" spans="1:7">
      <c r="A205" s="316" t="str">
        <f>IF(COSTS!$L$158="","",IF('QUAL. CALC'!A205="","",'QUAL. CALC'!A205))</f>
        <v/>
      </c>
      <c r="B205" s="424"/>
      <c r="C205" s="317" t="str">
        <f>IF(A205="","",IF('QUAL. CALC'!C205="","",'QUAL. CALC'!C205))</f>
        <v/>
      </c>
      <c r="D205" s="427"/>
      <c r="E205" s="274" t="str">
        <f>IF(A205="","",IF('QUAL. CALC'!F205="","",'QUAL. CALC'!F205))</f>
        <v/>
      </c>
      <c r="F205" s="464" t="str">
        <f>IF(A205="","",IF('DEV.  DATA'!$E$35="","",'DEV.  DATA'!$E$38))</f>
        <v/>
      </c>
      <c r="G205" s="318" t="str">
        <f t="shared" si="3"/>
        <v/>
      </c>
    </row>
    <row r="206" spans="1:7">
      <c r="A206" s="316" t="str">
        <f>IF(COSTS!$L$158="","",IF('QUAL. CALC'!A206="","",'QUAL. CALC'!A206))</f>
        <v/>
      </c>
      <c r="B206" s="424"/>
      <c r="C206" s="317" t="str">
        <f>IF(A206="","",IF('QUAL. CALC'!C206="","",'QUAL. CALC'!C206))</f>
        <v/>
      </c>
      <c r="D206" s="427"/>
      <c r="E206" s="274" t="str">
        <f>IF(A206="","",IF('QUAL. CALC'!F206="","",'QUAL. CALC'!F206))</f>
        <v/>
      </c>
      <c r="F206" s="464" t="str">
        <f>IF(A206="","",IF('DEV.  DATA'!$E$35="","",'DEV.  DATA'!$E$38))</f>
        <v/>
      </c>
      <c r="G206" s="318" t="str">
        <f t="shared" si="3"/>
        <v/>
      </c>
    </row>
    <row r="207" spans="1:7" ht="24" thickBot="1">
      <c r="A207" s="316" t="str">
        <f>IF(COSTS!$L$158="","",IF('QUAL. CALC'!A207="","",'QUAL. CALC'!A207))</f>
        <v/>
      </c>
      <c r="B207" s="425"/>
      <c r="C207" s="317" t="str">
        <f>IF(A207="","",IF('QUAL. CALC'!C207="","",'QUAL. CALC'!C207))</f>
        <v/>
      </c>
      <c r="D207" s="428"/>
      <c r="E207" s="274" t="str">
        <f>IF(A207="","",IF('QUAL. CALC'!F207="","",'QUAL. CALC'!F207))</f>
        <v/>
      </c>
      <c r="F207" s="465" t="str">
        <f>IF(A207="","",IF('DEV.  DATA'!$E$35="","",'DEV.  DATA'!$E$38))</f>
        <v/>
      </c>
      <c r="G207" s="318" t="str">
        <f t="shared" ref="G207" si="4">IF(A207="","",ROUND(D207*E207*(F207/100),0))</f>
        <v/>
      </c>
    </row>
    <row r="208" spans="1:7" ht="24" thickBot="1">
      <c r="A208" s="86" t="str">
        <f>IF(N(D8)=0,"",IF(D208=COSTS!H158,"","You may have an error."))</f>
        <v/>
      </c>
      <c r="B208" s="30" t="s">
        <v>95</v>
      </c>
      <c r="C208" s="315" t="str">
        <f>IF(N(C8)=0,"",SUM(C8:C207))</f>
        <v/>
      </c>
      <c r="D208" s="106" t="str">
        <f>IF(N(D8)=0,"",SUM(D8:D207))</f>
        <v/>
      </c>
      <c r="E208" s="20"/>
      <c r="F208" s="23"/>
      <c r="G208" s="106" t="str">
        <f>IF(N(G8)=0,"",SUM(G8:G207))</f>
        <v/>
      </c>
    </row>
    <row r="209" spans="1:7">
      <c r="A209" s="86"/>
      <c r="B209" s="212"/>
      <c r="C209" s="213"/>
      <c r="D209" s="214"/>
      <c r="E209" s="20"/>
      <c r="F209" s="23"/>
      <c r="G209" s="214"/>
    </row>
    <row r="210" spans="1:7" ht="48.75" customHeight="1">
      <c r="A210" s="542" t="str">
        <f>IF(N(D8)="","",IF(D208=COSTS!H158,"","You may have an error.   Total eligible acquisition costs should equal the entry on Line B.6.(d) for the first column on page 3.  Please explain the difference at Exhibit A."))</f>
        <v/>
      </c>
      <c r="B210" s="543"/>
      <c r="C210" s="543"/>
      <c r="D210" s="543"/>
      <c r="E210" s="543"/>
      <c r="F210" s="543"/>
      <c r="G210" s="543"/>
    </row>
  </sheetData>
  <sheetProtection algorithmName="SHA-512" hashValue="Ck4IKnTCw/ZZCtCiwRJw30K37Y6gumkoNj05t/ehE14EXVDQ0Mcz7yIGRknMD8uyB9yQs4yV0IDsB0ieJkHrcA==" saltValue="cHY2lE7mMHWwJCcXZMNcig==" spinCount="100000" sheet="1" objects="1" scenarios="1" selectLockedCells="1"/>
  <mergeCells count="1">
    <mergeCell ref="A210:G210"/>
  </mergeCells>
  <phoneticPr fontId="0" type="noConversion"/>
  <dataValidations count="7">
    <dataValidation allowBlank="1" showInputMessage="1" showErrorMessage="1" prompt="This entry is from what was entered on the &quot;Applic. Fract.&quot; worksheet." sqref="A8" xr:uid="{00000000-0002-0000-0500-000000000000}"/>
    <dataValidation allowBlank="1" showInputMessage="1" showErrorMessage="1" prompt="This entry comes from what was entered on the &quot;Applic. Fract. worksheet." sqref="C8" xr:uid="{00000000-0002-0000-0500-000001000000}"/>
    <dataValidation allowBlank="1" showInputMessage="1" showErrorMessage="1" prompt="This entry comes from the response to question 3 on the &quot;Dev. Data&quot; worksheet or if less than 100%, the last column of the &quot;Applic. Fract.&quot; worksheet." sqref="E8" xr:uid="{00000000-0002-0000-0500-000002000000}"/>
    <dataValidation type="custom" allowBlank="1" showInputMessage="1" showErrorMessage="1" error="This entry is based on the response to question 1 on the &quot;Dev. Data.&quot; worksheet.  You will have to change the response at question 1 to change this entry.  SELECT &quot;CANCEL&quot;." sqref="F9:F207" xr:uid="{00000000-0002-0000-0500-000003000000}">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xr:uid="{00000000-0002-0000-0500-000004000000}">
      <formula1>$A$3&lt;&gt;"y"</formula1>
    </dataValidation>
    <dataValidation allowBlank="1" showInputMessage="1" showErrorMessage="1" prompt="This represents the product of the eligible basis, the applicable fraction,and the credit rate." sqref="G8" xr:uid="{00000000-0002-0000-0500-000005000000}"/>
    <dataValidation allowBlank="1" showInputMessage="1" showErrorMessage="1" prompt="Enter the placed in service date as it relates to the building's acquisition." sqref="B8" xr:uid="{00000000-0002-0000-0500-000006000000}"/>
  </dataValidations>
  <printOptions horizontalCentered="1"/>
  <pageMargins left="0.5" right="0.5" top="0.5" bottom="0.75" header="0.5" footer="0.5"/>
  <pageSetup scale="45" firstPageNumber="9" fitToHeight="0" orientation="portrait" useFirstPageNumber="1" r:id="rId1"/>
  <headerFooter alignWithMargins="0">
    <oddFooter>&amp;LHC Development Final Cost Certification (DFCC)
&amp;10Rev. 06-2023&amp;RPage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46"/>
    <pageSetUpPr fitToPage="1"/>
  </sheetPr>
  <dimension ref="A1:K71"/>
  <sheetViews>
    <sheetView defaultGridColor="0" colorId="22" zoomScale="60" zoomScaleNormal="60" workbookViewId="0">
      <selection activeCell="H37" sqref="H37"/>
    </sheetView>
  </sheetViews>
  <sheetFormatPr defaultColWidth="9.69140625" defaultRowHeight="23.25"/>
  <cols>
    <col min="1" max="1" width="4.61328125" customWidth="1"/>
    <col min="2" max="2" width="5.69140625" customWidth="1"/>
    <col min="3" max="3" width="10.69140625" customWidth="1"/>
    <col min="4" max="4" width="8.69140625" customWidth="1"/>
    <col min="5" max="5" width="6.07421875" customWidth="1"/>
    <col min="6" max="6" width="14.07421875" customWidth="1"/>
    <col min="7" max="7" width="7.69140625" customWidth="1"/>
    <col min="8" max="8" width="13.3046875" customWidth="1"/>
    <col min="9" max="9" width="3.61328125" customWidth="1"/>
    <col min="10" max="10" width="12.61328125" customWidth="1"/>
    <col min="11" max="11" width="2.61328125" customWidth="1"/>
  </cols>
  <sheetData>
    <row r="1" spans="1:11">
      <c r="A1" s="80"/>
      <c r="B1" s="80"/>
      <c r="C1" s="80"/>
      <c r="D1" s="80"/>
      <c r="E1" s="80"/>
      <c r="F1" s="80"/>
      <c r="G1" s="80"/>
      <c r="H1" s="203"/>
      <c r="I1" s="203"/>
      <c r="J1" s="204" t="str">
        <f>"Application #: "&amp;IF(COSTS!$K$6="","",COSTS!$K$6)</f>
        <v xml:space="preserve">Application #: </v>
      </c>
      <c r="K1" s="80"/>
    </row>
    <row r="2" spans="1:11">
      <c r="A2" s="80"/>
      <c r="B2" s="80"/>
      <c r="C2" s="80"/>
      <c r="D2" s="80"/>
      <c r="E2" s="80"/>
      <c r="F2" s="80"/>
      <c r="G2" s="80"/>
      <c r="H2" s="80"/>
      <c r="I2" s="80"/>
      <c r="J2" s="80"/>
      <c r="K2" s="80"/>
    </row>
    <row r="3" spans="1:11">
      <c r="A3" s="168" t="s">
        <v>87</v>
      </c>
      <c r="B3" s="68"/>
      <c r="C3" s="68"/>
      <c r="D3" s="68"/>
      <c r="E3" s="68"/>
      <c r="F3" s="68"/>
      <c r="G3" s="68"/>
      <c r="H3" s="81"/>
      <c r="I3" s="81"/>
      <c r="J3" s="81"/>
      <c r="K3" s="68"/>
    </row>
    <row r="4" spans="1:11">
      <c r="A4" s="68"/>
      <c r="B4" s="68"/>
      <c r="C4" s="68"/>
      <c r="D4" s="68"/>
      <c r="E4" s="68"/>
      <c r="F4" s="68"/>
      <c r="G4" s="68"/>
      <c r="H4" s="81"/>
      <c r="I4" s="81"/>
      <c r="J4" s="81"/>
      <c r="K4" s="68"/>
    </row>
    <row r="5" spans="1:11">
      <c r="A5" s="67"/>
      <c r="B5" s="67" t="s">
        <v>88</v>
      </c>
      <c r="C5" s="67"/>
      <c r="D5" s="67"/>
      <c r="E5" s="67"/>
      <c r="F5" s="67"/>
      <c r="G5" s="67"/>
      <c r="H5" s="82"/>
      <c r="I5" s="82"/>
      <c r="J5" s="82"/>
      <c r="K5" s="68"/>
    </row>
    <row r="6" spans="1:11" ht="20.100000000000001" customHeight="1">
      <c r="A6" s="67"/>
      <c r="B6" s="67"/>
      <c r="C6" s="67"/>
      <c r="D6" s="67"/>
      <c r="E6" s="67"/>
      <c r="F6" s="67"/>
      <c r="G6" s="67"/>
      <c r="H6" s="82"/>
      <c r="I6" s="82"/>
      <c r="J6" s="82"/>
      <c r="K6" s="68"/>
    </row>
    <row r="7" spans="1:11">
      <c r="A7" s="68"/>
      <c r="B7" s="68" t="s">
        <v>214</v>
      </c>
      <c r="C7" s="68"/>
      <c r="D7" s="68"/>
      <c r="E7" s="68"/>
      <c r="F7" s="68"/>
      <c r="G7" s="68"/>
      <c r="H7" s="108" t="str">
        <f>COSTS!L206</f>
        <v/>
      </c>
      <c r="I7" s="81"/>
      <c r="J7" s="81"/>
      <c r="K7" s="68"/>
    </row>
    <row r="8" spans="1:11" ht="20.100000000000001" customHeight="1">
      <c r="A8" s="68"/>
      <c r="B8" s="68"/>
      <c r="C8" s="68"/>
      <c r="D8" s="68"/>
      <c r="E8" s="68"/>
      <c r="F8" s="68"/>
      <c r="G8" s="68"/>
      <c r="H8" s="81"/>
      <c r="I8" s="81"/>
      <c r="J8" s="81"/>
      <c r="K8" s="68"/>
    </row>
    <row r="9" spans="1:11">
      <c r="A9" s="68"/>
      <c r="B9" s="68" t="s">
        <v>89</v>
      </c>
      <c r="C9" s="68"/>
      <c r="D9" s="68"/>
      <c r="E9" s="68"/>
      <c r="F9" s="68"/>
      <c r="G9" s="68"/>
      <c r="H9" s="81"/>
      <c r="I9" s="81"/>
      <c r="J9" s="81"/>
      <c r="K9" s="68"/>
    </row>
    <row r="10" spans="1:11" ht="20.100000000000001" customHeight="1">
      <c r="A10" s="68"/>
      <c r="B10" s="68"/>
      <c r="C10" s="68"/>
      <c r="D10" s="68"/>
      <c r="E10" s="68"/>
      <c r="F10" s="68"/>
      <c r="G10" s="68"/>
      <c r="H10" s="81"/>
      <c r="I10" s="81"/>
      <c r="J10" s="81"/>
      <c r="K10" s="68"/>
    </row>
    <row r="11" spans="1:11">
      <c r="A11" s="68"/>
      <c r="B11" s="68"/>
      <c r="C11" s="68" t="s">
        <v>90</v>
      </c>
      <c r="D11" s="68"/>
      <c r="E11" s="68"/>
      <c r="F11" s="108" t="str">
        <f>IF(COSTS!H16="","",COSTS!H16)</f>
        <v/>
      </c>
      <c r="G11" s="68"/>
      <c r="H11" s="81"/>
      <c r="I11" s="81"/>
      <c r="J11" s="81"/>
      <c r="K11" s="68"/>
    </row>
    <row r="12" spans="1:11">
      <c r="A12" s="68"/>
      <c r="B12" s="68"/>
      <c r="C12" s="68" t="s">
        <v>91</v>
      </c>
      <c r="D12" s="68"/>
      <c r="E12" s="68"/>
      <c r="F12" s="108" t="str">
        <f>IF(COSTS!H17="","",COSTS!H17)</f>
        <v/>
      </c>
      <c r="G12" s="68"/>
      <c r="H12" s="81"/>
      <c r="I12" s="81"/>
      <c r="J12" s="81"/>
      <c r="K12" s="68"/>
    </row>
    <row r="13" spans="1:11">
      <c r="A13" s="68"/>
      <c r="B13" s="68"/>
      <c r="C13" s="68" t="s">
        <v>92</v>
      </c>
      <c r="D13" s="68"/>
      <c r="E13" s="68"/>
      <c r="F13" s="108" t="str">
        <f>IF(COSTS!H18="","",COSTS!H18)</f>
        <v/>
      </c>
      <c r="G13" s="68"/>
      <c r="H13" s="81"/>
      <c r="I13" s="81"/>
      <c r="J13" s="81"/>
      <c r="K13" s="68"/>
    </row>
    <row r="14" spans="1:11">
      <c r="A14" s="68"/>
      <c r="B14" s="68"/>
      <c r="C14" s="68" t="s">
        <v>93</v>
      </c>
      <c r="D14" s="68"/>
      <c r="E14" s="68"/>
      <c r="F14" s="108" t="str">
        <f>IF(COSTS!H19="","",COSTS!H19)</f>
        <v/>
      </c>
      <c r="G14" s="68"/>
      <c r="H14" s="81"/>
      <c r="I14" s="81"/>
      <c r="J14" s="81"/>
      <c r="K14" s="68"/>
    </row>
    <row r="15" spans="1:11">
      <c r="A15" s="68"/>
      <c r="B15" s="68"/>
      <c r="C15" s="68" t="s">
        <v>94</v>
      </c>
      <c r="D15" s="68"/>
      <c r="E15" s="68"/>
      <c r="F15" s="108" t="str">
        <f>IF(COSTS!H20="","",COSTS!H20)</f>
        <v/>
      </c>
      <c r="G15" s="68"/>
      <c r="H15" s="81"/>
      <c r="I15" s="81"/>
      <c r="J15" s="81"/>
      <c r="K15" s="68"/>
    </row>
    <row r="16" spans="1:11">
      <c r="A16" s="68"/>
      <c r="B16" s="68"/>
      <c r="C16" s="68" t="s">
        <v>230</v>
      </c>
      <c r="D16" s="68"/>
      <c r="E16" s="68"/>
      <c r="F16" s="108" t="str">
        <f>IF(COSTS!H22="","",COSTS!H22)</f>
        <v/>
      </c>
      <c r="G16" s="68"/>
      <c r="H16" s="81"/>
      <c r="I16" s="81"/>
      <c r="J16" s="81"/>
      <c r="K16" s="68"/>
    </row>
    <row r="17" spans="1:11">
      <c r="A17" s="68"/>
      <c r="B17" s="68"/>
      <c r="C17" s="68" t="str">
        <f>"Other: "&amp;IF(COSTS!C24="","",COSTS!C24)</f>
        <v xml:space="preserve">Other: </v>
      </c>
      <c r="D17" s="68"/>
      <c r="E17" s="68"/>
      <c r="F17" s="187" t="str">
        <f>IF(COSTS!H24="","",COSTS!H24)</f>
        <v/>
      </c>
      <c r="G17" s="68"/>
      <c r="H17" s="81"/>
      <c r="I17" s="81"/>
      <c r="J17" s="81"/>
      <c r="K17" s="68"/>
    </row>
    <row r="18" spans="1:11">
      <c r="A18" s="68"/>
      <c r="B18" s="68"/>
      <c r="C18" s="68" t="str">
        <f>"Other: "&amp;IF(COSTS!C25="","",COSTS!C25)</f>
        <v xml:space="preserve">Other: </v>
      </c>
      <c r="D18" s="68"/>
      <c r="E18" s="68"/>
      <c r="F18" s="187" t="str">
        <f>IF(COSTS!H25="","",COSTS!H25)</f>
        <v/>
      </c>
      <c r="G18" s="68"/>
      <c r="H18" s="81"/>
      <c r="I18" s="81"/>
      <c r="J18" s="81"/>
      <c r="K18" s="68"/>
    </row>
    <row r="19" spans="1:11">
      <c r="A19" s="68"/>
      <c r="B19" s="68"/>
      <c r="C19" s="68" t="s">
        <v>349</v>
      </c>
      <c r="D19" s="68"/>
      <c r="E19" s="68"/>
      <c r="F19" s="232"/>
      <c r="G19" s="68"/>
      <c r="H19" s="81"/>
      <c r="I19" s="81"/>
      <c r="J19" s="81"/>
      <c r="K19" s="68"/>
    </row>
    <row r="20" spans="1:11">
      <c r="A20" s="68"/>
      <c r="B20" s="68"/>
      <c r="C20" s="68"/>
      <c r="D20" s="68"/>
      <c r="E20" s="68"/>
      <c r="F20" s="68"/>
      <c r="G20" s="148" t="s">
        <v>310</v>
      </c>
      <c r="H20" s="108" t="str">
        <f>IF(SUM(F11:F19)=0,"",SUM(F11:F19))</f>
        <v/>
      </c>
      <c r="I20" s="81"/>
      <c r="J20" s="81"/>
      <c r="K20" s="68"/>
    </row>
    <row r="21" spans="1:11" ht="20.100000000000001" customHeight="1">
      <c r="A21" s="68"/>
      <c r="B21" s="67"/>
      <c r="C21" s="67"/>
      <c r="D21" s="67"/>
      <c r="E21" s="67"/>
      <c r="F21" s="67"/>
      <c r="G21" s="67"/>
      <c r="H21" s="109"/>
      <c r="I21" s="81"/>
      <c r="J21" s="81"/>
      <c r="K21" s="68"/>
    </row>
    <row r="22" spans="1:11" ht="9.9499999999999993" customHeight="1">
      <c r="A22" s="68"/>
      <c r="B22" s="67"/>
      <c r="C22" s="67"/>
      <c r="D22" s="67"/>
      <c r="E22" s="67"/>
      <c r="F22" s="67"/>
      <c r="G22" s="67"/>
      <c r="H22" s="109"/>
      <c r="I22" s="81"/>
      <c r="J22" s="81"/>
      <c r="K22" s="68"/>
    </row>
    <row r="23" spans="1:11">
      <c r="A23" s="68"/>
      <c r="B23" s="68" t="s">
        <v>311</v>
      </c>
      <c r="C23" s="68"/>
      <c r="D23" s="68"/>
      <c r="E23" s="68"/>
      <c r="F23" s="68"/>
      <c r="G23" s="68"/>
      <c r="H23" s="108" t="str">
        <f>IF(H7="","",H7-H20)</f>
        <v/>
      </c>
      <c r="I23" s="81"/>
      <c r="J23" s="81"/>
      <c r="K23" s="68"/>
    </row>
    <row r="24" spans="1:11" ht="20.100000000000001" customHeight="1">
      <c r="A24" s="68"/>
      <c r="B24" s="83" t="str">
        <f>IF('CREDIT CALC.'!H23="","",IF(OR('DEV.  DATA'!C15="",'DEV.  DATA'!D28=""),"You must enter the syndication rate and the % of credits being purchased on the Dev. Data worksheet.",""))</f>
        <v/>
      </c>
      <c r="C24" s="67"/>
      <c r="D24" s="67"/>
      <c r="E24" s="67"/>
      <c r="F24" s="67"/>
      <c r="G24" s="67"/>
      <c r="H24" s="109"/>
      <c r="I24" s="81"/>
      <c r="J24" s="81"/>
      <c r="K24" s="68"/>
    </row>
    <row r="25" spans="1:11">
      <c r="A25" s="68"/>
      <c r="B25" s="68" t="s">
        <v>96</v>
      </c>
      <c r="C25" s="68"/>
      <c r="D25" s="68"/>
      <c r="E25" s="68"/>
      <c r="F25" s="68"/>
      <c r="G25" s="68"/>
      <c r="H25" s="108" t="str">
        <f>IF(OR(H23="",'DEV.  DATA'!C15=0),"",ROUND(H23/('DEV.  DATA'!C15/100)/(IF('DEV.  DATA'!D28&lt;99.99,99.99,'DEV.  DATA'!D28)/100),0))</f>
        <v/>
      </c>
      <c r="I25" s="81"/>
      <c r="J25" s="81"/>
      <c r="K25" s="68"/>
    </row>
    <row r="26" spans="1:11">
      <c r="A26" s="68"/>
      <c r="B26" s="68" t="s">
        <v>97</v>
      </c>
      <c r="C26" s="68"/>
      <c r="D26" s="68"/>
      <c r="E26" s="68"/>
      <c r="F26" s="68"/>
      <c r="G26" s="68"/>
      <c r="H26" s="110"/>
      <c r="I26" s="81"/>
      <c r="J26" s="81"/>
      <c r="K26" s="68"/>
    </row>
    <row r="27" spans="1:11">
      <c r="A27" s="68"/>
      <c r="B27" s="68" t="s">
        <v>266</v>
      </c>
      <c r="C27" s="68"/>
      <c r="D27" s="68"/>
      <c r="E27" s="68"/>
      <c r="F27" s="68"/>
      <c r="G27" s="68"/>
      <c r="H27" s="110"/>
      <c r="I27" s="81"/>
      <c r="J27" s="81"/>
      <c r="K27" s="68"/>
    </row>
    <row r="28" spans="1:11" ht="20.100000000000001" customHeight="1">
      <c r="A28" s="68"/>
      <c r="B28" s="67"/>
      <c r="C28" s="67"/>
      <c r="D28" s="67"/>
      <c r="E28" s="67"/>
      <c r="F28" s="67"/>
      <c r="G28" s="67"/>
      <c r="H28" s="110"/>
      <c r="I28" s="81"/>
      <c r="J28" s="81"/>
      <c r="K28" s="68"/>
    </row>
    <row r="29" spans="1:11">
      <c r="A29" s="68"/>
      <c r="B29" s="67" t="s">
        <v>339</v>
      </c>
      <c r="C29" s="67"/>
      <c r="D29" s="67"/>
      <c r="E29" s="67"/>
      <c r="F29" s="67"/>
      <c r="G29" s="67"/>
      <c r="H29" s="110"/>
      <c r="I29" s="81"/>
      <c r="J29" s="81"/>
      <c r="K29" s="68"/>
    </row>
    <row r="30" spans="1:11">
      <c r="A30" s="68"/>
      <c r="B30" s="67" t="s">
        <v>312</v>
      </c>
      <c r="C30" s="67"/>
      <c r="D30" s="67"/>
      <c r="E30" s="67"/>
      <c r="F30" s="67"/>
      <c r="G30" s="67"/>
      <c r="H30" s="110"/>
      <c r="I30" s="81"/>
      <c r="J30" s="81"/>
      <c r="K30" s="68"/>
    </row>
    <row r="31" spans="1:11">
      <c r="A31" s="68"/>
      <c r="B31" s="67" t="s">
        <v>313</v>
      </c>
      <c r="C31" s="67"/>
      <c r="D31" s="67"/>
      <c r="E31" s="67"/>
      <c r="F31" s="67"/>
      <c r="G31" s="67"/>
      <c r="H31" s="110"/>
      <c r="I31" s="81"/>
      <c r="J31" s="81"/>
      <c r="K31" s="68"/>
    </row>
    <row r="32" spans="1:11" ht="20.100000000000001" customHeight="1">
      <c r="A32" s="68"/>
      <c r="B32" s="67"/>
      <c r="C32" s="67"/>
      <c r="D32" s="67"/>
      <c r="E32" s="67"/>
      <c r="F32" s="67"/>
      <c r="G32" s="67"/>
      <c r="H32" s="110"/>
      <c r="I32" s="81"/>
      <c r="J32" s="81"/>
      <c r="K32" s="68"/>
    </row>
    <row r="33" spans="1:11">
      <c r="A33" s="67"/>
      <c r="B33" s="68" t="s">
        <v>278</v>
      </c>
      <c r="C33" s="68"/>
      <c r="D33" s="68"/>
      <c r="E33" s="68"/>
      <c r="F33" s="68"/>
      <c r="G33" s="68"/>
      <c r="H33" s="108" t="str">
        <f>IF(H23="","",ROUND(IF(H25&lt;99.99%,99.99%,H25)/10,0))</f>
        <v/>
      </c>
      <c r="I33" s="81"/>
      <c r="J33" s="81"/>
      <c r="K33" s="68"/>
    </row>
    <row r="34" spans="1:11" ht="20.100000000000001" customHeight="1">
      <c r="A34" s="68"/>
      <c r="B34" s="68"/>
      <c r="C34" s="68"/>
      <c r="D34" s="68"/>
      <c r="E34" s="68"/>
      <c r="F34" s="68"/>
      <c r="G34" s="68"/>
      <c r="H34" s="81"/>
      <c r="I34" s="81"/>
      <c r="J34" s="81"/>
      <c r="K34" s="68"/>
    </row>
    <row r="35" spans="1:11">
      <c r="A35" s="168" t="s">
        <v>98</v>
      </c>
      <c r="B35" s="68"/>
      <c r="C35" s="68"/>
      <c r="D35" s="68"/>
      <c r="E35" s="68"/>
      <c r="F35" s="68"/>
      <c r="G35" s="68"/>
      <c r="H35" s="81"/>
      <c r="I35" s="81"/>
      <c r="J35" s="81"/>
      <c r="K35" s="68"/>
    </row>
    <row r="36" spans="1:11" ht="20.100000000000001" customHeight="1">
      <c r="A36" s="68"/>
      <c r="B36" s="68"/>
      <c r="C36" s="68"/>
      <c r="D36" s="68"/>
      <c r="E36" s="68"/>
      <c r="F36" s="68"/>
      <c r="G36" s="68"/>
      <c r="H36" s="81"/>
      <c r="I36" s="81"/>
      <c r="J36" s="81"/>
      <c r="K36" s="68"/>
    </row>
    <row r="37" spans="1:11">
      <c r="A37" s="68"/>
      <c r="B37" s="68" t="s">
        <v>320</v>
      </c>
      <c r="C37" s="68"/>
      <c r="D37" s="68"/>
      <c r="E37" s="68"/>
      <c r="F37" s="68"/>
      <c r="G37" s="68"/>
      <c r="H37" s="111"/>
      <c r="I37" s="81"/>
      <c r="J37" s="81"/>
      <c r="K37" s="68"/>
    </row>
    <row r="38" spans="1:11">
      <c r="A38" s="68"/>
      <c r="B38" s="68" t="s">
        <v>314</v>
      </c>
      <c r="C38" s="68"/>
      <c r="D38" s="68"/>
      <c r="E38" s="68"/>
      <c r="F38" s="68"/>
      <c r="G38" s="68"/>
      <c r="H38" s="81"/>
      <c r="I38" s="81"/>
      <c r="J38" s="81"/>
      <c r="K38" s="68"/>
    </row>
    <row r="39" spans="1:11">
      <c r="A39" s="68"/>
      <c r="B39" s="68" t="s">
        <v>321</v>
      </c>
      <c r="C39" s="68"/>
      <c r="D39" s="68"/>
      <c r="E39" s="68"/>
      <c r="F39" s="68"/>
      <c r="G39" s="68"/>
      <c r="H39" s="81"/>
      <c r="I39" s="81"/>
      <c r="J39" s="81"/>
      <c r="K39" s="68"/>
    </row>
    <row r="40" spans="1:11" ht="20.100000000000001" customHeight="1">
      <c r="A40" s="68"/>
      <c r="B40" s="68"/>
      <c r="C40" s="68"/>
      <c r="D40" s="68"/>
      <c r="E40" s="68"/>
      <c r="F40" s="68"/>
      <c r="G40" s="68"/>
      <c r="H40" s="81"/>
      <c r="I40" s="81"/>
      <c r="J40" s="81"/>
      <c r="K40" s="68"/>
    </row>
    <row r="41" spans="1:11">
      <c r="A41" s="68"/>
      <c r="B41" s="68" t="s">
        <v>99</v>
      </c>
      <c r="C41" s="68"/>
      <c r="D41" s="68"/>
      <c r="E41" s="68"/>
      <c r="F41" s="68"/>
      <c r="G41" s="68"/>
      <c r="H41" s="112" t="str">
        <f>IF('QUAL. ACQU.'!G208="",'QUAL. CALC'!H208,'QUAL. ACQU.'!G208+'QUAL. CALC'!H208)</f>
        <v/>
      </c>
      <c r="I41" s="81"/>
      <c r="J41" s="82"/>
      <c r="K41" s="68"/>
    </row>
    <row r="42" spans="1:11" ht="20.100000000000001" customHeight="1">
      <c r="A42" s="68"/>
      <c r="B42" s="68"/>
      <c r="C42" s="68"/>
      <c r="D42" s="68"/>
      <c r="E42" s="68"/>
      <c r="F42" s="68"/>
      <c r="G42" s="68"/>
      <c r="H42" s="110"/>
      <c r="I42" s="81"/>
      <c r="J42" s="82"/>
      <c r="K42" s="68"/>
    </row>
    <row r="43" spans="1:11">
      <c r="A43" s="68"/>
      <c r="B43" s="68" t="s">
        <v>100</v>
      </c>
      <c r="C43" s="68"/>
      <c r="D43" s="68"/>
      <c r="E43" s="68"/>
      <c r="F43" s="68"/>
      <c r="G43" s="68"/>
      <c r="H43" s="112" t="str">
        <f>IF(H33="","",H33)</f>
        <v/>
      </c>
      <c r="I43" s="81"/>
      <c r="J43" s="82"/>
      <c r="K43" s="68"/>
    </row>
    <row r="44" spans="1:11" ht="20.100000000000001" customHeight="1">
      <c r="A44" s="68"/>
      <c r="B44" s="68"/>
      <c r="C44" s="68"/>
      <c r="D44" s="68"/>
      <c r="E44" s="68"/>
      <c r="F44" s="68"/>
      <c r="G44" s="68"/>
      <c r="H44" s="68"/>
      <c r="I44" s="68"/>
      <c r="J44" s="82"/>
      <c r="K44" s="68"/>
    </row>
    <row r="45" spans="1:11" ht="9.9499999999999993" customHeight="1">
      <c r="A45" s="68"/>
      <c r="B45" s="68"/>
      <c r="C45" s="68"/>
      <c r="D45" s="68"/>
      <c r="E45" s="68"/>
      <c r="F45" s="68"/>
      <c r="G45" s="68"/>
      <c r="H45" s="68"/>
      <c r="I45" s="68"/>
      <c r="J45" s="82"/>
      <c r="K45" s="68"/>
    </row>
    <row r="46" spans="1:11">
      <c r="A46" s="134" t="s">
        <v>363</v>
      </c>
      <c r="B46" s="134"/>
      <c r="C46" s="134"/>
      <c r="D46" s="134"/>
      <c r="E46" s="134"/>
      <c r="F46" s="134"/>
      <c r="G46" s="134"/>
      <c r="H46" s="134"/>
      <c r="I46" s="134"/>
      <c r="J46" s="82"/>
      <c r="K46" s="68"/>
    </row>
    <row r="47" spans="1:11">
      <c r="A47" s="134" t="s">
        <v>315</v>
      </c>
      <c r="B47" s="134"/>
      <c r="C47" s="134"/>
      <c r="D47" s="544">
        <f>MIN(H37,H41,H43)</f>
        <v>0</v>
      </c>
      <c r="E47" s="544"/>
      <c r="F47" s="210" t="s">
        <v>358</v>
      </c>
      <c r="G47" s="134"/>
      <c r="H47" s="134"/>
      <c r="I47" s="134"/>
      <c r="J47" s="82"/>
      <c r="K47" s="68"/>
    </row>
    <row r="48" spans="1:11" ht="24">
      <c r="A48" s="210" t="s">
        <v>319</v>
      </c>
      <c r="B48" s="134"/>
      <c r="C48" s="134"/>
      <c r="D48" s="208"/>
      <c r="E48" s="208"/>
      <c r="F48" s="130"/>
      <c r="G48" s="134"/>
      <c r="H48" s="134"/>
      <c r="I48" s="134"/>
      <c r="J48" s="82"/>
      <c r="K48" s="68"/>
    </row>
    <row r="49" spans="1:11">
      <c r="A49" s="210" t="s">
        <v>318</v>
      </c>
      <c r="B49" s="134"/>
      <c r="C49" s="134"/>
      <c r="D49" s="208"/>
      <c r="E49" s="208"/>
      <c r="F49" s="130"/>
      <c r="G49" s="134"/>
      <c r="H49" s="134"/>
      <c r="I49" s="134"/>
      <c r="J49" s="82"/>
      <c r="K49" s="68"/>
    </row>
    <row r="50" spans="1:11" ht="9.9499999999999993" customHeight="1">
      <c r="A50" s="134"/>
      <c r="B50" s="134"/>
      <c r="C50" s="134"/>
      <c r="D50" s="208"/>
      <c r="E50" s="208"/>
      <c r="F50" s="130"/>
      <c r="G50" s="134"/>
      <c r="H50" s="134"/>
      <c r="I50" s="134"/>
      <c r="J50" s="82"/>
      <c r="K50" s="68"/>
    </row>
    <row r="51" spans="1:11" ht="9.9499999999999993" customHeight="1">
      <c r="A51" s="134"/>
      <c r="B51" s="134"/>
      <c r="C51" s="134"/>
      <c r="D51" s="208"/>
      <c r="E51" s="208"/>
      <c r="F51" s="130"/>
      <c r="G51" s="134"/>
      <c r="H51" s="134"/>
      <c r="I51" s="134"/>
      <c r="J51" s="82"/>
      <c r="K51" s="68"/>
    </row>
    <row r="52" spans="1:11">
      <c r="A52" s="134" t="s">
        <v>316</v>
      </c>
      <c r="B52" s="134"/>
      <c r="C52" s="134"/>
      <c r="D52" s="209"/>
      <c r="E52" s="209"/>
      <c r="F52" s="134"/>
      <c r="G52" s="134"/>
      <c r="H52" s="134"/>
      <c r="I52" s="134"/>
      <c r="J52" s="82"/>
      <c r="K52" s="68"/>
    </row>
    <row r="53" spans="1:11">
      <c r="A53" s="134" t="s">
        <v>317</v>
      </c>
      <c r="B53" s="134"/>
      <c r="C53" s="134"/>
      <c r="D53" s="544">
        <f>MIN(H41,H43)</f>
        <v>0</v>
      </c>
      <c r="E53" s="544"/>
      <c r="F53" s="210" t="s">
        <v>359</v>
      </c>
      <c r="G53" s="134"/>
      <c r="H53" s="134"/>
      <c r="I53" s="134"/>
      <c r="J53" s="82"/>
      <c r="K53" s="68"/>
    </row>
    <row r="54" spans="1:11" ht="24">
      <c r="A54" s="210" t="s">
        <v>360</v>
      </c>
      <c r="B54" s="134"/>
      <c r="C54" s="134"/>
      <c r="D54" s="134"/>
      <c r="E54" s="134"/>
      <c r="F54" s="134"/>
      <c r="G54" s="134"/>
      <c r="H54" s="134"/>
      <c r="I54" s="134"/>
      <c r="J54" s="82"/>
      <c r="K54" s="68"/>
    </row>
    <row r="55" spans="1:11">
      <c r="A55" s="210" t="s">
        <v>318</v>
      </c>
      <c r="B55" s="134"/>
      <c r="C55" s="134"/>
      <c r="D55" s="134"/>
      <c r="E55" s="134"/>
      <c r="F55" s="134"/>
      <c r="G55" s="134"/>
      <c r="H55" s="134"/>
      <c r="I55" s="134"/>
      <c r="J55" s="82"/>
      <c r="K55" s="68"/>
    </row>
    <row r="56" spans="1:11" ht="9.9499999999999993" customHeight="1">
      <c r="A56" s="210"/>
      <c r="B56" s="134"/>
      <c r="C56" s="134"/>
      <c r="D56" s="134"/>
      <c r="E56" s="134"/>
      <c r="F56" s="134"/>
      <c r="G56" s="134"/>
      <c r="H56" s="134"/>
      <c r="I56" s="134"/>
      <c r="J56" s="82"/>
      <c r="K56" s="68"/>
    </row>
    <row r="57" spans="1:11" ht="20.100000000000001" customHeight="1">
      <c r="A57" s="273" t="s">
        <v>386</v>
      </c>
      <c r="B57" s="134"/>
      <c r="C57" s="134"/>
      <c r="D57" s="134"/>
      <c r="E57" s="134"/>
      <c r="F57" s="134"/>
      <c r="G57" s="134"/>
      <c r="H57" s="134"/>
      <c r="I57" s="134"/>
      <c r="J57" s="82"/>
      <c r="K57" s="68"/>
    </row>
    <row r="58" spans="1:11" ht="20.100000000000001" customHeight="1">
      <c r="A58" s="273" t="s">
        <v>387</v>
      </c>
      <c r="B58" s="68"/>
      <c r="C58" s="68"/>
      <c r="D58" s="68"/>
      <c r="E58" s="68"/>
      <c r="F58" s="68"/>
      <c r="G58" s="68"/>
      <c r="H58" s="68"/>
      <c r="I58" s="68"/>
      <c r="J58" s="82"/>
      <c r="K58" s="68"/>
    </row>
    <row r="59" spans="1:11" ht="20.100000000000001" customHeight="1">
      <c r="A59" s="273" t="s">
        <v>388</v>
      </c>
      <c r="B59" s="68"/>
      <c r="C59" s="68"/>
      <c r="D59" s="68"/>
      <c r="E59" s="68"/>
      <c r="F59" s="68"/>
      <c r="G59" s="68"/>
      <c r="H59" s="68"/>
      <c r="I59" s="68"/>
      <c r="J59" s="82"/>
      <c r="K59" s="68"/>
    </row>
    <row r="62" spans="1:11">
      <c r="H62" s="472">
        <f>H43*10*0.9999</f>
        <v>0</v>
      </c>
    </row>
    <row r="63" spans="1:11">
      <c r="H63" s="473" t="e">
        <f>11648010/(H43*10)</f>
        <v>#DIV/0!</v>
      </c>
    </row>
    <row r="70" ht="22.5" customHeight="1"/>
    <row r="71" hidden="1"/>
  </sheetData>
  <sheetProtection algorithmName="SHA-512" hashValue="+fKgAvEV0hXo+BDQLfWOvRVIqzIp6pmZf1tQCSj0AeROqn1t1TfRH15rYz0Sf+S3Aek7uNMZaE+cXCFTUrrQrg==" saltValue="tlJxd+t+XYc4K3MusQj8sw==" spinCount="100000" sheet="1" objects="1" scenarios="1" selectLockedCells="1"/>
  <mergeCells count="2">
    <mergeCell ref="D47:E47"/>
    <mergeCell ref="D53:E53"/>
  </mergeCells>
  <phoneticPr fontId="0" type="noConversion"/>
  <conditionalFormatting sqref="F47 A48:A49">
    <cfRule type="expression" dxfId="3" priority="3">
      <formula>MIN($H$37,$H$43)&lt;$H$41</formula>
    </cfRule>
  </conditionalFormatting>
  <conditionalFormatting sqref="F53 A54:A56">
    <cfRule type="expression" dxfId="2"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xr:uid="{00000000-0002-0000-0600-000000000000}"/>
    <dataValidation allowBlank="1" showInputMessage="1" showErrorMessage="1" prompt="These figures for sources are from what was entered in the sources section of the &quot;Costs&quot; worksheet.  " sqref="F11" xr:uid="{00000000-0002-0000-0600-000001000000}"/>
    <dataValidation allowBlank="1" showInputMessage="1" showErrorMessage="1" prompt="If Development is to receive an allocation of Competitive Credits, enter the appropriate amount here." sqref="H37" xr:uid="{00000000-0002-0000-0600-000002000000}"/>
  </dataValidations>
  <printOptions horizontalCentered="1"/>
  <pageMargins left="0.5" right="0.5" top="0.5" bottom="0.75" header="0.5" footer="0.5"/>
  <pageSetup scale="59" firstPageNumber="10" orientation="portrait" useFirstPageNumber="1" r:id="rId1"/>
  <headerFooter alignWithMargins="0">
    <oddFooter>&amp;LHC Development Final Cost Certification (DFCC)
&amp;10Rev. 06-2023&amp;RPage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indexed="31"/>
    <pageSetUpPr fitToPage="1"/>
  </sheetPr>
  <dimension ref="A1:J91"/>
  <sheetViews>
    <sheetView defaultGridColor="0" colorId="22" zoomScale="65" zoomScaleNormal="65" workbookViewId="0">
      <selection activeCell="H19" sqref="H19"/>
    </sheetView>
  </sheetViews>
  <sheetFormatPr defaultColWidth="9.69140625" defaultRowHeight="23.25"/>
  <cols>
    <col min="1" max="1" width="18.61328125" customWidth="1"/>
    <col min="2" max="2" width="2.07421875" customWidth="1"/>
    <col min="7" max="7" width="12.3828125" customWidth="1"/>
    <col min="8" max="8" width="11.69140625" customWidth="1"/>
  </cols>
  <sheetData>
    <row r="1" spans="1:10">
      <c r="A1" s="66"/>
      <c r="B1" s="66"/>
      <c r="C1" s="66"/>
      <c r="D1" s="66"/>
      <c r="E1" s="66"/>
      <c r="F1" s="66"/>
      <c r="G1" s="66"/>
      <c r="H1" s="66"/>
    </row>
    <row r="2" spans="1:10" ht="24" customHeight="1">
      <c r="A2" s="31" t="s">
        <v>125</v>
      </c>
      <c r="B2" s="13"/>
      <c r="C2" s="13"/>
      <c r="D2" s="13"/>
      <c r="E2" s="13"/>
      <c r="F2" s="13"/>
      <c r="G2" s="13"/>
      <c r="H2" s="13"/>
      <c r="I2" s="61"/>
      <c r="J2" s="32"/>
    </row>
    <row r="3" spans="1:10" ht="24" customHeight="1">
      <c r="A3" s="10"/>
      <c r="B3" s="10"/>
      <c r="C3" s="10"/>
      <c r="D3" s="10"/>
      <c r="E3" s="10"/>
      <c r="F3" s="10"/>
      <c r="G3" s="10"/>
      <c r="H3" s="10"/>
    </row>
    <row r="4" spans="1:10" ht="24" customHeight="1" thickBot="1">
      <c r="A4" s="63" t="s">
        <v>126</v>
      </c>
      <c r="B4" s="113" t="str">
        <f>IF(COSTS!C6=" "," ",COSTS!C6)</f>
        <v xml:space="preserve"> </v>
      </c>
      <c r="C4" s="92"/>
      <c r="D4" s="113"/>
      <c r="E4" s="113"/>
      <c r="F4" s="62"/>
      <c r="G4" s="64"/>
      <c r="H4" s="204" t="str">
        <f>"Application #: "&amp;IF(COSTS!$K$6="","",COSTS!$K$6)</f>
        <v xml:space="preserve">Application #: </v>
      </c>
    </row>
    <row r="5" spans="1:10" ht="24" customHeight="1">
      <c r="A5" s="10"/>
      <c r="B5" s="10"/>
      <c r="C5" s="10"/>
      <c r="D5" s="10"/>
      <c r="E5" s="10"/>
      <c r="F5" s="10"/>
      <c r="G5" s="10"/>
      <c r="H5" s="10"/>
    </row>
    <row r="6" spans="1:10" ht="24" customHeight="1">
      <c r="A6" s="10" t="s">
        <v>275</v>
      </c>
      <c r="B6" s="10"/>
      <c r="C6" s="10"/>
      <c r="D6" s="10"/>
      <c r="E6" s="10"/>
      <c r="F6" s="10"/>
      <c r="G6" s="10"/>
      <c r="H6" s="10"/>
    </row>
    <row r="7" spans="1:10" ht="24" customHeight="1">
      <c r="A7" s="10" t="s">
        <v>127</v>
      </c>
      <c r="B7" s="10"/>
      <c r="C7" s="10"/>
      <c r="D7" s="10"/>
      <c r="E7" s="10"/>
      <c r="F7" s="10"/>
      <c r="G7" s="10"/>
      <c r="H7" s="10"/>
    </row>
    <row r="8" spans="1:10" ht="24" customHeight="1">
      <c r="A8" s="67" t="s">
        <v>169</v>
      </c>
      <c r="B8" s="67"/>
      <c r="C8" s="67"/>
      <c r="D8" s="67"/>
      <c r="E8" s="67"/>
      <c r="F8" s="67"/>
      <c r="G8" s="67"/>
      <c r="H8" s="67"/>
    </row>
    <row r="9" spans="1:10" ht="24" customHeight="1">
      <c r="A9" s="67" t="s">
        <v>168</v>
      </c>
      <c r="B9" s="67"/>
      <c r="C9" s="190"/>
      <c r="D9" s="67"/>
      <c r="E9" s="67"/>
      <c r="F9" s="67"/>
      <c r="G9" s="67"/>
      <c r="H9" s="67"/>
    </row>
    <row r="10" spans="1:10" ht="15" customHeight="1">
      <c r="A10" s="477"/>
      <c r="B10" s="477"/>
      <c r="C10" s="477"/>
      <c r="D10" s="477"/>
      <c r="E10" s="477"/>
      <c r="F10" s="477"/>
      <c r="G10" s="477"/>
      <c r="H10" s="477"/>
    </row>
    <row r="11" spans="1:10" ht="30" customHeight="1">
      <c r="A11" s="545" t="str">
        <f>IF(MIN(IF(N('CREDIT CALC.'!H37)&lt;&gt;0,N('CREDIT CALC.'!H37),10^8),N('CREDIT CALC.'!H41),N('CREDIT CALC.'!H43))=N('CREDIT CALC.'!H41),"","On Exhibit C, the eligible basis shown is a lesser amount than the actual eligible basis.  The eligible basis was decreased so the housing credit calculation’s result would equal the amount allocated to the HC Development by the Corporation.")</f>
        <v/>
      </c>
      <c r="B11" s="546"/>
      <c r="C11" s="546"/>
      <c r="D11" s="546"/>
      <c r="E11" s="546"/>
      <c r="F11" s="546"/>
      <c r="G11" s="546"/>
      <c r="H11" s="547"/>
    </row>
    <row r="12" spans="1:10" ht="30" customHeight="1">
      <c r="A12" s="548"/>
      <c r="B12" s="549"/>
      <c r="C12" s="549"/>
      <c r="D12" s="549"/>
      <c r="E12" s="549"/>
      <c r="F12" s="549"/>
      <c r="G12" s="549"/>
      <c r="H12" s="550"/>
    </row>
    <row r="13" spans="1:10" ht="30" customHeight="1">
      <c r="A13" s="551"/>
      <c r="B13" s="552"/>
      <c r="C13" s="552"/>
      <c r="D13" s="552"/>
      <c r="E13" s="552"/>
      <c r="F13" s="552"/>
      <c r="G13" s="552"/>
      <c r="H13" s="553"/>
    </row>
    <row r="14" spans="1:10" ht="15" customHeight="1">
      <c r="A14" s="476"/>
      <c r="B14" s="476"/>
      <c r="C14" s="476"/>
      <c r="D14" s="476"/>
      <c r="E14" s="476"/>
      <c r="F14" s="476"/>
      <c r="G14" s="476"/>
      <c r="H14" s="476"/>
    </row>
    <row r="15" spans="1:10" ht="30" customHeight="1">
      <c r="A15" s="114"/>
      <c r="B15" s="114"/>
      <c r="C15" s="114"/>
      <c r="D15" s="114"/>
      <c r="E15" s="114"/>
      <c r="F15" s="114"/>
      <c r="G15" s="114"/>
      <c r="H15" s="114"/>
    </row>
    <row r="16" spans="1:10" ht="30" customHeight="1">
      <c r="A16" s="114"/>
      <c r="B16" s="114"/>
      <c r="C16" s="114"/>
      <c r="D16" s="114"/>
      <c r="E16" s="114"/>
      <c r="F16" s="114"/>
      <c r="G16" s="114"/>
      <c r="H16" s="114"/>
    </row>
    <row r="17" spans="1:8" ht="30" customHeight="1">
      <c r="A17" s="114"/>
      <c r="B17" s="114"/>
      <c r="C17" s="114"/>
      <c r="D17" s="114"/>
      <c r="E17" s="114"/>
      <c r="F17" s="114"/>
      <c r="G17" s="114"/>
      <c r="H17" s="114"/>
    </row>
    <row r="18" spans="1:8" ht="30" customHeight="1">
      <c r="A18" s="114"/>
      <c r="B18" s="114"/>
      <c r="C18" s="114"/>
      <c r="D18" s="114"/>
      <c r="E18" s="114"/>
      <c r="F18" s="114"/>
      <c r="G18" s="114"/>
      <c r="H18" s="114"/>
    </row>
    <row r="19" spans="1:8" ht="30" customHeight="1">
      <c r="A19" s="114"/>
      <c r="B19" s="114"/>
      <c r="C19" s="114"/>
      <c r="D19" s="114"/>
      <c r="E19" s="114"/>
      <c r="F19" s="114"/>
      <c r="G19" s="114"/>
      <c r="H19" s="114"/>
    </row>
    <row r="20" spans="1:8" ht="30" customHeight="1">
      <c r="A20" s="114"/>
      <c r="B20" s="114"/>
      <c r="C20" s="114"/>
      <c r="D20" s="114"/>
      <c r="E20" s="114"/>
      <c r="F20" s="114"/>
      <c r="G20" s="114"/>
      <c r="H20" s="114"/>
    </row>
    <row r="21" spans="1:8" ht="30" customHeight="1">
      <c r="A21" s="114"/>
      <c r="B21" s="114"/>
      <c r="C21" s="114"/>
      <c r="D21" s="114"/>
      <c r="E21" s="114"/>
      <c r="F21" s="114"/>
      <c r="G21" s="114"/>
      <c r="H21" s="114"/>
    </row>
    <row r="22" spans="1:8" ht="30" customHeight="1">
      <c r="A22" s="114"/>
      <c r="B22" s="114"/>
      <c r="C22" s="114"/>
      <c r="D22" s="114"/>
      <c r="E22" s="114"/>
      <c r="F22" s="114"/>
      <c r="G22" s="114"/>
      <c r="H22" s="114"/>
    </row>
    <row r="23" spans="1:8" ht="30" customHeight="1">
      <c r="A23" s="114"/>
      <c r="B23" s="114"/>
      <c r="C23" s="114"/>
      <c r="D23" s="114"/>
      <c r="E23" s="114"/>
      <c r="F23" s="114"/>
      <c r="G23" s="114"/>
      <c r="H23" s="114"/>
    </row>
    <row r="24" spans="1:8" ht="30" customHeight="1">
      <c r="A24" s="114"/>
      <c r="B24" s="114"/>
      <c r="C24" s="114"/>
      <c r="D24" s="114"/>
      <c r="E24" s="114"/>
      <c r="F24" s="114"/>
      <c r="G24" s="114"/>
      <c r="H24" s="114"/>
    </row>
    <row r="25" spans="1:8" ht="30" customHeight="1">
      <c r="A25" s="114"/>
      <c r="B25" s="114"/>
      <c r="C25" s="114"/>
      <c r="D25" s="114"/>
      <c r="E25" s="114"/>
      <c r="F25" s="114"/>
      <c r="G25" s="114"/>
      <c r="H25" s="114"/>
    </row>
    <row r="26" spans="1:8" ht="30" customHeight="1">
      <c r="A26" s="114"/>
      <c r="B26" s="114"/>
      <c r="C26" s="114"/>
      <c r="D26" s="114"/>
      <c r="E26" s="114"/>
      <c r="F26" s="114"/>
      <c r="G26" s="114"/>
      <c r="H26" s="114"/>
    </row>
    <row r="27" spans="1:8" ht="30" customHeight="1">
      <c r="A27" s="114"/>
      <c r="B27" s="114"/>
      <c r="C27" s="114"/>
      <c r="D27" s="114"/>
      <c r="E27" s="114"/>
      <c r="F27" s="114"/>
      <c r="G27" s="114"/>
      <c r="H27" s="114"/>
    </row>
    <row r="28" spans="1:8" ht="30" customHeight="1">
      <c r="A28" s="114"/>
      <c r="B28" s="114"/>
      <c r="C28" s="114"/>
      <c r="D28" s="114"/>
      <c r="E28" s="114"/>
      <c r="F28" s="114"/>
      <c r="G28" s="114"/>
      <c r="H28" s="114"/>
    </row>
    <row r="29" spans="1:8" ht="30" customHeight="1">
      <c r="A29" s="114"/>
      <c r="B29" s="114"/>
      <c r="C29" s="114"/>
      <c r="D29" s="114"/>
      <c r="E29" s="114"/>
      <c r="F29" s="114"/>
      <c r="G29" s="114"/>
      <c r="H29" s="114"/>
    </row>
    <row r="30" spans="1:8" ht="30" customHeight="1">
      <c r="A30" s="114"/>
      <c r="B30" s="114"/>
      <c r="C30" s="114"/>
      <c r="D30" s="114"/>
      <c r="E30" s="114"/>
      <c r="F30" s="114"/>
      <c r="G30" s="114"/>
      <c r="H30" s="114"/>
    </row>
    <row r="31" spans="1:8" ht="30" customHeight="1">
      <c r="A31" s="114"/>
      <c r="B31" s="114"/>
      <c r="C31" s="114"/>
      <c r="D31" s="114"/>
      <c r="E31" s="114"/>
      <c r="F31" s="114"/>
      <c r="G31" s="114"/>
      <c r="H31" s="114"/>
    </row>
    <row r="32" spans="1:8" ht="30" customHeight="1">
      <c r="A32" s="114"/>
      <c r="B32" s="114"/>
      <c r="C32" s="114"/>
      <c r="D32" s="114"/>
      <c r="E32" s="114"/>
      <c r="F32" s="114"/>
      <c r="G32" s="114"/>
      <c r="H32" s="114"/>
    </row>
    <row r="33" spans="1:8" ht="30" customHeight="1">
      <c r="A33" s="114"/>
      <c r="B33" s="114"/>
      <c r="C33" s="114"/>
      <c r="D33" s="114"/>
      <c r="E33" s="114"/>
      <c r="F33" s="114"/>
      <c r="G33" s="114"/>
      <c r="H33" s="114"/>
    </row>
    <row r="34" spans="1:8" ht="30" customHeight="1">
      <c r="A34" s="114"/>
      <c r="B34" s="114"/>
      <c r="C34" s="114"/>
      <c r="D34" s="114"/>
      <c r="E34" s="114"/>
      <c r="F34" s="114"/>
      <c r="G34" s="114"/>
      <c r="H34" s="114"/>
    </row>
    <row r="35" spans="1:8" ht="30" customHeight="1">
      <c r="A35" s="114"/>
      <c r="B35" s="114"/>
      <c r="C35" s="114"/>
      <c r="D35" s="114"/>
      <c r="E35" s="114"/>
      <c r="F35" s="114"/>
      <c r="G35" s="114"/>
      <c r="H35" s="114"/>
    </row>
    <row r="36" spans="1:8" ht="30" customHeight="1">
      <c r="A36" s="114"/>
      <c r="B36" s="114"/>
      <c r="C36" s="114"/>
      <c r="D36" s="114"/>
      <c r="E36" s="114"/>
      <c r="F36" s="114"/>
      <c r="G36" s="114"/>
      <c r="H36" s="114"/>
    </row>
    <row r="37" spans="1:8" ht="30" customHeight="1">
      <c r="A37" s="114"/>
      <c r="B37" s="114"/>
      <c r="C37" s="114"/>
      <c r="D37" s="114"/>
      <c r="E37" s="114"/>
      <c r="F37" s="114"/>
      <c r="G37" s="114"/>
      <c r="H37" s="114"/>
    </row>
    <row r="38" spans="1:8" ht="30" customHeight="1">
      <c r="A38" s="114"/>
      <c r="B38" s="114"/>
      <c r="C38" s="114"/>
      <c r="D38" s="114"/>
      <c r="E38" s="114"/>
      <c r="F38" s="114"/>
      <c r="G38" s="114"/>
      <c r="H38" s="114"/>
    </row>
    <row r="39" spans="1:8" ht="30" customHeight="1">
      <c r="A39" s="115"/>
      <c r="B39" s="115"/>
      <c r="C39" s="115"/>
      <c r="D39" s="115"/>
      <c r="E39" s="115"/>
      <c r="F39" s="115"/>
      <c r="G39" s="115"/>
      <c r="H39" s="115"/>
    </row>
    <row r="40" spans="1:8" ht="30" customHeight="1">
      <c r="A40" s="115"/>
      <c r="B40" s="115"/>
      <c r="C40" s="115"/>
      <c r="D40" s="115"/>
      <c r="E40" s="115"/>
      <c r="F40" s="115"/>
      <c r="G40" s="115"/>
      <c r="H40" s="115"/>
    </row>
    <row r="41" spans="1:8" ht="9.9499999999999993" customHeight="1">
      <c r="A41" s="56"/>
      <c r="B41" s="56"/>
      <c r="C41" s="56"/>
      <c r="D41" s="56"/>
      <c r="E41" s="56"/>
      <c r="F41" s="56"/>
      <c r="G41" s="56"/>
      <c r="H41" s="56"/>
    </row>
    <row r="42" spans="1:8" ht="30" customHeight="1">
      <c r="A42" s="56"/>
      <c r="B42" s="56"/>
      <c r="C42" s="56"/>
      <c r="D42" s="56"/>
      <c r="E42" s="56"/>
      <c r="F42" s="56"/>
      <c r="G42" s="56"/>
      <c r="H42" s="56"/>
    </row>
    <row r="43" spans="1:8" ht="30" customHeight="1">
      <c r="A43" s="56"/>
      <c r="B43" s="56"/>
      <c r="C43" s="56"/>
      <c r="D43" s="56"/>
      <c r="E43" s="56"/>
      <c r="F43" s="56"/>
      <c r="G43" s="56"/>
      <c r="H43" s="56"/>
    </row>
    <row r="44" spans="1:8" ht="30" customHeight="1">
      <c r="A44" s="56"/>
      <c r="B44" s="56"/>
      <c r="C44" s="56"/>
      <c r="D44" s="56"/>
      <c r="E44" s="56"/>
      <c r="F44" s="56"/>
      <c r="G44" s="56"/>
      <c r="H44" s="56"/>
    </row>
    <row r="45" spans="1:8">
      <c r="A45" s="56"/>
      <c r="B45" s="56"/>
      <c r="C45" s="56"/>
      <c r="D45" s="56"/>
      <c r="E45" s="56"/>
      <c r="F45" s="56"/>
      <c r="G45" s="56"/>
      <c r="H45" s="56"/>
    </row>
    <row r="46" spans="1:8">
      <c r="A46" s="56"/>
      <c r="B46" s="56"/>
      <c r="C46" s="56"/>
      <c r="D46" s="56"/>
      <c r="E46" s="56"/>
      <c r="F46" s="56"/>
      <c r="G46" s="56"/>
      <c r="H46" s="56"/>
    </row>
    <row r="47" spans="1:8">
      <c r="A47" s="56"/>
      <c r="B47" s="56"/>
      <c r="C47" s="56"/>
      <c r="D47" s="56"/>
      <c r="E47" s="56"/>
      <c r="F47" s="56"/>
      <c r="G47" s="56"/>
      <c r="H47" s="56"/>
    </row>
    <row r="48" spans="1:8">
      <c r="A48" s="56"/>
      <c r="B48" s="56"/>
      <c r="C48" s="56"/>
      <c r="D48" s="56"/>
      <c r="E48" s="56"/>
      <c r="F48" s="56"/>
      <c r="G48" s="56"/>
      <c r="H48" s="56"/>
    </row>
    <row r="49" spans="1:8">
      <c r="A49" s="56"/>
      <c r="B49" s="56"/>
      <c r="C49" s="56"/>
      <c r="D49" s="56"/>
      <c r="E49" s="56"/>
      <c r="F49" s="56"/>
      <c r="G49" s="56"/>
      <c r="H49" s="56"/>
    </row>
    <row r="50" spans="1:8">
      <c r="A50" s="56"/>
      <c r="B50" s="56"/>
      <c r="C50" s="56"/>
      <c r="D50" s="56"/>
      <c r="E50" s="56"/>
      <c r="F50" s="56"/>
      <c r="G50" s="56"/>
      <c r="H50" s="56"/>
    </row>
    <row r="51" spans="1:8">
      <c r="A51" s="56"/>
      <c r="B51" s="56"/>
      <c r="C51" s="56"/>
      <c r="D51" s="56"/>
      <c r="E51" s="56"/>
      <c r="F51" s="56"/>
      <c r="G51" s="56"/>
      <c r="H51" s="56"/>
    </row>
    <row r="52" spans="1:8">
      <c r="A52" s="56"/>
      <c r="B52" s="56"/>
      <c r="C52" s="56"/>
      <c r="D52" s="56"/>
      <c r="E52" s="56"/>
      <c r="F52" s="56"/>
      <c r="G52" s="56"/>
      <c r="H52" s="56"/>
    </row>
    <row r="53" spans="1:8">
      <c r="A53" s="56"/>
      <c r="B53" s="56"/>
      <c r="C53" s="56"/>
      <c r="D53" s="56"/>
      <c r="E53" s="56"/>
      <c r="F53" s="56"/>
      <c r="G53" s="56"/>
      <c r="H53" s="56"/>
    </row>
    <row r="54" spans="1:8">
      <c r="A54" s="56"/>
      <c r="B54" s="56"/>
      <c r="C54" s="56"/>
      <c r="D54" s="56"/>
      <c r="E54" s="56"/>
      <c r="F54" s="56"/>
      <c r="G54" s="56"/>
      <c r="H54" s="56"/>
    </row>
    <row r="55" spans="1:8">
      <c r="A55" s="56"/>
      <c r="B55" s="56"/>
      <c r="C55" s="56"/>
      <c r="D55" s="56"/>
      <c r="E55" s="56"/>
      <c r="F55" s="56"/>
      <c r="G55" s="56"/>
      <c r="H55" s="56"/>
    </row>
    <row r="56" spans="1:8">
      <c r="A56" s="56"/>
      <c r="B56" s="56"/>
      <c r="C56" s="56"/>
      <c r="D56" s="56"/>
      <c r="E56" s="56"/>
      <c r="F56" s="56"/>
      <c r="G56" s="56"/>
      <c r="H56" s="56"/>
    </row>
    <row r="57" spans="1:8">
      <c r="A57" s="56"/>
      <c r="B57" s="56"/>
      <c r="C57" s="56"/>
      <c r="D57" s="56"/>
      <c r="E57" s="56"/>
      <c r="F57" s="56"/>
      <c r="G57" s="56"/>
      <c r="H57" s="56"/>
    </row>
    <row r="58" spans="1:8">
      <c r="A58" s="56"/>
      <c r="B58" s="56"/>
      <c r="C58" s="56"/>
      <c r="D58" s="56"/>
      <c r="E58" s="56"/>
      <c r="F58" s="56"/>
      <c r="G58" s="56"/>
      <c r="H58" s="56"/>
    </row>
    <row r="59" spans="1:8">
      <c r="A59" s="56"/>
      <c r="B59" s="56"/>
      <c r="C59" s="56"/>
      <c r="D59" s="56"/>
      <c r="E59" s="56"/>
      <c r="F59" s="56"/>
      <c r="G59" s="56"/>
      <c r="H59" s="56"/>
    </row>
    <row r="60" spans="1:8">
      <c r="A60" s="56"/>
      <c r="B60" s="56"/>
      <c r="C60" s="56"/>
      <c r="D60" s="56"/>
      <c r="E60" s="56"/>
      <c r="F60" s="56"/>
      <c r="G60" s="56"/>
      <c r="H60" s="56"/>
    </row>
    <row r="61" spans="1:8">
      <c r="A61" s="56"/>
      <c r="B61" s="56"/>
      <c r="C61" s="56"/>
      <c r="D61" s="56"/>
      <c r="E61" s="56"/>
      <c r="F61" s="56"/>
      <c r="G61" s="56"/>
      <c r="H61" s="56"/>
    </row>
    <row r="62" spans="1:8">
      <c r="A62" s="56"/>
      <c r="B62" s="56"/>
      <c r="C62" s="56"/>
      <c r="D62" s="56"/>
      <c r="E62" s="56"/>
      <c r="F62" s="56"/>
      <c r="G62" s="56"/>
      <c r="H62" s="56"/>
    </row>
    <row r="63" spans="1:8">
      <c r="A63" s="56"/>
      <c r="B63" s="56"/>
      <c r="C63" s="56"/>
      <c r="D63" s="56"/>
      <c r="E63" s="56"/>
      <c r="F63" s="56"/>
      <c r="G63" s="56"/>
      <c r="H63" s="56"/>
    </row>
    <row r="64" spans="1:8">
      <c r="A64" s="56"/>
      <c r="B64" s="56"/>
      <c r="C64" s="56"/>
      <c r="D64" s="56"/>
      <c r="E64" s="56"/>
      <c r="F64" s="56"/>
      <c r="G64" s="56"/>
      <c r="H64" s="56"/>
    </row>
    <row r="65" spans="1:8">
      <c r="A65" s="56"/>
      <c r="B65" s="56"/>
      <c r="C65" s="56"/>
      <c r="D65" s="56"/>
      <c r="E65" s="56"/>
      <c r="F65" s="56"/>
      <c r="G65" s="56"/>
      <c r="H65" s="56"/>
    </row>
    <row r="66" spans="1:8">
      <c r="A66" s="56"/>
      <c r="B66" s="56"/>
      <c r="C66" s="56"/>
      <c r="D66" s="56"/>
      <c r="E66" s="56"/>
      <c r="F66" s="56"/>
      <c r="G66" s="56"/>
      <c r="H66" s="56"/>
    </row>
    <row r="67" spans="1:8">
      <c r="A67" s="56"/>
      <c r="B67" s="56"/>
      <c r="C67" s="56"/>
      <c r="D67" s="56"/>
      <c r="E67" s="56"/>
      <c r="F67" s="56"/>
      <c r="G67" s="56"/>
      <c r="H67" s="56"/>
    </row>
    <row r="68" spans="1:8">
      <c r="A68" s="56"/>
      <c r="B68" s="56"/>
      <c r="C68" s="56"/>
      <c r="D68" s="56"/>
      <c r="E68" s="56"/>
      <c r="F68" s="56"/>
      <c r="G68" s="56"/>
      <c r="H68" s="56"/>
    </row>
    <row r="69" spans="1:8">
      <c r="A69" s="56"/>
      <c r="B69" s="56"/>
      <c r="C69" s="56"/>
      <c r="D69" s="56"/>
      <c r="E69" s="56"/>
      <c r="F69" s="56"/>
      <c r="G69" s="56"/>
      <c r="H69" s="56"/>
    </row>
    <row r="70" spans="1:8">
      <c r="A70" s="56"/>
      <c r="B70" s="56"/>
      <c r="C70" s="56"/>
      <c r="D70" s="56"/>
      <c r="E70" s="56"/>
      <c r="F70" s="56"/>
      <c r="G70" s="56"/>
      <c r="H70" s="56"/>
    </row>
    <row r="71" spans="1:8">
      <c r="A71" s="56"/>
      <c r="B71" s="56"/>
      <c r="C71" s="56"/>
      <c r="D71" s="56"/>
      <c r="E71" s="56"/>
      <c r="F71" s="56"/>
      <c r="G71" s="56"/>
      <c r="H71" s="56"/>
    </row>
    <row r="72" spans="1:8">
      <c r="A72" s="56"/>
      <c r="B72" s="56"/>
      <c r="C72" s="56"/>
      <c r="D72" s="56"/>
      <c r="E72" s="56"/>
      <c r="F72" s="56"/>
      <c r="G72" s="56"/>
      <c r="H72" s="56"/>
    </row>
    <row r="73" spans="1:8">
      <c r="A73" s="56"/>
      <c r="B73" s="56"/>
      <c r="C73" s="56"/>
      <c r="D73" s="56"/>
      <c r="E73" s="56"/>
      <c r="F73" s="56"/>
      <c r="G73" s="56"/>
      <c r="H73" s="56"/>
    </row>
    <row r="74" spans="1:8">
      <c r="A74" s="56"/>
      <c r="B74" s="56"/>
      <c r="C74" s="56"/>
      <c r="D74" s="56"/>
      <c r="E74" s="56"/>
      <c r="F74" s="56"/>
      <c r="G74" s="56"/>
      <c r="H74" s="56"/>
    </row>
    <row r="75" spans="1:8">
      <c r="A75" s="56"/>
      <c r="B75" s="56"/>
      <c r="C75" s="56"/>
      <c r="D75" s="56"/>
      <c r="E75" s="56"/>
      <c r="F75" s="56"/>
      <c r="G75" s="56"/>
      <c r="H75" s="56"/>
    </row>
    <row r="76" spans="1:8">
      <c r="A76" s="56"/>
      <c r="B76" s="56"/>
      <c r="C76" s="56"/>
      <c r="D76" s="56"/>
      <c r="E76" s="56"/>
      <c r="F76" s="56"/>
      <c r="G76" s="56"/>
      <c r="H76" s="56"/>
    </row>
    <row r="77" spans="1:8">
      <c r="A77" s="56"/>
      <c r="B77" s="56"/>
      <c r="C77" s="56"/>
      <c r="D77" s="56"/>
      <c r="E77" s="56"/>
      <c r="F77" s="56"/>
      <c r="G77" s="56"/>
      <c r="H77" s="56"/>
    </row>
    <row r="78" spans="1:8">
      <c r="A78" s="56"/>
      <c r="B78" s="56"/>
      <c r="C78" s="56"/>
      <c r="D78" s="56"/>
      <c r="E78" s="56"/>
      <c r="F78" s="56"/>
      <c r="G78" s="56"/>
      <c r="H78" s="56"/>
    </row>
    <row r="79" spans="1:8">
      <c r="A79" s="56"/>
      <c r="B79" s="56"/>
      <c r="C79" s="56"/>
      <c r="D79" s="56"/>
      <c r="E79" s="56"/>
      <c r="F79" s="56"/>
      <c r="G79" s="56"/>
      <c r="H79" s="56"/>
    </row>
    <row r="80" spans="1:8">
      <c r="A80" s="56"/>
      <c r="B80" s="56"/>
      <c r="C80" s="56"/>
      <c r="D80" s="56"/>
      <c r="E80" s="56"/>
      <c r="F80" s="56"/>
      <c r="G80" s="56"/>
      <c r="H80" s="56"/>
    </row>
    <row r="81" spans="1:8">
      <c r="A81" s="56"/>
      <c r="B81" s="56"/>
      <c r="C81" s="56"/>
      <c r="D81" s="56"/>
      <c r="E81" s="56"/>
      <c r="F81" s="56"/>
      <c r="G81" s="56"/>
      <c r="H81" s="56"/>
    </row>
    <row r="82" spans="1:8">
      <c r="A82" s="56"/>
      <c r="B82" s="56"/>
      <c r="C82" s="56"/>
      <c r="D82" s="56"/>
      <c r="E82" s="56"/>
      <c r="F82" s="56"/>
      <c r="G82" s="56"/>
      <c r="H82" s="56"/>
    </row>
    <row r="83" spans="1:8">
      <c r="A83" s="56"/>
      <c r="B83" s="56"/>
      <c r="C83" s="56"/>
      <c r="D83" s="56"/>
      <c r="E83" s="56"/>
      <c r="F83" s="56"/>
      <c r="G83" s="56"/>
      <c r="H83" s="56"/>
    </row>
    <row r="84" spans="1:8">
      <c r="A84" s="56"/>
      <c r="B84" s="56"/>
      <c r="C84" s="56"/>
      <c r="D84" s="56"/>
      <c r="E84" s="56"/>
      <c r="F84" s="56"/>
      <c r="G84" s="56"/>
      <c r="H84" s="56"/>
    </row>
    <row r="85" spans="1:8">
      <c r="A85" s="56"/>
      <c r="B85" s="56"/>
      <c r="C85" s="56"/>
      <c r="D85" s="56"/>
      <c r="E85" s="56"/>
      <c r="F85" s="56"/>
      <c r="G85" s="56"/>
      <c r="H85" s="56"/>
    </row>
    <row r="86" spans="1:8">
      <c r="A86" s="56"/>
      <c r="B86" s="56"/>
      <c r="C86" s="56"/>
      <c r="D86" s="56"/>
      <c r="E86" s="56"/>
      <c r="F86" s="56"/>
      <c r="G86" s="56"/>
      <c r="H86" s="56"/>
    </row>
    <row r="87" spans="1:8">
      <c r="A87" s="56"/>
      <c r="B87" s="56"/>
      <c r="C87" s="56"/>
      <c r="D87" s="56"/>
      <c r="E87" s="56"/>
      <c r="F87" s="56"/>
      <c r="G87" s="56"/>
      <c r="H87" s="56"/>
    </row>
    <row r="88" spans="1:8">
      <c r="A88" s="56"/>
      <c r="B88" s="56"/>
      <c r="C88" s="56"/>
      <c r="D88" s="56"/>
      <c r="E88" s="56"/>
      <c r="F88" s="56"/>
      <c r="G88" s="56"/>
      <c r="H88" s="56"/>
    </row>
    <row r="89" spans="1:8">
      <c r="A89" s="56"/>
      <c r="B89" s="56"/>
      <c r="C89" s="56"/>
      <c r="D89" s="56"/>
      <c r="E89" s="56"/>
      <c r="F89" s="56"/>
      <c r="G89" s="56"/>
      <c r="H89" s="56"/>
    </row>
    <row r="90" spans="1:8">
      <c r="A90" s="56"/>
      <c r="B90" s="56"/>
      <c r="C90" s="56"/>
      <c r="D90" s="56"/>
      <c r="E90" s="56"/>
      <c r="F90" s="56"/>
      <c r="G90" s="56"/>
      <c r="H90" s="56"/>
    </row>
    <row r="91" spans="1:8">
      <c r="A91" s="56"/>
      <c r="B91" s="56"/>
      <c r="C91" s="56"/>
      <c r="D91" s="56"/>
      <c r="E91" s="56"/>
      <c r="F91" s="56"/>
      <c r="G91" s="56"/>
      <c r="H91" s="56"/>
    </row>
  </sheetData>
  <sheetProtection algorithmName="SHA-512" hashValue="Nih24MVr779iBGcdGo6OgZvjK50/Z7pNkHpTc031cFLH0ucvjjaSKwqn5Z/rHi0nHZ9tpypBZjBcpeQtWVgPNg==" saltValue="mzDeyUpV7ZSmkchxDLQDLg==" spinCount="100000" sheet="1" objects="1" scenarios="1" insertRows="0" selectLockedCells="1"/>
  <mergeCells count="1">
    <mergeCell ref="A11:H13"/>
  </mergeCells>
  <phoneticPr fontId="0" type="noConversion"/>
  <conditionalFormatting sqref="A11:H13">
    <cfRule type="cellIs" dxfId="1" priority="1" operator="equal">
      <formula>""</formula>
    </cfRule>
  </conditionalFormatting>
  <printOptions horizontalCentered="1"/>
  <pageMargins left="0.5" right="0.5" top="0.5" bottom="0.75" header="0.5" footer="0.5"/>
  <pageSetup scale="64" orientation="portrait" r:id="rId1"/>
  <headerFooter alignWithMargins="0">
    <oddFooter>&amp;LHC Development Final Cost Certification (DFCC)
&amp;10Rev. 06-2023&amp;RPage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27"/>
  </sheetPr>
  <dimension ref="A1:H240"/>
  <sheetViews>
    <sheetView defaultGridColor="0" colorId="22" zoomScale="60" zoomScaleNormal="60" workbookViewId="0">
      <selection activeCell="B11" sqref="B11"/>
    </sheetView>
  </sheetViews>
  <sheetFormatPr defaultColWidth="9.69140625" defaultRowHeight="23.25"/>
  <cols>
    <col min="2" max="2" width="13.07421875" customWidth="1"/>
    <col min="3" max="3" width="10.61328125" customWidth="1"/>
    <col min="5" max="5" width="8.921875" customWidth="1"/>
    <col min="6" max="6" width="12.3046875" customWidth="1"/>
    <col min="8" max="8" width="14.921875" customWidth="1"/>
  </cols>
  <sheetData>
    <row r="1" spans="1:8">
      <c r="A1" s="66"/>
      <c r="B1" s="66"/>
      <c r="C1" s="66"/>
      <c r="D1" s="66"/>
      <c r="E1" s="66"/>
      <c r="F1" s="66"/>
      <c r="G1" s="66"/>
      <c r="H1" s="66"/>
    </row>
    <row r="2" spans="1:8" ht="24" customHeight="1">
      <c r="A2" s="33" t="s">
        <v>128</v>
      </c>
      <c r="B2" s="22"/>
      <c r="C2" s="72"/>
      <c r="D2" s="21"/>
      <c r="E2" s="33"/>
      <c r="F2" s="22"/>
      <c r="G2" s="22"/>
      <c r="H2" s="22"/>
    </row>
    <row r="3" spans="1:8" ht="24" customHeight="1">
      <c r="A3" s="66"/>
      <c r="B3" s="66"/>
      <c r="C3" s="70"/>
      <c r="D3" s="57"/>
      <c r="E3" s="57"/>
      <c r="F3" s="57"/>
      <c r="G3" s="60"/>
      <c r="H3" s="204" t="str">
        <f>"Application #: "&amp;IF(COSTS!$K$6="","",COSTS!$K$6)</f>
        <v xml:space="preserve">Application #: </v>
      </c>
    </row>
    <row r="4" spans="1:8" ht="12" customHeight="1">
      <c r="A4" s="23"/>
      <c r="B4" s="58"/>
      <c r="C4" s="58"/>
      <c r="D4" s="58"/>
      <c r="E4" s="58"/>
      <c r="F4" s="58"/>
      <c r="G4" s="58"/>
      <c r="H4" s="58"/>
    </row>
    <row r="5" spans="1:8" ht="24" customHeight="1">
      <c r="A5" s="23" t="s">
        <v>129</v>
      </c>
      <c r="B5" s="58"/>
      <c r="C5" s="58"/>
      <c r="D5" s="58"/>
      <c r="E5" s="58"/>
      <c r="F5" s="58"/>
      <c r="G5" s="58"/>
      <c r="H5" s="58"/>
    </row>
    <row r="6" spans="1:8" ht="24" customHeight="1">
      <c r="A6" s="23" t="s">
        <v>231</v>
      </c>
      <c r="B6" s="58"/>
      <c r="C6" s="58"/>
      <c r="D6" s="58"/>
      <c r="E6" s="58"/>
      <c r="F6" s="58"/>
      <c r="G6" s="58"/>
      <c r="H6" s="58"/>
    </row>
    <row r="7" spans="1:8" ht="24" customHeight="1">
      <c r="A7" s="23"/>
      <c r="B7" s="58"/>
      <c r="C7" s="58"/>
      <c r="D7" s="58"/>
      <c r="E7" s="58"/>
      <c r="F7" s="58"/>
      <c r="G7" s="58"/>
      <c r="H7" s="58"/>
    </row>
    <row r="8" spans="1:8" ht="24" customHeight="1">
      <c r="A8" s="23"/>
      <c r="B8" s="58"/>
      <c r="C8" s="58"/>
      <c r="D8" s="58"/>
      <c r="E8" s="58"/>
      <c r="F8" s="58"/>
      <c r="G8" s="58"/>
      <c r="H8" s="58"/>
    </row>
    <row r="9" spans="1:8" ht="24" customHeight="1">
      <c r="A9" s="23" t="s">
        <v>130</v>
      </c>
      <c r="B9" s="58"/>
      <c r="C9" s="58"/>
      <c r="D9" s="58"/>
      <c r="E9" s="58"/>
      <c r="F9" s="58"/>
      <c r="G9" s="58"/>
      <c r="H9" s="58"/>
    </row>
    <row r="10" spans="1:8" ht="12" customHeight="1">
      <c r="A10" s="23"/>
      <c r="B10" s="58"/>
      <c r="C10" s="58"/>
      <c r="D10" s="58"/>
      <c r="E10" s="58"/>
      <c r="F10" s="58"/>
      <c r="G10" s="58"/>
      <c r="H10" s="58"/>
    </row>
    <row r="11" spans="1:8" ht="24" customHeight="1" thickBot="1">
      <c r="A11" s="52" t="s">
        <v>131</v>
      </c>
      <c r="B11" s="119"/>
      <c r="C11" s="119"/>
      <c r="D11" s="119"/>
      <c r="E11" s="119"/>
      <c r="F11" s="119"/>
      <c r="G11" s="119"/>
      <c r="H11" s="119"/>
    </row>
    <row r="12" spans="1:8" ht="24" customHeight="1" thickBot="1">
      <c r="A12" s="52" t="s">
        <v>132</v>
      </c>
      <c r="B12" s="119"/>
      <c r="C12" s="119"/>
      <c r="D12" s="119"/>
      <c r="E12" s="119"/>
      <c r="F12" s="119"/>
      <c r="G12" s="119"/>
      <c r="H12" s="119"/>
    </row>
    <row r="13" spans="1:8" ht="24" customHeight="1" thickBot="1">
      <c r="A13" s="52" t="s">
        <v>133</v>
      </c>
      <c r="B13" s="52"/>
      <c r="C13" s="119"/>
      <c r="D13" s="119"/>
      <c r="E13" s="119"/>
      <c r="F13" s="119"/>
      <c r="G13" s="52" t="s">
        <v>134</v>
      </c>
      <c r="H13" s="119"/>
    </row>
    <row r="14" spans="1:8" ht="24" customHeight="1" thickBot="1">
      <c r="A14" s="52" t="s">
        <v>135</v>
      </c>
      <c r="B14" s="116" t="str">
        <f>IF(COSTS!H16="","",COSTS!H16)</f>
        <v/>
      </c>
      <c r="C14" s="53" t="s">
        <v>136</v>
      </c>
      <c r="D14" s="119"/>
      <c r="E14" s="119"/>
      <c r="F14" s="119"/>
      <c r="G14" s="119"/>
      <c r="H14" s="119"/>
    </row>
    <row r="15" spans="1:8" ht="24" customHeight="1" thickBot="1">
      <c r="A15" s="52" t="s">
        <v>137</v>
      </c>
      <c r="B15" s="52"/>
      <c r="C15" s="119"/>
      <c r="D15" s="119"/>
      <c r="E15" s="119"/>
      <c r="F15" s="119"/>
      <c r="G15" s="119"/>
      <c r="H15" s="119"/>
    </row>
    <row r="16" spans="1:8" ht="12" customHeight="1">
      <c r="A16" s="52"/>
      <c r="B16" s="52"/>
      <c r="C16" s="52"/>
      <c r="D16" s="52"/>
      <c r="E16" s="52"/>
      <c r="F16" s="52"/>
      <c r="G16" s="52"/>
      <c r="H16" s="52"/>
    </row>
    <row r="17" spans="1:8" ht="24" customHeight="1">
      <c r="A17" s="52" t="s">
        <v>138</v>
      </c>
      <c r="B17" s="52"/>
      <c r="C17" s="52"/>
      <c r="D17" s="52"/>
      <c r="E17" s="52"/>
      <c r="F17" s="52"/>
      <c r="G17" s="52"/>
      <c r="H17" s="52"/>
    </row>
    <row r="18" spans="1:8" ht="12" customHeight="1">
      <c r="A18" s="52"/>
      <c r="B18" s="52"/>
      <c r="C18" s="52"/>
      <c r="D18" s="52"/>
      <c r="E18" s="52"/>
      <c r="F18" s="52"/>
      <c r="G18" s="52"/>
      <c r="H18" s="52"/>
    </row>
    <row r="19" spans="1:8" ht="24" customHeight="1" thickBot="1">
      <c r="A19" s="52" t="s">
        <v>131</v>
      </c>
      <c r="B19" s="119"/>
      <c r="C19" s="119"/>
      <c r="D19" s="119"/>
      <c r="E19" s="119"/>
      <c r="F19" s="119"/>
      <c r="G19" s="119"/>
      <c r="H19" s="119"/>
    </row>
    <row r="20" spans="1:8" ht="24" customHeight="1" thickBot="1">
      <c r="A20" s="52" t="s">
        <v>132</v>
      </c>
      <c r="B20" s="119"/>
      <c r="C20" s="119"/>
      <c r="D20" s="119"/>
      <c r="E20" s="119"/>
      <c r="F20" s="119"/>
      <c r="G20" s="119"/>
      <c r="H20" s="119"/>
    </row>
    <row r="21" spans="1:8" ht="24" customHeight="1" thickBot="1">
      <c r="A21" s="52" t="s">
        <v>133</v>
      </c>
      <c r="B21" s="52"/>
      <c r="C21" s="119"/>
      <c r="D21" s="119"/>
      <c r="E21" s="119"/>
      <c r="F21" s="119"/>
      <c r="G21" s="52" t="s">
        <v>134</v>
      </c>
      <c r="H21" s="119"/>
    </row>
    <row r="22" spans="1:8" ht="24" customHeight="1" thickBot="1">
      <c r="A22" s="52" t="s">
        <v>135</v>
      </c>
      <c r="B22" s="116" t="str">
        <f>IF(COSTS!H17="","",COSTS!H17)</f>
        <v/>
      </c>
      <c r="C22" s="53" t="s">
        <v>136</v>
      </c>
      <c r="D22" s="119"/>
      <c r="E22" s="119"/>
      <c r="F22" s="119"/>
      <c r="G22" s="119"/>
      <c r="H22" s="119"/>
    </row>
    <row r="23" spans="1:8" ht="24" customHeight="1" thickBot="1">
      <c r="A23" s="52" t="s">
        <v>137</v>
      </c>
      <c r="B23" s="52"/>
      <c r="C23" s="119"/>
      <c r="D23" s="119"/>
      <c r="E23" s="119"/>
      <c r="F23" s="119"/>
      <c r="G23" s="119"/>
      <c r="H23" s="119"/>
    </row>
    <row r="24" spans="1:8" ht="12" customHeight="1">
      <c r="A24" s="52"/>
      <c r="B24" s="52"/>
      <c r="C24" s="52"/>
      <c r="D24" s="52"/>
      <c r="E24" s="52"/>
      <c r="F24" s="52"/>
      <c r="G24" s="52"/>
      <c r="H24" s="52"/>
    </row>
    <row r="25" spans="1:8" ht="24" customHeight="1">
      <c r="A25" s="52" t="s">
        <v>139</v>
      </c>
      <c r="B25" s="52"/>
      <c r="C25" s="52"/>
      <c r="D25" s="52"/>
      <c r="E25" s="52"/>
      <c r="F25" s="52"/>
      <c r="G25" s="52"/>
      <c r="H25" s="52"/>
    </row>
    <row r="26" spans="1:8" ht="12" customHeight="1">
      <c r="A26" s="52"/>
      <c r="B26" s="52"/>
      <c r="C26" s="52"/>
      <c r="D26" s="52"/>
      <c r="E26" s="52"/>
      <c r="F26" s="52"/>
      <c r="G26" s="52"/>
      <c r="H26" s="52"/>
    </row>
    <row r="27" spans="1:8" ht="24" customHeight="1" thickBot="1">
      <c r="A27" s="52" t="s">
        <v>131</v>
      </c>
      <c r="B27" s="119"/>
      <c r="C27" s="119"/>
      <c r="D27" s="119"/>
      <c r="E27" s="119"/>
      <c r="F27" s="119"/>
      <c r="G27" s="119"/>
      <c r="H27" s="119"/>
    </row>
    <row r="28" spans="1:8" ht="24" customHeight="1" thickBot="1">
      <c r="A28" s="52" t="s">
        <v>132</v>
      </c>
      <c r="B28" s="119"/>
      <c r="C28" s="119"/>
      <c r="D28" s="119"/>
      <c r="E28" s="119"/>
      <c r="F28" s="119"/>
      <c r="G28" s="119"/>
      <c r="H28" s="119"/>
    </row>
    <row r="29" spans="1:8" ht="24" customHeight="1" thickBot="1">
      <c r="A29" s="52" t="s">
        <v>133</v>
      </c>
      <c r="B29" s="52"/>
      <c r="C29" s="119"/>
      <c r="D29" s="119"/>
      <c r="E29" s="119"/>
      <c r="F29" s="119"/>
      <c r="G29" s="52" t="s">
        <v>134</v>
      </c>
      <c r="H29" s="119"/>
    </row>
    <row r="30" spans="1:8" ht="24" customHeight="1" thickBot="1">
      <c r="A30" s="52" t="s">
        <v>135</v>
      </c>
      <c r="B30" s="116" t="str">
        <f>IF(COSTS!H18="","",COSTS!H18)</f>
        <v/>
      </c>
      <c r="C30" s="53" t="s">
        <v>136</v>
      </c>
      <c r="D30" s="119"/>
      <c r="E30" s="119"/>
      <c r="F30" s="119"/>
      <c r="G30" s="119"/>
      <c r="H30" s="119"/>
    </row>
    <row r="31" spans="1:8" ht="24" customHeight="1" thickBot="1">
      <c r="A31" s="52" t="s">
        <v>137</v>
      </c>
      <c r="B31" s="52"/>
      <c r="C31" s="119"/>
      <c r="D31" s="119"/>
      <c r="E31" s="119"/>
      <c r="F31" s="119"/>
      <c r="G31" s="119"/>
      <c r="H31" s="119"/>
    </row>
    <row r="32" spans="1:8" ht="12" customHeight="1">
      <c r="A32" s="52"/>
      <c r="B32" s="52"/>
      <c r="C32" s="52"/>
      <c r="D32" s="52"/>
      <c r="E32" s="52"/>
      <c r="F32" s="52"/>
      <c r="G32" s="52"/>
      <c r="H32" s="52"/>
    </row>
    <row r="33" spans="1:8" ht="24" customHeight="1">
      <c r="A33" s="52" t="s">
        <v>140</v>
      </c>
      <c r="B33" s="52"/>
      <c r="C33" s="52"/>
      <c r="D33" s="52"/>
      <c r="E33" s="52"/>
      <c r="F33" s="52"/>
      <c r="G33" s="52"/>
      <c r="H33" s="52"/>
    </row>
    <row r="34" spans="1:8" ht="12" customHeight="1">
      <c r="A34" s="52"/>
      <c r="B34" s="52"/>
      <c r="C34" s="52"/>
      <c r="D34" s="52"/>
      <c r="E34" s="52"/>
      <c r="F34" s="52"/>
      <c r="G34" s="52"/>
      <c r="H34" s="52"/>
    </row>
    <row r="35" spans="1:8" ht="24" customHeight="1" thickBot="1">
      <c r="A35" s="52" t="s">
        <v>141</v>
      </c>
      <c r="B35" s="119"/>
      <c r="C35" s="119"/>
      <c r="D35" s="119"/>
      <c r="E35" s="119"/>
      <c r="F35" s="119"/>
      <c r="G35" s="119"/>
      <c r="H35" s="119"/>
    </row>
    <row r="36" spans="1:8" ht="24" customHeight="1" thickBot="1">
      <c r="A36" s="52" t="s">
        <v>132</v>
      </c>
      <c r="B36" s="119"/>
      <c r="C36" s="119"/>
      <c r="D36" s="119"/>
      <c r="E36" s="119"/>
      <c r="F36" s="119"/>
      <c r="G36" s="119"/>
      <c r="H36" s="119"/>
    </row>
    <row r="37" spans="1:8" ht="24" customHeight="1" thickBot="1">
      <c r="A37" s="52" t="s">
        <v>133</v>
      </c>
      <c r="B37" s="52"/>
      <c r="C37" s="119"/>
      <c r="D37" s="119"/>
      <c r="E37" s="119"/>
      <c r="F37" s="119"/>
      <c r="G37" s="52" t="s">
        <v>134</v>
      </c>
      <c r="H37" s="119"/>
    </row>
    <row r="38" spans="1:8" ht="24" customHeight="1" thickBot="1">
      <c r="A38" s="52" t="s">
        <v>142</v>
      </c>
      <c r="B38" s="52"/>
      <c r="C38" s="117" t="str">
        <f>IF(COSTS!H19="","",COSTS!H19)</f>
        <v/>
      </c>
      <c r="D38" s="52"/>
      <c r="E38" s="52"/>
      <c r="F38" s="52"/>
      <c r="G38" s="52"/>
      <c r="H38" s="52"/>
    </row>
    <row r="39" spans="1:8" ht="12" customHeight="1">
      <c r="A39" s="52"/>
      <c r="B39" s="52"/>
      <c r="C39" s="52"/>
      <c r="D39" s="52"/>
      <c r="E39" s="52"/>
      <c r="F39" s="52"/>
      <c r="G39" s="52"/>
      <c r="H39" s="52"/>
    </row>
    <row r="40" spans="1:8" ht="24" customHeight="1">
      <c r="A40" s="52" t="s">
        <v>143</v>
      </c>
      <c r="B40" s="52"/>
      <c r="C40" s="52"/>
      <c r="D40" s="52"/>
      <c r="E40" s="52"/>
      <c r="F40" s="52"/>
      <c r="G40" s="52"/>
      <c r="H40" s="52"/>
    </row>
    <row r="41" spans="1:8" ht="12" customHeight="1">
      <c r="A41" s="52"/>
      <c r="B41" s="52"/>
      <c r="C41" s="52"/>
      <c r="D41" s="52"/>
      <c r="E41" s="52"/>
      <c r="F41" s="52"/>
      <c r="G41" s="52"/>
      <c r="H41" s="52"/>
    </row>
    <row r="42" spans="1:8" ht="24" customHeight="1" thickBot="1">
      <c r="A42" s="52"/>
      <c r="B42" s="52" t="s">
        <v>144</v>
      </c>
      <c r="C42" s="52"/>
      <c r="D42" s="52"/>
      <c r="E42" s="52"/>
      <c r="F42" s="118" t="str">
        <f>IF(COSTS!H21="","",COSTS!H21)</f>
        <v/>
      </c>
      <c r="G42" s="52"/>
      <c r="H42" s="52"/>
    </row>
    <row r="43" spans="1:8" ht="24" customHeight="1" thickBot="1">
      <c r="A43" s="52"/>
      <c r="B43" s="52" t="s">
        <v>145</v>
      </c>
      <c r="C43" s="52"/>
      <c r="D43" s="52"/>
      <c r="E43" s="52"/>
      <c r="F43" s="117" t="str">
        <f>IF(COSTS!H22="","",COSTS!H22)</f>
        <v/>
      </c>
      <c r="G43" s="52"/>
      <c r="H43" s="52"/>
    </row>
    <row r="44" spans="1:8" ht="12" customHeight="1">
      <c r="A44" s="52"/>
      <c r="B44" s="52"/>
      <c r="C44" s="52"/>
      <c r="D44" s="52"/>
      <c r="E44" s="52"/>
      <c r="F44" s="52"/>
      <c r="G44" s="52"/>
      <c r="H44" s="52"/>
    </row>
    <row r="45" spans="1:8" ht="24" customHeight="1">
      <c r="A45" s="52" t="s">
        <v>146</v>
      </c>
      <c r="B45" s="52"/>
      <c r="C45" s="52"/>
      <c r="D45" s="52"/>
      <c r="E45" s="52"/>
      <c r="F45" s="52"/>
      <c r="G45" s="52"/>
      <c r="H45" s="52"/>
    </row>
    <row r="46" spans="1:8" ht="24" customHeight="1">
      <c r="A46" s="52" t="s">
        <v>147</v>
      </c>
      <c r="B46" s="52"/>
      <c r="C46" s="52"/>
      <c r="D46" s="52"/>
      <c r="E46" s="52"/>
      <c r="F46" s="52"/>
      <c r="G46" s="52"/>
      <c r="H46" s="52"/>
    </row>
    <row r="47" spans="1:8" ht="12" customHeight="1">
      <c r="A47" s="52"/>
      <c r="B47" s="52"/>
      <c r="C47" s="52"/>
      <c r="D47" s="52"/>
      <c r="E47" s="52"/>
      <c r="F47" s="52"/>
      <c r="G47" s="52"/>
      <c r="H47" s="52"/>
    </row>
    <row r="48" spans="1:8" ht="24" customHeight="1" thickBot="1">
      <c r="A48" s="119"/>
      <c r="B48" s="119"/>
      <c r="C48" s="119"/>
      <c r="D48" s="119"/>
      <c r="E48" s="119"/>
      <c r="F48" s="119"/>
      <c r="G48" s="119"/>
      <c r="H48" s="119"/>
    </row>
    <row r="49" spans="1:8" ht="24" customHeight="1" thickBot="1">
      <c r="A49" s="119" t="s">
        <v>124</v>
      </c>
      <c r="B49" s="119"/>
      <c r="C49" s="119"/>
      <c r="D49" s="119"/>
      <c r="E49" s="119"/>
      <c r="F49" s="119"/>
      <c r="G49" s="119"/>
      <c r="H49" s="119"/>
    </row>
    <row r="50" spans="1:8" ht="24" customHeight="1" thickBot="1">
      <c r="A50" s="119" t="s">
        <v>124</v>
      </c>
      <c r="B50" s="119"/>
      <c r="C50" s="119"/>
      <c r="D50" s="119"/>
      <c r="E50" s="119"/>
      <c r="F50" s="119"/>
      <c r="G50" s="119"/>
      <c r="H50" s="119"/>
    </row>
    <row r="51" spans="1:8" ht="24" customHeight="1" thickBot="1">
      <c r="A51" s="119" t="s">
        <v>124</v>
      </c>
      <c r="B51" s="119"/>
      <c r="C51" s="119"/>
      <c r="D51" s="119"/>
      <c r="E51" s="119"/>
      <c r="F51" s="119"/>
      <c r="G51" s="119"/>
      <c r="H51" s="119"/>
    </row>
    <row r="52" spans="1:8" ht="24" customHeight="1" thickBot="1">
      <c r="A52" s="119"/>
      <c r="B52" s="119"/>
      <c r="C52" s="119"/>
      <c r="D52" s="119"/>
      <c r="E52" s="119"/>
      <c r="F52" s="119"/>
      <c r="G52" s="119"/>
      <c r="H52" s="119"/>
    </row>
    <row r="53" spans="1:8" ht="24" customHeight="1" thickBot="1">
      <c r="A53" s="119" t="s">
        <v>124</v>
      </c>
      <c r="B53" s="119"/>
      <c r="C53" s="119"/>
      <c r="D53" s="119"/>
      <c r="E53" s="119"/>
      <c r="F53" s="119"/>
      <c r="G53" s="119"/>
      <c r="H53" s="119"/>
    </row>
    <row r="54" spans="1:8" ht="24" customHeight="1" thickBot="1">
      <c r="A54" s="279" t="s">
        <v>124</v>
      </c>
      <c r="B54" s="279"/>
      <c r="C54" s="279"/>
      <c r="D54" s="279"/>
      <c r="E54" s="279"/>
      <c r="F54" s="279"/>
      <c r="G54" s="279"/>
      <c r="H54" s="279"/>
    </row>
    <row r="55" spans="1:8">
      <c r="A55" s="275"/>
      <c r="B55" s="276"/>
      <c r="C55" s="276"/>
      <c r="D55" s="276"/>
      <c r="E55" s="276"/>
      <c r="F55" s="276"/>
      <c r="G55" s="276"/>
      <c r="H55" s="276"/>
    </row>
    <row r="56" spans="1:8">
      <c r="A56" s="277"/>
      <c r="B56" s="278"/>
      <c r="C56" s="278"/>
      <c r="D56" s="278"/>
      <c r="E56" s="278"/>
      <c r="F56" s="278"/>
      <c r="G56" s="278"/>
      <c r="H56" s="278"/>
    </row>
    <row r="57" spans="1:8">
      <c r="A57" s="277"/>
      <c r="B57" s="278"/>
      <c r="C57" s="278"/>
      <c r="D57" s="278"/>
      <c r="E57" s="278"/>
      <c r="F57" s="278"/>
      <c r="G57" s="278"/>
      <c r="H57" s="278"/>
    </row>
    <row r="58" spans="1:8">
      <c r="A58" s="277"/>
      <c r="B58" s="278"/>
      <c r="C58" s="278"/>
      <c r="D58" s="278"/>
      <c r="E58" s="278"/>
      <c r="F58" s="278"/>
      <c r="G58" s="278"/>
      <c r="H58" s="278"/>
    </row>
    <row r="59" spans="1:8">
      <c r="A59" s="277"/>
      <c r="B59" s="278"/>
      <c r="C59" s="278"/>
      <c r="D59" s="278"/>
      <c r="E59" s="278"/>
      <c r="F59" s="278"/>
      <c r="G59" s="278"/>
      <c r="H59" s="278"/>
    </row>
    <row r="60" spans="1:8">
      <c r="A60" s="277"/>
      <c r="B60" s="278"/>
      <c r="C60" s="278"/>
      <c r="D60" s="278"/>
      <c r="E60" s="278"/>
      <c r="F60" s="278"/>
      <c r="G60" s="278"/>
      <c r="H60" s="278"/>
    </row>
    <row r="61" spans="1:8">
      <c r="A61" s="277"/>
      <c r="B61" s="278"/>
      <c r="C61" s="278"/>
      <c r="D61" s="278"/>
      <c r="E61" s="278"/>
      <c r="F61" s="278"/>
      <c r="G61" s="278"/>
      <c r="H61" s="278"/>
    </row>
    <row r="62" spans="1:8">
      <c r="A62" s="277"/>
      <c r="B62" s="278"/>
      <c r="C62" s="278"/>
      <c r="D62" s="278"/>
      <c r="E62" s="278"/>
      <c r="F62" s="278"/>
      <c r="G62" s="278"/>
      <c r="H62" s="278"/>
    </row>
    <row r="63" spans="1:8">
      <c r="B63" s="59"/>
      <c r="C63" s="59"/>
      <c r="D63" s="59"/>
      <c r="E63" s="59"/>
      <c r="F63" s="59"/>
      <c r="G63" s="59"/>
      <c r="H63" s="59"/>
    </row>
    <row r="64" spans="1:8">
      <c r="B64" s="59"/>
      <c r="C64" s="59"/>
      <c r="D64" s="59"/>
      <c r="E64" s="59"/>
      <c r="F64" s="59"/>
      <c r="G64" s="59"/>
      <c r="H64" s="59"/>
    </row>
    <row r="65" spans="2:8">
      <c r="B65" s="59"/>
      <c r="C65" s="59"/>
      <c r="D65" s="59"/>
      <c r="E65" s="59"/>
      <c r="F65" s="59"/>
      <c r="G65" s="59"/>
      <c r="H65" s="59"/>
    </row>
    <row r="66" spans="2:8">
      <c r="B66" s="59"/>
      <c r="C66" s="59"/>
      <c r="D66" s="59"/>
      <c r="E66" s="59"/>
      <c r="F66" s="59"/>
      <c r="G66" s="59"/>
      <c r="H66" s="59"/>
    </row>
    <row r="67" spans="2:8">
      <c r="B67" s="59"/>
      <c r="C67" s="59"/>
      <c r="D67" s="59"/>
      <c r="E67" s="59"/>
      <c r="F67" s="59"/>
      <c r="G67" s="59"/>
      <c r="H67" s="59"/>
    </row>
    <row r="68" spans="2:8">
      <c r="B68" s="59"/>
      <c r="C68" s="59"/>
      <c r="D68" s="59"/>
      <c r="E68" s="59"/>
      <c r="F68" s="59"/>
      <c r="G68" s="59"/>
      <c r="H68" s="59"/>
    </row>
    <row r="69" spans="2:8">
      <c r="B69" s="59"/>
      <c r="C69" s="59"/>
      <c r="D69" s="59"/>
      <c r="E69" s="59"/>
      <c r="F69" s="59"/>
      <c r="G69" s="59"/>
      <c r="H69" s="59"/>
    </row>
    <row r="70" spans="2:8">
      <c r="B70" s="59"/>
      <c r="C70" s="59"/>
      <c r="D70" s="59"/>
      <c r="E70" s="59"/>
      <c r="F70" s="59"/>
      <c r="G70" s="59"/>
      <c r="H70" s="59"/>
    </row>
    <row r="71" spans="2:8">
      <c r="B71" s="59"/>
      <c r="C71" s="59"/>
      <c r="D71" s="59"/>
      <c r="E71" s="59"/>
      <c r="F71" s="59"/>
      <c r="G71" s="59"/>
      <c r="H71" s="59"/>
    </row>
    <row r="72" spans="2:8">
      <c r="B72" s="59"/>
      <c r="C72" s="59"/>
      <c r="D72" s="59"/>
      <c r="E72" s="59"/>
      <c r="F72" s="59"/>
      <c r="G72" s="59"/>
      <c r="H72" s="59"/>
    </row>
    <row r="73" spans="2:8">
      <c r="B73" s="59"/>
      <c r="C73" s="59"/>
      <c r="D73" s="59"/>
      <c r="E73" s="59"/>
      <c r="F73" s="59"/>
      <c r="G73" s="59"/>
      <c r="H73" s="59"/>
    </row>
    <row r="74" spans="2:8">
      <c r="B74" s="59"/>
      <c r="C74" s="59"/>
      <c r="D74" s="59"/>
      <c r="E74" s="59"/>
      <c r="F74" s="59"/>
      <c r="G74" s="59"/>
      <c r="H74" s="59"/>
    </row>
    <row r="75" spans="2:8">
      <c r="B75" s="59"/>
      <c r="C75" s="59"/>
      <c r="D75" s="59"/>
      <c r="E75" s="59"/>
      <c r="F75" s="59"/>
      <c r="G75" s="59"/>
      <c r="H75" s="59"/>
    </row>
    <row r="76" spans="2:8">
      <c r="B76" s="59"/>
      <c r="C76" s="59"/>
      <c r="D76" s="59"/>
      <c r="E76" s="59"/>
      <c r="F76" s="59"/>
      <c r="G76" s="59"/>
      <c r="H76" s="59"/>
    </row>
    <row r="77" spans="2:8">
      <c r="B77" s="59"/>
      <c r="C77" s="59"/>
      <c r="D77" s="59"/>
      <c r="E77" s="59"/>
      <c r="F77" s="59"/>
      <c r="G77" s="59"/>
      <c r="H77" s="59"/>
    </row>
    <row r="78" spans="2:8">
      <c r="B78" s="59"/>
      <c r="C78" s="59"/>
      <c r="D78" s="59"/>
      <c r="E78" s="59"/>
      <c r="F78" s="59"/>
      <c r="G78" s="59"/>
      <c r="H78" s="59"/>
    </row>
    <row r="79" spans="2:8">
      <c r="B79" s="59"/>
      <c r="C79" s="59"/>
      <c r="D79" s="59"/>
      <c r="E79" s="59"/>
      <c r="F79" s="59"/>
      <c r="G79" s="59"/>
      <c r="H79" s="59"/>
    </row>
    <row r="80" spans="2:8">
      <c r="B80" s="59"/>
      <c r="C80" s="59"/>
      <c r="D80" s="59"/>
      <c r="E80" s="59"/>
      <c r="F80" s="59"/>
      <c r="G80" s="59"/>
      <c r="H80" s="59"/>
    </row>
    <row r="81" spans="2:8">
      <c r="B81" s="59"/>
      <c r="C81" s="59"/>
      <c r="D81" s="59"/>
      <c r="E81" s="59"/>
      <c r="F81" s="59"/>
      <c r="G81" s="59"/>
      <c r="H81" s="59"/>
    </row>
    <row r="82" spans="2:8">
      <c r="B82" s="59"/>
      <c r="C82" s="59"/>
      <c r="D82" s="59"/>
      <c r="E82" s="59"/>
      <c r="F82" s="59"/>
      <c r="G82" s="59"/>
      <c r="H82" s="59"/>
    </row>
    <row r="83" spans="2:8">
      <c r="B83" s="59"/>
      <c r="C83" s="59"/>
      <c r="D83" s="59"/>
      <c r="E83" s="59"/>
      <c r="F83" s="59"/>
      <c r="G83" s="59"/>
      <c r="H83" s="59"/>
    </row>
    <row r="84" spans="2:8">
      <c r="B84" s="59"/>
      <c r="C84" s="59"/>
      <c r="D84" s="59"/>
      <c r="E84" s="59"/>
      <c r="F84" s="59"/>
      <c r="G84" s="59"/>
      <c r="H84" s="59"/>
    </row>
    <row r="85" spans="2:8">
      <c r="B85" s="59"/>
      <c r="C85" s="59"/>
      <c r="D85" s="59"/>
      <c r="E85" s="59"/>
      <c r="F85" s="59"/>
      <c r="G85" s="59"/>
      <c r="H85" s="59"/>
    </row>
    <row r="86" spans="2:8">
      <c r="B86" s="59"/>
      <c r="C86" s="59"/>
      <c r="D86" s="59"/>
      <c r="E86" s="59"/>
      <c r="F86" s="59"/>
      <c r="G86" s="59"/>
      <c r="H86" s="59"/>
    </row>
    <row r="87" spans="2:8">
      <c r="B87" s="59"/>
      <c r="C87" s="59"/>
      <c r="D87" s="59"/>
      <c r="E87" s="59"/>
      <c r="F87" s="59"/>
      <c r="G87" s="59"/>
      <c r="H87" s="59"/>
    </row>
    <row r="88" spans="2:8">
      <c r="B88" s="59"/>
      <c r="C88" s="59"/>
      <c r="D88" s="59"/>
      <c r="E88" s="59"/>
      <c r="F88" s="59"/>
      <c r="G88" s="59"/>
      <c r="H88" s="59"/>
    </row>
    <row r="89" spans="2:8">
      <c r="B89" s="59"/>
      <c r="C89" s="59"/>
      <c r="D89" s="59"/>
      <c r="E89" s="59"/>
      <c r="F89" s="59"/>
      <c r="G89" s="59"/>
      <c r="H89" s="59"/>
    </row>
    <row r="90" spans="2:8">
      <c r="B90" s="59"/>
      <c r="C90" s="59"/>
      <c r="D90" s="59"/>
      <c r="E90" s="59"/>
      <c r="F90" s="59"/>
      <c r="G90" s="59"/>
      <c r="H90" s="59"/>
    </row>
    <row r="91" spans="2:8">
      <c r="B91" s="59"/>
      <c r="C91" s="59"/>
      <c r="D91" s="59"/>
      <c r="E91" s="59"/>
      <c r="F91" s="59"/>
      <c r="G91" s="59"/>
      <c r="H91" s="59"/>
    </row>
    <row r="92" spans="2:8">
      <c r="B92" s="59"/>
      <c r="C92" s="59"/>
      <c r="D92" s="59"/>
      <c r="E92" s="59"/>
      <c r="F92" s="59"/>
      <c r="G92" s="59"/>
      <c r="H92" s="59"/>
    </row>
    <row r="93" spans="2:8">
      <c r="B93" s="59"/>
      <c r="C93" s="59"/>
      <c r="D93" s="59"/>
      <c r="E93" s="59"/>
      <c r="F93" s="59"/>
      <c r="G93" s="59"/>
      <c r="H93" s="59"/>
    </row>
    <row r="94" spans="2:8">
      <c r="B94" s="59"/>
      <c r="C94" s="59"/>
      <c r="D94" s="59"/>
      <c r="E94" s="59"/>
      <c r="F94" s="59"/>
      <c r="G94" s="59"/>
      <c r="H94" s="59"/>
    </row>
    <row r="95" spans="2:8">
      <c r="B95" s="59"/>
      <c r="C95" s="59"/>
      <c r="D95" s="59"/>
      <c r="E95" s="59"/>
      <c r="F95" s="59"/>
      <c r="G95" s="59"/>
      <c r="H95" s="59"/>
    </row>
    <row r="96" spans="2:8">
      <c r="B96" s="59"/>
      <c r="C96" s="59"/>
      <c r="D96" s="59"/>
      <c r="E96" s="59"/>
      <c r="F96" s="59"/>
      <c r="G96" s="59"/>
      <c r="H96" s="59"/>
    </row>
    <row r="97" spans="2:8">
      <c r="B97" s="59"/>
      <c r="C97" s="59"/>
      <c r="D97" s="59"/>
      <c r="E97" s="59"/>
      <c r="F97" s="59"/>
      <c r="G97" s="59"/>
      <c r="H97" s="59"/>
    </row>
    <row r="98" spans="2:8">
      <c r="B98" s="59"/>
      <c r="C98" s="59"/>
      <c r="D98" s="59"/>
      <c r="E98" s="59"/>
      <c r="F98" s="59"/>
      <c r="G98" s="59"/>
      <c r="H98" s="59"/>
    </row>
    <row r="99" spans="2:8">
      <c r="B99" s="59"/>
      <c r="C99" s="59"/>
      <c r="D99" s="59"/>
      <c r="E99" s="59"/>
      <c r="F99" s="59"/>
      <c r="G99" s="59"/>
      <c r="H99" s="59"/>
    </row>
    <row r="100" spans="2:8">
      <c r="B100" s="59"/>
      <c r="C100" s="59"/>
      <c r="D100" s="59"/>
      <c r="E100" s="59"/>
      <c r="F100" s="59"/>
      <c r="G100" s="59"/>
      <c r="H100" s="59"/>
    </row>
    <row r="101" spans="2:8">
      <c r="B101" s="59"/>
      <c r="C101" s="59"/>
      <c r="D101" s="59"/>
      <c r="E101" s="59"/>
      <c r="F101" s="59"/>
      <c r="G101" s="59"/>
      <c r="H101" s="59"/>
    </row>
    <row r="102" spans="2:8">
      <c r="B102" s="59"/>
      <c r="C102" s="59"/>
      <c r="D102" s="59"/>
      <c r="E102" s="59"/>
      <c r="F102" s="59"/>
      <c r="G102" s="59"/>
      <c r="H102" s="59"/>
    </row>
    <row r="103" spans="2:8">
      <c r="B103" s="59"/>
      <c r="C103" s="59"/>
      <c r="D103" s="59"/>
      <c r="E103" s="59"/>
      <c r="F103" s="59"/>
      <c r="G103" s="59"/>
      <c r="H103" s="59"/>
    </row>
    <row r="104" spans="2:8">
      <c r="B104" s="59"/>
      <c r="C104" s="59"/>
      <c r="D104" s="59"/>
      <c r="E104" s="59"/>
      <c r="F104" s="59"/>
      <c r="G104" s="59"/>
      <c r="H104" s="59"/>
    </row>
    <row r="105" spans="2:8">
      <c r="B105" s="59"/>
      <c r="C105" s="59"/>
      <c r="D105" s="59"/>
      <c r="E105" s="59"/>
      <c r="F105" s="59"/>
      <c r="G105" s="59"/>
      <c r="H105" s="59"/>
    </row>
    <row r="106" spans="2:8">
      <c r="B106" s="59"/>
      <c r="C106" s="59"/>
      <c r="D106" s="59"/>
      <c r="E106" s="59"/>
      <c r="F106" s="59"/>
      <c r="G106" s="59"/>
      <c r="H106" s="59"/>
    </row>
    <row r="107" spans="2:8">
      <c r="B107" s="59"/>
      <c r="C107" s="59"/>
      <c r="D107" s="59"/>
      <c r="E107" s="59"/>
      <c r="F107" s="59"/>
      <c r="G107" s="59"/>
      <c r="H107" s="59"/>
    </row>
    <row r="108" spans="2:8">
      <c r="B108" s="59"/>
      <c r="C108" s="59"/>
      <c r="D108" s="59"/>
      <c r="E108" s="59"/>
      <c r="F108" s="59"/>
      <c r="G108" s="59"/>
      <c r="H108" s="59"/>
    </row>
    <row r="109" spans="2:8">
      <c r="B109" s="59"/>
      <c r="C109" s="59"/>
      <c r="D109" s="59"/>
      <c r="E109" s="59"/>
      <c r="F109" s="59"/>
      <c r="G109" s="59"/>
      <c r="H109" s="59"/>
    </row>
    <row r="110" spans="2:8">
      <c r="B110" s="59"/>
      <c r="C110" s="59"/>
      <c r="D110" s="59"/>
      <c r="E110" s="59"/>
      <c r="F110" s="59"/>
      <c r="G110" s="59"/>
      <c r="H110" s="59"/>
    </row>
    <row r="111" spans="2:8">
      <c r="B111" s="59"/>
      <c r="C111" s="59"/>
      <c r="D111" s="59"/>
      <c r="E111" s="59"/>
      <c r="F111" s="59"/>
      <c r="G111" s="59"/>
      <c r="H111" s="59"/>
    </row>
    <row r="112" spans="2:8">
      <c r="B112" s="59"/>
      <c r="C112" s="59"/>
      <c r="D112" s="59"/>
      <c r="E112" s="59"/>
      <c r="F112" s="59"/>
      <c r="G112" s="59"/>
      <c r="H112" s="59"/>
    </row>
    <row r="113" spans="2:8">
      <c r="B113" s="59"/>
      <c r="C113" s="59"/>
      <c r="D113" s="59"/>
      <c r="E113" s="59"/>
      <c r="F113" s="59"/>
      <c r="G113" s="59"/>
      <c r="H113" s="59"/>
    </row>
    <row r="114" spans="2:8">
      <c r="B114" s="59"/>
      <c r="C114" s="59"/>
      <c r="D114" s="59"/>
      <c r="E114" s="59"/>
      <c r="F114" s="59"/>
      <c r="G114" s="59"/>
      <c r="H114" s="59"/>
    </row>
    <row r="115" spans="2:8">
      <c r="B115" s="59"/>
      <c r="C115" s="59"/>
      <c r="D115" s="59"/>
      <c r="E115" s="59"/>
      <c r="F115" s="59"/>
      <c r="G115" s="59"/>
      <c r="H115" s="59"/>
    </row>
    <row r="116" spans="2:8">
      <c r="B116" s="59"/>
      <c r="C116" s="59"/>
      <c r="D116" s="59"/>
      <c r="E116" s="59"/>
      <c r="F116" s="59"/>
      <c r="G116" s="59"/>
      <c r="H116" s="59"/>
    </row>
    <row r="117" spans="2:8">
      <c r="B117" s="59"/>
      <c r="C117" s="59"/>
      <c r="D117" s="59"/>
      <c r="E117" s="59"/>
      <c r="F117" s="59"/>
      <c r="G117" s="59"/>
      <c r="H117" s="59"/>
    </row>
    <row r="118" spans="2:8">
      <c r="B118" s="59"/>
      <c r="C118" s="59"/>
      <c r="D118" s="59"/>
      <c r="E118" s="59"/>
      <c r="F118" s="59"/>
      <c r="G118" s="59"/>
      <c r="H118" s="59"/>
    </row>
    <row r="119" spans="2:8">
      <c r="B119" s="59"/>
      <c r="C119" s="59"/>
      <c r="D119" s="59"/>
      <c r="E119" s="59"/>
      <c r="F119" s="59"/>
      <c r="G119" s="59"/>
      <c r="H119" s="59"/>
    </row>
    <row r="120" spans="2:8">
      <c r="B120" s="59"/>
      <c r="C120" s="59"/>
      <c r="D120" s="59"/>
      <c r="E120" s="59"/>
      <c r="F120" s="59"/>
      <c r="G120" s="59"/>
      <c r="H120" s="59"/>
    </row>
    <row r="121" spans="2:8">
      <c r="B121" s="59"/>
      <c r="C121" s="59"/>
      <c r="D121" s="59"/>
      <c r="E121" s="59"/>
      <c r="F121" s="59"/>
      <c r="G121" s="59"/>
      <c r="H121" s="59"/>
    </row>
    <row r="122" spans="2:8">
      <c r="B122" s="59"/>
      <c r="C122" s="59"/>
      <c r="D122" s="59"/>
      <c r="E122" s="59"/>
      <c r="F122" s="59"/>
      <c r="G122" s="59"/>
      <c r="H122" s="59"/>
    </row>
    <row r="123" spans="2:8">
      <c r="B123" s="59"/>
      <c r="C123" s="59"/>
      <c r="D123" s="59"/>
      <c r="E123" s="59"/>
      <c r="F123" s="59"/>
      <c r="G123" s="59"/>
      <c r="H123" s="59"/>
    </row>
    <row r="124" spans="2:8">
      <c r="B124" s="59"/>
      <c r="C124" s="59"/>
      <c r="D124" s="59"/>
      <c r="E124" s="59"/>
      <c r="F124" s="59"/>
      <c r="G124" s="59"/>
      <c r="H124" s="59"/>
    </row>
    <row r="125" spans="2:8">
      <c r="B125" s="59"/>
      <c r="C125" s="59"/>
      <c r="D125" s="59"/>
      <c r="E125" s="59"/>
      <c r="F125" s="59"/>
      <c r="G125" s="59"/>
      <c r="H125" s="59"/>
    </row>
    <row r="126" spans="2:8">
      <c r="B126" s="59"/>
      <c r="C126" s="59"/>
      <c r="D126" s="59"/>
      <c r="E126" s="59"/>
      <c r="F126" s="59"/>
      <c r="G126" s="59"/>
      <c r="H126" s="59"/>
    </row>
    <row r="127" spans="2:8">
      <c r="B127" s="59"/>
      <c r="C127" s="59"/>
      <c r="D127" s="59"/>
      <c r="E127" s="59"/>
      <c r="F127" s="59"/>
      <c r="G127" s="59"/>
      <c r="H127" s="59"/>
    </row>
    <row r="128" spans="2:8">
      <c r="B128" s="59"/>
      <c r="C128" s="59"/>
      <c r="D128" s="59"/>
      <c r="E128" s="59"/>
      <c r="F128" s="59"/>
      <c r="G128" s="59"/>
      <c r="H128" s="59"/>
    </row>
    <row r="129" spans="2:8">
      <c r="B129" s="59"/>
      <c r="C129" s="59"/>
      <c r="D129" s="59"/>
      <c r="E129" s="59"/>
      <c r="F129" s="59"/>
      <c r="G129" s="59"/>
      <c r="H129" s="59"/>
    </row>
    <row r="130" spans="2:8">
      <c r="B130" s="59"/>
      <c r="C130" s="59"/>
      <c r="D130" s="59"/>
      <c r="E130" s="59"/>
      <c r="F130" s="59"/>
      <c r="G130" s="59"/>
      <c r="H130" s="59"/>
    </row>
    <row r="131" spans="2:8">
      <c r="B131" s="59"/>
      <c r="C131" s="59"/>
      <c r="D131" s="59"/>
      <c r="E131" s="59"/>
      <c r="F131" s="59"/>
      <c r="G131" s="59"/>
      <c r="H131" s="59"/>
    </row>
    <row r="132" spans="2:8">
      <c r="B132" s="59"/>
      <c r="C132" s="59"/>
      <c r="D132" s="59"/>
      <c r="E132" s="59"/>
      <c r="F132" s="59"/>
      <c r="G132" s="59"/>
      <c r="H132" s="59"/>
    </row>
    <row r="133" spans="2:8">
      <c r="B133" s="59"/>
      <c r="C133" s="59"/>
      <c r="D133" s="59"/>
      <c r="E133" s="59"/>
      <c r="F133" s="59"/>
      <c r="G133" s="59"/>
      <c r="H133" s="59"/>
    </row>
    <row r="134" spans="2:8">
      <c r="B134" s="59"/>
      <c r="C134" s="59"/>
      <c r="D134" s="59"/>
      <c r="E134" s="59"/>
      <c r="F134" s="59"/>
      <c r="G134" s="59"/>
      <c r="H134" s="59"/>
    </row>
    <row r="135" spans="2:8">
      <c r="B135" s="59"/>
      <c r="C135" s="59"/>
      <c r="D135" s="59"/>
      <c r="E135" s="59"/>
      <c r="F135" s="59"/>
      <c r="G135" s="59"/>
      <c r="H135" s="59"/>
    </row>
    <row r="136" spans="2:8">
      <c r="B136" s="59"/>
      <c r="C136" s="59"/>
      <c r="D136" s="59"/>
      <c r="E136" s="59"/>
      <c r="F136" s="59"/>
      <c r="G136" s="59"/>
      <c r="H136" s="59"/>
    </row>
    <row r="137" spans="2:8">
      <c r="B137" s="59"/>
      <c r="C137" s="59"/>
      <c r="D137" s="59"/>
      <c r="E137" s="59"/>
      <c r="F137" s="59"/>
      <c r="G137" s="59"/>
      <c r="H137" s="59"/>
    </row>
    <row r="138" spans="2:8">
      <c r="B138" s="59"/>
      <c r="C138" s="59"/>
      <c r="D138" s="59"/>
      <c r="E138" s="59"/>
      <c r="F138" s="59"/>
      <c r="G138" s="59"/>
      <c r="H138" s="59"/>
    </row>
    <row r="139" spans="2:8">
      <c r="B139" s="59"/>
      <c r="C139" s="59"/>
      <c r="D139" s="59"/>
      <c r="E139" s="59"/>
      <c r="F139" s="59"/>
      <c r="G139" s="59"/>
      <c r="H139" s="59"/>
    </row>
    <row r="140" spans="2:8">
      <c r="B140" s="59"/>
      <c r="C140" s="59"/>
      <c r="D140" s="59"/>
      <c r="E140" s="59"/>
      <c r="F140" s="59"/>
      <c r="G140" s="59"/>
      <c r="H140" s="59"/>
    </row>
    <row r="141" spans="2:8">
      <c r="B141" s="59"/>
      <c r="C141" s="59"/>
      <c r="D141" s="59"/>
      <c r="E141" s="59"/>
      <c r="F141" s="59"/>
      <c r="G141" s="59"/>
      <c r="H141" s="59"/>
    </row>
    <row r="142" spans="2:8">
      <c r="B142" s="59"/>
      <c r="C142" s="59"/>
      <c r="D142" s="59"/>
      <c r="E142" s="59"/>
      <c r="F142" s="59"/>
      <c r="G142" s="59"/>
      <c r="H142" s="59"/>
    </row>
    <row r="143" spans="2:8">
      <c r="B143" s="59"/>
      <c r="C143" s="59"/>
      <c r="D143" s="59"/>
      <c r="E143" s="59"/>
      <c r="F143" s="59"/>
      <c r="G143" s="59"/>
      <c r="H143" s="59"/>
    </row>
    <row r="144" spans="2:8">
      <c r="B144" s="59"/>
      <c r="C144" s="59"/>
      <c r="D144" s="59"/>
      <c r="E144" s="59"/>
      <c r="F144" s="59"/>
      <c r="G144" s="59"/>
      <c r="H144" s="59"/>
    </row>
    <row r="145" spans="2:8">
      <c r="B145" s="59"/>
      <c r="C145" s="59"/>
      <c r="D145" s="59"/>
      <c r="E145" s="59"/>
      <c r="F145" s="59"/>
      <c r="G145" s="59"/>
      <c r="H145" s="59"/>
    </row>
    <row r="146" spans="2:8">
      <c r="B146" s="59"/>
      <c r="C146" s="59"/>
      <c r="D146" s="59"/>
      <c r="E146" s="59"/>
      <c r="F146" s="59"/>
      <c r="G146" s="59"/>
      <c r="H146" s="59"/>
    </row>
    <row r="147" spans="2:8">
      <c r="B147" s="59"/>
      <c r="C147" s="59"/>
      <c r="D147" s="59"/>
      <c r="E147" s="59"/>
      <c r="F147" s="59"/>
      <c r="G147" s="59"/>
      <c r="H147" s="59"/>
    </row>
    <row r="148" spans="2:8">
      <c r="B148" s="59"/>
      <c r="C148" s="59"/>
      <c r="D148" s="59"/>
      <c r="E148" s="59"/>
      <c r="F148" s="59"/>
      <c r="G148" s="59"/>
      <c r="H148" s="59"/>
    </row>
    <row r="149" spans="2:8">
      <c r="B149" s="59"/>
      <c r="C149" s="59"/>
      <c r="D149" s="59"/>
      <c r="E149" s="59"/>
      <c r="F149" s="59"/>
      <c r="G149" s="59"/>
      <c r="H149" s="59"/>
    </row>
    <row r="150" spans="2:8">
      <c r="B150" s="59"/>
      <c r="C150" s="59"/>
      <c r="D150" s="59"/>
      <c r="E150" s="59"/>
      <c r="F150" s="59"/>
      <c r="G150" s="59"/>
      <c r="H150" s="59"/>
    </row>
    <row r="151" spans="2:8">
      <c r="B151" s="59"/>
      <c r="C151" s="59"/>
      <c r="D151" s="59"/>
      <c r="E151" s="59"/>
      <c r="F151" s="59"/>
      <c r="G151" s="59"/>
      <c r="H151" s="59"/>
    </row>
    <row r="152" spans="2:8">
      <c r="B152" s="59"/>
      <c r="C152" s="59"/>
      <c r="D152" s="59"/>
      <c r="E152" s="59"/>
      <c r="F152" s="59"/>
      <c r="G152" s="59"/>
      <c r="H152" s="59"/>
    </row>
    <row r="153" spans="2:8">
      <c r="B153" s="59"/>
      <c r="C153" s="59"/>
      <c r="D153" s="59"/>
      <c r="E153" s="59"/>
      <c r="F153" s="59"/>
      <c r="G153" s="59"/>
      <c r="H153" s="59"/>
    </row>
    <row r="154" spans="2:8">
      <c r="B154" s="59"/>
      <c r="C154" s="59"/>
      <c r="D154" s="59"/>
      <c r="E154" s="59"/>
      <c r="F154" s="59"/>
      <c r="G154" s="59"/>
      <c r="H154" s="59"/>
    </row>
    <row r="155" spans="2:8">
      <c r="B155" s="59"/>
      <c r="C155" s="59"/>
      <c r="D155" s="59"/>
      <c r="E155" s="59"/>
      <c r="F155" s="59"/>
      <c r="G155" s="59"/>
      <c r="H155" s="59"/>
    </row>
    <row r="156" spans="2:8">
      <c r="B156" s="59"/>
      <c r="C156" s="59"/>
      <c r="D156" s="59"/>
      <c r="E156" s="59"/>
      <c r="F156" s="59"/>
      <c r="G156" s="59"/>
      <c r="H156" s="59"/>
    </row>
    <row r="157" spans="2:8">
      <c r="B157" s="59"/>
      <c r="C157" s="59"/>
      <c r="D157" s="59"/>
      <c r="E157" s="59"/>
      <c r="F157" s="59"/>
      <c r="G157" s="59"/>
      <c r="H157" s="59"/>
    </row>
    <row r="158" spans="2:8">
      <c r="B158" s="59"/>
      <c r="C158" s="59"/>
      <c r="D158" s="59"/>
      <c r="E158" s="59"/>
      <c r="F158" s="59"/>
      <c r="G158" s="59"/>
      <c r="H158" s="59"/>
    </row>
    <row r="159" spans="2:8">
      <c r="B159" s="59"/>
      <c r="C159" s="59"/>
      <c r="D159" s="59"/>
      <c r="E159" s="59"/>
      <c r="F159" s="59"/>
      <c r="G159" s="59"/>
      <c r="H159" s="59"/>
    </row>
    <row r="160" spans="2:8">
      <c r="B160" s="59"/>
      <c r="C160" s="59"/>
      <c r="D160" s="59"/>
      <c r="E160" s="59"/>
      <c r="F160" s="59"/>
      <c r="G160" s="59"/>
      <c r="H160" s="59"/>
    </row>
    <row r="161" spans="2:8">
      <c r="B161" s="59"/>
      <c r="C161" s="59"/>
      <c r="D161" s="59"/>
      <c r="E161" s="59"/>
      <c r="F161" s="59"/>
      <c r="G161" s="59"/>
      <c r="H161" s="59"/>
    </row>
    <row r="162" spans="2:8">
      <c r="B162" s="59"/>
      <c r="C162" s="59"/>
      <c r="D162" s="59"/>
      <c r="E162" s="59"/>
      <c r="F162" s="59"/>
      <c r="G162" s="59"/>
      <c r="H162" s="59"/>
    </row>
    <row r="163" spans="2:8">
      <c r="B163" s="59"/>
      <c r="C163" s="59"/>
      <c r="D163" s="59"/>
      <c r="E163" s="59"/>
      <c r="F163" s="59"/>
      <c r="G163" s="59"/>
      <c r="H163" s="59"/>
    </row>
    <row r="164" spans="2:8">
      <c r="B164" s="59"/>
      <c r="C164" s="59"/>
      <c r="D164" s="59"/>
      <c r="E164" s="59"/>
      <c r="F164" s="59"/>
      <c r="G164" s="59"/>
      <c r="H164" s="59"/>
    </row>
    <row r="165" spans="2:8">
      <c r="B165" s="59"/>
      <c r="C165" s="59"/>
      <c r="D165" s="59"/>
      <c r="E165" s="59"/>
      <c r="F165" s="59"/>
      <c r="G165" s="59"/>
      <c r="H165" s="59"/>
    </row>
    <row r="166" spans="2:8">
      <c r="B166" s="59"/>
      <c r="C166" s="59"/>
      <c r="D166" s="59"/>
      <c r="E166" s="59"/>
      <c r="F166" s="59"/>
      <c r="G166" s="59"/>
      <c r="H166" s="59"/>
    </row>
    <row r="167" spans="2:8">
      <c r="B167" s="59"/>
      <c r="C167" s="59"/>
      <c r="D167" s="59"/>
      <c r="E167" s="59"/>
      <c r="F167" s="59"/>
      <c r="G167" s="59"/>
      <c r="H167" s="59"/>
    </row>
    <row r="168" spans="2:8">
      <c r="B168" s="59"/>
      <c r="C168" s="59"/>
      <c r="D168" s="59"/>
      <c r="E168" s="59"/>
      <c r="F168" s="59"/>
      <c r="G168" s="59"/>
      <c r="H168" s="59"/>
    </row>
    <row r="169" spans="2:8">
      <c r="B169" s="59"/>
      <c r="C169" s="59"/>
      <c r="D169" s="59"/>
      <c r="E169" s="59"/>
      <c r="F169" s="59"/>
      <c r="G169" s="59"/>
      <c r="H169" s="59"/>
    </row>
    <row r="170" spans="2:8">
      <c r="B170" s="59"/>
      <c r="C170" s="59"/>
      <c r="D170" s="59"/>
      <c r="E170" s="59"/>
      <c r="F170" s="59"/>
      <c r="G170" s="59"/>
      <c r="H170" s="59"/>
    </row>
    <row r="171" spans="2:8">
      <c r="B171" s="59"/>
      <c r="C171" s="59"/>
      <c r="D171" s="59"/>
      <c r="E171" s="59"/>
      <c r="F171" s="59"/>
      <c r="G171" s="59"/>
      <c r="H171" s="59"/>
    </row>
    <row r="172" spans="2:8">
      <c r="B172" s="59"/>
      <c r="C172" s="59"/>
      <c r="D172" s="59"/>
      <c r="E172" s="59"/>
      <c r="F172" s="59"/>
      <c r="G172" s="59"/>
      <c r="H172" s="59"/>
    </row>
    <row r="173" spans="2:8">
      <c r="B173" s="59"/>
      <c r="C173" s="59"/>
      <c r="D173" s="59"/>
      <c r="E173" s="59"/>
      <c r="F173" s="59"/>
      <c r="G173" s="59"/>
      <c r="H173" s="59"/>
    </row>
    <row r="174" spans="2:8">
      <c r="B174" s="59"/>
      <c r="C174" s="59"/>
      <c r="D174" s="59"/>
      <c r="E174" s="59"/>
      <c r="F174" s="59"/>
      <c r="G174" s="59"/>
      <c r="H174" s="59"/>
    </row>
    <row r="175" spans="2:8">
      <c r="B175" s="59"/>
      <c r="C175" s="59"/>
      <c r="D175" s="59"/>
      <c r="E175" s="59"/>
      <c r="F175" s="59"/>
      <c r="G175" s="59"/>
      <c r="H175" s="59"/>
    </row>
    <row r="176" spans="2:8">
      <c r="B176" s="59"/>
      <c r="C176" s="59"/>
      <c r="D176" s="59"/>
      <c r="E176" s="59"/>
      <c r="F176" s="59"/>
      <c r="G176" s="59"/>
      <c r="H176" s="59"/>
    </row>
    <row r="177" spans="2:8">
      <c r="B177" s="59"/>
      <c r="C177" s="59"/>
      <c r="D177" s="59"/>
      <c r="E177" s="59"/>
      <c r="F177" s="59"/>
      <c r="G177" s="59"/>
      <c r="H177" s="59"/>
    </row>
    <row r="178" spans="2:8">
      <c r="B178" s="59"/>
      <c r="C178" s="59"/>
      <c r="D178" s="59"/>
      <c r="E178" s="59"/>
      <c r="F178" s="59"/>
      <c r="G178" s="59"/>
      <c r="H178" s="59"/>
    </row>
    <row r="179" spans="2:8">
      <c r="B179" s="59"/>
      <c r="C179" s="59"/>
      <c r="D179" s="59"/>
      <c r="E179" s="59"/>
      <c r="F179" s="59"/>
      <c r="G179" s="59"/>
      <c r="H179" s="59"/>
    </row>
    <row r="180" spans="2:8">
      <c r="B180" s="59"/>
      <c r="C180" s="59"/>
      <c r="D180" s="59"/>
      <c r="E180" s="59"/>
      <c r="F180" s="59"/>
      <c r="G180" s="59"/>
      <c r="H180" s="59"/>
    </row>
    <row r="181" spans="2:8">
      <c r="B181" s="59"/>
      <c r="C181" s="59"/>
      <c r="D181" s="59"/>
      <c r="E181" s="59"/>
      <c r="F181" s="59"/>
      <c r="G181" s="59"/>
      <c r="H181" s="59"/>
    </row>
    <row r="182" spans="2:8">
      <c r="B182" s="59"/>
      <c r="C182" s="59"/>
      <c r="D182" s="59"/>
      <c r="E182" s="59"/>
      <c r="F182" s="59"/>
      <c r="G182" s="59"/>
      <c r="H182" s="59"/>
    </row>
    <row r="183" spans="2:8">
      <c r="B183" s="59"/>
      <c r="C183" s="59"/>
      <c r="D183" s="59"/>
      <c r="E183" s="59"/>
      <c r="F183" s="59"/>
      <c r="G183" s="59"/>
      <c r="H183" s="59"/>
    </row>
    <row r="184" spans="2:8">
      <c r="B184" s="59"/>
      <c r="C184" s="59"/>
      <c r="D184" s="59"/>
      <c r="E184" s="59"/>
      <c r="F184" s="59"/>
      <c r="G184" s="59"/>
      <c r="H184" s="59"/>
    </row>
    <row r="185" spans="2:8">
      <c r="B185" s="59"/>
      <c r="C185" s="59"/>
      <c r="D185" s="59"/>
      <c r="E185" s="59"/>
      <c r="F185" s="59"/>
      <c r="G185" s="59"/>
      <c r="H185" s="59"/>
    </row>
    <row r="186" spans="2:8">
      <c r="B186" s="59"/>
      <c r="C186" s="59"/>
      <c r="D186" s="59"/>
      <c r="E186" s="59"/>
      <c r="F186" s="59"/>
      <c r="G186" s="59"/>
      <c r="H186" s="59"/>
    </row>
    <row r="187" spans="2:8">
      <c r="B187" s="59"/>
      <c r="C187" s="59"/>
      <c r="D187" s="59"/>
      <c r="E187" s="59"/>
      <c r="F187" s="59"/>
      <c r="G187" s="59"/>
      <c r="H187" s="59"/>
    </row>
    <row r="188" spans="2:8">
      <c r="B188" s="59"/>
      <c r="C188" s="59"/>
      <c r="D188" s="59"/>
      <c r="E188" s="59"/>
      <c r="F188" s="59"/>
      <c r="G188" s="59"/>
      <c r="H188" s="59"/>
    </row>
    <row r="189" spans="2:8">
      <c r="B189" s="59"/>
      <c r="C189" s="59"/>
      <c r="D189" s="59"/>
      <c r="E189" s="59"/>
      <c r="F189" s="59"/>
      <c r="G189" s="59"/>
      <c r="H189" s="59"/>
    </row>
    <row r="190" spans="2:8">
      <c r="B190" s="59"/>
      <c r="C190" s="59"/>
      <c r="D190" s="59"/>
      <c r="E190" s="59"/>
      <c r="F190" s="59"/>
      <c r="G190" s="59"/>
      <c r="H190" s="59"/>
    </row>
    <row r="191" spans="2:8">
      <c r="B191" s="59"/>
      <c r="C191" s="59"/>
      <c r="D191" s="59"/>
      <c r="E191" s="59"/>
      <c r="F191" s="59"/>
      <c r="G191" s="59"/>
      <c r="H191" s="59"/>
    </row>
    <row r="192" spans="2:8">
      <c r="B192" s="59"/>
      <c r="C192" s="59"/>
      <c r="D192" s="59"/>
      <c r="E192" s="59"/>
      <c r="F192" s="59"/>
      <c r="G192" s="59"/>
      <c r="H192" s="59"/>
    </row>
    <row r="193" spans="2:8">
      <c r="B193" s="59"/>
      <c r="C193" s="59"/>
      <c r="D193" s="59"/>
      <c r="E193" s="59"/>
      <c r="F193" s="59"/>
      <c r="G193" s="59"/>
      <c r="H193" s="59"/>
    </row>
    <row r="194" spans="2:8">
      <c r="B194" s="59"/>
      <c r="C194" s="59"/>
      <c r="D194" s="59"/>
      <c r="E194" s="59"/>
      <c r="F194" s="59"/>
      <c r="G194" s="59"/>
      <c r="H194" s="59"/>
    </row>
    <row r="195" spans="2:8">
      <c r="B195" s="59"/>
      <c r="C195" s="59"/>
      <c r="D195" s="59"/>
      <c r="E195" s="59"/>
      <c r="F195" s="59"/>
      <c r="G195" s="59"/>
      <c r="H195" s="59"/>
    </row>
    <row r="196" spans="2:8">
      <c r="B196" s="59"/>
      <c r="C196" s="59"/>
      <c r="D196" s="59"/>
      <c r="E196" s="59"/>
      <c r="F196" s="59"/>
      <c r="G196" s="59"/>
      <c r="H196" s="59"/>
    </row>
    <row r="197" spans="2:8">
      <c r="B197" s="59"/>
      <c r="C197" s="59"/>
      <c r="D197" s="59"/>
      <c r="E197" s="59"/>
      <c r="F197" s="59"/>
      <c r="G197" s="59"/>
      <c r="H197" s="59"/>
    </row>
    <row r="198" spans="2:8">
      <c r="B198" s="59"/>
      <c r="C198" s="59"/>
      <c r="D198" s="59"/>
      <c r="E198" s="59"/>
      <c r="F198" s="59"/>
      <c r="G198" s="59"/>
      <c r="H198" s="59"/>
    </row>
    <row r="199" spans="2:8">
      <c r="B199" s="59"/>
      <c r="C199" s="59"/>
      <c r="D199" s="59"/>
      <c r="E199" s="59"/>
      <c r="F199" s="59"/>
      <c r="G199" s="59"/>
      <c r="H199" s="59"/>
    </row>
    <row r="200" spans="2:8">
      <c r="B200" s="59"/>
      <c r="C200" s="59"/>
      <c r="D200" s="59"/>
      <c r="E200" s="59"/>
      <c r="F200" s="59"/>
      <c r="G200" s="59"/>
      <c r="H200" s="59"/>
    </row>
    <row r="201" spans="2:8">
      <c r="B201" s="59"/>
      <c r="C201" s="59"/>
      <c r="D201" s="59"/>
      <c r="E201" s="59"/>
      <c r="F201" s="59"/>
      <c r="G201" s="59"/>
      <c r="H201" s="59"/>
    </row>
    <row r="202" spans="2:8">
      <c r="B202" s="59"/>
      <c r="C202" s="59"/>
      <c r="D202" s="59"/>
      <c r="E202" s="59"/>
      <c r="F202" s="59"/>
      <c r="G202" s="59"/>
      <c r="H202" s="59"/>
    </row>
    <row r="203" spans="2:8">
      <c r="B203" s="59"/>
      <c r="C203" s="59"/>
      <c r="D203" s="59"/>
      <c r="E203" s="59"/>
      <c r="F203" s="59"/>
      <c r="G203" s="59"/>
      <c r="H203" s="59"/>
    </row>
    <row r="204" spans="2:8">
      <c r="B204" s="59"/>
      <c r="C204" s="59"/>
      <c r="D204" s="59"/>
      <c r="E204" s="59"/>
      <c r="F204" s="59"/>
      <c r="G204" s="59"/>
      <c r="H204" s="59"/>
    </row>
    <row r="205" spans="2:8">
      <c r="B205" s="59"/>
      <c r="C205" s="59"/>
      <c r="D205" s="59"/>
      <c r="E205" s="59"/>
      <c r="F205" s="59"/>
      <c r="G205" s="59"/>
      <c r="H205" s="59"/>
    </row>
    <row r="206" spans="2:8">
      <c r="B206" s="59"/>
      <c r="C206" s="59"/>
      <c r="D206" s="59"/>
      <c r="E206" s="59"/>
      <c r="F206" s="59"/>
      <c r="G206" s="59"/>
      <c r="H206" s="59"/>
    </row>
    <row r="207" spans="2:8">
      <c r="B207" s="59"/>
      <c r="C207" s="59"/>
      <c r="D207" s="59"/>
      <c r="E207" s="59"/>
      <c r="F207" s="59"/>
      <c r="G207" s="59"/>
      <c r="H207" s="59"/>
    </row>
    <row r="208" spans="2:8">
      <c r="B208" s="59"/>
      <c r="C208" s="59"/>
      <c r="D208" s="59"/>
      <c r="E208" s="59"/>
      <c r="F208" s="59"/>
      <c r="G208" s="59"/>
      <c r="H208" s="59"/>
    </row>
    <row r="209" spans="2:8">
      <c r="B209" s="59"/>
      <c r="C209" s="59"/>
      <c r="D209" s="59"/>
      <c r="E209" s="59"/>
      <c r="F209" s="59"/>
      <c r="G209" s="59"/>
      <c r="H209" s="59"/>
    </row>
    <row r="210" spans="2:8">
      <c r="B210" s="59"/>
      <c r="C210" s="59"/>
      <c r="D210" s="59"/>
      <c r="E210" s="59"/>
      <c r="F210" s="59"/>
      <c r="G210" s="59"/>
      <c r="H210" s="59"/>
    </row>
    <row r="211" spans="2:8">
      <c r="B211" s="59"/>
      <c r="C211" s="59"/>
      <c r="D211" s="59"/>
      <c r="E211" s="59"/>
      <c r="F211" s="59"/>
      <c r="G211" s="59"/>
      <c r="H211" s="59"/>
    </row>
    <row r="212" spans="2:8">
      <c r="B212" s="59"/>
      <c r="C212" s="59"/>
      <c r="D212" s="59"/>
      <c r="E212" s="59"/>
      <c r="F212" s="59"/>
      <c r="G212" s="59"/>
      <c r="H212" s="59"/>
    </row>
    <row r="213" spans="2:8">
      <c r="B213" s="59"/>
      <c r="C213" s="59"/>
      <c r="D213" s="59"/>
      <c r="E213" s="59"/>
      <c r="F213" s="59"/>
      <c r="G213" s="59"/>
      <c r="H213" s="59"/>
    </row>
    <row r="214" spans="2:8">
      <c r="B214" s="59"/>
      <c r="C214" s="59"/>
      <c r="D214" s="59"/>
      <c r="E214" s="59"/>
      <c r="F214" s="59"/>
      <c r="G214" s="59"/>
      <c r="H214" s="59"/>
    </row>
    <row r="215" spans="2:8">
      <c r="B215" s="59"/>
      <c r="C215" s="59"/>
      <c r="D215" s="59"/>
      <c r="E215" s="59"/>
      <c r="F215" s="59"/>
      <c r="G215" s="59"/>
      <c r="H215" s="59"/>
    </row>
    <row r="216" spans="2:8">
      <c r="B216" s="59"/>
      <c r="C216" s="59"/>
      <c r="D216" s="59"/>
      <c r="E216" s="59"/>
      <c r="F216" s="59"/>
      <c r="G216" s="59"/>
      <c r="H216" s="59"/>
    </row>
    <row r="217" spans="2:8">
      <c r="B217" s="59"/>
      <c r="C217" s="59"/>
      <c r="D217" s="59"/>
      <c r="E217" s="59"/>
      <c r="F217" s="59"/>
      <c r="G217" s="59"/>
      <c r="H217" s="59"/>
    </row>
    <row r="218" spans="2:8">
      <c r="B218" s="59"/>
      <c r="C218" s="59"/>
      <c r="D218" s="59"/>
      <c r="E218" s="59"/>
      <c r="F218" s="59"/>
      <c r="G218" s="59"/>
      <c r="H218" s="59"/>
    </row>
    <row r="219" spans="2:8">
      <c r="B219" s="59"/>
      <c r="C219" s="59"/>
      <c r="D219" s="59"/>
      <c r="E219" s="59"/>
      <c r="F219" s="59"/>
      <c r="G219" s="59"/>
      <c r="H219" s="59"/>
    </row>
    <row r="220" spans="2:8">
      <c r="B220" s="59"/>
      <c r="C220" s="59"/>
      <c r="D220" s="59"/>
      <c r="E220" s="59"/>
      <c r="F220" s="59"/>
      <c r="G220" s="59"/>
      <c r="H220" s="59"/>
    </row>
    <row r="221" spans="2:8">
      <c r="B221" s="59"/>
      <c r="C221" s="59"/>
      <c r="D221" s="59"/>
      <c r="E221" s="59"/>
      <c r="F221" s="59"/>
      <c r="G221" s="59"/>
      <c r="H221" s="59"/>
    </row>
    <row r="222" spans="2:8">
      <c r="B222" s="59"/>
      <c r="C222" s="59"/>
      <c r="D222" s="59"/>
      <c r="E222" s="59"/>
      <c r="F222" s="59"/>
      <c r="G222" s="59"/>
      <c r="H222" s="59"/>
    </row>
    <row r="223" spans="2:8">
      <c r="B223" s="59"/>
      <c r="C223" s="59"/>
      <c r="D223" s="59"/>
      <c r="E223" s="59"/>
      <c r="F223" s="59"/>
      <c r="G223" s="59"/>
      <c r="H223" s="59"/>
    </row>
    <row r="224" spans="2:8">
      <c r="B224" s="59"/>
      <c r="C224" s="59"/>
      <c r="D224" s="59"/>
      <c r="E224" s="59"/>
      <c r="F224" s="59"/>
      <c r="G224" s="59"/>
      <c r="H224" s="59"/>
    </row>
    <row r="225" spans="2:8">
      <c r="B225" s="59"/>
      <c r="C225" s="59"/>
      <c r="D225" s="59"/>
      <c r="E225" s="59"/>
      <c r="F225" s="59"/>
      <c r="G225" s="59"/>
      <c r="H225" s="59"/>
    </row>
    <row r="226" spans="2:8">
      <c r="B226" s="59"/>
      <c r="C226" s="59"/>
      <c r="D226" s="59"/>
      <c r="E226" s="59"/>
      <c r="F226" s="59"/>
      <c r="G226" s="59"/>
      <c r="H226" s="59"/>
    </row>
    <row r="227" spans="2:8">
      <c r="B227" s="59"/>
      <c r="C227" s="59"/>
      <c r="D227" s="59"/>
      <c r="E227" s="59"/>
      <c r="F227" s="59"/>
      <c r="G227" s="59"/>
      <c r="H227" s="59"/>
    </row>
    <row r="228" spans="2:8">
      <c r="B228" s="59"/>
      <c r="C228" s="59"/>
      <c r="D228" s="59"/>
      <c r="E228" s="59"/>
      <c r="F228" s="59"/>
      <c r="G228" s="59"/>
      <c r="H228" s="59"/>
    </row>
    <row r="229" spans="2:8">
      <c r="B229" s="59"/>
      <c r="C229" s="59"/>
      <c r="D229" s="59"/>
      <c r="E229" s="59"/>
      <c r="F229" s="59"/>
      <c r="G229" s="59"/>
      <c r="H229" s="59"/>
    </row>
    <row r="230" spans="2:8">
      <c r="B230" s="59"/>
      <c r="C230" s="59"/>
      <c r="D230" s="59"/>
      <c r="E230" s="59"/>
      <c r="F230" s="59"/>
      <c r="G230" s="59"/>
      <c r="H230" s="59"/>
    </row>
    <row r="231" spans="2:8">
      <c r="B231" s="59"/>
      <c r="C231" s="59"/>
      <c r="D231" s="59"/>
      <c r="E231" s="59"/>
      <c r="F231" s="59"/>
      <c r="G231" s="59"/>
      <c r="H231" s="59"/>
    </row>
    <row r="232" spans="2:8">
      <c r="B232" s="59"/>
      <c r="C232" s="59"/>
      <c r="D232" s="59"/>
      <c r="E232" s="59"/>
      <c r="F232" s="59"/>
      <c r="G232" s="59"/>
      <c r="H232" s="59"/>
    </row>
    <row r="233" spans="2:8">
      <c r="B233" s="59"/>
      <c r="C233" s="59"/>
      <c r="D233" s="59"/>
      <c r="E233" s="59"/>
      <c r="F233" s="59"/>
      <c r="G233" s="59"/>
      <c r="H233" s="59"/>
    </row>
    <row r="234" spans="2:8">
      <c r="B234" s="59"/>
      <c r="C234" s="59"/>
      <c r="D234" s="59"/>
      <c r="E234" s="59"/>
      <c r="F234" s="59"/>
      <c r="G234" s="59"/>
      <c r="H234" s="59"/>
    </row>
    <row r="235" spans="2:8">
      <c r="B235" s="59"/>
      <c r="C235" s="59"/>
      <c r="D235" s="59"/>
      <c r="E235" s="59"/>
      <c r="F235" s="59"/>
      <c r="G235" s="59"/>
      <c r="H235" s="59"/>
    </row>
    <row r="236" spans="2:8">
      <c r="B236" s="59"/>
      <c r="C236" s="59"/>
      <c r="D236" s="59"/>
      <c r="E236" s="59"/>
      <c r="F236" s="59"/>
      <c r="G236" s="59"/>
      <c r="H236" s="59"/>
    </row>
    <row r="237" spans="2:8">
      <c r="B237" s="59"/>
      <c r="C237" s="59"/>
      <c r="D237" s="59"/>
      <c r="E237" s="59"/>
      <c r="F237" s="59"/>
      <c r="G237" s="59"/>
      <c r="H237" s="59"/>
    </row>
    <row r="238" spans="2:8">
      <c r="B238" s="59"/>
      <c r="C238" s="59"/>
      <c r="D238" s="59"/>
      <c r="E238" s="59"/>
      <c r="F238" s="59"/>
      <c r="G238" s="59"/>
      <c r="H238" s="59"/>
    </row>
    <row r="239" spans="2:8">
      <c r="B239" s="59"/>
      <c r="C239" s="59"/>
      <c r="D239" s="59"/>
      <c r="E239" s="59"/>
      <c r="F239" s="59"/>
      <c r="G239" s="59"/>
      <c r="H239" s="59"/>
    </row>
    <row r="240" spans="2:8">
      <c r="B240" s="59"/>
      <c r="C240" s="59"/>
      <c r="D240" s="59"/>
      <c r="E240" s="59"/>
      <c r="F240" s="59"/>
      <c r="G240" s="59"/>
      <c r="H240" s="59"/>
    </row>
  </sheetData>
  <sheetProtection algorithmName="SHA-512" hashValue="e9ixfBYT1WWcEmXsjv7NdCxEX/HQWtY4iSTQG5XW5gQl4DmuoIm810Obcqx2zDmN8u+6cEJ/9VlgpcjwZsD5zw==" saltValue="704UmBaaWICFgTjN0Y3Iqw==" spinCount="100000" sheet="1" objects="1" scenarios="1" selectLockedCell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xr:uid="{00000000-0002-0000-0800-000000000000}">
      <formula1>0</formula1>
    </dataValidation>
    <dataValidation allowBlank="1" showInputMessage="1" showErrorMessage="1" prompt="This entry is from what was entered as the second mortgage on page 1 of the cost data sheet." sqref="B22" xr:uid="{00000000-0002-0000-0800-000001000000}"/>
    <dataValidation allowBlank="1" showInputMessage="1" showErrorMessage="1" prompt="This entry is from what was entered as the third mortgage on page 1 of the cost data sheet." sqref="B30" xr:uid="{00000000-0002-0000-0800-000002000000}"/>
    <dataValidation allowBlank="1" showInputMessage="1" showErrorMessage="1" prompt="This entry is from what was entered as grants on page 1 of the cost data sheet." sqref="C38" xr:uid="{00000000-0002-0000-0800-000003000000}"/>
    <dataValidation allowBlank="1" showInputMessage="1" showErrorMessage="1" prompt="This entry is from what was entered as equity from the sale of the credits on page 1 of the cost data sheet." sqref="F42" xr:uid="{00000000-0002-0000-0800-000004000000}"/>
    <dataValidation allowBlank="1" showInputMessage="1" showErrorMessage="1" prompt="This entry is from what was entered as a partner's contribution on page 1 of the cost data sheet." sqref="F43" xr:uid="{00000000-0002-0000-0800-000005000000}"/>
  </dataValidations>
  <printOptions horizontalCentered="1"/>
  <pageMargins left="0.5" right="0.5" top="0.5" bottom="0.5" header="0.5" footer="0.5"/>
  <pageSetup scale="59" orientation="portrait" r:id="rId1"/>
  <headerFooter alignWithMargins="0">
    <oddFooter>&amp;LHC Development Final Cost Certification (DFCC)
&amp;10Rev. 06-2023&amp;RPage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FC45751-A25B-45C9-99CD-4C57A53365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FF4A6B-9D2A-4BCA-8C96-EEEC961BE0EA}">
  <ds:schemaRefs>
    <ds:schemaRef ds:uri="http://schemas.microsoft.com/sharepoint/v3/contenttype/forms"/>
  </ds:schemaRefs>
</ds:datastoreItem>
</file>

<file path=customXml/itemProps3.xml><?xml version="1.0" encoding="utf-8"?>
<ds:datastoreItem xmlns:ds="http://schemas.openxmlformats.org/officeDocument/2006/customXml" ds:itemID="{0BECECAB-DE5B-4C1C-9809-32C29DC01BAB}">
  <ds:schemaRefs>
    <ds:schemaRef ds:uri="ee2a4f69-3a29-4b24-b170-d37fab3647f8"/>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dcmitype/"/>
    <ds:schemaRef ds:uri="a84349eb-4374-47bc-83f0-36d288636098"/>
    <ds:schemaRef ds:uri="http://schemas.openxmlformats.org/package/2006/metadata/core-properties"/>
    <ds:schemaRef ds:uri="68dfe011-c19e-4dbd-a5cd-00e4d25ab099"/>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Elizabeth Thorp</cp:lastModifiedBy>
  <cp:lastPrinted>2023-05-24T20:01:47Z</cp:lastPrinted>
  <dcterms:created xsi:type="dcterms:W3CDTF">1999-07-29T18:43:43Z</dcterms:created>
  <dcterms:modified xsi:type="dcterms:W3CDTF">2023-06-27T14:01:03Z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a365a8d8-52b2-4a52-b84f-b96e3a58bea9</vt:lpwstr>
  </property>
  <property fmtid="{D5CDD505-2E9C-101B-9397-08002B2CF9AE}" pid="4" name="MediaServiceImageTags">
    <vt:lpwstr/>
  </property>
</Properties>
</file>