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607" documentId="8_{B4E450BF-1EA0-40BC-954C-E5DC09C9D149}" xr6:coauthVersionLast="47" xr6:coauthVersionMax="47" xr10:uidLastSave="{A9C1E6CE-D7D9-4589-9518-9D7417D3B165}"/>
  <bookViews>
    <workbookView xWindow="-120" yWindow="-120" windowWidth="29040" windowHeight="15720" tabRatio="853" xr2:uid="{00000000-000D-0000-FFFF-FFFF00000000}"/>
  </bookViews>
  <sheets>
    <sheet name="enter scores" sheetId="24" r:id="rId1"/>
    <sheet name="All Applications" sheetId="1" r:id="rId2"/>
    <sheet name="True Scores and Linked Values" sheetId="20" r:id="rId3"/>
    <sheet name="Sorted Apps with Linked Values" sheetId="21" r:id="rId4"/>
    <sheet name="Goal Selection" sheetId="22" r:id="rId5"/>
    <sheet name="Recommendations after goal" sheetId="26" r:id="rId6"/>
    <sheet name="Remaining Funding" sheetId="25" r:id="rId7"/>
    <sheet name="Recommendations after all apps" sheetId="15" r:id="rId8"/>
  </sheets>
  <definedNames>
    <definedName name="_xlnm.Print_Titles" localSheetId="1">'All Applications'!$A:$A,'All Applications'!$1:$1</definedName>
    <definedName name="_xlnm.Print_Titles" localSheetId="0">'enter scores'!$A:$A,'enter scores'!$1:$2</definedName>
    <definedName name="_xlnm.Print_Titles" localSheetId="4">'Goal Selection'!$A:$A,'Goal Selection'!$6:$6</definedName>
    <definedName name="_xlnm.Print_Titles" localSheetId="7">'Recommendations after all apps'!$A:$A,'Recommendations after all apps'!$6:$6</definedName>
    <definedName name="_xlnm.Print_Titles" localSheetId="5">'Recommendations after goal'!$A:$A,'Recommendations after goal'!$6:$6</definedName>
    <definedName name="_xlnm.Print_Titles" localSheetId="6">'Remaining Funding'!$A:$A,'Remaining Funding'!$6:$6</definedName>
    <definedName name="_xlnm.Print_Titles" localSheetId="3">'Sorted Apps with Linked Values'!$A:$A,'Sorted Apps with Linked Values'!$1:$1</definedName>
    <definedName name="_xlnm.Print_Titles" localSheetId="2">'True Scores and Linked Values'!$A:$A,'True Scores and Linked Values'!$1:$1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" i="26" l="1"/>
  <c r="T10" i="26"/>
  <c r="R10" i="26"/>
  <c r="N10" i="26"/>
  <c r="K10" i="26"/>
  <c r="I10" i="26"/>
  <c r="G10" i="26"/>
  <c r="V9" i="26"/>
  <c r="T9" i="26"/>
  <c r="R9" i="26"/>
  <c r="N9" i="26"/>
  <c r="K9" i="26"/>
  <c r="I9" i="26"/>
  <c r="G9" i="26"/>
  <c r="C3" i="26"/>
  <c r="C4" i="26" s="1"/>
  <c r="V17" i="25"/>
  <c r="T17" i="25"/>
  <c r="R17" i="25"/>
  <c r="N17" i="25"/>
  <c r="K17" i="25"/>
  <c r="I17" i="25"/>
  <c r="G17" i="25"/>
  <c r="V16" i="25"/>
  <c r="T16" i="25"/>
  <c r="R16" i="25"/>
  <c r="N16" i="25"/>
  <c r="K16" i="25"/>
  <c r="I16" i="25"/>
  <c r="G16" i="25"/>
  <c r="V15" i="25"/>
  <c r="T15" i="25"/>
  <c r="R15" i="25"/>
  <c r="N15" i="25"/>
  <c r="K15" i="25"/>
  <c r="I15" i="25"/>
  <c r="G15" i="25"/>
  <c r="V14" i="25"/>
  <c r="T14" i="25"/>
  <c r="R14" i="25"/>
  <c r="N14" i="25"/>
  <c r="K14" i="25"/>
  <c r="I14" i="25"/>
  <c r="G14" i="25"/>
  <c r="V13" i="25"/>
  <c r="T13" i="25"/>
  <c r="R13" i="25"/>
  <c r="N13" i="25"/>
  <c r="K13" i="25"/>
  <c r="I13" i="25"/>
  <c r="G13" i="25"/>
  <c r="V12" i="25"/>
  <c r="T12" i="25"/>
  <c r="R12" i="25"/>
  <c r="N12" i="25"/>
  <c r="K12" i="25"/>
  <c r="I12" i="25"/>
  <c r="G12" i="25"/>
  <c r="V11" i="25"/>
  <c r="T11" i="25"/>
  <c r="R11" i="25"/>
  <c r="N11" i="25"/>
  <c r="K11" i="25"/>
  <c r="I11" i="25"/>
  <c r="G11" i="25"/>
  <c r="V10" i="25"/>
  <c r="T10" i="25"/>
  <c r="R10" i="25"/>
  <c r="N10" i="25"/>
  <c r="K10" i="25"/>
  <c r="I10" i="25"/>
  <c r="G10" i="25"/>
  <c r="V9" i="25"/>
  <c r="T9" i="25"/>
  <c r="R9" i="25"/>
  <c r="N9" i="25"/>
  <c r="K9" i="25"/>
  <c r="I9" i="25"/>
  <c r="G9" i="25"/>
  <c r="V8" i="25"/>
  <c r="T8" i="25"/>
  <c r="R8" i="25"/>
  <c r="N8" i="25"/>
  <c r="K8" i="25"/>
  <c r="I8" i="25"/>
  <c r="G8" i="25"/>
  <c r="N25" i="24"/>
  <c r="N24" i="24"/>
  <c r="N21" i="24"/>
  <c r="N20" i="24"/>
  <c r="N19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7" i="24" s="1"/>
  <c r="N16" i="24"/>
  <c r="N15" i="24"/>
  <c r="N14" i="24"/>
  <c r="N13" i="24"/>
  <c r="N12" i="24"/>
  <c r="N11" i="24"/>
  <c r="N10" i="24"/>
  <c r="N9" i="24"/>
  <c r="M7" i="24"/>
  <c r="L7" i="24"/>
  <c r="K7" i="24"/>
  <c r="J7" i="24"/>
  <c r="I7" i="24"/>
  <c r="H7" i="24"/>
  <c r="G7" i="24"/>
  <c r="F7" i="24"/>
  <c r="E7" i="24"/>
  <c r="D7" i="24"/>
  <c r="C7" i="24"/>
  <c r="B7" i="24"/>
  <c r="N7" i="24" s="1"/>
  <c r="N6" i="24"/>
  <c r="N5" i="24"/>
  <c r="N4" i="24"/>
  <c r="G10" i="15" l="1"/>
  <c r="G9" i="15"/>
  <c r="G17" i="22"/>
  <c r="G16" i="22"/>
  <c r="G15" i="22"/>
  <c r="G14" i="22"/>
  <c r="G13" i="22"/>
  <c r="G12" i="22"/>
  <c r="G11" i="22"/>
  <c r="G10" i="22"/>
  <c r="G9" i="22"/>
  <c r="G8" i="22"/>
  <c r="G3" i="21"/>
  <c r="G15" i="21"/>
  <c r="G14" i="21"/>
  <c r="G12" i="21"/>
  <c r="G11" i="21"/>
  <c r="G10" i="21"/>
  <c r="G9" i="21"/>
  <c r="G8" i="21"/>
  <c r="G7" i="21"/>
  <c r="G6" i="21"/>
  <c r="G5" i="21"/>
  <c r="G4" i="21"/>
  <c r="G3" i="20"/>
  <c r="G14" i="20"/>
  <c r="G13" i="20"/>
  <c r="G12" i="20"/>
  <c r="G11" i="20"/>
  <c r="G10" i="20"/>
  <c r="G9" i="20"/>
  <c r="G8" i="20"/>
  <c r="G7" i="20"/>
  <c r="G6" i="20"/>
  <c r="G5" i="20"/>
  <c r="G4" i="20"/>
  <c r="C3" i="15"/>
  <c r="V10" i="15"/>
  <c r="T10" i="15"/>
  <c r="R10" i="15"/>
  <c r="N10" i="15"/>
  <c r="K10" i="15"/>
  <c r="I10" i="15"/>
  <c r="V9" i="15"/>
  <c r="T9" i="15"/>
  <c r="R9" i="15"/>
  <c r="N9" i="15"/>
  <c r="K9" i="15"/>
  <c r="I9" i="15"/>
  <c r="V13" i="22"/>
  <c r="T13" i="22"/>
  <c r="R13" i="22"/>
  <c r="N13" i="22"/>
  <c r="K13" i="22"/>
  <c r="I13" i="22"/>
  <c r="V12" i="22"/>
  <c r="T12" i="22"/>
  <c r="R12" i="22"/>
  <c r="N12" i="22"/>
  <c r="K12" i="22"/>
  <c r="I12" i="22"/>
  <c r="V9" i="22"/>
  <c r="T9" i="22"/>
  <c r="R9" i="22"/>
  <c r="N9" i="22"/>
  <c r="K9" i="22"/>
  <c r="I9" i="22"/>
  <c r="V8" i="22"/>
  <c r="T8" i="22"/>
  <c r="R8" i="22"/>
  <c r="N8" i="22"/>
  <c r="K8" i="22"/>
  <c r="I8" i="22"/>
  <c r="V17" i="22"/>
  <c r="T17" i="22"/>
  <c r="R17" i="22"/>
  <c r="N17" i="22"/>
  <c r="K17" i="22"/>
  <c r="I17" i="22"/>
  <c r="V16" i="22"/>
  <c r="T16" i="22"/>
  <c r="R16" i="22"/>
  <c r="N16" i="22"/>
  <c r="K16" i="22"/>
  <c r="I16" i="22"/>
  <c r="V15" i="22"/>
  <c r="T15" i="22"/>
  <c r="R15" i="22"/>
  <c r="N15" i="22"/>
  <c r="K15" i="22"/>
  <c r="I15" i="22"/>
  <c r="V14" i="22"/>
  <c r="T14" i="22"/>
  <c r="R14" i="22"/>
  <c r="N14" i="22"/>
  <c r="K14" i="22"/>
  <c r="I14" i="22"/>
  <c r="V11" i="22"/>
  <c r="T11" i="22"/>
  <c r="R11" i="22"/>
  <c r="N11" i="22"/>
  <c r="K11" i="22"/>
  <c r="I11" i="22"/>
  <c r="V10" i="22"/>
  <c r="T10" i="22"/>
  <c r="R10" i="22"/>
  <c r="N10" i="22"/>
  <c r="K10" i="22"/>
  <c r="I10" i="22"/>
  <c r="V15" i="21"/>
  <c r="T15" i="21"/>
  <c r="R15" i="21"/>
  <c r="N15" i="21"/>
  <c r="K15" i="21"/>
  <c r="I15" i="21"/>
  <c r="V14" i="21"/>
  <c r="T14" i="21"/>
  <c r="R14" i="21"/>
  <c r="N14" i="21"/>
  <c r="K14" i="21"/>
  <c r="I14" i="21"/>
  <c r="V12" i="21"/>
  <c r="T12" i="21"/>
  <c r="R12" i="21"/>
  <c r="N12" i="21"/>
  <c r="K12" i="21"/>
  <c r="I12" i="21"/>
  <c r="V11" i="21"/>
  <c r="T11" i="21"/>
  <c r="R11" i="21"/>
  <c r="N11" i="21"/>
  <c r="K11" i="21"/>
  <c r="I11" i="21"/>
  <c r="V10" i="21"/>
  <c r="T10" i="21"/>
  <c r="R10" i="21"/>
  <c r="N10" i="21"/>
  <c r="K10" i="21"/>
  <c r="I10" i="21"/>
  <c r="V9" i="21"/>
  <c r="T9" i="21"/>
  <c r="R9" i="21"/>
  <c r="N9" i="21"/>
  <c r="K9" i="21"/>
  <c r="I9" i="21"/>
  <c r="V8" i="21"/>
  <c r="T8" i="21"/>
  <c r="R8" i="21"/>
  <c r="N8" i="21"/>
  <c r="K8" i="21"/>
  <c r="I8" i="21"/>
  <c r="V7" i="21"/>
  <c r="T7" i="21"/>
  <c r="R7" i="21"/>
  <c r="N7" i="21"/>
  <c r="K7" i="21"/>
  <c r="I7" i="21"/>
  <c r="V6" i="21"/>
  <c r="T6" i="21"/>
  <c r="R6" i="21"/>
  <c r="N6" i="21"/>
  <c r="K6" i="21"/>
  <c r="I6" i="21"/>
  <c r="V5" i="21"/>
  <c r="T5" i="21"/>
  <c r="R5" i="21"/>
  <c r="N5" i="21"/>
  <c r="K5" i="21"/>
  <c r="I5" i="21"/>
  <c r="V4" i="21"/>
  <c r="T4" i="21"/>
  <c r="R4" i="21"/>
  <c r="N4" i="21"/>
  <c r="K4" i="21"/>
  <c r="I4" i="21"/>
  <c r="V3" i="21"/>
  <c r="T3" i="21"/>
  <c r="R3" i="21"/>
  <c r="N3" i="21"/>
  <c r="K3" i="21"/>
  <c r="I3" i="21"/>
  <c r="V14" i="20"/>
  <c r="V13" i="20"/>
  <c r="V12" i="20"/>
  <c r="V11" i="20"/>
  <c r="V10" i="20"/>
  <c r="V9" i="20"/>
  <c r="V8" i="20"/>
  <c r="V7" i="20"/>
  <c r="V6" i="20"/>
  <c r="V5" i="20"/>
  <c r="V4" i="20"/>
  <c r="V3" i="20"/>
  <c r="T14" i="20"/>
  <c r="T13" i="20"/>
  <c r="T12" i="20"/>
  <c r="T11" i="20"/>
  <c r="T10" i="20"/>
  <c r="T9" i="20"/>
  <c r="T8" i="20"/>
  <c r="T7" i="20"/>
  <c r="T6" i="20"/>
  <c r="T5" i="20"/>
  <c r="T4" i="20"/>
  <c r="T3" i="20"/>
  <c r="R14" i="20"/>
  <c r="R13" i="20"/>
  <c r="R12" i="20"/>
  <c r="R11" i="20"/>
  <c r="R10" i="20"/>
  <c r="R9" i="20"/>
  <c r="R8" i="20"/>
  <c r="R7" i="20"/>
  <c r="R6" i="20"/>
  <c r="R5" i="20"/>
  <c r="R4" i="20"/>
  <c r="R3" i="20"/>
  <c r="N14" i="20"/>
  <c r="N13" i="20"/>
  <c r="N12" i="20"/>
  <c r="N11" i="20"/>
  <c r="N10" i="20"/>
  <c r="N9" i="20"/>
  <c r="N8" i="20"/>
  <c r="N7" i="20"/>
  <c r="N6" i="20"/>
  <c r="N5" i="20"/>
  <c r="N4" i="20"/>
  <c r="N3" i="20"/>
  <c r="K14" i="20"/>
  <c r="K13" i="20"/>
  <c r="K12" i="20"/>
  <c r="K11" i="20"/>
  <c r="K10" i="20"/>
  <c r="K9" i="20"/>
  <c r="K8" i="20"/>
  <c r="K7" i="20"/>
  <c r="K6" i="20"/>
  <c r="K5" i="20"/>
  <c r="K4" i="20"/>
  <c r="K3" i="20"/>
  <c r="I14" i="20"/>
  <c r="I13" i="20"/>
  <c r="I12" i="20"/>
  <c r="I11" i="20"/>
  <c r="I10" i="20"/>
  <c r="I9" i="20"/>
  <c r="I8" i="20"/>
  <c r="I7" i="20"/>
  <c r="I6" i="20"/>
  <c r="I5" i="20"/>
  <c r="I4" i="20"/>
  <c r="I3" i="20"/>
  <c r="C4" i="15" l="1"/>
</calcChain>
</file>

<file path=xl/sharedStrings.xml><?xml version="1.0" encoding="utf-8"?>
<sst xmlns="http://schemas.openxmlformats.org/spreadsheetml/2006/main" count="1056" uniqueCount="87">
  <si>
    <t>Application Number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</si>
  <si>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</si>
  <si>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</si>
  <si>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</si>
  <si>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</si>
  <si>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</si>
  <si>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</si>
  <si>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County Size</t>
  </si>
  <si>
    <t>L</t>
  </si>
  <si>
    <t>M</t>
  </si>
  <si>
    <t>A</t>
  </si>
  <si>
    <t>Orange</t>
  </si>
  <si>
    <t>B</t>
  </si>
  <si>
    <t>Palm Beach</t>
  </si>
  <si>
    <t>Broward</t>
  </si>
  <si>
    <t>Leon</t>
  </si>
  <si>
    <t>Miami-Dade</t>
  </si>
  <si>
    <t>Remaining Funding</t>
  </si>
  <si>
    <t xml:space="preserve">Total Live Local SAIL Funding </t>
  </si>
  <si>
    <t xml:space="preserve">Total Live Local SAIL Allocated </t>
  </si>
  <si>
    <t>Total Live Local SAIL Remaining</t>
  </si>
  <si>
    <t>Total Live Local SAIL Request Amount (SAIL plus ELI)</t>
  </si>
  <si>
    <t>Y</t>
  </si>
  <si>
    <t>N</t>
  </si>
  <si>
    <t>Ineligible Applications</t>
  </si>
  <si>
    <t>Eligible Applications</t>
  </si>
  <si>
    <t>2024-101</t>
  </si>
  <si>
    <t>2024-102</t>
  </si>
  <si>
    <t>2024-103</t>
  </si>
  <si>
    <t>2024-104</t>
  </si>
  <si>
    <t>2024-105</t>
  </si>
  <si>
    <t>2024-106</t>
  </si>
  <si>
    <t>2024-107</t>
  </si>
  <si>
    <t>2024-108</t>
  </si>
  <si>
    <t>2024-109</t>
  </si>
  <si>
    <t>2024-110</t>
  </si>
  <si>
    <t>2024-111</t>
  </si>
  <si>
    <t>2024-112</t>
  </si>
  <si>
    <t>Priority Level</t>
  </si>
  <si>
    <t>Age of Development Funding Preference</t>
  </si>
  <si>
    <t>Number of Units Funding Preference</t>
  </si>
  <si>
    <t>Linked Applications Eligibility Status</t>
  </si>
  <si>
    <t>A/B Leveraging</t>
  </si>
  <si>
    <t>Linked Applications Priority Status</t>
  </si>
  <si>
    <t>Linked Applications Total Points</t>
  </si>
  <si>
    <t>Linked Applications A/B Leveraging</t>
  </si>
  <si>
    <t>Linked Applications job Creation Status</t>
  </si>
  <si>
    <t>Linked Applications Lottery Number</t>
  </si>
  <si>
    <t>Leon Reconstructed Development</t>
  </si>
  <si>
    <t>Leon New Development</t>
  </si>
  <si>
    <t>Broward Reconstructed Development</t>
  </si>
  <si>
    <t>Broward New Development</t>
  </si>
  <si>
    <t>Miami-Dade New Development</t>
  </si>
  <si>
    <t>Miami-Dade Reconstructed Development</t>
  </si>
  <si>
    <t>Orange New Development</t>
  </si>
  <si>
    <t>Orange Reconstructed Development</t>
  </si>
  <si>
    <t>Palm Beach New Development</t>
  </si>
  <si>
    <t>Palm Beach Reconstructed Development</t>
  </si>
  <si>
    <t>2nd Leon New Development</t>
  </si>
  <si>
    <t>2nd Leon Reconstructed Development</t>
  </si>
  <si>
    <t>Linked Applications New Development Name</t>
  </si>
  <si>
    <t>Qualifies for the HUD Choice Neighborhoods Implementation Grant Goal</t>
  </si>
  <si>
    <t>Goal to fund one set of Linked Applications that qualify for the HUD Choice Neighborhoods Implementation Grant Goal</t>
  </si>
  <si>
    <t>Linked Applications Total Live Local SAIL Request Amount</t>
  </si>
  <si>
    <t>HOME RFA Scoring Items</t>
  </si>
  <si>
    <t>COUNT</t>
  </si>
  <si>
    <t>Development Name</t>
  </si>
  <si>
    <t>Point Items</t>
  </si>
  <si>
    <t>Eligibility Items</t>
  </si>
  <si>
    <t>All Eligibility Requirements Met?</t>
  </si>
  <si>
    <t>Tie-Breakers</t>
  </si>
  <si>
    <t>Goal</t>
  </si>
  <si>
    <t>1st point item (5 points)</t>
  </si>
  <si>
    <t>2nd point item (5 points)</t>
  </si>
  <si>
    <t>3rd point item (5 points)</t>
  </si>
  <si>
    <t>Total Points (maximum of 15)</t>
  </si>
  <si>
    <t>Eligibility Item 1</t>
  </si>
  <si>
    <t>Eligibility Item 2</t>
  </si>
  <si>
    <t>Eligibility Item 3</t>
  </si>
  <si>
    <t>Eligibility Item 4</t>
  </si>
  <si>
    <t>Eligibility Item 5</t>
  </si>
  <si>
    <t>Eligibility Item 6</t>
  </si>
  <si>
    <t>Eligibility Item 7</t>
  </si>
  <si>
    <t>Eligibility Item 8</t>
  </si>
  <si>
    <t>Age of Development Funding Preference?</t>
  </si>
  <si>
    <t>Number of Units Funding Preference?</t>
  </si>
  <si>
    <t>Qualifies for the HUD Choice Neighborhoods Implementation Grant Goal?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</si>
</sst>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9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5" fillId="0" borderId="0" xfId="3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8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6" fontId="11" fillId="0" borderId="0" xfId="0" applyNumberFormat="1" applyFont="1" applyBorder="1" applyAlignment="1">
      <alignment horizontal="left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43" fontId="11" fillId="0" borderId="0" xfId="1" applyFont="1" applyBorder="1" applyAlignment="1">
      <alignment horizontal="right" vertical="center" wrapText="1"/>
    </xf>
    <xf numFmtId="6" fontId="11" fillId="0" borderId="0" xfId="0" applyNumberFormat="1" applyFont="1" applyBorder="1" applyAlignment="1">
      <alignment horizontal="right" vertical="center" wrapText="1"/>
    </xf>
    <xf numFmtId="8" fontId="11" fillId="0" borderId="0" xfId="0" applyNumberFormat="1" applyFont="1" applyBorder="1" applyAlignment="1">
      <alignment horizontal="left" vertical="center" wrapText="1"/>
    </xf>
    <xf numFmtId="0" fontId="11" fillId="0" borderId="0" xfId="4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vertical="center"/>
    </xf>
    <xf numFmtId="0" fontId="7" fillId="0" borderId="0" xfId="8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 wrapText="1"/>
    </xf>
    <xf numFmtId="0" fontId="11" fillId="0" borderId="0" xfId="8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left" vertical="center" wrapText="1"/>
    </xf>
    <xf numFmtId="43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NumberFormat="1" applyFont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8" fontId="11" fillId="2" borderId="1" xfId="0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Border="1" applyAlignment="1">
      <alignment horizontal="left" vertical="center"/>
    </xf>
    <xf numFmtId="6" fontId="11" fillId="0" borderId="0" xfId="0" applyNumberFormat="1" applyFont="1" applyBorder="1" applyAlignment="1">
      <alignment horizontal="left" vertical="center"/>
    </xf>
    <xf numFmtId="8" fontId="11" fillId="0" borderId="0" xfId="0" applyNumberFormat="1" applyFont="1" applyBorder="1" applyAlignment="1">
      <alignment horizontal="left" vertical="center"/>
    </xf>
    <xf numFmtId="8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7" fillId="0" borderId="0" xfId="8" applyNumberFormat="1" applyFont="1" applyFill="1" applyBorder="1" applyAlignment="1">
      <alignment horizontal="center" vertical="center"/>
    </xf>
    <xf numFmtId="8" fontId="11" fillId="0" borderId="0" xfId="0" applyNumberFormat="1" applyFont="1" applyFill="1" applyBorder="1" applyAlignment="1">
      <alignment horizontal="left" vertical="center"/>
    </xf>
    <xf numFmtId="8" fontId="11" fillId="0" borderId="0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10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8" fontId="7" fillId="2" borderId="1" xfId="0" applyNumberFormat="1" applyFont="1" applyFill="1" applyBorder="1" applyAlignment="1">
      <alignment horizontal="center" vertical="center"/>
    </xf>
    <xf numFmtId="41" fontId="10" fillId="0" borderId="0" xfId="1" applyNumberFormat="1" applyFont="1" applyAlignment="1">
      <alignment vertical="center"/>
    </xf>
    <xf numFmtId="41" fontId="7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" xfId="6" applyFont="1" applyBorder="1" applyAlignment="1">
      <alignment horizontal="left" vertical="center" wrapText="1"/>
    </xf>
    <xf numFmtId="0" fontId="17" fillId="0" borderId="1" xfId="6" applyFont="1" applyBorder="1" applyAlignment="1" applyProtection="1">
      <alignment horizontal="center" vertical="center" wrapText="1"/>
      <protection locked="0"/>
    </xf>
    <xf numFmtId="0" fontId="5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3" borderId="6" xfId="6" applyFont="1" applyFill="1" applyBorder="1" applyAlignment="1">
      <alignment horizontal="left" vertical="center" wrapText="1"/>
    </xf>
    <xf numFmtId="0" fontId="18" fillId="3" borderId="6" xfId="6" applyFont="1" applyFill="1" applyBorder="1" applyAlignment="1" applyProtection="1">
      <alignment horizontal="center" vertical="center" wrapText="1"/>
      <protection locked="0"/>
    </xf>
    <xf numFmtId="0" fontId="18" fillId="3" borderId="3" xfId="6" applyFont="1" applyFill="1" applyBorder="1" applyAlignment="1" applyProtection="1">
      <alignment horizontal="center" vertical="center" wrapText="1"/>
      <protection locked="0"/>
    </xf>
    <xf numFmtId="0" fontId="19" fillId="0" borderId="2" xfId="6" applyFont="1" applyBorder="1" applyAlignment="1">
      <alignment vertical="center" wrapText="1"/>
    </xf>
    <xf numFmtId="0" fontId="18" fillId="0" borderId="1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21" fillId="0" borderId="6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0" fontId="18" fillId="0" borderId="3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/>
    </xf>
    <xf numFmtId="0" fontId="6" fillId="3" borderId="6" xfId="6" applyFont="1" applyFill="1" applyBorder="1" applyAlignment="1">
      <alignment horizontal="center" vertical="center"/>
    </xf>
    <xf numFmtId="0" fontId="6" fillId="3" borderId="3" xfId="6" applyFont="1" applyFill="1" applyBorder="1" applyAlignment="1">
      <alignment horizontal="center" vertical="center"/>
    </xf>
    <xf numFmtId="0" fontId="6" fillId="0" borderId="5" xfId="6" applyFont="1" applyBorder="1" applyAlignment="1">
      <alignment horizontal="left" vertical="center" wrapText="1"/>
    </xf>
    <xf numFmtId="0" fontId="20" fillId="0" borderId="1" xfId="6" applyFont="1" applyBorder="1" applyAlignment="1">
      <alignment horizontal="left" vertical="center" wrapText="1"/>
    </xf>
    <xf numFmtId="0" fontId="6" fillId="4" borderId="3" xfId="6" applyFont="1" applyFill="1" applyBorder="1" applyAlignment="1">
      <alignment horizontal="center" vertical="center"/>
    </xf>
    <xf numFmtId="0" fontId="18" fillId="3" borderId="9" xfId="6" applyFont="1" applyFill="1" applyBorder="1" applyAlignment="1" applyProtection="1">
      <alignment horizontal="center" vertical="center" wrapText="1"/>
      <protection locked="0"/>
    </xf>
    <xf numFmtId="0" fontId="6" fillId="3" borderId="5" xfId="6" applyFont="1" applyFill="1" applyBorder="1" applyAlignment="1">
      <alignment vertical="center"/>
    </xf>
    <xf numFmtId="0" fontId="18" fillId="0" borderId="8" xfId="6" applyFont="1" applyBorder="1" applyAlignment="1">
      <alignment horizontal="center" vertical="center"/>
    </xf>
    <xf numFmtId="0" fontId="6" fillId="0" borderId="0" xfId="6" applyFont="1" applyAlignment="1">
      <alignment horizontal="lef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NumberFormat="1" applyFont="1" applyFill="1" applyBorder="1" applyAlignment="1">
      <alignment horizontal="center" vertical="center"/>
    </xf>
    <xf numFmtId="8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8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right" vertical="center" wrapText="1"/>
    </xf>
    <xf numFmtId="43" fontId="11" fillId="0" borderId="0" xfId="1" applyFont="1" applyFill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0" fontId="16" fillId="0" borderId="7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7" fillId="5" borderId="1" xfId="1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/>
    </xf>
    <xf numFmtId="0" fontId="7" fillId="5" borderId="1" xfId="8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8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4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1" applyNumberFormat="1" applyFont="1" applyFill="1" applyBorder="1" applyAlignment="1">
      <alignment horizontal="center" vertical="center"/>
    </xf>
    <xf numFmtId="8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4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1">
    <cellStyle name="Comma" xfId="1" builtinId="3"/>
    <cellStyle name="Comma 2" xfId="2" xr:uid="{00000000-0005-0000-0000-000001000000}"/>
    <cellStyle name="Comma 3" xfId="8" xr:uid="{00000000-0005-0000-0000-000032000000}"/>
    <cellStyle name="Currency" xfId="3" builtinId="4"/>
    <cellStyle name="Normal" xfId="0" builtinId="0"/>
    <cellStyle name="Normal 2" xfId="7" xr:uid="{00000000-0005-0000-0000-000033000000}"/>
    <cellStyle name="Normal 2 2" xfId="6" xr:uid="{00000000-0005-0000-0000-000004000000}"/>
    <cellStyle name="Normal 3" xfId="5" xr:uid="{00000000-0005-0000-0000-000005000000}"/>
    <cellStyle name="Normal 4" xfId="9" xr:uid="{4FD1B168-B973-45C0-9D34-B0AEE43976F7}"/>
    <cellStyle name="Percent" xfId="4" builtinId="5"/>
    <cellStyle name="Percent 2" xfId="10" xr:uid="{BF836D59-B222-4BF5-9F63-CA1D0728AB9D}"/>
  </cellStyles>
  <dxfs count="19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F6BB-5BCF-425B-A397-0AFFDDF340DC}">
  <sheetPr>
    <pageSetUpPr fitToPage="1"/>
  </sheetPr>
  <dimension ref="A1:N25"/>
  <sheetViews>
    <sheetView tabSelected="1" zoomScale="120" zoomScaleNormal="120" zoomScaleSheetLayoutView="8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C14" sqref="C14"/>
    </sheetView>
  </sheetViews>
  <sheetFormatPr defaultColWidth="8.85546875" defaultRowHeight="12.75" x14ac:dyDescent="0.2"/>
  <cols>
    <col min="1" max="1" width="25.7109375" style="133" customWidth="1"/>
    <col min="2" max="2" width="14.42578125" style="111" customWidth="1"/>
    <col min="3" max="3" width="12" style="111" bestFit="1" customWidth="1"/>
    <col min="4" max="4" width="11.85546875" style="111" bestFit="1" customWidth="1"/>
    <col min="5" max="5" width="12.42578125" style="111" bestFit="1" customWidth="1"/>
    <col min="6" max="6" width="13.5703125" style="111" customWidth="1"/>
    <col min="7" max="8" width="12.42578125" style="111" bestFit="1" customWidth="1"/>
    <col min="9" max="9" width="12" style="111" bestFit="1" customWidth="1"/>
    <col min="10" max="10" width="12.42578125" style="111" bestFit="1" customWidth="1"/>
    <col min="11" max="11" width="12" style="111" bestFit="1" customWidth="1"/>
    <col min="12" max="13" width="12.42578125" style="111" bestFit="1" customWidth="1"/>
    <col min="14" max="16384" width="8.85546875" style="111"/>
  </cols>
  <sheetData>
    <row r="1" spans="1:14" ht="13.7" customHeight="1" x14ac:dyDescent="0.2">
      <c r="A1" s="108" t="s">
        <v>64</v>
      </c>
      <c r="B1" s="109" t="s">
        <v>26</v>
      </c>
      <c r="C1" s="109" t="s">
        <v>27</v>
      </c>
      <c r="D1" s="109" t="s">
        <v>28</v>
      </c>
      <c r="E1" s="109" t="s">
        <v>29</v>
      </c>
      <c r="F1" s="109" t="s">
        <v>30</v>
      </c>
      <c r="G1" s="109" t="s">
        <v>31</v>
      </c>
      <c r="H1" s="110" t="s">
        <v>32</v>
      </c>
      <c r="I1" s="110" t="s">
        <v>33</v>
      </c>
      <c r="J1" s="109" t="s">
        <v>34</v>
      </c>
      <c r="K1" s="109" t="s">
        <v>35</v>
      </c>
      <c r="L1" s="109" t="s">
        <v>36</v>
      </c>
      <c r="M1" s="109" t="s">
        <v>37</v>
      </c>
      <c r="N1" s="185" t="s">
        <v>65</v>
      </c>
    </row>
    <row r="2" spans="1:14" s="113" customFormat="1" ht="51" customHeight="1" x14ac:dyDescent="0.2">
      <c r="A2" s="112" t="s">
        <v>66</v>
      </c>
      <c r="B2" s="109" t="s">
        <v>49</v>
      </c>
      <c r="C2" s="109" t="s">
        <v>58</v>
      </c>
      <c r="D2" s="109" t="s">
        <v>51</v>
      </c>
      <c r="E2" s="109" t="s">
        <v>48</v>
      </c>
      <c r="F2" s="109" t="s">
        <v>54</v>
      </c>
      <c r="G2" s="109" t="s">
        <v>50</v>
      </c>
      <c r="H2" s="110" t="s">
        <v>55</v>
      </c>
      <c r="I2" s="110" t="s">
        <v>52</v>
      </c>
      <c r="J2" s="109" t="s">
        <v>53</v>
      </c>
      <c r="K2" s="109" t="s">
        <v>56</v>
      </c>
      <c r="L2" s="109" t="s">
        <v>59</v>
      </c>
      <c r="M2" s="109" t="s">
        <v>57</v>
      </c>
      <c r="N2" s="186"/>
    </row>
    <row r="3" spans="1:14" s="113" customFormat="1" x14ac:dyDescent="0.2">
      <c r="A3" s="114" t="s">
        <v>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x14ac:dyDescent="0.2">
      <c r="A4" s="117" t="s">
        <v>72</v>
      </c>
      <c r="B4" s="118">
        <v>5</v>
      </c>
      <c r="C4" s="118">
        <v>5</v>
      </c>
      <c r="D4" s="118">
        <v>5</v>
      </c>
      <c r="E4" s="118">
        <v>5</v>
      </c>
      <c r="F4" s="118">
        <v>5</v>
      </c>
      <c r="G4" s="118">
        <v>5</v>
      </c>
      <c r="H4" s="118">
        <v>5</v>
      </c>
      <c r="I4" s="118">
        <v>5</v>
      </c>
      <c r="J4" s="118">
        <v>5</v>
      </c>
      <c r="K4" s="118">
        <v>5</v>
      </c>
      <c r="L4" s="118">
        <v>5</v>
      </c>
      <c r="M4" s="118">
        <v>5</v>
      </c>
      <c r="N4" s="119">
        <f>COUNTIF(B4:M4,0)</f>
        <v>0</v>
      </c>
    </row>
    <row r="5" spans="1:14" x14ac:dyDescent="0.2">
      <c r="A5" s="117" t="s">
        <v>73</v>
      </c>
      <c r="B5" s="118">
        <v>5</v>
      </c>
      <c r="C5" s="118">
        <v>5</v>
      </c>
      <c r="D5" s="118">
        <v>5</v>
      </c>
      <c r="E5" s="118">
        <v>0</v>
      </c>
      <c r="F5" s="118">
        <v>5</v>
      </c>
      <c r="G5" s="118">
        <v>5</v>
      </c>
      <c r="H5" s="118">
        <v>5</v>
      </c>
      <c r="I5" s="118">
        <v>5</v>
      </c>
      <c r="J5" s="118">
        <v>5</v>
      </c>
      <c r="K5" s="118">
        <v>0</v>
      </c>
      <c r="L5" s="118">
        <v>5</v>
      </c>
      <c r="M5" s="118">
        <v>5</v>
      </c>
      <c r="N5" s="119">
        <f t="shared" ref="N5:N6" si="0">COUNTIF(B5:M5,0)</f>
        <v>2</v>
      </c>
    </row>
    <row r="6" spans="1:14" x14ac:dyDescent="0.2">
      <c r="A6" s="117" t="s">
        <v>74</v>
      </c>
      <c r="B6" s="118">
        <v>5</v>
      </c>
      <c r="C6" s="118">
        <v>5</v>
      </c>
      <c r="D6" s="118">
        <v>5</v>
      </c>
      <c r="E6" s="118">
        <v>5</v>
      </c>
      <c r="F6" s="118">
        <v>5</v>
      </c>
      <c r="G6" s="118">
        <v>5</v>
      </c>
      <c r="H6" s="118">
        <v>5</v>
      </c>
      <c r="I6" s="118">
        <v>5</v>
      </c>
      <c r="J6" s="118">
        <v>5</v>
      </c>
      <c r="K6" s="118">
        <v>5</v>
      </c>
      <c r="L6" s="118">
        <v>5</v>
      </c>
      <c r="M6" s="118">
        <v>5</v>
      </c>
      <c r="N6" s="119">
        <f t="shared" si="0"/>
        <v>0</v>
      </c>
    </row>
    <row r="7" spans="1:14" x14ac:dyDescent="0.2">
      <c r="A7" s="120" t="s">
        <v>75</v>
      </c>
      <c r="B7" s="154">
        <f>IF(B5="","",SUM(B4:B6))</f>
        <v>15</v>
      </c>
      <c r="C7" s="154">
        <f t="shared" ref="C7:M7" si="1">IF(C5="","",SUM(C4:C6))</f>
        <v>15</v>
      </c>
      <c r="D7" s="154">
        <f t="shared" si="1"/>
        <v>15</v>
      </c>
      <c r="E7" s="154">
        <f t="shared" si="1"/>
        <v>10</v>
      </c>
      <c r="F7" s="154">
        <f t="shared" si="1"/>
        <v>15</v>
      </c>
      <c r="G7" s="154">
        <f t="shared" si="1"/>
        <v>15</v>
      </c>
      <c r="H7" s="154">
        <f t="shared" si="1"/>
        <v>15</v>
      </c>
      <c r="I7" s="154">
        <f t="shared" si="1"/>
        <v>15</v>
      </c>
      <c r="J7" s="154">
        <f t="shared" si="1"/>
        <v>15</v>
      </c>
      <c r="K7" s="154">
        <f t="shared" si="1"/>
        <v>10</v>
      </c>
      <c r="L7" s="154">
        <f t="shared" si="1"/>
        <v>15</v>
      </c>
      <c r="M7" s="154">
        <f t="shared" si="1"/>
        <v>15</v>
      </c>
      <c r="N7" s="119">
        <f>COUNTIF(B7:M7,10)</f>
        <v>2</v>
      </c>
    </row>
    <row r="8" spans="1:14" s="113" customFormat="1" x14ac:dyDescent="0.2">
      <c r="A8" s="114" t="s">
        <v>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1:14" x14ac:dyDescent="0.2">
      <c r="A9" s="121" t="s">
        <v>76</v>
      </c>
      <c r="B9" s="122" t="s">
        <v>22</v>
      </c>
      <c r="C9" s="122" t="s">
        <v>22</v>
      </c>
      <c r="D9" s="122" t="s">
        <v>22</v>
      </c>
      <c r="E9" s="122" t="s">
        <v>22</v>
      </c>
      <c r="F9" s="122" t="s">
        <v>22</v>
      </c>
      <c r="G9" s="122" t="s">
        <v>22</v>
      </c>
      <c r="H9" s="122" t="s">
        <v>22</v>
      </c>
      <c r="I9" s="122" t="s">
        <v>22</v>
      </c>
      <c r="J9" s="122" t="s">
        <v>22</v>
      </c>
      <c r="K9" s="122" t="s">
        <v>22</v>
      </c>
      <c r="L9" s="122" t="s">
        <v>22</v>
      </c>
      <c r="M9" s="122" t="s">
        <v>22</v>
      </c>
      <c r="N9" s="123">
        <f>COUNTIF(B9:M9,"N")</f>
        <v>0</v>
      </c>
    </row>
    <row r="10" spans="1:14" x14ac:dyDescent="0.2">
      <c r="A10" s="121" t="s">
        <v>77</v>
      </c>
      <c r="B10" s="122" t="s">
        <v>22</v>
      </c>
      <c r="C10" s="122" t="s">
        <v>22</v>
      </c>
      <c r="D10" s="122" t="s">
        <v>22</v>
      </c>
      <c r="E10" s="122" t="s">
        <v>22</v>
      </c>
      <c r="F10" s="122" t="s">
        <v>22</v>
      </c>
      <c r="G10" s="122" t="s">
        <v>22</v>
      </c>
      <c r="H10" s="122" t="s">
        <v>22</v>
      </c>
      <c r="I10" s="122" t="s">
        <v>22</v>
      </c>
      <c r="J10" s="122" t="s">
        <v>22</v>
      </c>
      <c r="K10" s="122" t="s">
        <v>22</v>
      </c>
      <c r="L10" s="122" t="s">
        <v>22</v>
      </c>
      <c r="M10" s="122" t="s">
        <v>22</v>
      </c>
      <c r="N10" s="123">
        <f t="shared" ref="N10:N17" si="2">COUNTIF(B10:M10,"N")</f>
        <v>0</v>
      </c>
    </row>
    <row r="11" spans="1:14" x14ac:dyDescent="0.2">
      <c r="A11" s="121" t="s">
        <v>78</v>
      </c>
      <c r="B11" s="122" t="s">
        <v>22</v>
      </c>
      <c r="C11" s="122" t="s">
        <v>22</v>
      </c>
      <c r="D11" s="122" t="s">
        <v>22</v>
      </c>
      <c r="E11" s="122" t="s">
        <v>22</v>
      </c>
      <c r="F11" s="122" t="s">
        <v>22</v>
      </c>
      <c r="G11" s="122" t="s">
        <v>22</v>
      </c>
      <c r="H11" s="122" t="s">
        <v>22</v>
      </c>
      <c r="I11" s="122" t="s">
        <v>22</v>
      </c>
      <c r="J11" s="122" t="s">
        <v>22</v>
      </c>
      <c r="K11" s="122" t="s">
        <v>22</v>
      </c>
      <c r="L11" s="122" t="s">
        <v>22</v>
      </c>
      <c r="M11" s="122" t="s">
        <v>22</v>
      </c>
      <c r="N11" s="123">
        <f t="shared" si="2"/>
        <v>0</v>
      </c>
    </row>
    <row r="12" spans="1:14" x14ac:dyDescent="0.2">
      <c r="A12" s="121" t="s">
        <v>79</v>
      </c>
      <c r="B12" s="122" t="s">
        <v>22</v>
      </c>
      <c r="C12" s="122" t="s">
        <v>22</v>
      </c>
      <c r="D12" s="122" t="s">
        <v>22</v>
      </c>
      <c r="E12" s="122" t="s">
        <v>22</v>
      </c>
      <c r="F12" s="122" t="s">
        <v>22</v>
      </c>
      <c r="G12" s="122" t="s">
        <v>22</v>
      </c>
      <c r="H12" s="122" t="s">
        <v>22</v>
      </c>
      <c r="I12" s="122" t="s">
        <v>22</v>
      </c>
      <c r="J12" s="122" t="s">
        <v>22</v>
      </c>
      <c r="K12" s="122" t="s">
        <v>22</v>
      </c>
      <c r="L12" s="122" t="s">
        <v>22</v>
      </c>
      <c r="M12" s="122" t="s">
        <v>22</v>
      </c>
      <c r="N12" s="123">
        <f t="shared" si="2"/>
        <v>0</v>
      </c>
    </row>
    <row r="13" spans="1:14" x14ac:dyDescent="0.2">
      <c r="A13" s="121" t="s">
        <v>80</v>
      </c>
      <c r="B13" s="122" t="s">
        <v>22</v>
      </c>
      <c r="C13" s="122" t="s">
        <v>22</v>
      </c>
      <c r="D13" s="122" t="s">
        <v>22</v>
      </c>
      <c r="E13" s="122" t="s">
        <v>22</v>
      </c>
      <c r="F13" s="122" t="s">
        <v>22</v>
      </c>
      <c r="G13" s="122" t="s">
        <v>22</v>
      </c>
      <c r="H13" s="122" t="s">
        <v>22</v>
      </c>
      <c r="I13" s="122" t="s">
        <v>22</v>
      </c>
      <c r="J13" s="122" t="s">
        <v>22</v>
      </c>
      <c r="K13" s="122" t="s">
        <v>22</v>
      </c>
      <c r="L13" s="122" t="s">
        <v>22</v>
      </c>
      <c r="M13" s="122" t="s">
        <v>22</v>
      </c>
      <c r="N13" s="123">
        <f t="shared" si="2"/>
        <v>0</v>
      </c>
    </row>
    <row r="14" spans="1:14" x14ac:dyDescent="0.2">
      <c r="A14" s="121" t="s">
        <v>81</v>
      </c>
      <c r="B14" s="122" t="s">
        <v>22</v>
      </c>
      <c r="C14" s="122" t="s">
        <v>22</v>
      </c>
      <c r="D14" s="122" t="s">
        <v>22</v>
      </c>
      <c r="E14" s="122" t="s">
        <v>22</v>
      </c>
      <c r="F14" s="122" t="s">
        <v>22</v>
      </c>
      <c r="G14" s="122" t="s">
        <v>22</v>
      </c>
      <c r="H14" s="122" t="s">
        <v>22</v>
      </c>
      <c r="I14" s="122" t="s">
        <v>22</v>
      </c>
      <c r="J14" s="122" t="s">
        <v>22</v>
      </c>
      <c r="K14" s="122" t="s">
        <v>22</v>
      </c>
      <c r="L14" s="122" t="s">
        <v>22</v>
      </c>
      <c r="M14" s="122" t="s">
        <v>22</v>
      </c>
      <c r="N14" s="123">
        <f t="shared" si="2"/>
        <v>0</v>
      </c>
    </row>
    <row r="15" spans="1:14" x14ac:dyDescent="0.2">
      <c r="A15" s="121" t="s">
        <v>82</v>
      </c>
      <c r="B15" s="122" t="s">
        <v>22</v>
      </c>
      <c r="C15" s="122" t="s">
        <v>22</v>
      </c>
      <c r="D15" s="122" t="s">
        <v>22</v>
      </c>
      <c r="E15" s="122" t="s">
        <v>22</v>
      </c>
      <c r="F15" s="122" t="s">
        <v>22</v>
      </c>
      <c r="G15" s="122" t="s">
        <v>22</v>
      </c>
      <c r="H15" s="122" t="s">
        <v>22</v>
      </c>
      <c r="I15" s="122" t="s">
        <v>22</v>
      </c>
      <c r="J15" s="122" t="s">
        <v>22</v>
      </c>
      <c r="K15" s="122" t="s">
        <v>23</v>
      </c>
      <c r="L15" s="122" t="s">
        <v>22</v>
      </c>
      <c r="M15" s="122" t="s">
        <v>22</v>
      </c>
      <c r="N15" s="123">
        <f t="shared" si="2"/>
        <v>1</v>
      </c>
    </row>
    <row r="16" spans="1:14" x14ac:dyDescent="0.2">
      <c r="A16" s="121" t="s">
        <v>83</v>
      </c>
      <c r="B16" s="122" t="s">
        <v>22</v>
      </c>
      <c r="C16" s="122" t="s">
        <v>22</v>
      </c>
      <c r="D16" s="122" t="s">
        <v>22</v>
      </c>
      <c r="E16" s="122" t="s">
        <v>22</v>
      </c>
      <c r="F16" s="122" t="s">
        <v>22</v>
      </c>
      <c r="G16" s="122" t="s">
        <v>22</v>
      </c>
      <c r="H16" s="122" t="s">
        <v>22</v>
      </c>
      <c r="I16" s="122" t="s">
        <v>22</v>
      </c>
      <c r="J16" s="122" t="s">
        <v>22</v>
      </c>
      <c r="K16" s="122" t="s">
        <v>22</v>
      </c>
      <c r="L16" s="122" t="s">
        <v>22</v>
      </c>
      <c r="M16" s="122" t="s">
        <v>22</v>
      </c>
      <c r="N16" s="123">
        <f t="shared" si="2"/>
        <v>0</v>
      </c>
    </row>
    <row r="17" spans="1:14" s="113" customFormat="1" ht="25.5" x14ac:dyDescent="0.2">
      <c r="A17" s="124" t="s">
        <v>69</v>
      </c>
      <c r="B17" s="153" t="str">
        <f>IF(B16="","",IF(OR(B9="N",B10="N",B11="N",B12="N",B13="N",B14="N",B15="N",B16="N"),"N","Y"))</f>
        <v>Y</v>
      </c>
      <c r="C17" s="153" t="str">
        <f t="shared" ref="C17:M17" si="3">IF(C16="","",IF(OR(C9="N",C10="N",C11="N",C12="N",C13="N",C14="N",C15="N",C16="N"),"N","Y"))</f>
        <v>Y</v>
      </c>
      <c r="D17" s="153" t="str">
        <f t="shared" si="3"/>
        <v>Y</v>
      </c>
      <c r="E17" s="153" t="str">
        <f t="shared" si="3"/>
        <v>Y</v>
      </c>
      <c r="F17" s="153" t="str">
        <f t="shared" si="3"/>
        <v>Y</v>
      </c>
      <c r="G17" s="153" t="str">
        <f t="shared" si="3"/>
        <v>Y</v>
      </c>
      <c r="H17" s="153" t="str">
        <f t="shared" si="3"/>
        <v>Y</v>
      </c>
      <c r="I17" s="153" t="str">
        <f t="shared" si="3"/>
        <v>Y</v>
      </c>
      <c r="J17" s="153" t="str">
        <f t="shared" si="3"/>
        <v>Y</v>
      </c>
      <c r="K17" s="153" t="str">
        <f t="shared" si="3"/>
        <v>N</v>
      </c>
      <c r="L17" s="153" t="str">
        <f t="shared" si="3"/>
        <v>Y</v>
      </c>
      <c r="M17" s="153" t="str">
        <f t="shared" si="3"/>
        <v>Y</v>
      </c>
      <c r="N17" s="123">
        <f t="shared" si="2"/>
        <v>1</v>
      </c>
    </row>
    <row r="18" spans="1:14" s="113" customFormat="1" x14ac:dyDescent="0.2">
      <c r="A18" s="114" t="s">
        <v>70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4" ht="25.5" x14ac:dyDescent="0.2">
      <c r="A19" s="127" t="s">
        <v>84</v>
      </c>
      <c r="B19" s="122" t="s">
        <v>22</v>
      </c>
      <c r="C19" s="122" t="s">
        <v>22</v>
      </c>
      <c r="D19" s="122" t="s">
        <v>22</v>
      </c>
      <c r="E19" s="122" t="s">
        <v>22</v>
      </c>
      <c r="F19" s="122" t="s">
        <v>22</v>
      </c>
      <c r="G19" s="122" t="s">
        <v>22</v>
      </c>
      <c r="H19" s="122" t="s">
        <v>22</v>
      </c>
      <c r="I19" s="122" t="s">
        <v>22</v>
      </c>
      <c r="J19" s="122" t="s">
        <v>22</v>
      </c>
      <c r="K19" s="122" t="s">
        <v>22</v>
      </c>
      <c r="L19" s="122" t="s">
        <v>22</v>
      </c>
      <c r="M19" s="122" t="s">
        <v>22</v>
      </c>
      <c r="N19" s="123">
        <f>COUNTIF(B19:M19,"N")</f>
        <v>0</v>
      </c>
    </row>
    <row r="20" spans="1:14" ht="25.5" x14ac:dyDescent="0.2">
      <c r="A20" s="121" t="s">
        <v>85</v>
      </c>
      <c r="B20" s="122" t="s">
        <v>22</v>
      </c>
      <c r="C20" s="122" t="s">
        <v>22</v>
      </c>
      <c r="D20" s="122" t="s">
        <v>22</v>
      </c>
      <c r="E20" s="122" t="s">
        <v>22</v>
      </c>
      <c r="F20" s="122" t="s">
        <v>22</v>
      </c>
      <c r="G20" s="122" t="s">
        <v>22</v>
      </c>
      <c r="H20" s="122" t="s">
        <v>22</v>
      </c>
      <c r="I20" s="122" t="s">
        <v>22</v>
      </c>
      <c r="J20" s="122" t="s">
        <v>22</v>
      </c>
      <c r="K20" s="122" t="s">
        <v>23</v>
      </c>
      <c r="L20" s="122" t="s">
        <v>22</v>
      </c>
      <c r="M20" s="122" t="s">
        <v>23</v>
      </c>
      <c r="N20" s="123">
        <f t="shared" ref="N20:N21" si="4">COUNTIF(B20:M20,"N")</f>
        <v>2</v>
      </c>
    </row>
    <row r="21" spans="1:14" ht="25.5" x14ac:dyDescent="0.2">
      <c r="A21" s="127" t="s">
        <v>3</v>
      </c>
      <c r="B21" s="122" t="s">
        <v>22</v>
      </c>
      <c r="C21" s="122" t="s">
        <v>22</v>
      </c>
      <c r="D21" s="122" t="s">
        <v>22</v>
      </c>
      <c r="E21" s="122" t="s">
        <v>22</v>
      </c>
      <c r="F21" s="122" t="s">
        <v>22</v>
      </c>
      <c r="G21" s="122" t="s">
        <v>23</v>
      </c>
      <c r="H21" s="122" t="s">
        <v>22</v>
      </c>
      <c r="I21" s="122" t="s">
        <v>22</v>
      </c>
      <c r="J21" s="122" t="s">
        <v>22</v>
      </c>
      <c r="K21" s="122" t="s">
        <v>22</v>
      </c>
      <c r="L21" s="122" t="s">
        <v>22</v>
      </c>
      <c r="M21" s="122" t="s">
        <v>22</v>
      </c>
      <c r="N21" s="123">
        <f t="shared" si="4"/>
        <v>1</v>
      </c>
    </row>
    <row r="22" spans="1:14" x14ac:dyDescent="0.2">
      <c r="A22" s="128" t="s">
        <v>4</v>
      </c>
      <c r="B22" s="122">
        <v>8</v>
      </c>
      <c r="C22" s="122">
        <v>3</v>
      </c>
      <c r="D22" s="122">
        <v>7</v>
      </c>
      <c r="E22" s="122">
        <v>9</v>
      </c>
      <c r="F22" s="122">
        <v>4</v>
      </c>
      <c r="G22" s="122">
        <v>2</v>
      </c>
      <c r="H22" s="122">
        <v>6</v>
      </c>
      <c r="I22" s="122">
        <v>1</v>
      </c>
      <c r="J22" s="122">
        <v>10</v>
      </c>
      <c r="K22" s="122">
        <v>5</v>
      </c>
      <c r="L22" s="122">
        <v>11</v>
      </c>
      <c r="M22" s="122">
        <v>12</v>
      </c>
      <c r="N22" s="129"/>
    </row>
    <row r="23" spans="1:14" s="113" customFormat="1" x14ac:dyDescent="0.2">
      <c r="A23" s="114" t="s">
        <v>71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1:14" ht="38.25" x14ac:dyDescent="0.2">
      <c r="A24" s="127" t="s">
        <v>86</v>
      </c>
      <c r="B24" s="132" t="s">
        <v>23</v>
      </c>
      <c r="C24" s="132" t="s">
        <v>23</v>
      </c>
      <c r="D24" s="132" t="s">
        <v>23</v>
      </c>
      <c r="E24" s="132" t="s">
        <v>23</v>
      </c>
      <c r="F24" s="132" t="s">
        <v>22</v>
      </c>
      <c r="G24" s="132" t="s">
        <v>23</v>
      </c>
      <c r="H24" s="132" t="s">
        <v>22</v>
      </c>
      <c r="I24" s="132" t="s">
        <v>23</v>
      </c>
      <c r="J24" s="132" t="s">
        <v>23</v>
      </c>
      <c r="K24" s="132" t="s">
        <v>23</v>
      </c>
      <c r="L24" s="132" t="s">
        <v>23</v>
      </c>
      <c r="M24" s="132" t="s">
        <v>23</v>
      </c>
      <c r="N24" s="123">
        <f>COUNTIF(B24:I24,"Y")</f>
        <v>2</v>
      </c>
    </row>
    <row r="25" spans="1:14" x14ac:dyDescent="0.2">
      <c r="A25" s="121" t="s">
        <v>38</v>
      </c>
      <c r="B25" s="118">
        <v>2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23">
        <f>COUNTIF(B25:I25,"2")</f>
        <v>1</v>
      </c>
    </row>
  </sheetData>
  <mergeCells count="1">
    <mergeCell ref="N1:N2"/>
  </mergeCells>
  <conditionalFormatting sqref="B9:M17">
    <cfRule type="cellIs" dxfId="195" priority="9" stopIfTrue="1" operator="equal">
      <formula>"N"</formula>
    </cfRule>
  </conditionalFormatting>
  <conditionalFormatting sqref="B24:M24">
    <cfRule type="expression" dxfId="194" priority="10" stopIfTrue="1">
      <formula>B$24="Y"</formula>
    </cfRule>
  </conditionalFormatting>
  <conditionalFormatting sqref="N7 N9:N17 N19:N21">
    <cfRule type="cellIs" dxfId="193" priority="8" operator="greaterThan">
      <formula>0</formula>
    </cfRule>
  </conditionalFormatting>
  <conditionalFormatting sqref="N24">
    <cfRule type="cellIs" dxfId="192" priority="7" operator="greaterThan">
      <formula>0</formula>
    </cfRule>
  </conditionalFormatting>
  <conditionalFormatting sqref="N4:N6">
    <cfRule type="cellIs" dxfId="191" priority="6" operator="greaterThan">
      <formula>0</formula>
    </cfRule>
  </conditionalFormatting>
  <conditionalFormatting sqref="B7:M7">
    <cfRule type="cellIs" dxfId="190" priority="5" operator="equal">
      <formula>10</formula>
    </cfRule>
  </conditionalFormatting>
  <conditionalFormatting sqref="B19:M22">
    <cfRule type="cellIs" dxfId="189" priority="4" stopIfTrue="1" operator="equal">
      <formula>"N"</formula>
    </cfRule>
  </conditionalFormatting>
  <conditionalFormatting sqref="N25">
    <cfRule type="cellIs" dxfId="188" priority="3" operator="greaterThan">
      <formula>0</formula>
    </cfRule>
  </conditionalFormatting>
  <conditionalFormatting sqref="B25:M25">
    <cfRule type="cellIs" dxfId="187" priority="2" operator="equal">
      <formula>2</formula>
    </cfRule>
  </conditionalFormatting>
  <conditionalFormatting sqref="B4:M6">
    <cfRule type="cellIs" dxfId="186" priority="1" operator="equal">
      <formula>0</formula>
    </cfRule>
  </conditionalFormatting>
  <printOptions horizontalCentered="1"/>
  <pageMargins left="0.7" right="0.7" top="0.75" bottom="0.75" header="0.3" footer="0.3"/>
  <pageSetup paperSize="5" scale="77" fitToHeight="0" orientation="landscape" r:id="rId1"/>
  <headerFooter>
    <oddHeader>&amp;CSample of RFA 2024-214 - Application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4"/>
  <sheetViews>
    <sheetView showGridLines="0" zoomScale="120" zoomScaleNormal="12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S8" sqref="S8"/>
    </sheetView>
  </sheetViews>
  <sheetFormatPr defaultColWidth="9.140625" defaultRowHeight="12" x14ac:dyDescent="0.2"/>
  <cols>
    <col min="1" max="1" width="9.85546875" style="10" customWidth="1"/>
    <col min="2" max="2" width="21.140625" style="9" bestFit="1" customWidth="1"/>
    <col min="3" max="3" width="11.140625" style="10" bestFit="1" customWidth="1"/>
    <col min="4" max="4" width="6.5703125" style="14" customWidth="1"/>
    <col min="5" max="5" width="20.7109375" style="173" customWidth="1"/>
    <col min="6" max="6" width="12.140625" style="16" customWidth="1"/>
    <col min="7" max="7" width="10.42578125" style="156" customWidth="1"/>
    <col min="8" max="8" width="8.5703125" style="10" customWidth="1"/>
    <col min="9" max="9" width="10.42578125" style="158" customWidth="1"/>
    <col min="10" max="10" width="7.5703125" style="10" customWidth="1"/>
    <col min="11" max="11" width="10.140625" style="158" customWidth="1"/>
    <col min="12" max="12" width="13.140625" style="16" customWidth="1"/>
    <col min="13" max="13" width="5.28515625" style="16" customWidth="1"/>
    <col min="14" max="14" width="9.85546875" style="158" customWidth="1"/>
    <col min="15" max="15" width="10.5703125" style="10" customWidth="1"/>
    <col min="16" max="16" width="10" style="10" customWidth="1"/>
    <col min="17" max="17" width="9.5703125" style="10" customWidth="1"/>
    <col min="18" max="18" width="10.28515625" style="158" customWidth="1"/>
    <col min="19" max="19" width="8.7109375" style="15" customWidth="1"/>
    <col min="20" max="20" width="10.28515625" style="158" customWidth="1"/>
    <col min="21" max="21" width="8.7109375" style="14" customWidth="1"/>
    <col min="22" max="22" width="9.7109375" style="164" customWidth="1"/>
    <col min="23" max="16384" width="9.140625" style="10"/>
  </cols>
  <sheetData>
    <row r="1" spans="1:24" s="168" customFormat="1" ht="71.099999999999994" customHeight="1" x14ac:dyDescent="0.2">
      <c r="A1" s="165" t="s">
        <v>0</v>
      </c>
      <c r="B1" s="165" t="s">
        <v>1</v>
      </c>
      <c r="C1" s="165" t="s">
        <v>2</v>
      </c>
      <c r="D1" s="165" t="s">
        <v>7</v>
      </c>
      <c r="E1" s="166" t="s">
        <v>60</v>
      </c>
      <c r="F1" s="165" t="s">
        <v>21</v>
      </c>
      <c r="G1" s="167" t="s">
        <v>63</v>
      </c>
      <c r="H1" s="165" t="s">
        <v>6</v>
      </c>
      <c r="I1" s="167" t="s">
        <v>41</v>
      </c>
      <c r="J1" s="165" t="s">
        <v>38</v>
      </c>
      <c r="K1" s="167" t="s">
        <v>43</v>
      </c>
      <c r="L1" s="165" t="s">
        <v>61</v>
      </c>
      <c r="M1" s="165" t="s">
        <v>5</v>
      </c>
      <c r="N1" s="167" t="s">
        <v>44</v>
      </c>
      <c r="O1" s="165" t="s">
        <v>39</v>
      </c>
      <c r="P1" s="165" t="s">
        <v>40</v>
      </c>
      <c r="Q1" s="165" t="s">
        <v>42</v>
      </c>
      <c r="R1" s="167" t="s">
        <v>45</v>
      </c>
      <c r="S1" s="165" t="s">
        <v>3</v>
      </c>
      <c r="T1" s="167" t="s">
        <v>46</v>
      </c>
      <c r="U1" s="165" t="s">
        <v>4</v>
      </c>
      <c r="V1" s="167" t="s">
        <v>47</v>
      </c>
    </row>
    <row r="2" spans="1:24" ht="22.5" customHeight="1" x14ac:dyDescent="0.2">
      <c r="A2" s="8"/>
    </row>
    <row r="3" spans="1:24" x14ac:dyDescent="0.2">
      <c r="A3" s="41" t="s">
        <v>26</v>
      </c>
      <c r="B3" s="19" t="s">
        <v>49</v>
      </c>
      <c r="C3" s="41" t="s">
        <v>15</v>
      </c>
      <c r="D3" s="36" t="s">
        <v>9</v>
      </c>
      <c r="E3" s="142" t="s">
        <v>49</v>
      </c>
      <c r="F3" s="134">
        <v>7000000</v>
      </c>
      <c r="G3" s="157"/>
      <c r="H3" s="17" t="s">
        <v>22</v>
      </c>
      <c r="I3" s="159"/>
      <c r="J3" s="36">
        <v>2</v>
      </c>
      <c r="K3" s="160"/>
      <c r="L3" s="36" t="s">
        <v>23</v>
      </c>
      <c r="M3" s="11">
        <v>15</v>
      </c>
      <c r="N3" s="160"/>
      <c r="O3" s="39" t="s">
        <v>22</v>
      </c>
      <c r="P3" s="40" t="s">
        <v>22</v>
      </c>
      <c r="Q3" s="56" t="s">
        <v>10</v>
      </c>
      <c r="R3" s="162"/>
      <c r="S3" s="18" t="s">
        <v>22</v>
      </c>
      <c r="T3" s="163"/>
      <c r="U3" s="36">
        <v>8</v>
      </c>
      <c r="V3" s="160"/>
    </row>
    <row r="4" spans="1:24" ht="24" x14ac:dyDescent="0.2">
      <c r="A4" s="41" t="s">
        <v>27</v>
      </c>
      <c r="B4" s="19" t="s">
        <v>58</v>
      </c>
      <c r="C4" s="41" t="s">
        <v>15</v>
      </c>
      <c r="D4" s="36" t="s">
        <v>9</v>
      </c>
      <c r="E4" s="142" t="s">
        <v>58</v>
      </c>
      <c r="F4" s="134">
        <v>7000000</v>
      </c>
      <c r="G4" s="157"/>
      <c r="H4" s="36" t="s">
        <v>22</v>
      </c>
      <c r="I4" s="160"/>
      <c r="J4" s="36">
        <v>1</v>
      </c>
      <c r="K4" s="160"/>
      <c r="L4" s="36" t="s">
        <v>23</v>
      </c>
      <c r="M4" s="11">
        <v>15</v>
      </c>
      <c r="N4" s="160"/>
      <c r="O4" s="39" t="s">
        <v>22</v>
      </c>
      <c r="P4" s="40" t="s">
        <v>22</v>
      </c>
      <c r="Q4" s="56" t="s">
        <v>10</v>
      </c>
      <c r="R4" s="162"/>
      <c r="S4" s="18" t="s">
        <v>22</v>
      </c>
      <c r="T4" s="163"/>
      <c r="U4" s="36">
        <v>3</v>
      </c>
      <c r="V4" s="160"/>
      <c r="X4" s="7"/>
    </row>
    <row r="5" spans="1:24" ht="24" x14ac:dyDescent="0.2">
      <c r="A5" s="41" t="s">
        <v>28</v>
      </c>
      <c r="B5" s="19" t="s">
        <v>51</v>
      </c>
      <c r="C5" s="41" t="s">
        <v>14</v>
      </c>
      <c r="D5" s="36" t="s">
        <v>8</v>
      </c>
      <c r="E5" s="142" t="s">
        <v>51</v>
      </c>
      <c r="F5" s="134">
        <v>12000000</v>
      </c>
      <c r="G5" s="157"/>
      <c r="H5" s="36" t="s">
        <v>22</v>
      </c>
      <c r="I5" s="160"/>
      <c r="J5" s="36">
        <v>1</v>
      </c>
      <c r="K5" s="160"/>
      <c r="L5" s="36" t="s">
        <v>23</v>
      </c>
      <c r="M5" s="11">
        <v>15</v>
      </c>
      <c r="N5" s="160"/>
      <c r="O5" s="40" t="s">
        <v>22</v>
      </c>
      <c r="P5" s="40" t="s">
        <v>22</v>
      </c>
      <c r="Q5" s="56" t="s">
        <v>12</v>
      </c>
      <c r="R5" s="162"/>
      <c r="S5" s="38" t="s">
        <v>22</v>
      </c>
      <c r="T5" s="160"/>
      <c r="U5" s="36">
        <v>7</v>
      </c>
      <c r="V5" s="160"/>
      <c r="X5" s="7"/>
    </row>
    <row r="6" spans="1:24" ht="24" x14ac:dyDescent="0.2">
      <c r="A6" s="41" t="s">
        <v>29</v>
      </c>
      <c r="B6" s="19" t="s">
        <v>48</v>
      </c>
      <c r="C6" s="41" t="s">
        <v>15</v>
      </c>
      <c r="D6" s="36" t="s">
        <v>9</v>
      </c>
      <c r="E6" s="142" t="s">
        <v>49</v>
      </c>
      <c r="F6" s="134">
        <v>8000000</v>
      </c>
      <c r="G6" s="157"/>
      <c r="H6" s="36" t="s">
        <v>22</v>
      </c>
      <c r="I6" s="160"/>
      <c r="J6" s="36">
        <v>1</v>
      </c>
      <c r="K6" s="160"/>
      <c r="L6" s="36" t="s">
        <v>23</v>
      </c>
      <c r="M6" s="11">
        <v>10</v>
      </c>
      <c r="N6" s="160"/>
      <c r="O6" s="40" t="s">
        <v>22</v>
      </c>
      <c r="P6" s="40" t="s">
        <v>22</v>
      </c>
      <c r="Q6" s="56" t="s">
        <v>10</v>
      </c>
      <c r="R6" s="162"/>
      <c r="S6" s="38" t="s">
        <v>22</v>
      </c>
      <c r="T6" s="160"/>
      <c r="U6" s="36">
        <v>9</v>
      </c>
      <c r="V6" s="160"/>
      <c r="X6" s="7"/>
    </row>
    <row r="7" spans="1:24" ht="24" x14ac:dyDescent="0.2">
      <c r="A7" s="41" t="s">
        <v>30</v>
      </c>
      <c r="B7" s="19" t="s">
        <v>54</v>
      </c>
      <c r="C7" s="41" t="s">
        <v>11</v>
      </c>
      <c r="D7" s="36" t="s">
        <v>8</v>
      </c>
      <c r="E7" s="142" t="s">
        <v>54</v>
      </c>
      <c r="F7" s="134">
        <v>10000000</v>
      </c>
      <c r="G7" s="157"/>
      <c r="H7" s="36" t="s">
        <v>22</v>
      </c>
      <c r="I7" s="160"/>
      <c r="J7" s="36">
        <v>1</v>
      </c>
      <c r="K7" s="160"/>
      <c r="L7" s="36" t="s">
        <v>22</v>
      </c>
      <c r="M7" s="11">
        <v>15</v>
      </c>
      <c r="N7" s="160"/>
      <c r="O7" s="40" t="s">
        <v>22</v>
      </c>
      <c r="P7" s="40" t="s">
        <v>22</v>
      </c>
      <c r="Q7" s="56" t="s">
        <v>10</v>
      </c>
      <c r="R7" s="162"/>
      <c r="S7" s="38" t="s">
        <v>22</v>
      </c>
      <c r="T7" s="160"/>
      <c r="U7" s="36">
        <v>4</v>
      </c>
      <c r="V7" s="160"/>
      <c r="X7" s="7"/>
    </row>
    <row r="8" spans="1:24" ht="24" x14ac:dyDescent="0.2">
      <c r="A8" s="41" t="s">
        <v>31</v>
      </c>
      <c r="B8" s="19" t="s">
        <v>50</v>
      </c>
      <c r="C8" s="41" t="s">
        <v>14</v>
      </c>
      <c r="D8" s="36" t="s">
        <v>8</v>
      </c>
      <c r="E8" s="142" t="s">
        <v>51</v>
      </c>
      <c r="F8" s="134">
        <v>11000000</v>
      </c>
      <c r="G8" s="157"/>
      <c r="H8" s="36" t="s">
        <v>22</v>
      </c>
      <c r="I8" s="160"/>
      <c r="J8" s="36">
        <v>1</v>
      </c>
      <c r="K8" s="160"/>
      <c r="L8" s="36" t="s">
        <v>23</v>
      </c>
      <c r="M8" s="11">
        <v>15</v>
      </c>
      <c r="N8" s="160"/>
      <c r="O8" s="40" t="s">
        <v>22</v>
      </c>
      <c r="P8" s="40" t="s">
        <v>22</v>
      </c>
      <c r="Q8" s="56" t="s">
        <v>10</v>
      </c>
      <c r="R8" s="162"/>
      <c r="S8" s="38" t="s">
        <v>23</v>
      </c>
      <c r="T8" s="160"/>
      <c r="U8" s="36">
        <v>2</v>
      </c>
      <c r="V8" s="160"/>
      <c r="X8" s="7"/>
    </row>
    <row r="9" spans="1:24" ht="24" x14ac:dyDescent="0.2">
      <c r="A9" s="41" t="s">
        <v>32</v>
      </c>
      <c r="B9" s="19" t="s">
        <v>55</v>
      </c>
      <c r="C9" s="41" t="s">
        <v>11</v>
      </c>
      <c r="D9" s="36" t="s">
        <v>8</v>
      </c>
      <c r="E9" s="142" t="s">
        <v>54</v>
      </c>
      <c r="F9" s="134">
        <v>12000000</v>
      </c>
      <c r="G9" s="157"/>
      <c r="H9" s="36" t="s">
        <v>22</v>
      </c>
      <c r="I9" s="160"/>
      <c r="J9" s="36">
        <v>1</v>
      </c>
      <c r="K9" s="160"/>
      <c r="L9" s="36" t="s">
        <v>22</v>
      </c>
      <c r="M9" s="11">
        <v>15</v>
      </c>
      <c r="N9" s="160"/>
      <c r="O9" s="40" t="s">
        <v>22</v>
      </c>
      <c r="P9" s="40" t="s">
        <v>22</v>
      </c>
      <c r="Q9" s="56" t="s">
        <v>10</v>
      </c>
      <c r="R9" s="162"/>
      <c r="S9" s="38" t="s">
        <v>22</v>
      </c>
      <c r="T9" s="160"/>
      <c r="U9" s="36">
        <v>6</v>
      </c>
      <c r="V9" s="160"/>
      <c r="X9" s="7"/>
    </row>
    <row r="10" spans="1:24" ht="24" x14ac:dyDescent="0.2">
      <c r="A10" s="41" t="s">
        <v>33</v>
      </c>
      <c r="B10" s="19" t="s">
        <v>52</v>
      </c>
      <c r="C10" s="41" t="s">
        <v>16</v>
      </c>
      <c r="D10" s="36" t="s">
        <v>8</v>
      </c>
      <c r="E10" s="142" t="s">
        <v>52</v>
      </c>
      <c r="F10" s="134">
        <v>12000000</v>
      </c>
      <c r="G10" s="157"/>
      <c r="H10" s="36" t="s">
        <v>22</v>
      </c>
      <c r="I10" s="160"/>
      <c r="J10" s="36">
        <v>1</v>
      </c>
      <c r="K10" s="160"/>
      <c r="L10" s="36" t="s">
        <v>23</v>
      </c>
      <c r="M10" s="11">
        <v>15</v>
      </c>
      <c r="N10" s="160"/>
      <c r="O10" s="40" t="s">
        <v>22</v>
      </c>
      <c r="P10" s="40" t="s">
        <v>22</v>
      </c>
      <c r="Q10" s="56" t="s">
        <v>10</v>
      </c>
      <c r="R10" s="162"/>
      <c r="S10" s="38" t="s">
        <v>22</v>
      </c>
      <c r="T10" s="160"/>
      <c r="U10" s="36">
        <v>1</v>
      </c>
      <c r="V10" s="160"/>
      <c r="W10" s="7"/>
    </row>
    <row r="11" spans="1:24" ht="36" x14ac:dyDescent="0.2">
      <c r="A11" s="41" t="s">
        <v>34</v>
      </c>
      <c r="B11" s="19" t="s">
        <v>53</v>
      </c>
      <c r="C11" s="41" t="s">
        <v>16</v>
      </c>
      <c r="D11" s="36" t="s">
        <v>8</v>
      </c>
      <c r="E11" s="142" t="s">
        <v>52</v>
      </c>
      <c r="F11" s="134">
        <v>10000000</v>
      </c>
      <c r="G11" s="157"/>
      <c r="H11" s="36" t="s">
        <v>22</v>
      </c>
      <c r="I11" s="160"/>
      <c r="J11" s="36">
        <v>1</v>
      </c>
      <c r="K11" s="160"/>
      <c r="L11" s="36" t="s">
        <v>23</v>
      </c>
      <c r="M11" s="11">
        <v>15</v>
      </c>
      <c r="N11" s="160"/>
      <c r="O11" s="40" t="s">
        <v>22</v>
      </c>
      <c r="P11" s="40" t="s">
        <v>22</v>
      </c>
      <c r="Q11" s="56" t="s">
        <v>10</v>
      </c>
      <c r="R11" s="162"/>
      <c r="S11" s="38" t="s">
        <v>22</v>
      </c>
      <c r="T11" s="160"/>
      <c r="U11" s="36">
        <v>10</v>
      </c>
      <c r="V11" s="160"/>
      <c r="W11" s="7"/>
    </row>
    <row r="12" spans="1:24" ht="24" x14ac:dyDescent="0.2">
      <c r="A12" s="41" t="s">
        <v>35</v>
      </c>
      <c r="B12" s="19" t="s">
        <v>56</v>
      </c>
      <c r="C12" s="41" t="s">
        <v>13</v>
      </c>
      <c r="D12" s="36" t="s">
        <v>8</v>
      </c>
      <c r="E12" s="142" t="s">
        <v>56</v>
      </c>
      <c r="F12" s="134">
        <v>11000000</v>
      </c>
      <c r="G12" s="157"/>
      <c r="H12" s="36" t="s">
        <v>23</v>
      </c>
      <c r="I12" s="160"/>
      <c r="J12" s="36">
        <v>1</v>
      </c>
      <c r="K12" s="160"/>
      <c r="L12" s="36" t="s">
        <v>23</v>
      </c>
      <c r="M12" s="11">
        <v>10</v>
      </c>
      <c r="N12" s="160"/>
      <c r="O12" s="40" t="s">
        <v>22</v>
      </c>
      <c r="P12" s="40" t="s">
        <v>23</v>
      </c>
      <c r="Q12" s="56" t="s">
        <v>10</v>
      </c>
      <c r="R12" s="162"/>
      <c r="S12" s="38" t="s">
        <v>22</v>
      </c>
      <c r="T12" s="160"/>
      <c r="U12" s="36">
        <v>5</v>
      </c>
      <c r="V12" s="160"/>
      <c r="W12" s="7"/>
    </row>
    <row r="13" spans="1:24" ht="24" x14ac:dyDescent="0.2">
      <c r="A13" s="41" t="s">
        <v>36</v>
      </c>
      <c r="B13" s="19" t="s">
        <v>59</v>
      </c>
      <c r="C13" s="41" t="s">
        <v>15</v>
      </c>
      <c r="D13" s="36" t="s">
        <v>9</v>
      </c>
      <c r="E13" s="142" t="s">
        <v>58</v>
      </c>
      <c r="F13" s="134">
        <v>8000000</v>
      </c>
      <c r="G13" s="157"/>
      <c r="H13" s="36" t="s">
        <v>22</v>
      </c>
      <c r="I13" s="160"/>
      <c r="J13" s="36">
        <v>1</v>
      </c>
      <c r="K13" s="160"/>
      <c r="L13" s="36" t="s">
        <v>23</v>
      </c>
      <c r="M13" s="11">
        <v>15</v>
      </c>
      <c r="N13" s="160"/>
      <c r="O13" s="40" t="s">
        <v>22</v>
      </c>
      <c r="P13" s="40" t="s">
        <v>22</v>
      </c>
      <c r="Q13" s="56" t="s">
        <v>10</v>
      </c>
      <c r="R13" s="162"/>
      <c r="S13" s="38" t="s">
        <v>22</v>
      </c>
      <c r="T13" s="160"/>
      <c r="U13" s="36">
        <v>11</v>
      </c>
      <c r="V13" s="160"/>
      <c r="W13" s="7"/>
    </row>
    <row r="14" spans="1:24" ht="36" x14ac:dyDescent="0.2">
      <c r="A14" s="41" t="s">
        <v>37</v>
      </c>
      <c r="B14" s="19" t="s">
        <v>57</v>
      </c>
      <c r="C14" s="41" t="s">
        <v>13</v>
      </c>
      <c r="D14" s="36" t="s">
        <v>8</v>
      </c>
      <c r="E14" s="142" t="s">
        <v>56</v>
      </c>
      <c r="F14" s="134">
        <v>10000000</v>
      </c>
      <c r="G14" s="157"/>
      <c r="H14" s="36" t="s">
        <v>22</v>
      </c>
      <c r="I14" s="160"/>
      <c r="J14" s="36">
        <v>1</v>
      </c>
      <c r="K14" s="160"/>
      <c r="L14" s="36" t="s">
        <v>23</v>
      </c>
      <c r="M14" s="11">
        <v>15</v>
      </c>
      <c r="N14" s="160"/>
      <c r="O14" s="40" t="s">
        <v>22</v>
      </c>
      <c r="P14" s="40" t="s">
        <v>23</v>
      </c>
      <c r="Q14" s="56" t="s">
        <v>12</v>
      </c>
      <c r="R14" s="162"/>
      <c r="S14" s="38" t="s">
        <v>22</v>
      </c>
      <c r="T14" s="160"/>
      <c r="U14" s="36">
        <v>12</v>
      </c>
      <c r="V14" s="160"/>
      <c r="W14" s="7"/>
    </row>
  </sheetData>
  <sortState xmlns:xlrd2="http://schemas.microsoft.com/office/spreadsheetml/2017/richdata2" ref="A3:X14">
    <sortCondition ref="A3:A14"/>
  </sortState>
  <phoneticPr fontId="0" type="noConversion"/>
  <conditionalFormatting sqref="H3:I14 O3:T14">
    <cfRule type="cellIs" dxfId="185" priority="20" operator="equal">
      <formula>"N"</formula>
    </cfRule>
  </conditionalFormatting>
  <conditionalFormatting sqref="M3:N14">
    <cfRule type="expression" dxfId="184" priority="7">
      <formula>AND(CELL("type",M3)="v",M3&lt;15)</formula>
    </cfRule>
  </conditionalFormatting>
  <conditionalFormatting sqref="J3:K14">
    <cfRule type="cellIs" dxfId="183" priority="3" operator="equal">
      <formula>2</formula>
    </cfRule>
  </conditionalFormatting>
  <conditionalFormatting sqref="L3:L14">
    <cfRule type="cellIs" dxfId="182" priority="2" operator="equal">
      <formula>"Y"</formula>
    </cfRule>
  </conditionalFormatting>
  <conditionalFormatting sqref="Q3:Q14">
    <cfRule type="cellIs" dxfId="181" priority="1" operator="equal">
      <formula>"B"</formula>
    </cfRule>
  </conditionalFormatting>
  <pageMargins left="0.7" right="0.7" top="0.75" bottom="0.75" header="0.3" footer="0.3"/>
  <pageSetup paperSize="5" scale="67" fitToHeight="0" orientation="landscape" r:id="rId1"/>
  <headerFooter alignWithMargins="0">
    <oddHeader>&amp;C&amp;"Arial,Bold"&amp;14Sample of RFA 2024-214 - All Applications' scoring information&amp;RPage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4569-1B83-4511-8844-AC7E7827F2AE}">
  <sheetPr>
    <pageSetUpPr fitToPage="1"/>
  </sheetPr>
  <dimension ref="A1:X14"/>
  <sheetViews>
    <sheetView showGridLines="0" zoomScale="120" zoomScaleNormal="120" workbookViewId="0">
      <pane xSplit="1" ySplit="1" topLeftCell="B3" activePane="bottomRight" state="frozen"/>
      <selection activeCell="N13" sqref="N13"/>
      <selection pane="topRight" activeCell="N13" sqref="N13"/>
      <selection pane="bottomLeft" activeCell="N13" sqref="N13"/>
      <selection pane="bottomRight" activeCell="V3" sqref="V3:V4"/>
    </sheetView>
  </sheetViews>
  <sheetFormatPr defaultColWidth="9.140625" defaultRowHeight="12" x14ac:dyDescent="0.2"/>
  <cols>
    <col min="1" max="1" width="9" style="10" bestFit="1" customWidth="1"/>
    <col min="2" max="2" width="21.140625" style="9" bestFit="1" customWidth="1"/>
    <col min="3" max="3" width="11.85546875" style="10" customWidth="1"/>
    <col min="4" max="4" width="6.5703125" style="14" hidden="1" customWidth="1"/>
    <col min="5" max="5" width="20.7109375" style="14" customWidth="1"/>
    <col min="6" max="6" width="10.5703125" style="16" bestFit="1" customWidth="1"/>
    <col min="7" max="7" width="11.85546875" style="105" bestFit="1" customWidth="1"/>
    <col min="8" max="8" width="9.140625" style="10" customWidth="1"/>
    <col min="9" max="9" width="9.7109375" style="75" customWidth="1"/>
    <col min="10" max="10" width="7.140625" style="10" customWidth="1"/>
    <col min="11" max="11" width="9.5703125" style="75" customWidth="1"/>
    <col min="12" max="12" width="12.85546875" style="16" customWidth="1"/>
    <col min="13" max="13" width="7.140625" style="16" customWidth="1"/>
    <col min="14" max="14" width="9.7109375" style="75" customWidth="1"/>
    <col min="15" max="16" width="11.28515625" style="10" customWidth="1"/>
    <col min="17" max="17" width="8.42578125" style="10" customWidth="1"/>
    <col min="18" max="18" width="11.42578125" style="75" customWidth="1"/>
    <col min="19" max="19" width="11.42578125" style="15" customWidth="1"/>
    <col min="20" max="20" width="11.42578125" style="13" customWidth="1"/>
    <col min="21" max="21" width="7.140625" style="14" customWidth="1"/>
    <col min="22" max="22" width="10.28515625" style="59" customWidth="1"/>
    <col min="23" max="16384" width="9.140625" style="10"/>
  </cols>
  <sheetData>
    <row r="1" spans="1:24" s="168" customFormat="1" ht="71.099999999999994" customHeight="1" x14ac:dyDescent="0.2">
      <c r="A1" s="165" t="s">
        <v>0</v>
      </c>
      <c r="B1" s="165" t="s">
        <v>1</v>
      </c>
      <c r="C1" s="165" t="s">
        <v>2</v>
      </c>
      <c r="D1" s="165" t="s">
        <v>7</v>
      </c>
      <c r="E1" s="165" t="s">
        <v>60</v>
      </c>
      <c r="F1" s="165" t="s">
        <v>21</v>
      </c>
      <c r="G1" s="169" t="s">
        <v>63</v>
      </c>
      <c r="H1" s="165" t="s">
        <v>6</v>
      </c>
      <c r="I1" s="170" t="s">
        <v>41</v>
      </c>
      <c r="J1" s="165" t="s">
        <v>38</v>
      </c>
      <c r="K1" s="170" t="s">
        <v>43</v>
      </c>
      <c r="L1" s="165" t="s">
        <v>61</v>
      </c>
      <c r="M1" s="165" t="s">
        <v>5</v>
      </c>
      <c r="N1" s="170" t="s">
        <v>44</v>
      </c>
      <c r="O1" s="165" t="s">
        <v>39</v>
      </c>
      <c r="P1" s="165" t="s">
        <v>40</v>
      </c>
      <c r="Q1" s="165" t="s">
        <v>42</v>
      </c>
      <c r="R1" s="170" t="s">
        <v>45</v>
      </c>
      <c r="S1" s="165" t="s">
        <v>3</v>
      </c>
      <c r="T1" s="170" t="s">
        <v>46</v>
      </c>
      <c r="U1" s="165" t="s">
        <v>4</v>
      </c>
      <c r="V1" s="170" t="s">
        <v>47</v>
      </c>
    </row>
    <row r="2" spans="1:24" ht="22.5" customHeight="1" x14ac:dyDescent="0.2">
      <c r="A2" s="8"/>
    </row>
    <row r="3" spans="1:24" ht="24" x14ac:dyDescent="0.2">
      <c r="A3" s="41" t="s">
        <v>27</v>
      </c>
      <c r="B3" s="19" t="s">
        <v>58</v>
      </c>
      <c r="C3" s="41" t="s">
        <v>15</v>
      </c>
      <c r="D3" s="36" t="s">
        <v>9</v>
      </c>
      <c r="E3" s="19" t="s">
        <v>58</v>
      </c>
      <c r="F3" s="134">
        <v>8000000</v>
      </c>
      <c r="G3" s="106">
        <f>SUM(F3:F4)</f>
        <v>15000000</v>
      </c>
      <c r="H3" s="36" t="s">
        <v>22</v>
      </c>
      <c r="I3" s="76" t="str">
        <f>IF(AND(H3="Y",H4="Y"),"Y","N")</f>
        <v>Y</v>
      </c>
      <c r="J3" s="36">
        <v>1</v>
      </c>
      <c r="K3" s="76">
        <f>IF(AND(J3=1,J4=1),1,2)</f>
        <v>1</v>
      </c>
      <c r="L3" s="36" t="s">
        <v>23</v>
      </c>
      <c r="M3" s="11">
        <v>15</v>
      </c>
      <c r="N3" s="76">
        <f>SUM(M3:M4)</f>
        <v>30</v>
      </c>
      <c r="O3" s="39" t="s">
        <v>22</v>
      </c>
      <c r="P3" s="40" t="s">
        <v>22</v>
      </c>
      <c r="Q3" s="56" t="s">
        <v>10</v>
      </c>
      <c r="R3" s="76" t="str">
        <f>IF(AND(Q3="A",Q4="A"),"A","B")</f>
        <v>A</v>
      </c>
      <c r="S3" s="18" t="s">
        <v>22</v>
      </c>
      <c r="T3" s="76" t="str">
        <f>IF(AND(S3="Y",S4="Y"),"Y","N")</f>
        <v>Y</v>
      </c>
      <c r="U3" s="36">
        <v>3</v>
      </c>
      <c r="V3" s="76">
        <f>MIN(U3:U4)</f>
        <v>3</v>
      </c>
      <c r="X3" s="7"/>
    </row>
    <row r="4" spans="1:24" ht="24" x14ac:dyDescent="0.2">
      <c r="A4" s="41" t="s">
        <v>36</v>
      </c>
      <c r="B4" s="19" t="s">
        <v>59</v>
      </c>
      <c r="C4" s="41" t="s">
        <v>15</v>
      </c>
      <c r="D4" s="36" t="s">
        <v>9</v>
      </c>
      <c r="E4" s="19" t="s">
        <v>58</v>
      </c>
      <c r="F4" s="134">
        <v>7000000</v>
      </c>
      <c r="G4" s="106">
        <f>SUM(F3:F4)</f>
        <v>15000000</v>
      </c>
      <c r="H4" s="36" t="s">
        <v>22</v>
      </c>
      <c r="I4" s="76" t="str">
        <f>IF(AND(H3="Y",H4="Y"),"Y","N")</f>
        <v>Y</v>
      </c>
      <c r="J4" s="36">
        <v>1</v>
      </c>
      <c r="K4" s="76">
        <f>IF(AND(J3=1,J4=1),1,2)</f>
        <v>1</v>
      </c>
      <c r="L4" s="36" t="s">
        <v>23</v>
      </c>
      <c r="M4" s="11">
        <v>15</v>
      </c>
      <c r="N4" s="76">
        <f>SUM(M3:M4)</f>
        <v>30</v>
      </c>
      <c r="O4" s="40" t="s">
        <v>22</v>
      </c>
      <c r="P4" s="40" t="s">
        <v>22</v>
      </c>
      <c r="Q4" s="56" t="s">
        <v>10</v>
      </c>
      <c r="R4" s="77" t="str">
        <f>IF(AND(Q3="A",Q4="A"),"A","B")</f>
        <v>A</v>
      </c>
      <c r="S4" s="38" t="s">
        <v>22</v>
      </c>
      <c r="T4" s="76" t="str">
        <f>IF(AND(S3="Y",S4="Y"),"Y","N")</f>
        <v>Y</v>
      </c>
      <c r="U4" s="36">
        <v>11</v>
      </c>
      <c r="V4" s="76">
        <f>MIN(U3:U4)</f>
        <v>3</v>
      </c>
      <c r="W4" s="7"/>
    </row>
    <row r="5" spans="1:24" ht="24" x14ac:dyDescent="0.2">
      <c r="A5" s="41" t="s">
        <v>28</v>
      </c>
      <c r="B5" s="19" t="s">
        <v>51</v>
      </c>
      <c r="C5" s="41" t="s">
        <v>14</v>
      </c>
      <c r="D5" s="36" t="s">
        <v>8</v>
      </c>
      <c r="E5" s="19" t="s">
        <v>51</v>
      </c>
      <c r="F5" s="134">
        <v>12000000</v>
      </c>
      <c r="G5" s="106">
        <f>SUM(F5:F6)</f>
        <v>23000000</v>
      </c>
      <c r="H5" s="36" t="s">
        <v>22</v>
      </c>
      <c r="I5" s="76" t="str">
        <f>IF(AND(H5="Y",H6="Y"),"Y","N")</f>
        <v>Y</v>
      </c>
      <c r="J5" s="36">
        <v>1</v>
      </c>
      <c r="K5" s="76">
        <f>IF(AND(J5=1,J6=1),1,2)</f>
        <v>1</v>
      </c>
      <c r="L5" s="36" t="s">
        <v>23</v>
      </c>
      <c r="M5" s="11">
        <v>15</v>
      </c>
      <c r="N5" s="76">
        <f>SUM(M5:M6)</f>
        <v>30</v>
      </c>
      <c r="O5" s="40" t="s">
        <v>22</v>
      </c>
      <c r="P5" s="40" t="s">
        <v>22</v>
      </c>
      <c r="Q5" s="56" t="s">
        <v>12</v>
      </c>
      <c r="R5" s="76" t="str">
        <f>IF(AND(Q5="A",Q6="A"),"A","B")</f>
        <v>B</v>
      </c>
      <c r="S5" s="38" t="s">
        <v>22</v>
      </c>
      <c r="T5" s="76" t="str">
        <f>IF(AND(S5="Y",S6="Y"),"Y","N")</f>
        <v>N</v>
      </c>
      <c r="U5" s="36">
        <v>7</v>
      </c>
      <c r="V5" s="76">
        <f>MIN(U5:U6)</f>
        <v>2</v>
      </c>
      <c r="X5" s="7"/>
    </row>
    <row r="6" spans="1:24" ht="24" x14ac:dyDescent="0.2">
      <c r="A6" s="41" t="s">
        <v>31</v>
      </c>
      <c r="B6" s="19" t="s">
        <v>50</v>
      </c>
      <c r="C6" s="41" t="s">
        <v>14</v>
      </c>
      <c r="D6" s="36" t="s">
        <v>8</v>
      </c>
      <c r="E6" s="19" t="s">
        <v>51</v>
      </c>
      <c r="F6" s="134">
        <v>11000000</v>
      </c>
      <c r="G6" s="106">
        <f>SUM(F5:F6)</f>
        <v>23000000</v>
      </c>
      <c r="H6" s="36" t="s">
        <v>22</v>
      </c>
      <c r="I6" s="76" t="str">
        <f>IF(AND(H5="Y",H6="Y"),"Y","N")</f>
        <v>Y</v>
      </c>
      <c r="J6" s="36">
        <v>1</v>
      </c>
      <c r="K6" s="76">
        <f>IF(AND(J5=1,J6=1),1,2)</f>
        <v>1</v>
      </c>
      <c r="L6" s="36" t="s">
        <v>23</v>
      </c>
      <c r="M6" s="11">
        <v>15</v>
      </c>
      <c r="N6" s="76">
        <f>SUM(M5:M6)</f>
        <v>30</v>
      </c>
      <c r="O6" s="40" t="s">
        <v>22</v>
      </c>
      <c r="P6" s="40" t="s">
        <v>22</v>
      </c>
      <c r="Q6" s="56" t="s">
        <v>10</v>
      </c>
      <c r="R6" s="77" t="str">
        <f>IF(AND(Q5="A",Q6="A"),"A","B")</f>
        <v>B</v>
      </c>
      <c r="S6" s="38" t="s">
        <v>23</v>
      </c>
      <c r="T6" s="76" t="str">
        <f>IF(AND(S5="Y",S6="Y"),"Y","N")</f>
        <v>N</v>
      </c>
      <c r="U6" s="36">
        <v>2</v>
      </c>
      <c r="V6" s="76">
        <f>MIN(U5:U6)</f>
        <v>2</v>
      </c>
      <c r="X6" s="7"/>
    </row>
    <row r="7" spans="1:24" x14ac:dyDescent="0.2">
      <c r="A7" s="41" t="s">
        <v>26</v>
      </c>
      <c r="B7" s="19" t="s">
        <v>49</v>
      </c>
      <c r="C7" s="41" t="s">
        <v>15</v>
      </c>
      <c r="D7" s="36" t="s">
        <v>9</v>
      </c>
      <c r="E7" s="19" t="s">
        <v>49</v>
      </c>
      <c r="F7" s="134">
        <v>7000000</v>
      </c>
      <c r="G7" s="106">
        <f>SUM(F7:F8)</f>
        <v>15000000</v>
      </c>
      <c r="H7" s="17" t="s">
        <v>22</v>
      </c>
      <c r="I7" s="76" t="str">
        <f>IF(AND(H7="Y",H8="Y"),"Y","N")</f>
        <v>Y</v>
      </c>
      <c r="J7" s="36">
        <v>2</v>
      </c>
      <c r="K7" s="76">
        <f>IF(AND(J7=1,J8=1),1,2)</f>
        <v>2</v>
      </c>
      <c r="L7" s="36" t="s">
        <v>23</v>
      </c>
      <c r="M7" s="11">
        <v>15</v>
      </c>
      <c r="N7" s="76">
        <f>SUM(M7:M8)</f>
        <v>25</v>
      </c>
      <c r="O7" s="39" t="s">
        <v>22</v>
      </c>
      <c r="P7" s="40" t="s">
        <v>22</v>
      </c>
      <c r="Q7" s="56" t="s">
        <v>10</v>
      </c>
      <c r="R7" s="76" t="str">
        <f>IF(AND(Q7="A",Q8="A"),"A","B")</f>
        <v>A</v>
      </c>
      <c r="S7" s="18" t="s">
        <v>22</v>
      </c>
      <c r="T7" s="76" t="str">
        <f>IF(AND(S7="Y",S8="Y"),"Y","N")</f>
        <v>Y</v>
      </c>
      <c r="U7" s="36">
        <v>8</v>
      </c>
      <c r="V7" s="76">
        <f>MIN(U7:U8)</f>
        <v>8</v>
      </c>
    </row>
    <row r="8" spans="1:24" ht="24" x14ac:dyDescent="0.2">
      <c r="A8" s="41" t="s">
        <v>29</v>
      </c>
      <c r="B8" s="19" t="s">
        <v>48</v>
      </c>
      <c r="C8" s="41" t="s">
        <v>15</v>
      </c>
      <c r="D8" s="36" t="s">
        <v>9</v>
      </c>
      <c r="E8" s="19" t="s">
        <v>49</v>
      </c>
      <c r="F8" s="134">
        <v>8000000</v>
      </c>
      <c r="G8" s="106">
        <f>SUM(F7:F8)</f>
        <v>15000000</v>
      </c>
      <c r="H8" s="36" t="s">
        <v>22</v>
      </c>
      <c r="I8" s="76" t="str">
        <f>IF(AND(H7="Y",H8="Y"),"Y","N")</f>
        <v>Y</v>
      </c>
      <c r="J8" s="36">
        <v>1</v>
      </c>
      <c r="K8" s="76">
        <f>IF(AND(J7=1,J8=1),1,2)</f>
        <v>2</v>
      </c>
      <c r="L8" s="36" t="s">
        <v>23</v>
      </c>
      <c r="M8" s="11">
        <v>10</v>
      </c>
      <c r="N8" s="76">
        <f>SUM(M7:M8)</f>
        <v>25</v>
      </c>
      <c r="O8" s="40" t="s">
        <v>22</v>
      </c>
      <c r="P8" s="40" t="s">
        <v>22</v>
      </c>
      <c r="Q8" s="56" t="s">
        <v>10</v>
      </c>
      <c r="R8" s="77" t="str">
        <f>IF(AND(Q7="A",Q8="A"),"A","B")</f>
        <v>A</v>
      </c>
      <c r="S8" s="38" t="s">
        <v>22</v>
      </c>
      <c r="T8" s="76" t="str">
        <f>IF(AND(S7="Y",S8="Y"),"Y","N")</f>
        <v>Y</v>
      </c>
      <c r="U8" s="36">
        <v>9</v>
      </c>
      <c r="V8" s="76">
        <f>MIN(U7:U8)</f>
        <v>8</v>
      </c>
      <c r="X8" s="7"/>
    </row>
    <row r="9" spans="1:24" ht="24" x14ac:dyDescent="0.2">
      <c r="A9" s="41" t="s">
        <v>33</v>
      </c>
      <c r="B9" s="19" t="s">
        <v>52</v>
      </c>
      <c r="C9" s="41" t="s">
        <v>16</v>
      </c>
      <c r="D9" s="36" t="s">
        <v>8</v>
      </c>
      <c r="E9" s="19" t="s">
        <v>52</v>
      </c>
      <c r="F9" s="134">
        <v>12000000</v>
      </c>
      <c r="G9" s="106">
        <f>SUM(F9:F10)</f>
        <v>22000000</v>
      </c>
      <c r="H9" s="36" t="s">
        <v>22</v>
      </c>
      <c r="I9" s="76" t="str">
        <f>IF(AND(H9="Y",H10="Y"),"Y","N")</f>
        <v>Y</v>
      </c>
      <c r="J9" s="36">
        <v>1</v>
      </c>
      <c r="K9" s="76">
        <f>IF(AND(J9=1,J10=1),1,2)</f>
        <v>1</v>
      </c>
      <c r="L9" s="36" t="s">
        <v>23</v>
      </c>
      <c r="M9" s="11">
        <v>15</v>
      </c>
      <c r="N9" s="76">
        <f>SUM(M9:M10)</f>
        <v>30</v>
      </c>
      <c r="O9" s="40" t="s">
        <v>22</v>
      </c>
      <c r="P9" s="40" t="s">
        <v>22</v>
      </c>
      <c r="Q9" s="56" t="s">
        <v>10</v>
      </c>
      <c r="R9" s="76" t="str">
        <f>IF(AND(Q9="A",Q10="A"),"A","B")</f>
        <v>A</v>
      </c>
      <c r="S9" s="38" t="s">
        <v>22</v>
      </c>
      <c r="T9" s="76" t="str">
        <f>IF(AND(S9="Y",S10="Y"),"Y","N")</f>
        <v>Y</v>
      </c>
      <c r="U9" s="36">
        <v>1</v>
      </c>
      <c r="V9" s="76">
        <f>MIN(U9:U10)</f>
        <v>1</v>
      </c>
      <c r="W9" s="7"/>
    </row>
    <row r="10" spans="1:24" ht="36" x14ac:dyDescent="0.2">
      <c r="A10" s="41" t="s">
        <v>34</v>
      </c>
      <c r="B10" s="19" t="s">
        <v>53</v>
      </c>
      <c r="C10" s="41" t="s">
        <v>16</v>
      </c>
      <c r="D10" s="36" t="s">
        <v>8</v>
      </c>
      <c r="E10" s="19" t="s">
        <v>52</v>
      </c>
      <c r="F10" s="134">
        <v>10000000</v>
      </c>
      <c r="G10" s="106">
        <f>SUM(F9:F10)</f>
        <v>22000000</v>
      </c>
      <c r="H10" s="36" t="s">
        <v>22</v>
      </c>
      <c r="I10" s="76" t="str">
        <f>IF(AND(H9="Y",H10="Y"),"Y","N")</f>
        <v>Y</v>
      </c>
      <c r="J10" s="36">
        <v>1</v>
      </c>
      <c r="K10" s="76">
        <f>IF(AND(J9=1,J10=1),1,2)</f>
        <v>1</v>
      </c>
      <c r="L10" s="36" t="s">
        <v>23</v>
      </c>
      <c r="M10" s="11">
        <v>15</v>
      </c>
      <c r="N10" s="76">
        <f>SUM(M9:M10)</f>
        <v>30</v>
      </c>
      <c r="O10" s="40" t="s">
        <v>22</v>
      </c>
      <c r="P10" s="40" t="s">
        <v>22</v>
      </c>
      <c r="Q10" s="56" t="s">
        <v>10</v>
      </c>
      <c r="R10" s="77" t="str">
        <f>IF(AND(Q9="A",Q10="A"),"A","B")</f>
        <v>A</v>
      </c>
      <c r="S10" s="38" t="s">
        <v>22</v>
      </c>
      <c r="T10" s="76" t="str">
        <f>IF(AND(S9="Y",S10="Y"),"Y","N")</f>
        <v>Y</v>
      </c>
      <c r="U10" s="36">
        <v>10</v>
      </c>
      <c r="V10" s="76">
        <f>MIN(U9:U10)</f>
        <v>1</v>
      </c>
      <c r="W10" s="7"/>
    </row>
    <row r="11" spans="1:24" ht="24" x14ac:dyDescent="0.2">
      <c r="A11" s="41" t="s">
        <v>30</v>
      </c>
      <c r="B11" s="19" t="s">
        <v>54</v>
      </c>
      <c r="C11" s="41" t="s">
        <v>11</v>
      </c>
      <c r="D11" s="36" t="s">
        <v>8</v>
      </c>
      <c r="E11" s="19" t="s">
        <v>54</v>
      </c>
      <c r="F11" s="134">
        <v>10000000</v>
      </c>
      <c r="G11" s="106">
        <f>SUM(F11:F12)</f>
        <v>22000000</v>
      </c>
      <c r="H11" s="36" t="s">
        <v>22</v>
      </c>
      <c r="I11" s="76" t="str">
        <f>IF(AND(H11="Y",H12="Y"),"Y","N")</f>
        <v>Y</v>
      </c>
      <c r="J11" s="36">
        <v>1</v>
      </c>
      <c r="K11" s="76">
        <f>IF(AND(J11=1,J12=1),1,2)</f>
        <v>1</v>
      </c>
      <c r="L11" s="36" t="s">
        <v>22</v>
      </c>
      <c r="M11" s="11">
        <v>15</v>
      </c>
      <c r="N11" s="76">
        <f>SUM(M11:M12)</f>
        <v>30</v>
      </c>
      <c r="O11" s="40" t="s">
        <v>22</v>
      </c>
      <c r="P11" s="40" t="s">
        <v>22</v>
      </c>
      <c r="Q11" s="56" t="s">
        <v>10</v>
      </c>
      <c r="R11" s="76" t="str">
        <f>IF(AND(Q11="A",Q12="A"),"A","B")</f>
        <v>A</v>
      </c>
      <c r="S11" s="38" t="s">
        <v>22</v>
      </c>
      <c r="T11" s="76" t="str">
        <f>IF(AND(S11="Y",S12="Y"),"Y","N")</f>
        <v>Y</v>
      </c>
      <c r="U11" s="36">
        <v>4</v>
      </c>
      <c r="V11" s="76">
        <f>MIN(U11:U12)</f>
        <v>4</v>
      </c>
      <c r="X11" s="7"/>
    </row>
    <row r="12" spans="1:24" ht="24" x14ac:dyDescent="0.2">
      <c r="A12" s="41" t="s">
        <v>32</v>
      </c>
      <c r="B12" s="19" t="s">
        <v>55</v>
      </c>
      <c r="C12" s="41" t="s">
        <v>11</v>
      </c>
      <c r="D12" s="36" t="s">
        <v>8</v>
      </c>
      <c r="E12" s="19" t="s">
        <v>54</v>
      </c>
      <c r="F12" s="134">
        <v>12000000</v>
      </c>
      <c r="G12" s="106">
        <f>SUM(F11:F12)</f>
        <v>22000000</v>
      </c>
      <c r="H12" s="36" t="s">
        <v>22</v>
      </c>
      <c r="I12" s="76" t="str">
        <f>IF(AND(H11="Y",H12="Y"),"Y","N")</f>
        <v>Y</v>
      </c>
      <c r="J12" s="36">
        <v>1</v>
      </c>
      <c r="K12" s="76">
        <f>IF(AND(J11=1,J12=1),1,2)</f>
        <v>1</v>
      </c>
      <c r="L12" s="36" t="s">
        <v>22</v>
      </c>
      <c r="M12" s="11">
        <v>15</v>
      </c>
      <c r="N12" s="76">
        <f>SUM(M11:M12)</f>
        <v>30</v>
      </c>
      <c r="O12" s="40" t="s">
        <v>22</v>
      </c>
      <c r="P12" s="40" t="s">
        <v>22</v>
      </c>
      <c r="Q12" s="56" t="s">
        <v>10</v>
      </c>
      <c r="R12" s="77" t="str">
        <f>IF(AND(Q11="A",Q12="A"),"A","B")</f>
        <v>A</v>
      </c>
      <c r="S12" s="38" t="s">
        <v>22</v>
      </c>
      <c r="T12" s="76" t="str">
        <f>IF(AND(S11="Y",S12="Y"),"Y","N")</f>
        <v>Y</v>
      </c>
      <c r="U12" s="36">
        <v>6</v>
      </c>
      <c r="V12" s="76">
        <f>MIN(U11:U12)</f>
        <v>4</v>
      </c>
      <c r="X12" s="7"/>
    </row>
    <row r="13" spans="1:24" ht="24" x14ac:dyDescent="0.2">
      <c r="A13" s="41" t="s">
        <v>35</v>
      </c>
      <c r="B13" s="19" t="s">
        <v>56</v>
      </c>
      <c r="C13" s="41" t="s">
        <v>13</v>
      </c>
      <c r="D13" s="36" t="s">
        <v>8</v>
      </c>
      <c r="E13" s="19" t="s">
        <v>56</v>
      </c>
      <c r="F13" s="134">
        <v>11000000</v>
      </c>
      <c r="G13" s="106">
        <f>SUM(F13:F14)</f>
        <v>21000000</v>
      </c>
      <c r="H13" s="36" t="s">
        <v>23</v>
      </c>
      <c r="I13" s="76" t="str">
        <f>IF(AND(H13="Y",H14="Y"),"Y","N")</f>
        <v>N</v>
      </c>
      <c r="J13" s="36">
        <v>1</v>
      </c>
      <c r="K13" s="76">
        <f>IF(AND(J13=1,J14=1),1,2)</f>
        <v>1</v>
      </c>
      <c r="L13" s="36" t="s">
        <v>23</v>
      </c>
      <c r="M13" s="11">
        <v>10</v>
      </c>
      <c r="N13" s="76">
        <f>SUM(M13:M14)</f>
        <v>25</v>
      </c>
      <c r="O13" s="40" t="s">
        <v>22</v>
      </c>
      <c r="P13" s="40" t="s">
        <v>23</v>
      </c>
      <c r="Q13" s="56" t="s">
        <v>10</v>
      </c>
      <c r="R13" s="76" t="str">
        <f>IF(AND(Q13="A",Q14="A"),"A","B")</f>
        <v>B</v>
      </c>
      <c r="S13" s="38" t="s">
        <v>22</v>
      </c>
      <c r="T13" s="76" t="str">
        <f>IF(AND(S13="Y",S14="Y"),"Y","N")</f>
        <v>Y</v>
      </c>
      <c r="U13" s="36">
        <v>5</v>
      </c>
      <c r="V13" s="76">
        <f>MIN(U13:U14)</f>
        <v>5</v>
      </c>
      <c r="W13" s="7"/>
    </row>
    <row r="14" spans="1:24" ht="36" x14ac:dyDescent="0.2">
      <c r="A14" s="41" t="s">
        <v>37</v>
      </c>
      <c r="B14" s="19" t="s">
        <v>57</v>
      </c>
      <c r="C14" s="41" t="s">
        <v>13</v>
      </c>
      <c r="D14" s="36" t="s">
        <v>8</v>
      </c>
      <c r="E14" s="19" t="s">
        <v>56</v>
      </c>
      <c r="F14" s="134">
        <v>10000000</v>
      </c>
      <c r="G14" s="106">
        <f>SUM(F13:F14)</f>
        <v>21000000</v>
      </c>
      <c r="H14" s="36" t="s">
        <v>22</v>
      </c>
      <c r="I14" s="76" t="str">
        <f>IF(AND(H13="Y",H14="Y"),"Y","N")</f>
        <v>N</v>
      </c>
      <c r="J14" s="36">
        <v>1</v>
      </c>
      <c r="K14" s="76">
        <f>IF(AND(J13=1,J14=1),1,2)</f>
        <v>1</v>
      </c>
      <c r="L14" s="36" t="s">
        <v>23</v>
      </c>
      <c r="M14" s="11">
        <v>15</v>
      </c>
      <c r="N14" s="76">
        <f>SUM(M13:M14)</f>
        <v>25</v>
      </c>
      <c r="O14" s="40" t="s">
        <v>22</v>
      </c>
      <c r="P14" s="40" t="s">
        <v>23</v>
      </c>
      <c r="Q14" s="56" t="s">
        <v>12</v>
      </c>
      <c r="R14" s="77" t="str">
        <f>IF(AND(Q13="A",Q14="A"),"A","B")</f>
        <v>B</v>
      </c>
      <c r="S14" s="38" t="s">
        <v>22</v>
      </c>
      <c r="T14" s="76" t="str">
        <f>IF(AND(S13="Y",S14="Y"),"Y","N")</f>
        <v>Y</v>
      </c>
      <c r="U14" s="36">
        <v>12</v>
      </c>
      <c r="V14" s="76">
        <f>MIN(U13:U14)</f>
        <v>5</v>
      </c>
      <c r="W14" s="7"/>
    </row>
  </sheetData>
  <sortState xmlns:xlrd2="http://schemas.microsoft.com/office/spreadsheetml/2017/richdata2" ref="A3:X14">
    <sortCondition ref="E3:E14"/>
  </sortState>
  <conditionalFormatting sqref="O4:T4 H3:I14 O3:Q3 R6 R8 R10 O5:Q14 R12 R14 S3:T3 S5:T14">
    <cfRule type="cellIs" dxfId="180" priority="18" operator="equal">
      <formula>"N"</formula>
    </cfRule>
  </conditionalFormatting>
  <conditionalFormatting sqref="M3:M14">
    <cfRule type="expression" dxfId="179" priority="17">
      <formula>AND(CELL("type",M3)="v",M3&lt;15)</formula>
    </cfRule>
  </conditionalFormatting>
  <conditionalFormatting sqref="J3:J14">
    <cfRule type="cellIs" dxfId="178" priority="16" operator="equal">
      <formula>2</formula>
    </cfRule>
  </conditionalFormatting>
  <conditionalFormatting sqref="K3:K14">
    <cfRule type="cellIs" dxfId="177" priority="15" operator="equal">
      <formula>2</formula>
    </cfRule>
  </conditionalFormatting>
  <conditionalFormatting sqref="N3:N14">
    <cfRule type="cellIs" dxfId="176" priority="14" operator="notEqual">
      <formula>30</formula>
    </cfRule>
  </conditionalFormatting>
  <conditionalFormatting sqref="Q3:R14">
    <cfRule type="cellIs" dxfId="175" priority="13" operator="equal">
      <formula>"B"</formula>
    </cfRule>
  </conditionalFormatting>
  <conditionalFormatting sqref="L3:L14">
    <cfRule type="cellIs" dxfId="174" priority="7" operator="equal">
      <formula>2</formula>
    </cfRule>
  </conditionalFormatting>
  <pageMargins left="0.7" right="0.7" top="0.75" bottom="0.75" header="0.3" footer="0.3"/>
  <pageSetup paperSize="5" scale="67" fitToHeight="0" orientation="landscape" r:id="rId1"/>
  <headerFooter alignWithMargins="0">
    <oddHeader>&amp;C&amp;"Arial,Bold"&amp;14Sample of RFA 2024-214 - Linked Applications' True Scores and Linked Values&amp;RPage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3DFC-1546-4844-89D9-9B273893B24C}">
  <sheetPr>
    <pageSetUpPr fitToPage="1"/>
  </sheetPr>
  <dimension ref="A1:X15"/>
  <sheetViews>
    <sheetView showGridLines="0" zoomScale="120" zoomScaleNormal="120" workbookViewId="0">
      <pane xSplit="1" ySplit="1" topLeftCell="B8" activePane="bottomRight" state="frozen"/>
      <selection activeCell="N13" sqref="N13"/>
      <selection pane="topRight" activeCell="N13" sqref="N13"/>
      <selection pane="bottomLeft" activeCell="N13" sqref="N13"/>
      <selection pane="bottomRight" activeCell="N1" sqref="N1"/>
    </sheetView>
  </sheetViews>
  <sheetFormatPr defaultColWidth="9.140625" defaultRowHeight="12" x14ac:dyDescent="0.2"/>
  <cols>
    <col min="1" max="1" width="9.85546875" style="10" customWidth="1"/>
    <col min="2" max="2" width="21.140625" style="9" bestFit="1" customWidth="1"/>
    <col min="3" max="3" width="11.140625" style="10" bestFit="1" customWidth="1"/>
    <col min="4" max="4" width="6.140625" style="14" customWidth="1"/>
    <col min="5" max="5" width="20.7109375" style="14" customWidth="1"/>
    <col min="6" max="6" width="10.42578125" style="10" hidden="1" customWidth="1"/>
    <col min="7" max="7" width="10.42578125" style="10" customWidth="1"/>
    <col min="8" max="8" width="7.85546875" style="10" hidden="1" customWidth="1"/>
    <col min="9" max="9" width="9.7109375" style="75" customWidth="1"/>
    <col min="10" max="10" width="5.140625" style="10" hidden="1" customWidth="1"/>
    <col min="11" max="11" width="9.5703125" style="75" customWidth="1"/>
    <col min="12" max="12" width="12.7109375" style="16" customWidth="1"/>
    <col min="13" max="13" width="5.42578125" style="16" hidden="1" customWidth="1"/>
    <col min="14" max="14" width="10.28515625" style="75" customWidth="1"/>
    <col min="15" max="15" width="12.140625" style="10" customWidth="1"/>
    <col min="16" max="16" width="10.28515625" style="10" customWidth="1"/>
    <col min="17" max="17" width="5" style="10" hidden="1" customWidth="1"/>
    <col min="18" max="18" width="7.7109375" style="75" bestFit="1" customWidth="1"/>
    <col min="19" max="19" width="7.140625" style="15" hidden="1" customWidth="1"/>
    <col min="20" max="20" width="7.140625" style="13" customWidth="1"/>
    <col min="21" max="21" width="3.140625" style="14" hidden="1" customWidth="1"/>
    <col min="22" max="22" width="7.7109375" style="59" bestFit="1" customWidth="1"/>
    <col min="23" max="16384" width="9.140625" style="10"/>
  </cols>
  <sheetData>
    <row r="1" spans="1:24" s="168" customFormat="1" ht="71.099999999999994" customHeight="1" x14ac:dyDescent="0.2">
      <c r="A1" s="165" t="s">
        <v>0</v>
      </c>
      <c r="B1" s="165" t="s">
        <v>1</v>
      </c>
      <c r="C1" s="165" t="s">
        <v>2</v>
      </c>
      <c r="D1" s="165" t="s">
        <v>7</v>
      </c>
      <c r="E1" s="165" t="s">
        <v>60</v>
      </c>
      <c r="F1" s="170" t="s">
        <v>21</v>
      </c>
      <c r="G1" s="169" t="s">
        <v>63</v>
      </c>
      <c r="H1" s="165" t="s">
        <v>6</v>
      </c>
      <c r="I1" s="170" t="s">
        <v>41</v>
      </c>
      <c r="J1" s="165" t="s">
        <v>38</v>
      </c>
      <c r="K1" s="170" t="s">
        <v>43</v>
      </c>
      <c r="L1" s="165" t="s">
        <v>61</v>
      </c>
      <c r="M1" s="165" t="s">
        <v>5</v>
      </c>
      <c r="N1" s="170" t="s">
        <v>44</v>
      </c>
      <c r="O1" s="165" t="s">
        <v>39</v>
      </c>
      <c r="P1" s="165" t="s">
        <v>40</v>
      </c>
      <c r="Q1" s="165" t="s">
        <v>42</v>
      </c>
      <c r="R1" s="170" t="s">
        <v>45</v>
      </c>
      <c r="S1" s="165" t="s">
        <v>3</v>
      </c>
      <c r="T1" s="170" t="s">
        <v>46</v>
      </c>
      <c r="U1" s="165" t="s">
        <v>4</v>
      </c>
      <c r="V1" s="170" t="s">
        <v>47</v>
      </c>
    </row>
    <row r="2" spans="1:24" s="96" customFormat="1" ht="22.5" customHeight="1" x14ac:dyDescent="0.2">
      <c r="A2" s="71" t="s">
        <v>25</v>
      </c>
      <c r="B2" s="95"/>
      <c r="D2" s="97"/>
      <c r="E2" s="97"/>
      <c r="I2" s="98"/>
      <c r="K2" s="98"/>
      <c r="L2" s="16"/>
      <c r="M2" s="99"/>
      <c r="N2" s="98"/>
      <c r="R2" s="98"/>
      <c r="S2" s="100"/>
      <c r="T2" s="101"/>
      <c r="U2" s="97"/>
      <c r="V2" s="102"/>
    </row>
    <row r="3" spans="1:24" ht="24" x14ac:dyDescent="0.2">
      <c r="A3" s="41" t="s">
        <v>27</v>
      </c>
      <c r="B3" s="19" t="s">
        <v>58</v>
      </c>
      <c r="C3" s="41" t="s">
        <v>15</v>
      </c>
      <c r="D3" s="36" t="s">
        <v>9</v>
      </c>
      <c r="E3" s="19" t="s">
        <v>58</v>
      </c>
      <c r="F3" s="20">
        <v>8000000</v>
      </c>
      <c r="G3" s="20">
        <f>SUM(F3:F4)</f>
        <v>15000000</v>
      </c>
      <c r="H3" s="36" t="s">
        <v>22</v>
      </c>
      <c r="I3" s="76" t="str">
        <f>IF(AND(H3="Y",H4="Y"),"Y","N")</f>
        <v>Y</v>
      </c>
      <c r="J3" s="36">
        <v>1</v>
      </c>
      <c r="K3" s="76">
        <f>IF(AND(J3=1,J4=1),1,2)</f>
        <v>1</v>
      </c>
      <c r="L3" s="36" t="s">
        <v>23</v>
      </c>
      <c r="M3" s="11">
        <v>15</v>
      </c>
      <c r="N3" s="76">
        <f>SUM(M3:M4)</f>
        <v>30</v>
      </c>
      <c r="O3" s="39" t="s">
        <v>22</v>
      </c>
      <c r="P3" s="40" t="s">
        <v>22</v>
      </c>
      <c r="Q3" s="56" t="s">
        <v>10</v>
      </c>
      <c r="R3" s="76" t="str">
        <f>IF(AND(Q3="A",Q4="A"),"A","B")</f>
        <v>A</v>
      </c>
      <c r="S3" s="18" t="s">
        <v>22</v>
      </c>
      <c r="T3" s="76" t="str">
        <f>IF(AND(S3="Y",S4="Y"),"Y","N")</f>
        <v>Y</v>
      </c>
      <c r="U3" s="36">
        <v>3</v>
      </c>
      <c r="V3" s="76">
        <f>MIN(U3:U4)</f>
        <v>3</v>
      </c>
      <c r="X3" s="7"/>
    </row>
    <row r="4" spans="1:24" ht="24" x14ac:dyDescent="0.2">
      <c r="A4" s="41" t="s">
        <v>36</v>
      </c>
      <c r="B4" s="19" t="s">
        <v>59</v>
      </c>
      <c r="C4" s="41" t="s">
        <v>15</v>
      </c>
      <c r="D4" s="36" t="s">
        <v>9</v>
      </c>
      <c r="E4" s="19" t="s">
        <v>58</v>
      </c>
      <c r="F4" s="20">
        <v>7000000</v>
      </c>
      <c r="G4" s="20">
        <f>SUM(F3:F4)</f>
        <v>15000000</v>
      </c>
      <c r="H4" s="36" t="s">
        <v>22</v>
      </c>
      <c r="I4" s="76" t="str">
        <f>IF(AND(H3="Y",H4="Y"),"Y","N")</f>
        <v>Y</v>
      </c>
      <c r="J4" s="36">
        <v>1</v>
      </c>
      <c r="K4" s="76">
        <f>IF(AND(J3=1,J4=1),1,2)</f>
        <v>1</v>
      </c>
      <c r="L4" s="36" t="s">
        <v>23</v>
      </c>
      <c r="M4" s="11">
        <v>15</v>
      </c>
      <c r="N4" s="76">
        <f>SUM(M3:M4)</f>
        <v>30</v>
      </c>
      <c r="O4" s="40" t="s">
        <v>22</v>
      </c>
      <c r="P4" s="40" t="s">
        <v>22</v>
      </c>
      <c r="Q4" s="56" t="s">
        <v>10</v>
      </c>
      <c r="R4" s="77" t="str">
        <f>IF(AND(Q3="A",Q4="A"),"A","B")</f>
        <v>A</v>
      </c>
      <c r="S4" s="38" t="s">
        <v>22</v>
      </c>
      <c r="T4" s="76" t="str">
        <f>IF(AND(S3="Y",S4="Y"),"Y","N")</f>
        <v>Y</v>
      </c>
      <c r="U4" s="36">
        <v>11</v>
      </c>
      <c r="V4" s="76">
        <f>MIN(U3:U4)</f>
        <v>3</v>
      </c>
      <c r="W4" s="7"/>
    </row>
    <row r="5" spans="1:24" ht="24" x14ac:dyDescent="0.2">
      <c r="A5" s="41" t="s">
        <v>28</v>
      </c>
      <c r="B5" s="19" t="s">
        <v>51</v>
      </c>
      <c r="C5" s="41" t="s">
        <v>14</v>
      </c>
      <c r="D5" s="36" t="s">
        <v>8</v>
      </c>
      <c r="E5" s="19" t="s">
        <v>51</v>
      </c>
      <c r="F5" s="20">
        <v>12000000</v>
      </c>
      <c r="G5" s="20">
        <f>SUM(F5:F6)</f>
        <v>23000000</v>
      </c>
      <c r="H5" s="36" t="s">
        <v>22</v>
      </c>
      <c r="I5" s="76" t="str">
        <f>IF(AND(H5="Y",H6="Y"),"Y","N")</f>
        <v>Y</v>
      </c>
      <c r="J5" s="36">
        <v>1</v>
      </c>
      <c r="K5" s="76">
        <f>IF(AND(J5=1,J6=1),1,2)</f>
        <v>1</v>
      </c>
      <c r="L5" s="36" t="s">
        <v>23</v>
      </c>
      <c r="M5" s="11">
        <v>15</v>
      </c>
      <c r="N5" s="76">
        <f>SUM(M5:M6)</f>
        <v>30</v>
      </c>
      <c r="O5" s="40" t="s">
        <v>22</v>
      </c>
      <c r="P5" s="40" t="s">
        <v>22</v>
      </c>
      <c r="Q5" s="56" t="s">
        <v>12</v>
      </c>
      <c r="R5" s="76" t="str">
        <f>IF(AND(Q5="A",Q6="A"),"A","B")</f>
        <v>B</v>
      </c>
      <c r="S5" s="38" t="s">
        <v>22</v>
      </c>
      <c r="T5" s="76" t="str">
        <f>IF(AND(S5="Y",S6="Y"),"Y","N")</f>
        <v>N</v>
      </c>
      <c r="U5" s="36">
        <v>7</v>
      </c>
      <c r="V5" s="76">
        <f>MIN(U5:U6)</f>
        <v>2</v>
      </c>
      <c r="X5" s="7"/>
    </row>
    <row r="6" spans="1:24" ht="24" x14ac:dyDescent="0.2">
      <c r="A6" s="41" t="s">
        <v>31</v>
      </c>
      <c r="B6" s="19" t="s">
        <v>50</v>
      </c>
      <c r="C6" s="41" t="s">
        <v>14</v>
      </c>
      <c r="D6" s="36" t="s">
        <v>8</v>
      </c>
      <c r="E6" s="19" t="s">
        <v>51</v>
      </c>
      <c r="F6" s="20">
        <v>11000000</v>
      </c>
      <c r="G6" s="20">
        <f>SUM(F5:F6)</f>
        <v>23000000</v>
      </c>
      <c r="H6" s="36" t="s">
        <v>22</v>
      </c>
      <c r="I6" s="76" t="str">
        <f>IF(AND(H5="Y",H6="Y"),"Y","N")</f>
        <v>Y</v>
      </c>
      <c r="J6" s="36">
        <v>1</v>
      </c>
      <c r="K6" s="76">
        <f>IF(AND(J5=1,J6=1),1,2)</f>
        <v>1</v>
      </c>
      <c r="L6" s="36" t="s">
        <v>23</v>
      </c>
      <c r="M6" s="11">
        <v>15</v>
      </c>
      <c r="N6" s="76">
        <f>SUM(M5:M6)</f>
        <v>30</v>
      </c>
      <c r="O6" s="40" t="s">
        <v>22</v>
      </c>
      <c r="P6" s="40" t="s">
        <v>22</v>
      </c>
      <c r="Q6" s="56" t="s">
        <v>10</v>
      </c>
      <c r="R6" s="77" t="str">
        <f>IF(AND(Q5="A",Q6="A"),"A","B")</f>
        <v>B</v>
      </c>
      <c r="S6" s="38" t="s">
        <v>23</v>
      </c>
      <c r="T6" s="76" t="str">
        <f>IF(AND(S5="Y",S6="Y"),"Y","N")</f>
        <v>N</v>
      </c>
      <c r="U6" s="36">
        <v>2</v>
      </c>
      <c r="V6" s="76">
        <f>MIN(U5:U6)</f>
        <v>2</v>
      </c>
      <c r="X6" s="7"/>
    </row>
    <row r="7" spans="1:24" x14ac:dyDescent="0.2">
      <c r="A7" s="41" t="s">
        <v>26</v>
      </c>
      <c r="B7" s="19" t="s">
        <v>49</v>
      </c>
      <c r="C7" s="41" t="s">
        <v>15</v>
      </c>
      <c r="D7" s="36" t="s">
        <v>9</v>
      </c>
      <c r="E7" s="19" t="s">
        <v>49</v>
      </c>
      <c r="F7" s="20">
        <v>7000000</v>
      </c>
      <c r="G7" s="20">
        <f>SUM(F7:F8)</f>
        <v>15000000</v>
      </c>
      <c r="H7" s="17" t="s">
        <v>22</v>
      </c>
      <c r="I7" s="76" t="str">
        <f>IF(AND(H7="Y",H8="Y"),"Y","N")</f>
        <v>Y</v>
      </c>
      <c r="J7" s="36">
        <v>2</v>
      </c>
      <c r="K7" s="76">
        <f>IF(AND(J7=1,J8=1),1,2)</f>
        <v>2</v>
      </c>
      <c r="L7" s="36" t="s">
        <v>23</v>
      </c>
      <c r="M7" s="11">
        <v>15</v>
      </c>
      <c r="N7" s="76">
        <f>SUM(M7:M8)</f>
        <v>25</v>
      </c>
      <c r="O7" s="39" t="s">
        <v>22</v>
      </c>
      <c r="P7" s="40" t="s">
        <v>22</v>
      </c>
      <c r="Q7" s="56" t="s">
        <v>10</v>
      </c>
      <c r="R7" s="76" t="str">
        <f>IF(AND(Q7="A",Q8="A"),"A","B")</f>
        <v>A</v>
      </c>
      <c r="S7" s="18" t="s">
        <v>22</v>
      </c>
      <c r="T7" s="76" t="str">
        <f>IF(AND(S7="Y",S8="Y"),"Y","N")</f>
        <v>Y</v>
      </c>
      <c r="U7" s="36">
        <v>8</v>
      </c>
      <c r="V7" s="76">
        <f>MIN(U7:U8)</f>
        <v>8</v>
      </c>
    </row>
    <row r="8" spans="1:24" ht="24" x14ac:dyDescent="0.2">
      <c r="A8" s="41" t="s">
        <v>29</v>
      </c>
      <c r="B8" s="19" t="s">
        <v>48</v>
      </c>
      <c r="C8" s="41" t="s">
        <v>15</v>
      </c>
      <c r="D8" s="36" t="s">
        <v>9</v>
      </c>
      <c r="E8" s="19" t="s">
        <v>49</v>
      </c>
      <c r="F8" s="20">
        <v>8000000</v>
      </c>
      <c r="G8" s="20">
        <f>SUM(F7:F8)</f>
        <v>15000000</v>
      </c>
      <c r="H8" s="36" t="s">
        <v>22</v>
      </c>
      <c r="I8" s="76" t="str">
        <f>IF(AND(H7="Y",H8="Y"),"Y","N")</f>
        <v>Y</v>
      </c>
      <c r="J8" s="36">
        <v>1</v>
      </c>
      <c r="K8" s="76">
        <f>IF(AND(J7=1,J8=1),1,2)</f>
        <v>2</v>
      </c>
      <c r="L8" s="36" t="s">
        <v>23</v>
      </c>
      <c r="M8" s="11">
        <v>10</v>
      </c>
      <c r="N8" s="76">
        <f>SUM(M7:M8)</f>
        <v>25</v>
      </c>
      <c r="O8" s="40" t="s">
        <v>22</v>
      </c>
      <c r="P8" s="40" t="s">
        <v>22</v>
      </c>
      <c r="Q8" s="56" t="s">
        <v>10</v>
      </c>
      <c r="R8" s="77" t="str">
        <f>IF(AND(Q7="A",Q8="A"),"A","B")</f>
        <v>A</v>
      </c>
      <c r="S8" s="38" t="s">
        <v>22</v>
      </c>
      <c r="T8" s="76" t="str">
        <f>IF(AND(S7="Y",S8="Y"),"Y","N")</f>
        <v>Y</v>
      </c>
      <c r="U8" s="36">
        <v>9</v>
      </c>
      <c r="V8" s="76">
        <f>MIN(U7:U8)</f>
        <v>8</v>
      </c>
      <c r="X8" s="7"/>
    </row>
    <row r="9" spans="1:24" ht="24" x14ac:dyDescent="0.2">
      <c r="A9" s="41" t="s">
        <v>33</v>
      </c>
      <c r="B9" s="19" t="s">
        <v>52</v>
      </c>
      <c r="C9" s="41" t="s">
        <v>16</v>
      </c>
      <c r="D9" s="36" t="s">
        <v>8</v>
      </c>
      <c r="E9" s="19" t="s">
        <v>52</v>
      </c>
      <c r="F9" s="20">
        <v>12000000</v>
      </c>
      <c r="G9" s="20">
        <f>SUM(F9:F10)</f>
        <v>22000000</v>
      </c>
      <c r="H9" s="36" t="s">
        <v>22</v>
      </c>
      <c r="I9" s="76" t="str">
        <f>IF(AND(H9="Y",H10="Y"),"Y","N")</f>
        <v>Y</v>
      </c>
      <c r="J9" s="36">
        <v>1</v>
      </c>
      <c r="K9" s="76">
        <f>IF(AND(J9=1,J10=1),1,2)</f>
        <v>1</v>
      </c>
      <c r="L9" s="36" t="s">
        <v>23</v>
      </c>
      <c r="M9" s="11">
        <v>15</v>
      </c>
      <c r="N9" s="76">
        <f>SUM(M9:M10)</f>
        <v>30</v>
      </c>
      <c r="O9" s="40" t="s">
        <v>22</v>
      </c>
      <c r="P9" s="40" t="s">
        <v>22</v>
      </c>
      <c r="Q9" s="56" t="s">
        <v>10</v>
      </c>
      <c r="R9" s="76" t="str">
        <f>IF(AND(Q9="A",Q10="A"),"A","B")</f>
        <v>A</v>
      </c>
      <c r="S9" s="38" t="s">
        <v>22</v>
      </c>
      <c r="T9" s="76" t="str">
        <f>IF(AND(S9="Y",S10="Y"),"Y","N")</f>
        <v>Y</v>
      </c>
      <c r="U9" s="36">
        <v>1</v>
      </c>
      <c r="V9" s="76">
        <f>MIN(U9:U10)</f>
        <v>1</v>
      </c>
      <c r="W9" s="7"/>
    </row>
    <row r="10" spans="1:24" ht="36" x14ac:dyDescent="0.2">
      <c r="A10" s="41" t="s">
        <v>34</v>
      </c>
      <c r="B10" s="19" t="s">
        <v>53</v>
      </c>
      <c r="C10" s="41" t="s">
        <v>16</v>
      </c>
      <c r="D10" s="36" t="s">
        <v>8</v>
      </c>
      <c r="E10" s="19" t="s">
        <v>52</v>
      </c>
      <c r="F10" s="20">
        <v>10000000</v>
      </c>
      <c r="G10" s="20">
        <f>SUM(F9:F10)</f>
        <v>22000000</v>
      </c>
      <c r="H10" s="36" t="s">
        <v>22</v>
      </c>
      <c r="I10" s="76" t="str">
        <f>IF(AND(H9="Y",H10="Y"),"Y","N")</f>
        <v>Y</v>
      </c>
      <c r="J10" s="36">
        <v>1</v>
      </c>
      <c r="K10" s="76">
        <f>IF(AND(J9=1,J10=1),1,2)</f>
        <v>1</v>
      </c>
      <c r="L10" s="36" t="s">
        <v>23</v>
      </c>
      <c r="M10" s="11">
        <v>15</v>
      </c>
      <c r="N10" s="76">
        <f>SUM(M9:M10)</f>
        <v>30</v>
      </c>
      <c r="O10" s="40" t="s">
        <v>22</v>
      </c>
      <c r="P10" s="40" t="s">
        <v>22</v>
      </c>
      <c r="Q10" s="56" t="s">
        <v>10</v>
      </c>
      <c r="R10" s="77" t="str">
        <f>IF(AND(Q9="A",Q10="A"),"A","B")</f>
        <v>A</v>
      </c>
      <c r="S10" s="38" t="s">
        <v>22</v>
      </c>
      <c r="T10" s="76" t="str">
        <f>IF(AND(S9="Y",S10="Y"),"Y","N")</f>
        <v>Y</v>
      </c>
      <c r="U10" s="36">
        <v>10</v>
      </c>
      <c r="V10" s="76">
        <f>MIN(U9:U10)</f>
        <v>1</v>
      </c>
      <c r="W10" s="7"/>
    </row>
    <row r="11" spans="1:24" ht="24" x14ac:dyDescent="0.2">
      <c r="A11" s="41" t="s">
        <v>30</v>
      </c>
      <c r="B11" s="19" t="s">
        <v>54</v>
      </c>
      <c r="C11" s="41" t="s">
        <v>11</v>
      </c>
      <c r="D11" s="36" t="s">
        <v>8</v>
      </c>
      <c r="E11" s="19" t="s">
        <v>54</v>
      </c>
      <c r="F11" s="20">
        <v>10000000</v>
      </c>
      <c r="G11" s="20">
        <f>SUM(F11:F12)</f>
        <v>22000000</v>
      </c>
      <c r="H11" s="36" t="s">
        <v>22</v>
      </c>
      <c r="I11" s="76" t="str">
        <f>IF(AND(H11="Y",H12="Y"),"Y","N")</f>
        <v>Y</v>
      </c>
      <c r="J11" s="36">
        <v>1</v>
      </c>
      <c r="K11" s="76">
        <f>IF(AND(J11=1,J12=1),1,2)</f>
        <v>1</v>
      </c>
      <c r="L11" s="36" t="s">
        <v>22</v>
      </c>
      <c r="M11" s="11">
        <v>15</v>
      </c>
      <c r="N11" s="76">
        <f>SUM(M11:M12)</f>
        <v>30</v>
      </c>
      <c r="O11" s="40" t="s">
        <v>22</v>
      </c>
      <c r="P11" s="40" t="s">
        <v>22</v>
      </c>
      <c r="Q11" s="56" t="s">
        <v>10</v>
      </c>
      <c r="R11" s="76" t="str">
        <f>IF(AND(Q11="A",Q12="A"),"A","B")</f>
        <v>A</v>
      </c>
      <c r="S11" s="38" t="s">
        <v>22</v>
      </c>
      <c r="T11" s="76" t="str">
        <f>IF(AND(S11="Y",S12="Y"),"Y","N")</f>
        <v>Y</v>
      </c>
      <c r="U11" s="36">
        <v>4</v>
      </c>
      <c r="V11" s="76">
        <f>MIN(U11:U12)</f>
        <v>4</v>
      </c>
      <c r="X11" s="7"/>
    </row>
    <row r="12" spans="1:24" ht="24" x14ac:dyDescent="0.2">
      <c r="A12" s="41" t="s">
        <v>32</v>
      </c>
      <c r="B12" s="19" t="s">
        <v>55</v>
      </c>
      <c r="C12" s="41" t="s">
        <v>11</v>
      </c>
      <c r="D12" s="36" t="s">
        <v>8</v>
      </c>
      <c r="E12" s="19" t="s">
        <v>54</v>
      </c>
      <c r="F12" s="20">
        <v>12000000</v>
      </c>
      <c r="G12" s="20">
        <f>SUM(F11:F12)</f>
        <v>22000000</v>
      </c>
      <c r="H12" s="36" t="s">
        <v>22</v>
      </c>
      <c r="I12" s="76" t="str">
        <f>IF(AND(H11="Y",H12="Y"),"Y","N")</f>
        <v>Y</v>
      </c>
      <c r="J12" s="36">
        <v>1</v>
      </c>
      <c r="K12" s="76">
        <f>IF(AND(J11=1,J12=1),1,2)</f>
        <v>1</v>
      </c>
      <c r="L12" s="36" t="s">
        <v>22</v>
      </c>
      <c r="M12" s="11">
        <v>15</v>
      </c>
      <c r="N12" s="76">
        <f>SUM(M11:M12)</f>
        <v>30</v>
      </c>
      <c r="O12" s="40" t="s">
        <v>22</v>
      </c>
      <c r="P12" s="40" t="s">
        <v>22</v>
      </c>
      <c r="Q12" s="56" t="s">
        <v>10</v>
      </c>
      <c r="R12" s="77" t="str">
        <f>IF(AND(Q11="A",Q12="A"),"A","B")</f>
        <v>A</v>
      </c>
      <c r="S12" s="38" t="s">
        <v>22</v>
      </c>
      <c r="T12" s="76" t="str">
        <f>IF(AND(S11="Y",S12="Y"),"Y","N")</f>
        <v>Y</v>
      </c>
      <c r="U12" s="36">
        <v>6</v>
      </c>
      <c r="V12" s="76">
        <f>MIN(U11:U12)</f>
        <v>4</v>
      </c>
      <c r="X12" s="7"/>
    </row>
    <row r="13" spans="1:24" s="96" customFormat="1" ht="22.5" customHeight="1" x14ac:dyDescent="0.2">
      <c r="A13" s="71" t="s">
        <v>24</v>
      </c>
      <c r="B13" s="95"/>
      <c r="D13" s="97"/>
      <c r="E13" s="97"/>
      <c r="I13" s="98"/>
      <c r="K13" s="98"/>
      <c r="L13" s="98"/>
      <c r="M13" s="99"/>
      <c r="N13" s="98"/>
      <c r="R13" s="98"/>
      <c r="S13" s="100"/>
      <c r="T13" s="101"/>
      <c r="U13" s="97"/>
      <c r="V13" s="102"/>
    </row>
    <row r="14" spans="1:24" ht="24" x14ac:dyDescent="0.2">
      <c r="A14" s="41" t="s">
        <v>35</v>
      </c>
      <c r="B14" s="19" t="s">
        <v>56</v>
      </c>
      <c r="C14" s="41" t="s">
        <v>13</v>
      </c>
      <c r="D14" s="36" t="s">
        <v>8</v>
      </c>
      <c r="E14" s="19" t="s">
        <v>56</v>
      </c>
      <c r="F14" s="20">
        <v>11000000</v>
      </c>
      <c r="G14" s="20">
        <f>SUM(F14:F15)</f>
        <v>21000000</v>
      </c>
      <c r="H14" s="36" t="s">
        <v>23</v>
      </c>
      <c r="I14" s="76" t="str">
        <f>IF(AND(H14="Y",H15="Y"),"Y","N")</f>
        <v>N</v>
      </c>
      <c r="J14" s="36">
        <v>1</v>
      </c>
      <c r="K14" s="76">
        <f>IF(AND(J14=1,J15=1),1,2)</f>
        <v>1</v>
      </c>
      <c r="L14" s="36" t="s">
        <v>23</v>
      </c>
      <c r="M14" s="11">
        <v>10</v>
      </c>
      <c r="N14" s="76">
        <f>SUM(M14:M15)</f>
        <v>25</v>
      </c>
      <c r="O14" s="40" t="s">
        <v>22</v>
      </c>
      <c r="P14" s="40" t="s">
        <v>23</v>
      </c>
      <c r="Q14" s="56" t="s">
        <v>10</v>
      </c>
      <c r="R14" s="76" t="str">
        <f>IF(AND(Q14="A",Q15="A"),"A","B")</f>
        <v>B</v>
      </c>
      <c r="S14" s="38" t="s">
        <v>22</v>
      </c>
      <c r="T14" s="76" t="str">
        <f>IF(AND(S14="Y",S15="Y"),"Y","N")</f>
        <v>Y</v>
      </c>
      <c r="U14" s="36">
        <v>5</v>
      </c>
      <c r="V14" s="76">
        <f>MIN(U14:U15)</f>
        <v>5</v>
      </c>
      <c r="W14" s="7"/>
    </row>
    <row r="15" spans="1:24" ht="36" x14ac:dyDescent="0.2">
      <c r="A15" s="41" t="s">
        <v>37</v>
      </c>
      <c r="B15" s="19" t="s">
        <v>57</v>
      </c>
      <c r="C15" s="41" t="s">
        <v>13</v>
      </c>
      <c r="D15" s="36" t="s">
        <v>8</v>
      </c>
      <c r="E15" s="19" t="s">
        <v>56</v>
      </c>
      <c r="F15" s="20">
        <v>10000000</v>
      </c>
      <c r="G15" s="20">
        <f>SUM(F14:F15)</f>
        <v>21000000</v>
      </c>
      <c r="H15" s="36" t="s">
        <v>22</v>
      </c>
      <c r="I15" s="76" t="str">
        <f>IF(AND(H14="Y",H15="Y"),"Y","N")</f>
        <v>N</v>
      </c>
      <c r="J15" s="36">
        <v>1</v>
      </c>
      <c r="K15" s="76">
        <f>IF(AND(J14=1,J15=1),1,2)</f>
        <v>1</v>
      </c>
      <c r="L15" s="36" t="s">
        <v>23</v>
      </c>
      <c r="M15" s="11">
        <v>15</v>
      </c>
      <c r="N15" s="76">
        <f>SUM(M14:M15)</f>
        <v>25</v>
      </c>
      <c r="O15" s="40" t="s">
        <v>22</v>
      </c>
      <c r="P15" s="40" t="s">
        <v>23</v>
      </c>
      <c r="Q15" s="56" t="s">
        <v>12</v>
      </c>
      <c r="R15" s="77" t="str">
        <f>IF(AND(Q14="A",Q15="A"),"A","B")</f>
        <v>B</v>
      </c>
      <c r="S15" s="38" t="s">
        <v>22</v>
      </c>
      <c r="T15" s="76" t="str">
        <f>IF(AND(S14="Y",S15="Y"),"Y","N")</f>
        <v>Y</v>
      </c>
      <c r="U15" s="36">
        <v>12</v>
      </c>
      <c r="V15" s="76">
        <f>MIN(U14:U15)</f>
        <v>5</v>
      </c>
      <c r="W15" s="7"/>
    </row>
  </sheetData>
  <conditionalFormatting sqref="O4:T4 H3:I12 O3:Q3 R6 R8 R10 O5:Q12 R12 R15 S3:T3 S5:T12 S14:T15 O14:Q15 H14:I15">
    <cfRule type="cellIs" dxfId="173" priority="7" operator="equal">
      <formula>"N"</formula>
    </cfRule>
  </conditionalFormatting>
  <conditionalFormatting sqref="M3:M12 M14:M15">
    <cfRule type="expression" dxfId="172" priority="6">
      <formula>AND(CELL("type",M3)="v",M3&lt;15)</formula>
    </cfRule>
  </conditionalFormatting>
  <conditionalFormatting sqref="J3:J12 J14:J15">
    <cfRule type="cellIs" dxfId="171" priority="5" operator="equal">
      <formula>2</formula>
    </cfRule>
  </conditionalFormatting>
  <conditionalFormatting sqref="K3:K12 K14:K15">
    <cfRule type="cellIs" dxfId="170" priority="4" operator="equal">
      <formula>2</formula>
    </cfRule>
  </conditionalFormatting>
  <conditionalFormatting sqref="N3:N12 N14:N15">
    <cfRule type="cellIs" dxfId="169" priority="3" operator="notEqual">
      <formula>30</formula>
    </cfRule>
  </conditionalFormatting>
  <conditionalFormatting sqref="Q3:R12 Q14:R15">
    <cfRule type="cellIs" dxfId="168" priority="2" operator="equal">
      <formula>"B"</formula>
    </cfRule>
  </conditionalFormatting>
  <conditionalFormatting sqref="L3:L12 L14:L15">
    <cfRule type="cellIs" dxfId="167" priority="1" operator="equal">
      <formula>2</formula>
    </cfRule>
  </conditionalFormatting>
  <pageMargins left="0.7" right="0.7" top="0.75" bottom="0.75" header="0.3" footer="0.3"/>
  <pageSetup paperSize="5" scale="92" fitToHeight="0" orientation="landscape" r:id="rId1"/>
  <headerFooter alignWithMargins="0">
    <oddHeader>&amp;C&amp;"Arial,Bold"&amp;14Sample of RFA 2024-214 - Linked Applications' Values in Sorted Order&amp;RPage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59BD-1564-46F4-A906-31E7F49FE819}">
  <sheetPr>
    <pageSetUpPr fitToPage="1"/>
  </sheetPr>
  <dimension ref="A1:AD17"/>
  <sheetViews>
    <sheetView showGridLines="0" zoomScale="120" zoomScaleNormal="120" workbookViewId="0">
      <pane xSplit="1" ySplit="6" topLeftCell="B8" activePane="bottomRight" state="frozen"/>
      <selection activeCell="N13" sqref="N13"/>
      <selection pane="topRight" activeCell="N13" sqref="N13"/>
      <selection pane="bottomLeft" activeCell="N13" sqref="N13"/>
      <selection pane="bottomRight" activeCell="G12" sqref="G12"/>
    </sheetView>
  </sheetViews>
  <sheetFormatPr defaultColWidth="9.140625" defaultRowHeight="12" x14ac:dyDescent="0.2"/>
  <cols>
    <col min="1" max="1" width="9.85546875" style="10" customWidth="1"/>
    <col min="2" max="2" width="21.140625" style="9" bestFit="1" customWidth="1"/>
    <col min="3" max="3" width="11.140625" style="10" bestFit="1" customWidth="1"/>
    <col min="4" max="4" width="6.140625" style="14" customWidth="1"/>
    <col min="5" max="5" width="20.7109375" style="14" customWidth="1"/>
    <col min="6" max="6" width="10.42578125" style="10" hidden="1" customWidth="1"/>
    <col min="7" max="7" width="10.42578125" style="10" customWidth="1"/>
    <col min="8" max="8" width="7.42578125" style="10" hidden="1" customWidth="1"/>
    <col min="9" max="9" width="7.7109375" style="75" bestFit="1" customWidth="1"/>
    <col min="10" max="10" width="5.140625" style="10" hidden="1" customWidth="1"/>
    <col min="11" max="11" width="10.5703125" style="75" customWidth="1"/>
    <col min="12" max="12" width="13.28515625" style="158" customWidth="1"/>
    <col min="13" max="13" width="6.5703125" style="16" hidden="1" customWidth="1"/>
    <col min="14" max="14" width="10" style="75" customWidth="1"/>
    <col min="15" max="15" width="10.5703125" style="10" customWidth="1"/>
    <col min="16" max="16" width="10" style="10" customWidth="1"/>
    <col min="17" max="17" width="5" style="10" hidden="1" customWidth="1"/>
    <col min="18" max="18" width="9.7109375" style="75" customWidth="1"/>
    <col min="19" max="19" width="7.140625" style="15" hidden="1" customWidth="1"/>
    <col min="20" max="20" width="9.85546875" style="13" customWidth="1"/>
    <col min="21" max="21" width="3.140625" style="14" hidden="1" customWidth="1"/>
    <col min="22" max="22" width="10" style="59" customWidth="1"/>
    <col min="23" max="16384" width="9.140625" style="10"/>
  </cols>
  <sheetData>
    <row r="1" spans="1:30" s="22" customFormat="1" ht="12.75" x14ac:dyDescent="0.2">
      <c r="A1" s="187"/>
      <c r="B1" s="187"/>
      <c r="C1" s="187"/>
      <c r="D1" s="187"/>
      <c r="E1" s="107"/>
      <c r="F1" s="135"/>
      <c r="G1" s="107"/>
      <c r="H1" s="4"/>
      <c r="I1" s="107"/>
      <c r="J1" s="4"/>
      <c r="K1" s="26"/>
      <c r="M1" s="107"/>
      <c r="N1" s="107"/>
    </row>
    <row r="2" spans="1:30" s="22" customFormat="1" ht="12.95" customHeight="1" x14ac:dyDescent="0.2">
      <c r="A2" s="188" t="s">
        <v>18</v>
      </c>
      <c r="B2" s="189"/>
      <c r="C2" s="5">
        <v>40000000</v>
      </c>
      <c r="D2" s="107"/>
      <c r="E2" s="107"/>
      <c r="F2" s="13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s="22" customFormat="1" ht="12.95" customHeight="1" x14ac:dyDescent="0.2">
      <c r="A3" s="188" t="s">
        <v>19</v>
      </c>
      <c r="B3" s="189"/>
      <c r="C3" s="181"/>
      <c r="F3" s="13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22" customFormat="1" ht="12.95" customHeight="1" x14ac:dyDescent="0.2">
      <c r="A4" s="188" t="s">
        <v>20</v>
      </c>
      <c r="B4" s="189"/>
      <c r="C4" s="181">
        <v>40000000</v>
      </c>
      <c r="F4" s="13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s="22" customFormat="1" ht="12.95" customHeight="1" x14ac:dyDescent="0.2">
      <c r="A5" s="61"/>
      <c r="B5" s="61"/>
      <c r="C5" s="62"/>
      <c r="F5" s="136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168" customFormat="1" ht="71.099999999999994" customHeight="1" x14ac:dyDescent="0.2">
      <c r="A6" s="165" t="s">
        <v>0</v>
      </c>
      <c r="B6" s="165" t="s">
        <v>1</v>
      </c>
      <c r="C6" s="165" t="s">
        <v>2</v>
      </c>
      <c r="D6" s="165" t="s">
        <v>7</v>
      </c>
      <c r="E6" s="165" t="s">
        <v>60</v>
      </c>
      <c r="F6" s="170" t="s">
        <v>21</v>
      </c>
      <c r="G6" s="169" t="s">
        <v>63</v>
      </c>
      <c r="H6" s="165" t="s">
        <v>6</v>
      </c>
      <c r="I6" s="170" t="s">
        <v>41</v>
      </c>
      <c r="J6" s="165" t="s">
        <v>38</v>
      </c>
      <c r="K6" s="170" t="s">
        <v>43</v>
      </c>
      <c r="L6" s="166" t="s">
        <v>61</v>
      </c>
      <c r="M6" s="165" t="s">
        <v>5</v>
      </c>
      <c r="N6" s="170" t="s">
        <v>44</v>
      </c>
      <c r="O6" s="165" t="s">
        <v>39</v>
      </c>
      <c r="P6" s="165" t="s">
        <v>40</v>
      </c>
      <c r="Q6" s="165" t="s">
        <v>42</v>
      </c>
      <c r="R6" s="170" t="s">
        <v>45</v>
      </c>
      <c r="S6" s="165" t="s">
        <v>3</v>
      </c>
      <c r="T6" s="170" t="s">
        <v>46</v>
      </c>
      <c r="U6" s="165" t="s">
        <v>4</v>
      </c>
      <c r="V6" s="170" t="s">
        <v>47</v>
      </c>
    </row>
    <row r="7" spans="1:30" s="96" customFormat="1" ht="22.5" customHeight="1" x14ac:dyDescent="0.2">
      <c r="A7" s="71" t="s">
        <v>25</v>
      </c>
      <c r="B7" s="95"/>
      <c r="D7" s="97"/>
      <c r="E7" s="97"/>
      <c r="I7" s="98"/>
      <c r="K7" s="98"/>
      <c r="L7" s="171"/>
      <c r="M7" s="99"/>
      <c r="N7" s="98"/>
      <c r="R7" s="98"/>
      <c r="S7" s="100"/>
      <c r="T7" s="101"/>
      <c r="U7" s="97"/>
      <c r="V7" s="102"/>
    </row>
    <row r="8" spans="1:30" ht="24" x14ac:dyDescent="0.2">
      <c r="A8" s="41" t="s">
        <v>33</v>
      </c>
      <c r="B8" s="19" t="s">
        <v>52</v>
      </c>
      <c r="C8" s="41" t="s">
        <v>16</v>
      </c>
      <c r="D8" s="36" t="s">
        <v>8</v>
      </c>
      <c r="E8" s="19" t="s">
        <v>52</v>
      </c>
      <c r="F8" s="20">
        <v>12000000</v>
      </c>
      <c r="G8" s="20">
        <f>SUM(F8:F9)</f>
        <v>22000000</v>
      </c>
      <c r="H8" s="36" t="s">
        <v>22</v>
      </c>
      <c r="I8" s="76" t="str">
        <f>IF(AND(H8="Y",H9="Y"),"Y","N")</f>
        <v>Y</v>
      </c>
      <c r="J8" s="36">
        <v>1</v>
      </c>
      <c r="K8" s="76">
        <f>IF(AND(J8=1,J9=1),1,2)</f>
        <v>1</v>
      </c>
      <c r="L8" s="172" t="s">
        <v>23</v>
      </c>
      <c r="M8" s="11">
        <v>15</v>
      </c>
      <c r="N8" s="76">
        <f>SUM(M8:M9)</f>
        <v>30</v>
      </c>
      <c r="O8" s="40" t="s">
        <v>22</v>
      </c>
      <c r="P8" s="40" t="s">
        <v>22</v>
      </c>
      <c r="Q8" s="56" t="s">
        <v>10</v>
      </c>
      <c r="R8" s="76" t="str">
        <f>IF(AND(Q8="A",Q9="A"),"A","B")</f>
        <v>A</v>
      </c>
      <c r="S8" s="38" t="s">
        <v>22</v>
      </c>
      <c r="T8" s="76" t="str">
        <f>IF(AND(S8="Y",S9="Y"),"Y","N")</f>
        <v>Y</v>
      </c>
      <c r="U8" s="36">
        <v>1</v>
      </c>
      <c r="V8" s="76">
        <f>MIN(U8:U9)</f>
        <v>1</v>
      </c>
      <c r="W8" s="7"/>
    </row>
    <row r="9" spans="1:30" ht="36" x14ac:dyDescent="0.2">
      <c r="A9" s="41" t="s">
        <v>34</v>
      </c>
      <c r="B9" s="19" t="s">
        <v>53</v>
      </c>
      <c r="C9" s="41" t="s">
        <v>16</v>
      </c>
      <c r="D9" s="36" t="s">
        <v>8</v>
      </c>
      <c r="E9" s="19" t="s">
        <v>52</v>
      </c>
      <c r="F9" s="20">
        <v>10000000</v>
      </c>
      <c r="G9" s="20">
        <f>SUM(F8:F9)</f>
        <v>22000000</v>
      </c>
      <c r="H9" s="36" t="s">
        <v>22</v>
      </c>
      <c r="I9" s="76" t="str">
        <f>IF(AND(H8="Y",H9="Y"),"Y","N")</f>
        <v>Y</v>
      </c>
      <c r="J9" s="36">
        <v>1</v>
      </c>
      <c r="K9" s="76">
        <f>IF(AND(J8=1,J9=1),1,2)</f>
        <v>1</v>
      </c>
      <c r="L9" s="172" t="s">
        <v>23</v>
      </c>
      <c r="M9" s="11">
        <v>15</v>
      </c>
      <c r="N9" s="76">
        <f>SUM(M8:M9)</f>
        <v>30</v>
      </c>
      <c r="O9" s="40" t="s">
        <v>22</v>
      </c>
      <c r="P9" s="40" t="s">
        <v>22</v>
      </c>
      <c r="Q9" s="56" t="s">
        <v>10</v>
      </c>
      <c r="R9" s="77" t="str">
        <f>IF(AND(Q8="A",Q9="A"),"A","B")</f>
        <v>A</v>
      </c>
      <c r="S9" s="38" t="s">
        <v>22</v>
      </c>
      <c r="T9" s="76" t="str">
        <f>IF(AND(S8="Y",S9="Y"),"Y","N")</f>
        <v>Y</v>
      </c>
      <c r="U9" s="36">
        <v>10</v>
      </c>
      <c r="V9" s="76">
        <f>MIN(U8:U9)</f>
        <v>1</v>
      </c>
      <c r="W9" s="7"/>
    </row>
    <row r="10" spans="1:30" s="15" customFormat="1" ht="24" x14ac:dyDescent="0.2">
      <c r="A10" s="141" t="s">
        <v>27</v>
      </c>
      <c r="B10" s="142" t="s">
        <v>58</v>
      </c>
      <c r="C10" s="141" t="s">
        <v>15</v>
      </c>
      <c r="D10" s="11" t="s">
        <v>9</v>
      </c>
      <c r="E10" s="142" t="s">
        <v>58</v>
      </c>
      <c r="F10" s="143">
        <v>8000000</v>
      </c>
      <c r="G10" s="143">
        <f>SUM(F10:F11)</f>
        <v>15000000</v>
      </c>
      <c r="H10" s="11" t="s">
        <v>22</v>
      </c>
      <c r="I10" s="58" t="str">
        <f>IF(AND(H10="Y",H11="Y"),"Y","N")</f>
        <v>Y</v>
      </c>
      <c r="J10" s="11">
        <v>1</v>
      </c>
      <c r="K10" s="58">
        <f>IF(AND(J10=1,J11=1),1,2)</f>
        <v>1</v>
      </c>
      <c r="L10" s="172" t="s">
        <v>23</v>
      </c>
      <c r="M10" s="11">
        <v>15</v>
      </c>
      <c r="N10" s="58">
        <f>SUM(M10:M11)</f>
        <v>30</v>
      </c>
      <c r="O10" s="144" t="s">
        <v>22</v>
      </c>
      <c r="P10" s="145" t="s">
        <v>22</v>
      </c>
      <c r="Q10" s="146" t="s">
        <v>10</v>
      </c>
      <c r="R10" s="58" t="str">
        <f>IF(AND(Q10="A",Q11="A"),"A","B")</f>
        <v>A</v>
      </c>
      <c r="S10" s="147" t="s">
        <v>22</v>
      </c>
      <c r="T10" s="58" t="str">
        <f>IF(AND(S10="Y",S11="Y"),"Y","N")</f>
        <v>Y</v>
      </c>
      <c r="U10" s="11">
        <v>3</v>
      </c>
      <c r="V10" s="58">
        <f>MIN(U10:U11)</f>
        <v>3</v>
      </c>
      <c r="X10" s="7"/>
    </row>
    <row r="11" spans="1:30" s="15" customFormat="1" ht="24" x14ac:dyDescent="0.2">
      <c r="A11" s="141" t="s">
        <v>36</v>
      </c>
      <c r="B11" s="142" t="s">
        <v>59</v>
      </c>
      <c r="C11" s="141" t="s">
        <v>15</v>
      </c>
      <c r="D11" s="11" t="s">
        <v>9</v>
      </c>
      <c r="E11" s="142" t="s">
        <v>58</v>
      </c>
      <c r="F11" s="143">
        <v>7000000</v>
      </c>
      <c r="G11" s="143">
        <f>SUM(F10:F11)</f>
        <v>15000000</v>
      </c>
      <c r="H11" s="11" t="s">
        <v>22</v>
      </c>
      <c r="I11" s="58" t="str">
        <f>IF(AND(H10="Y",H11="Y"),"Y","N")</f>
        <v>Y</v>
      </c>
      <c r="J11" s="11">
        <v>1</v>
      </c>
      <c r="K11" s="58">
        <f>IF(AND(J10=1,J11=1),1,2)</f>
        <v>1</v>
      </c>
      <c r="L11" s="172" t="s">
        <v>23</v>
      </c>
      <c r="M11" s="11">
        <v>15</v>
      </c>
      <c r="N11" s="58">
        <f>SUM(M10:M11)</f>
        <v>30</v>
      </c>
      <c r="O11" s="145" t="s">
        <v>22</v>
      </c>
      <c r="P11" s="145" t="s">
        <v>22</v>
      </c>
      <c r="Q11" s="146" t="s">
        <v>10</v>
      </c>
      <c r="R11" s="148" t="str">
        <f>IF(AND(Q10="A",Q11="A"),"A","B")</f>
        <v>A</v>
      </c>
      <c r="S11" s="149" t="s">
        <v>22</v>
      </c>
      <c r="T11" s="58" t="str">
        <f>IF(AND(S10="Y",S11="Y"),"Y","N")</f>
        <v>Y</v>
      </c>
      <c r="U11" s="11">
        <v>11</v>
      </c>
      <c r="V11" s="58">
        <f>MIN(U10:U11)</f>
        <v>3</v>
      </c>
      <c r="W11" s="7"/>
    </row>
    <row r="12" spans="1:30" s="15" customFormat="1" ht="24" x14ac:dyDescent="0.2">
      <c r="A12" s="63" t="s">
        <v>30</v>
      </c>
      <c r="B12" s="64" t="s">
        <v>54</v>
      </c>
      <c r="C12" s="63" t="s">
        <v>11</v>
      </c>
      <c r="D12" s="65" t="s">
        <v>8</v>
      </c>
      <c r="E12" s="64" t="s">
        <v>54</v>
      </c>
      <c r="F12" s="66">
        <v>10000000</v>
      </c>
      <c r="G12" s="66">
        <f>SUM(F12:F13)</f>
        <v>22000000</v>
      </c>
      <c r="H12" s="65" t="s">
        <v>22</v>
      </c>
      <c r="I12" s="67" t="str">
        <f>IF(AND(H12="Y",H13="Y"),"Y","N")</f>
        <v>Y</v>
      </c>
      <c r="J12" s="65">
        <v>1</v>
      </c>
      <c r="K12" s="67">
        <f>IF(AND(J12=1,J13=1),1,2)</f>
        <v>1</v>
      </c>
      <c r="L12" s="65" t="s">
        <v>22</v>
      </c>
      <c r="M12" s="65">
        <v>15</v>
      </c>
      <c r="N12" s="67">
        <f>SUM(M12:M13)</f>
        <v>30</v>
      </c>
      <c r="O12" s="69" t="s">
        <v>22</v>
      </c>
      <c r="P12" s="69" t="s">
        <v>22</v>
      </c>
      <c r="Q12" s="68" t="s">
        <v>10</v>
      </c>
      <c r="R12" s="67" t="str">
        <f>IF(AND(Q12="A",Q13="A"),"A","B")</f>
        <v>A</v>
      </c>
      <c r="S12" s="70" t="s">
        <v>22</v>
      </c>
      <c r="T12" s="67" t="str">
        <f>IF(AND(S12="Y",S13="Y"),"Y","N")</f>
        <v>Y</v>
      </c>
      <c r="U12" s="65">
        <v>4</v>
      </c>
      <c r="V12" s="67">
        <f>MIN(U12:U13)</f>
        <v>4</v>
      </c>
      <c r="X12" s="7"/>
    </row>
    <row r="13" spans="1:30" s="15" customFormat="1" ht="24" x14ac:dyDescent="0.2">
      <c r="A13" s="63" t="s">
        <v>32</v>
      </c>
      <c r="B13" s="64" t="s">
        <v>55</v>
      </c>
      <c r="C13" s="63" t="s">
        <v>11</v>
      </c>
      <c r="D13" s="65" t="s">
        <v>8</v>
      </c>
      <c r="E13" s="64" t="s">
        <v>54</v>
      </c>
      <c r="F13" s="66">
        <v>12000000</v>
      </c>
      <c r="G13" s="66">
        <f>SUM(F12:F13)</f>
        <v>22000000</v>
      </c>
      <c r="H13" s="65" t="s">
        <v>22</v>
      </c>
      <c r="I13" s="67" t="str">
        <f>IF(AND(H12="Y",H13="Y"),"Y","N")</f>
        <v>Y</v>
      </c>
      <c r="J13" s="65">
        <v>1</v>
      </c>
      <c r="K13" s="67">
        <f>IF(AND(J12=1,J13=1),1,2)</f>
        <v>1</v>
      </c>
      <c r="L13" s="65" t="s">
        <v>22</v>
      </c>
      <c r="M13" s="65">
        <v>15</v>
      </c>
      <c r="N13" s="67">
        <f>SUM(M12:M13)</f>
        <v>30</v>
      </c>
      <c r="O13" s="69" t="s">
        <v>22</v>
      </c>
      <c r="P13" s="69" t="s">
        <v>22</v>
      </c>
      <c r="Q13" s="68" t="s">
        <v>10</v>
      </c>
      <c r="R13" s="104" t="str">
        <f>IF(AND(Q12="A",Q13="A"),"A","B")</f>
        <v>A</v>
      </c>
      <c r="S13" s="70" t="s">
        <v>22</v>
      </c>
      <c r="T13" s="67" t="str">
        <f>IF(AND(S12="Y",S13="Y"),"Y","N")</f>
        <v>Y</v>
      </c>
      <c r="U13" s="65">
        <v>6</v>
      </c>
      <c r="V13" s="67">
        <f>MIN(U12:U13)</f>
        <v>4</v>
      </c>
      <c r="X13" s="7"/>
    </row>
    <row r="14" spans="1:30" ht="24" x14ac:dyDescent="0.2">
      <c r="A14" s="41" t="s">
        <v>28</v>
      </c>
      <c r="B14" s="19" t="s">
        <v>51</v>
      </c>
      <c r="C14" s="41" t="s">
        <v>14</v>
      </c>
      <c r="D14" s="36" t="s">
        <v>8</v>
      </c>
      <c r="E14" s="19" t="s">
        <v>51</v>
      </c>
      <c r="F14" s="20">
        <v>12000000</v>
      </c>
      <c r="G14" s="20">
        <f>SUM(F14:F15)</f>
        <v>23000000</v>
      </c>
      <c r="H14" s="36" t="s">
        <v>22</v>
      </c>
      <c r="I14" s="76" t="str">
        <f>IF(AND(H14="Y",H15="Y"),"Y","N")</f>
        <v>Y</v>
      </c>
      <c r="J14" s="36">
        <v>1</v>
      </c>
      <c r="K14" s="76">
        <f>IF(AND(J14=1,J15=1),1,2)</f>
        <v>1</v>
      </c>
      <c r="L14" s="172" t="s">
        <v>23</v>
      </c>
      <c r="M14" s="11">
        <v>15</v>
      </c>
      <c r="N14" s="76">
        <f>SUM(M14:M15)</f>
        <v>30</v>
      </c>
      <c r="O14" s="40" t="s">
        <v>22</v>
      </c>
      <c r="P14" s="40" t="s">
        <v>22</v>
      </c>
      <c r="Q14" s="56" t="s">
        <v>12</v>
      </c>
      <c r="R14" s="76" t="str">
        <f>IF(AND(Q14="A",Q15="A"),"A","B")</f>
        <v>B</v>
      </c>
      <c r="S14" s="38" t="s">
        <v>22</v>
      </c>
      <c r="T14" s="76" t="str">
        <f>IF(AND(S14="Y",S15="Y"),"Y","N")</f>
        <v>N</v>
      </c>
      <c r="U14" s="36">
        <v>7</v>
      </c>
      <c r="V14" s="76">
        <f>MIN(U14:U15)</f>
        <v>2</v>
      </c>
      <c r="X14" s="7"/>
    </row>
    <row r="15" spans="1:30" ht="24" x14ac:dyDescent="0.2">
      <c r="A15" s="41" t="s">
        <v>31</v>
      </c>
      <c r="B15" s="19" t="s">
        <v>50</v>
      </c>
      <c r="C15" s="41" t="s">
        <v>14</v>
      </c>
      <c r="D15" s="36" t="s">
        <v>8</v>
      </c>
      <c r="E15" s="19" t="s">
        <v>51</v>
      </c>
      <c r="F15" s="20">
        <v>11000000</v>
      </c>
      <c r="G15" s="20">
        <f>SUM(F14:F15)</f>
        <v>23000000</v>
      </c>
      <c r="H15" s="36" t="s">
        <v>22</v>
      </c>
      <c r="I15" s="76" t="str">
        <f>IF(AND(H14="Y",H15="Y"),"Y","N")</f>
        <v>Y</v>
      </c>
      <c r="J15" s="36">
        <v>1</v>
      </c>
      <c r="K15" s="76">
        <f>IF(AND(J14=1,J15=1),1,2)</f>
        <v>1</v>
      </c>
      <c r="L15" s="172" t="s">
        <v>23</v>
      </c>
      <c r="M15" s="11">
        <v>15</v>
      </c>
      <c r="N15" s="76">
        <f>SUM(M14:M15)</f>
        <v>30</v>
      </c>
      <c r="O15" s="40" t="s">
        <v>22</v>
      </c>
      <c r="P15" s="40" t="s">
        <v>22</v>
      </c>
      <c r="Q15" s="56" t="s">
        <v>10</v>
      </c>
      <c r="R15" s="77" t="str">
        <f>IF(AND(Q14="A",Q15="A"),"A","B")</f>
        <v>B</v>
      </c>
      <c r="S15" s="38" t="s">
        <v>23</v>
      </c>
      <c r="T15" s="76" t="str">
        <f>IF(AND(S14="Y",S15="Y"),"Y","N")</f>
        <v>N</v>
      </c>
      <c r="U15" s="36">
        <v>2</v>
      </c>
      <c r="V15" s="76">
        <f>MIN(U14:U15)</f>
        <v>2</v>
      </c>
      <c r="X15" s="7"/>
    </row>
    <row r="16" spans="1:30" x14ac:dyDescent="0.2">
      <c r="A16" s="41" t="s">
        <v>26</v>
      </c>
      <c r="B16" s="19" t="s">
        <v>49</v>
      </c>
      <c r="C16" s="41" t="s">
        <v>15</v>
      </c>
      <c r="D16" s="36" t="s">
        <v>9</v>
      </c>
      <c r="E16" s="19" t="s">
        <v>49</v>
      </c>
      <c r="F16" s="20">
        <v>7000000</v>
      </c>
      <c r="G16" s="20">
        <f>SUM(F16:F17)</f>
        <v>15000000</v>
      </c>
      <c r="H16" s="17" t="s">
        <v>22</v>
      </c>
      <c r="I16" s="76" t="str">
        <f>IF(AND(H16="Y",H17="Y"),"Y","N")</f>
        <v>Y</v>
      </c>
      <c r="J16" s="36">
        <v>2</v>
      </c>
      <c r="K16" s="76">
        <f>IF(AND(J16=1,J17=1),1,2)</f>
        <v>2</v>
      </c>
      <c r="L16" s="172" t="s">
        <v>23</v>
      </c>
      <c r="M16" s="11">
        <v>15</v>
      </c>
      <c r="N16" s="76">
        <f>SUM(M16:M17)</f>
        <v>25</v>
      </c>
      <c r="O16" s="39" t="s">
        <v>22</v>
      </c>
      <c r="P16" s="40" t="s">
        <v>22</v>
      </c>
      <c r="Q16" s="56" t="s">
        <v>10</v>
      </c>
      <c r="R16" s="76" t="str">
        <f>IF(AND(Q16="A",Q17="A"),"A","B")</f>
        <v>A</v>
      </c>
      <c r="S16" s="18" t="s">
        <v>22</v>
      </c>
      <c r="T16" s="76" t="str">
        <f>IF(AND(S16="Y",S17="Y"),"Y","N")</f>
        <v>Y</v>
      </c>
      <c r="U16" s="36">
        <v>8</v>
      </c>
      <c r="V16" s="76">
        <f>MIN(U16:U17)</f>
        <v>8</v>
      </c>
    </row>
    <row r="17" spans="1:24" ht="24" x14ac:dyDescent="0.2">
      <c r="A17" s="41" t="s">
        <v>29</v>
      </c>
      <c r="B17" s="19" t="s">
        <v>48</v>
      </c>
      <c r="C17" s="41" t="s">
        <v>15</v>
      </c>
      <c r="D17" s="36" t="s">
        <v>9</v>
      </c>
      <c r="E17" s="19" t="s">
        <v>49</v>
      </c>
      <c r="F17" s="20">
        <v>8000000</v>
      </c>
      <c r="G17" s="20">
        <f>SUM(F16:F17)</f>
        <v>15000000</v>
      </c>
      <c r="H17" s="36" t="s">
        <v>22</v>
      </c>
      <c r="I17" s="76" t="str">
        <f>IF(AND(H16="Y",H17="Y"),"Y","N")</f>
        <v>Y</v>
      </c>
      <c r="J17" s="36">
        <v>1</v>
      </c>
      <c r="K17" s="76">
        <f>IF(AND(J16=1,J17=1),1,2)</f>
        <v>2</v>
      </c>
      <c r="L17" s="172" t="s">
        <v>23</v>
      </c>
      <c r="M17" s="11">
        <v>10</v>
      </c>
      <c r="N17" s="76">
        <f>SUM(M16:M17)</f>
        <v>25</v>
      </c>
      <c r="O17" s="40" t="s">
        <v>22</v>
      </c>
      <c r="P17" s="40" t="s">
        <v>22</v>
      </c>
      <c r="Q17" s="56" t="s">
        <v>10</v>
      </c>
      <c r="R17" s="77" t="str">
        <f>IF(AND(Q16="A",Q17="A"),"A","B")</f>
        <v>A</v>
      </c>
      <c r="S17" s="38" t="s">
        <v>22</v>
      </c>
      <c r="T17" s="76" t="str">
        <f>IF(AND(S16="Y",S17="Y"),"Y","N")</f>
        <v>Y</v>
      </c>
      <c r="U17" s="36">
        <v>9</v>
      </c>
      <c r="V17" s="76">
        <f>MIN(U16:U17)</f>
        <v>8</v>
      </c>
      <c r="X17" s="7"/>
    </row>
  </sheetData>
  <sortState xmlns:xlrd2="http://schemas.microsoft.com/office/spreadsheetml/2017/richdata2" ref="A8:X17">
    <sortCondition ref="K8:K17"/>
    <sortCondition descending="1" ref="N8:N17"/>
    <sortCondition descending="1" ref="O8:O17"/>
    <sortCondition descending="1" ref="P8:P17"/>
    <sortCondition ref="R8:R17"/>
    <sortCondition descending="1" ref="T8:T17"/>
    <sortCondition ref="V8:V17"/>
  </sortState>
  <mergeCells count="5">
    <mergeCell ref="A1:B1"/>
    <mergeCell ref="C1:D1"/>
    <mergeCell ref="A2:B2"/>
    <mergeCell ref="A3:B3"/>
    <mergeCell ref="A4:B4"/>
  </mergeCells>
  <conditionalFormatting sqref="O9:T9 H8:I17 O8:Q8 R11 R13 R15 O10:Q17 R17 S8:T8 S10:T17">
    <cfRule type="cellIs" dxfId="166" priority="7" operator="equal">
      <formula>"N"</formula>
    </cfRule>
  </conditionalFormatting>
  <conditionalFormatting sqref="M8:M17">
    <cfRule type="expression" dxfId="165" priority="6">
      <formula>AND(CELL("type",M8)="v",M8&lt;15)</formula>
    </cfRule>
  </conditionalFormatting>
  <conditionalFormatting sqref="J8:J17">
    <cfRule type="cellIs" dxfId="164" priority="5" operator="equal">
      <formula>2</formula>
    </cfRule>
  </conditionalFormatting>
  <conditionalFormatting sqref="K8:K17">
    <cfRule type="cellIs" dxfId="163" priority="4" operator="equal">
      <formula>2</formula>
    </cfRule>
  </conditionalFormatting>
  <conditionalFormatting sqref="N8:N17">
    <cfRule type="cellIs" dxfId="162" priority="3" operator="notEqual">
      <formula>30</formula>
    </cfRule>
  </conditionalFormatting>
  <conditionalFormatting sqref="Q8:R17">
    <cfRule type="cellIs" dxfId="161" priority="2" operator="equal">
      <formula>"B"</formula>
    </cfRule>
  </conditionalFormatting>
  <conditionalFormatting sqref="L8:L17">
    <cfRule type="cellIs" dxfId="160" priority="1" operator="equal">
      <formula>2</formula>
    </cfRule>
  </conditionalFormatting>
  <pageMargins left="0.7" right="0.7" top="0.75" bottom="0.75" header="0.3" footer="0.3"/>
  <pageSetup paperSize="5" scale="90" fitToHeight="0" orientation="landscape" r:id="rId1"/>
  <headerFooter alignWithMargins="0">
    <oddHeader>&amp;C&amp;"Arial,Bold"&amp;14Sample of RFA 2024-214 – Goal Selection&amp;RPage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EFDF-F6FA-4956-8B06-514F4A337C42}">
  <sheetPr>
    <pageSetUpPr fitToPage="1"/>
  </sheetPr>
  <dimension ref="A1:AE73"/>
  <sheetViews>
    <sheetView showGridLines="0" zoomScale="120" zoomScaleNormal="120" workbookViewId="0">
      <pane ySplit="6" topLeftCell="A7" activePane="bottomLeft" state="frozen"/>
      <selection pane="bottomLeft" activeCell="C3" sqref="C3"/>
    </sheetView>
  </sheetViews>
  <sheetFormatPr defaultColWidth="9.140625" defaultRowHeight="12.75" x14ac:dyDescent="0.2"/>
  <cols>
    <col min="1" max="1" width="12.85546875" style="2" customWidth="1"/>
    <col min="2" max="2" width="21.85546875" style="1" customWidth="1"/>
    <col min="3" max="3" width="12" style="2" bestFit="1" customWidth="1"/>
    <col min="4" max="4" width="6.5703125" style="3" customWidth="1"/>
    <col min="5" max="5" width="12.28515625" style="3" bestFit="1" customWidth="1"/>
    <col min="6" max="6" width="11.85546875" style="140" customWidth="1"/>
    <col min="7" max="7" width="12.28515625" style="3" hidden="1" customWidth="1"/>
    <col min="8" max="8" width="7.28515625" style="2" customWidth="1"/>
    <col min="9" max="9" width="7.7109375" style="2" hidden="1" customWidth="1"/>
    <col min="10" max="10" width="3.140625" style="2" hidden="1" customWidth="1"/>
    <col min="11" max="11" width="10" style="3" customWidth="1"/>
    <col min="12" max="12" width="12.28515625" style="2" bestFit="1" customWidth="1"/>
    <col min="13" max="13" width="3.140625" style="3" hidden="1" customWidth="1"/>
    <col min="14" max="14" width="9.7109375" style="3" bestFit="1" customWidth="1"/>
    <col min="15" max="15" width="10.5703125" style="2" bestFit="1" customWidth="1"/>
    <col min="16" max="16" width="10.85546875" style="2" bestFit="1" customWidth="1"/>
    <col min="17" max="17" width="3.140625" style="2" hidden="1" customWidth="1"/>
    <col min="18" max="18" width="9.85546875" style="2" customWidth="1"/>
    <col min="19" max="19" width="7.7109375" style="2" hidden="1" customWidth="1"/>
    <col min="20" max="20" width="11" style="2" customWidth="1"/>
    <col min="21" max="21" width="3.140625" style="2" hidden="1" customWidth="1"/>
    <col min="22" max="22" width="10.7109375" style="2" customWidth="1"/>
    <col min="23" max="23" width="10.140625" style="2" bestFit="1" customWidth="1"/>
    <col min="24" max="24" width="7.85546875" style="2" bestFit="1" customWidth="1"/>
    <col min="25" max="25" width="5.42578125" style="2" bestFit="1" customWidth="1"/>
    <col min="26" max="26" width="5.42578125" style="2" customWidth="1"/>
    <col min="27" max="27" width="3.140625" style="2" bestFit="1" customWidth="1"/>
    <col min="28" max="29" width="7.85546875" style="2" bestFit="1" customWidth="1"/>
    <col min="30" max="30" width="3.140625" style="2" bestFit="1" customWidth="1"/>
    <col min="31" max="31" width="3.140625" style="2" customWidth="1"/>
    <col min="32" max="16384" width="9.140625" style="2"/>
  </cols>
  <sheetData>
    <row r="1" spans="1:31" s="22" customFormat="1" x14ac:dyDescent="0.2">
      <c r="A1" s="187"/>
      <c r="B1" s="187"/>
      <c r="C1" s="187"/>
      <c r="D1" s="187"/>
      <c r="E1" s="74"/>
      <c r="F1" s="135"/>
      <c r="G1" s="74"/>
      <c r="H1" s="4"/>
      <c r="I1" s="74"/>
      <c r="J1" s="4"/>
      <c r="K1" s="26"/>
      <c r="M1" s="74"/>
      <c r="N1" s="74"/>
    </row>
    <row r="2" spans="1:31" s="22" customFormat="1" ht="12.95" customHeight="1" x14ac:dyDescent="0.2">
      <c r="A2" s="188" t="s">
        <v>18</v>
      </c>
      <c r="B2" s="189"/>
      <c r="C2" s="5">
        <v>40000000</v>
      </c>
      <c r="D2" s="74"/>
      <c r="E2" s="74"/>
      <c r="F2" s="13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1" s="22" customFormat="1" ht="12.95" customHeight="1" x14ac:dyDescent="0.2">
      <c r="A3" s="188" t="s">
        <v>19</v>
      </c>
      <c r="B3" s="189"/>
      <c r="C3" s="155">
        <f>SUM(F8:F39)</f>
        <v>22000000</v>
      </c>
      <c r="F3" s="13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1" s="182" customFormat="1" ht="12.95" customHeight="1" x14ac:dyDescent="0.2">
      <c r="A4" s="190" t="s">
        <v>20</v>
      </c>
      <c r="B4" s="191"/>
      <c r="C4" s="181">
        <f>C2-C3</f>
        <v>18000000</v>
      </c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1" s="22" customFormat="1" ht="12.95" customHeight="1" x14ac:dyDescent="0.2">
      <c r="A5" s="61"/>
      <c r="B5" s="61"/>
      <c r="C5" s="62"/>
      <c r="F5" s="136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1" s="168" customFormat="1" ht="71.099999999999994" customHeight="1" x14ac:dyDescent="0.2">
      <c r="A6" s="165" t="s">
        <v>0</v>
      </c>
      <c r="B6" s="165" t="s">
        <v>1</v>
      </c>
      <c r="C6" s="165" t="s">
        <v>2</v>
      </c>
      <c r="D6" s="165" t="s">
        <v>7</v>
      </c>
      <c r="E6" s="165" t="s">
        <v>60</v>
      </c>
      <c r="F6" s="165" t="s">
        <v>21</v>
      </c>
      <c r="G6" s="169" t="s">
        <v>63</v>
      </c>
      <c r="H6" s="165" t="s">
        <v>6</v>
      </c>
      <c r="I6" s="170" t="s">
        <v>41</v>
      </c>
      <c r="J6" s="165" t="s">
        <v>38</v>
      </c>
      <c r="K6" s="170" t="s">
        <v>43</v>
      </c>
      <c r="L6" s="165" t="s">
        <v>61</v>
      </c>
      <c r="M6" s="165" t="s">
        <v>5</v>
      </c>
      <c r="N6" s="170" t="s">
        <v>44</v>
      </c>
      <c r="O6" s="165" t="s">
        <v>39</v>
      </c>
      <c r="P6" s="165" t="s">
        <v>40</v>
      </c>
      <c r="Q6" s="165" t="s">
        <v>42</v>
      </c>
      <c r="R6" s="170" t="s">
        <v>45</v>
      </c>
      <c r="S6" s="165" t="s">
        <v>3</v>
      </c>
      <c r="T6" s="170" t="s">
        <v>46</v>
      </c>
      <c r="U6" s="165" t="s">
        <v>4</v>
      </c>
      <c r="V6" s="170" t="s">
        <v>47</v>
      </c>
    </row>
    <row r="7" spans="1:31" x14ac:dyDescent="0.2">
      <c r="A7" s="23"/>
      <c r="B7" s="23"/>
      <c r="C7" s="23"/>
      <c r="D7" s="2"/>
      <c r="E7" s="2"/>
      <c r="F7" s="137"/>
      <c r="G7" s="2"/>
      <c r="M7" s="24"/>
      <c r="N7" s="24"/>
      <c r="O7" s="24"/>
    </row>
    <row r="8" spans="1:31" s="6" customFormat="1" ht="12" x14ac:dyDescent="0.2">
      <c r="A8" s="78" t="s">
        <v>62</v>
      </c>
      <c r="B8" s="27"/>
      <c r="C8" s="27"/>
      <c r="D8" s="28"/>
      <c r="E8" s="28"/>
      <c r="F8" s="27"/>
      <c r="G8" s="27"/>
      <c r="H8" s="27"/>
      <c r="I8" s="28"/>
      <c r="J8" s="28"/>
      <c r="K8" s="28"/>
      <c r="L8" s="28"/>
      <c r="M8" s="29"/>
      <c r="N8" s="29"/>
      <c r="O8" s="30"/>
      <c r="P8" s="31"/>
      <c r="Q8" s="32"/>
      <c r="R8" s="72"/>
      <c r="S8" s="72"/>
      <c r="T8" s="12"/>
      <c r="U8" s="12"/>
      <c r="V8" s="33"/>
      <c r="W8" s="34"/>
      <c r="X8" s="34"/>
      <c r="Y8" s="12"/>
      <c r="Z8" s="35"/>
      <c r="AC8" s="7"/>
    </row>
    <row r="9" spans="1:31" s="10" customFormat="1" ht="24" x14ac:dyDescent="0.2">
      <c r="A9" s="41" t="s">
        <v>30</v>
      </c>
      <c r="B9" s="19" t="s">
        <v>54</v>
      </c>
      <c r="C9" s="41" t="s">
        <v>11</v>
      </c>
      <c r="D9" s="36" t="s">
        <v>8</v>
      </c>
      <c r="E9" s="19" t="s">
        <v>54</v>
      </c>
      <c r="F9" s="180">
        <v>10000000</v>
      </c>
      <c r="G9" s="20">
        <f>SUM(F9:F10)</f>
        <v>22000000</v>
      </c>
      <c r="H9" s="36" t="s">
        <v>22</v>
      </c>
      <c r="I9" s="76" t="str">
        <f>IF(AND(H9="Y",H10="Y"),"Y","N")</f>
        <v>Y</v>
      </c>
      <c r="J9" s="36">
        <v>1</v>
      </c>
      <c r="K9" s="76">
        <f>IF(AND(J9=1,J10=1),1,2)</f>
        <v>1</v>
      </c>
      <c r="L9" s="36" t="s">
        <v>22</v>
      </c>
      <c r="M9" s="11">
        <v>15</v>
      </c>
      <c r="N9" s="76">
        <f>SUM(M9:M10)</f>
        <v>30</v>
      </c>
      <c r="O9" s="40" t="s">
        <v>22</v>
      </c>
      <c r="P9" s="40" t="s">
        <v>22</v>
      </c>
      <c r="Q9" s="56" t="s">
        <v>10</v>
      </c>
      <c r="R9" s="76" t="str">
        <f>IF(AND(Q9="A",Q10="A"),"A","B")</f>
        <v>A</v>
      </c>
      <c r="S9" s="38" t="s">
        <v>22</v>
      </c>
      <c r="T9" s="76" t="str">
        <f>IF(AND(S9="Y",S10="Y"),"Y","N")</f>
        <v>Y</v>
      </c>
      <c r="U9" s="36">
        <v>4</v>
      </c>
      <c r="V9" s="76">
        <f>MIN(U9:U10)</f>
        <v>4</v>
      </c>
      <c r="X9" s="7"/>
    </row>
    <row r="10" spans="1:31" s="10" customFormat="1" ht="24" x14ac:dyDescent="0.2">
      <c r="A10" s="41" t="s">
        <v>32</v>
      </c>
      <c r="B10" s="19" t="s">
        <v>55</v>
      </c>
      <c r="C10" s="41" t="s">
        <v>11</v>
      </c>
      <c r="D10" s="36" t="s">
        <v>8</v>
      </c>
      <c r="E10" s="19" t="s">
        <v>54</v>
      </c>
      <c r="F10" s="180">
        <v>12000000</v>
      </c>
      <c r="G10" s="20">
        <f>SUM(F9:F10)</f>
        <v>22000000</v>
      </c>
      <c r="H10" s="36" t="s">
        <v>22</v>
      </c>
      <c r="I10" s="76" t="str">
        <f>IF(AND(H9="Y",H10="Y"),"Y","N")</f>
        <v>Y</v>
      </c>
      <c r="J10" s="36">
        <v>1</v>
      </c>
      <c r="K10" s="76">
        <f>IF(AND(J9=1,J10=1),1,2)</f>
        <v>1</v>
      </c>
      <c r="L10" s="36" t="s">
        <v>22</v>
      </c>
      <c r="M10" s="11">
        <v>15</v>
      </c>
      <c r="N10" s="76">
        <f>SUM(M9:M10)</f>
        <v>30</v>
      </c>
      <c r="O10" s="40" t="s">
        <v>22</v>
      </c>
      <c r="P10" s="40" t="s">
        <v>22</v>
      </c>
      <c r="Q10" s="56" t="s">
        <v>10</v>
      </c>
      <c r="R10" s="77" t="str">
        <f>IF(AND(Q9="A",Q10="A"),"A","B")</f>
        <v>A</v>
      </c>
      <c r="S10" s="38" t="s">
        <v>22</v>
      </c>
      <c r="T10" s="76" t="str">
        <f>IF(AND(S9="Y",S10="Y"),"Y","N")</f>
        <v>Y</v>
      </c>
      <c r="U10" s="36">
        <v>6</v>
      </c>
      <c r="V10" s="76">
        <f>MIN(U9:U10)</f>
        <v>4</v>
      </c>
      <c r="X10" s="7"/>
    </row>
    <row r="11" spans="1:31" s="47" customFormat="1" x14ac:dyDescent="0.2">
      <c r="A11" s="49"/>
      <c r="F11" s="138"/>
      <c r="K11" s="48"/>
    </row>
    <row r="12" spans="1:31" s="47" customFormat="1" x14ac:dyDescent="0.2">
      <c r="A12" s="103" t="s">
        <v>17</v>
      </c>
      <c r="B12" s="27"/>
      <c r="C12" s="79"/>
      <c r="D12" s="37"/>
      <c r="E12" s="27"/>
      <c r="F12" s="27"/>
      <c r="G12" s="27"/>
      <c r="H12" s="37"/>
      <c r="I12" s="79"/>
      <c r="J12" s="28"/>
      <c r="K12" s="37"/>
      <c r="L12" s="80"/>
      <c r="M12" s="80"/>
      <c r="N12" s="30"/>
      <c r="O12" s="80"/>
      <c r="P12" s="80"/>
      <c r="Q12" s="37"/>
      <c r="R12" s="44"/>
      <c r="S12" s="44"/>
      <c r="T12" s="12"/>
      <c r="U12" s="12"/>
      <c r="V12" s="12"/>
      <c r="W12" s="12"/>
      <c r="X12" s="57"/>
      <c r="Y12" s="12"/>
      <c r="Z12" s="81"/>
      <c r="AA12" s="82"/>
      <c r="AB12" s="46"/>
      <c r="AC12" s="72"/>
      <c r="AD12" s="37"/>
      <c r="AE12" s="72"/>
    </row>
    <row r="13" spans="1:31" s="94" customFormat="1" x14ac:dyDescent="0.2">
      <c r="A13" s="141"/>
      <c r="B13" s="142"/>
      <c r="C13" s="141"/>
      <c r="D13" s="11"/>
      <c r="E13" s="142"/>
      <c r="F13" s="150"/>
      <c r="G13" s="143"/>
      <c r="H13" s="11"/>
      <c r="I13" s="58"/>
      <c r="J13" s="11"/>
      <c r="K13" s="58"/>
      <c r="L13" s="11"/>
      <c r="M13" s="11"/>
      <c r="N13" s="58"/>
      <c r="O13" s="144"/>
      <c r="P13" s="145"/>
      <c r="Q13" s="146"/>
      <c r="R13" s="58"/>
      <c r="S13" s="147"/>
      <c r="T13" s="58"/>
      <c r="U13" s="11"/>
      <c r="V13" s="58"/>
      <c r="W13" s="12"/>
      <c r="X13" s="151"/>
      <c r="Y13" s="152"/>
      <c r="Z13" s="92"/>
      <c r="AA13" s="93"/>
      <c r="AB13" s="86"/>
      <c r="AC13" s="93"/>
    </row>
    <row r="14" spans="1:31" s="94" customFormat="1" x14ac:dyDescent="0.2">
      <c r="A14" s="141"/>
      <c r="B14" s="142"/>
      <c r="C14" s="141"/>
      <c r="D14" s="11"/>
      <c r="E14" s="142"/>
      <c r="F14" s="150"/>
      <c r="G14" s="143"/>
      <c r="H14" s="11"/>
      <c r="I14" s="58"/>
      <c r="J14" s="11"/>
      <c r="K14" s="58"/>
      <c r="L14" s="11"/>
      <c r="M14" s="11"/>
      <c r="N14" s="58"/>
      <c r="O14" s="145"/>
      <c r="P14" s="145"/>
      <c r="Q14" s="146"/>
      <c r="R14" s="148"/>
      <c r="S14" s="149"/>
      <c r="T14" s="58"/>
      <c r="U14" s="11"/>
      <c r="V14" s="58"/>
      <c r="W14" s="12"/>
      <c r="X14" s="151"/>
      <c r="Y14" s="152"/>
      <c r="Z14" s="92"/>
      <c r="AA14" s="93"/>
      <c r="AB14" s="86"/>
      <c r="AC14" s="93"/>
    </row>
    <row r="15" spans="1:31" s="47" customFormat="1" x14ac:dyDescent="0.2">
      <c r="A15" s="79"/>
      <c r="B15" s="27"/>
      <c r="C15" s="79"/>
      <c r="D15" s="37"/>
      <c r="E15" s="27"/>
      <c r="F15" s="27"/>
      <c r="G15" s="27"/>
      <c r="H15" s="37"/>
      <c r="I15" s="79"/>
      <c r="J15" s="28"/>
      <c r="K15" s="37"/>
      <c r="L15" s="80"/>
      <c r="M15" s="80"/>
      <c r="N15" s="30"/>
      <c r="O15" s="80"/>
      <c r="P15" s="80"/>
      <c r="Q15" s="37"/>
      <c r="R15" s="44"/>
      <c r="S15" s="44"/>
      <c r="T15" s="12"/>
      <c r="U15" s="12"/>
      <c r="V15" s="12"/>
      <c r="W15" s="12"/>
      <c r="X15" s="57"/>
      <c r="Y15" s="12"/>
      <c r="Z15" s="81"/>
      <c r="AA15" s="82"/>
      <c r="AB15" s="46"/>
      <c r="AC15" s="72"/>
      <c r="AD15" s="37"/>
      <c r="AE15" s="72"/>
    </row>
    <row r="16" spans="1:31" s="6" customFormat="1" ht="12" x14ac:dyDescent="0.2">
      <c r="A16" s="49"/>
      <c r="F16" s="139"/>
      <c r="K16" s="72"/>
    </row>
    <row r="17" spans="1:31" s="47" customFormat="1" x14ac:dyDescent="0.2">
      <c r="A17" s="49"/>
      <c r="B17" s="27"/>
      <c r="C17" s="27"/>
      <c r="D17" s="28"/>
      <c r="E17" s="28"/>
      <c r="F17" s="139"/>
      <c r="G17" s="6"/>
      <c r="H17" s="27"/>
      <c r="I17" s="28"/>
      <c r="J17" s="28"/>
      <c r="K17" s="28"/>
      <c r="L17" s="28"/>
      <c r="M17" s="42"/>
      <c r="N17" s="42"/>
      <c r="O17" s="30"/>
      <c r="P17" s="43"/>
      <c r="Q17" s="43"/>
      <c r="R17" s="37"/>
      <c r="S17" s="44"/>
      <c r="T17" s="44"/>
      <c r="U17" s="37"/>
      <c r="V17" s="12"/>
      <c r="W17" s="12"/>
      <c r="X17" s="50"/>
      <c r="Y17" s="45"/>
      <c r="Z17" s="46"/>
      <c r="AA17" s="72"/>
      <c r="AB17" s="28"/>
      <c r="AC17" s="72"/>
    </row>
    <row r="18" spans="1:31" s="47" customFormat="1" x14ac:dyDescent="0.2">
      <c r="A18" s="27"/>
      <c r="B18" s="27"/>
      <c r="C18" s="27"/>
      <c r="D18" s="28"/>
      <c r="E18" s="28"/>
      <c r="F18" s="139"/>
      <c r="G18" s="6"/>
      <c r="H18" s="27"/>
      <c r="I18" s="28"/>
      <c r="J18" s="28"/>
      <c r="K18" s="28"/>
      <c r="L18" s="28"/>
      <c r="M18" s="42"/>
      <c r="N18" s="42"/>
      <c r="O18" s="30"/>
      <c r="P18" s="43"/>
      <c r="Q18" s="43"/>
      <c r="R18" s="37"/>
      <c r="S18" s="44"/>
      <c r="T18" s="44"/>
      <c r="U18" s="37"/>
      <c r="V18" s="12"/>
      <c r="W18" s="12"/>
      <c r="X18" s="50"/>
      <c r="Y18" s="45"/>
      <c r="Z18" s="46"/>
      <c r="AA18" s="72"/>
      <c r="AB18" s="28"/>
      <c r="AC18" s="72"/>
    </row>
    <row r="19" spans="1:31" s="47" customFormat="1" x14ac:dyDescent="0.2">
      <c r="A19" s="27"/>
      <c r="B19" s="27"/>
      <c r="C19" s="27"/>
      <c r="D19" s="28"/>
      <c r="E19" s="28"/>
      <c r="F19" s="139"/>
      <c r="G19" s="6"/>
      <c r="H19" s="27"/>
      <c r="I19" s="28"/>
      <c r="J19" s="28"/>
      <c r="K19" s="28"/>
      <c r="L19" s="28"/>
      <c r="M19" s="42"/>
      <c r="N19" s="42"/>
      <c r="O19" s="30"/>
      <c r="P19" s="43"/>
      <c r="Q19" s="43"/>
      <c r="R19" s="37"/>
      <c r="S19" s="44"/>
      <c r="T19" s="44"/>
      <c r="U19" s="37"/>
      <c r="V19" s="12"/>
      <c r="W19" s="12"/>
      <c r="X19" s="50"/>
      <c r="Y19" s="45"/>
      <c r="Z19" s="46"/>
      <c r="AA19" s="72"/>
      <c r="AB19" s="28"/>
      <c r="AC19" s="72"/>
    </row>
    <row r="20" spans="1:31" s="47" customFormat="1" x14ac:dyDescent="0.2">
      <c r="A20" s="49"/>
      <c r="B20" s="27"/>
      <c r="C20" s="27"/>
      <c r="D20" s="28"/>
      <c r="E20" s="28"/>
      <c r="F20" s="27"/>
      <c r="G20" s="27"/>
      <c r="H20" s="27"/>
      <c r="I20" s="28"/>
      <c r="J20" s="28"/>
      <c r="K20" s="28"/>
      <c r="L20" s="28"/>
      <c r="M20" s="42"/>
      <c r="N20" s="42"/>
      <c r="O20" s="30"/>
      <c r="P20" s="51"/>
      <c r="Q20" s="51"/>
      <c r="R20" s="52"/>
      <c r="S20" s="44"/>
      <c r="T20" s="44"/>
      <c r="U20" s="52"/>
      <c r="V20" s="12"/>
      <c r="W20" s="12"/>
      <c r="X20" s="53"/>
      <c r="Y20" s="54"/>
      <c r="Z20" s="55"/>
      <c r="AA20" s="35"/>
      <c r="AB20" s="28"/>
      <c r="AC20" s="72"/>
    </row>
    <row r="21" spans="1:31" s="47" customFormat="1" x14ac:dyDescent="0.2">
      <c r="A21" s="27"/>
      <c r="B21" s="27"/>
      <c r="C21" s="27"/>
      <c r="D21" s="28"/>
      <c r="E21" s="28"/>
      <c r="F21" s="139"/>
      <c r="G21" s="6"/>
      <c r="H21" s="27"/>
      <c r="I21" s="28"/>
      <c r="J21" s="28"/>
      <c r="K21" s="28"/>
      <c r="L21" s="28"/>
      <c r="M21" s="42"/>
      <c r="N21" s="42"/>
      <c r="O21" s="30"/>
      <c r="P21" s="43"/>
      <c r="Q21" s="43"/>
      <c r="R21" s="37"/>
      <c r="S21" s="44"/>
      <c r="T21" s="44"/>
      <c r="U21" s="37"/>
      <c r="V21" s="12"/>
      <c r="W21" s="12"/>
      <c r="X21" s="50"/>
      <c r="Y21" s="45"/>
      <c r="Z21" s="46"/>
      <c r="AA21" s="72"/>
      <c r="AB21" s="28"/>
      <c r="AC21" s="72"/>
    </row>
    <row r="22" spans="1:31" s="47" customFormat="1" x14ac:dyDescent="0.2">
      <c r="F22" s="138"/>
      <c r="K22" s="48"/>
    </row>
    <row r="23" spans="1:31" s="47" customFormat="1" x14ac:dyDescent="0.2">
      <c r="A23" s="49"/>
      <c r="F23" s="138"/>
      <c r="K23" s="48"/>
    </row>
    <row r="24" spans="1:31" s="47" customFormat="1" x14ac:dyDescent="0.2">
      <c r="A24" s="79"/>
      <c r="B24" s="27"/>
      <c r="C24" s="79"/>
      <c r="D24" s="37"/>
      <c r="E24" s="27"/>
      <c r="F24" s="27"/>
      <c r="G24" s="27"/>
      <c r="H24" s="37"/>
      <c r="I24" s="79"/>
      <c r="J24" s="28"/>
      <c r="K24" s="37"/>
      <c r="L24" s="80"/>
      <c r="M24" s="80"/>
      <c r="N24" s="30"/>
      <c r="O24" s="80"/>
      <c r="P24" s="80"/>
      <c r="Q24" s="37"/>
      <c r="R24" s="44"/>
      <c r="S24" s="44"/>
      <c r="T24" s="12"/>
      <c r="U24" s="12"/>
      <c r="V24" s="12"/>
      <c r="W24" s="12"/>
      <c r="X24" s="57"/>
      <c r="Y24" s="12"/>
      <c r="Z24" s="81"/>
      <c r="AA24" s="82"/>
      <c r="AB24" s="46"/>
      <c r="AC24" s="72"/>
      <c r="AD24" s="37"/>
      <c r="AE24" s="72"/>
    </row>
    <row r="25" spans="1:31" s="47" customFormat="1" x14ac:dyDescent="0.2">
      <c r="A25" s="79"/>
      <c r="B25" s="27"/>
      <c r="C25" s="79"/>
      <c r="D25" s="37"/>
      <c r="E25" s="27"/>
      <c r="F25" s="27"/>
      <c r="G25" s="27"/>
      <c r="H25" s="37"/>
      <c r="I25" s="79"/>
      <c r="J25" s="28"/>
      <c r="K25" s="37"/>
      <c r="L25" s="80"/>
      <c r="M25" s="80"/>
      <c r="N25" s="30"/>
      <c r="O25" s="80"/>
      <c r="P25" s="80"/>
      <c r="Q25" s="37"/>
      <c r="R25" s="44"/>
      <c r="S25" s="44"/>
      <c r="T25" s="12"/>
      <c r="U25" s="12"/>
      <c r="V25" s="12"/>
      <c r="W25" s="12"/>
      <c r="X25" s="57"/>
      <c r="Y25" s="12"/>
      <c r="Z25" s="81"/>
      <c r="AA25" s="82"/>
      <c r="AB25" s="46"/>
      <c r="AC25" s="72"/>
      <c r="AD25" s="37"/>
      <c r="AE25" s="72"/>
    </row>
    <row r="26" spans="1:31" s="47" customFormat="1" x14ac:dyDescent="0.2">
      <c r="A26" s="79"/>
      <c r="B26" s="27"/>
      <c r="C26" s="79"/>
      <c r="D26" s="37"/>
      <c r="E26" s="27"/>
      <c r="F26" s="27"/>
      <c r="G26" s="27"/>
      <c r="H26" s="37"/>
      <c r="I26" s="79"/>
      <c r="J26" s="28"/>
      <c r="K26" s="37"/>
      <c r="L26" s="80"/>
      <c r="M26" s="80"/>
      <c r="N26" s="30"/>
      <c r="O26" s="80"/>
      <c r="P26" s="80"/>
      <c r="Q26" s="37"/>
      <c r="R26" s="44"/>
      <c r="S26" s="44"/>
      <c r="T26" s="12"/>
      <c r="U26" s="12"/>
      <c r="V26" s="12"/>
      <c r="W26" s="12"/>
      <c r="X26" s="57"/>
      <c r="Y26" s="12"/>
      <c r="Z26" s="81"/>
      <c r="AA26" s="82"/>
      <c r="AB26" s="46"/>
      <c r="AC26" s="72"/>
      <c r="AD26" s="37"/>
      <c r="AE26" s="72"/>
    </row>
    <row r="27" spans="1:31" s="47" customFormat="1" x14ac:dyDescent="0.2">
      <c r="A27" s="79"/>
      <c r="B27" s="27"/>
      <c r="C27" s="79"/>
      <c r="D27" s="37"/>
      <c r="E27" s="27"/>
      <c r="F27" s="27"/>
      <c r="G27" s="27"/>
      <c r="H27" s="37"/>
      <c r="I27" s="79"/>
      <c r="J27" s="28"/>
      <c r="K27" s="37"/>
      <c r="L27" s="80"/>
      <c r="M27" s="80"/>
      <c r="N27" s="30"/>
      <c r="O27" s="79"/>
      <c r="P27" s="80"/>
      <c r="Q27" s="37"/>
      <c r="R27" s="44"/>
      <c r="S27" s="44"/>
      <c r="T27" s="12"/>
      <c r="U27" s="12"/>
      <c r="V27" s="12"/>
      <c r="W27" s="12"/>
      <c r="X27" s="57"/>
      <c r="Y27" s="12"/>
      <c r="Z27" s="81"/>
      <c r="AA27" s="82"/>
      <c r="AB27" s="46"/>
      <c r="AC27" s="72"/>
      <c r="AD27" s="37"/>
      <c r="AE27" s="72"/>
    </row>
    <row r="28" spans="1:31" s="47" customFormat="1" x14ac:dyDescent="0.2">
      <c r="A28" s="79"/>
      <c r="B28" s="27"/>
      <c r="C28" s="79"/>
      <c r="D28" s="37"/>
      <c r="E28" s="27"/>
      <c r="F28" s="27"/>
      <c r="G28" s="27"/>
      <c r="H28" s="37"/>
      <c r="I28" s="79"/>
      <c r="J28" s="28"/>
      <c r="K28" s="37"/>
      <c r="L28" s="80"/>
      <c r="M28" s="80"/>
      <c r="N28" s="30"/>
      <c r="O28" s="80"/>
      <c r="P28" s="80"/>
      <c r="Q28" s="37"/>
      <c r="R28" s="44"/>
      <c r="S28" s="44"/>
      <c r="T28" s="12"/>
      <c r="U28" s="12"/>
      <c r="V28" s="12"/>
      <c r="W28" s="12"/>
      <c r="X28" s="57"/>
      <c r="Y28" s="12"/>
      <c r="Z28" s="81"/>
      <c r="AA28" s="82"/>
      <c r="AB28" s="46"/>
      <c r="AC28" s="72"/>
      <c r="AD28" s="37"/>
      <c r="AE28" s="72"/>
    </row>
    <row r="29" spans="1:31" s="47" customFormat="1" x14ac:dyDescent="0.2">
      <c r="A29" s="79"/>
      <c r="B29" s="27"/>
      <c r="C29" s="79"/>
      <c r="D29" s="37"/>
      <c r="E29" s="27"/>
      <c r="F29" s="27"/>
      <c r="G29" s="27"/>
      <c r="H29" s="37"/>
      <c r="I29" s="79"/>
      <c r="J29" s="28"/>
      <c r="K29" s="37"/>
      <c r="L29" s="80"/>
      <c r="M29" s="80"/>
      <c r="N29" s="30"/>
      <c r="O29" s="80"/>
      <c r="P29" s="80"/>
      <c r="Q29" s="37"/>
      <c r="R29" s="44"/>
      <c r="S29" s="44"/>
      <c r="T29" s="12"/>
      <c r="U29" s="12"/>
      <c r="V29" s="12"/>
      <c r="W29" s="12"/>
      <c r="X29" s="57"/>
      <c r="Y29" s="12"/>
      <c r="Z29" s="81"/>
      <c r="AA29" s="82"/>
      <c r="AB29" s="46"/>
      <c r="AC29" s="72"/>
      <c r="AD29" s="37"/>
      <c r="AE29" s="72"/>
    </row>
    <row r="30" spans="1:31" s="47" customFormat="1" x14ac:dyDescent="0.2">
      <c r="F30" s="138"/>
      <c r="K30" s="48"/>
    </row>
    <row r="31" spans="1:31" s="47" customFormat="1" x14ac:dyDescent="0.2">
      <c r="A31" s="83"/>
      <c r="F31" s="138"/>
      <c r="K31" s="48"/>
    </row>
    <row r="32" spans="1:31" s="94" customFormat="1" x14ac:dyDescent="0.2">
      <c r="A32" s="84"/>
      <c r="B32" s="85"/>
      <c r="C32" s="84"/>
      <c r="D32" s="12"/>
      <c r="E32" s="85"/>
      <c r="F32" s="85"/>
      <c r="G32" s="85"/>
      <c r="H32" s="12"/>
      <c r="I32" s="84"/>
      <c r="J32" s="86"/>
      <c r="K32" s="12"/>
      <c r="L32" s="87"/>
      <c r="M32" s="87"/>
      <c r="N32" s="88"/>
      <c r="O32" s="84"/>
      <c r="P32" s="87"/>
      <c r="Q32" s="12"/>
      <c r="R32" s="89"/>
      <c r="S32" s="89"/>
      <c r="T32" s="12"/>
      <c r="U32" s="12"/>
      <c r="V32" s="12"/>
      <c r="W32" s="12"/>
      <c r="X32" s="57"/>
      <c r="Y32" s="12"/>
      <c r="Z32" s="90"/>
      <c r="AA32" s="91"/>
      <c r="AB32" s="92"/>
      <c r="AC32" s="93"/>
      <c r="AD32" s="12"/>
      <c r="AE32" s="93"/>
    </row>
    <row r="33" spans="6:11" s="2" customFormat="1" x14ac:dyDescent="0.2">
      <c r="F33" s="137"/>
      <c r="K33" s="3"/>
    </row>
    <row r="34" spans="6:11" s="2" customFormat="1" x14ac:dyDescent="0.2">
      <c r="F34" s="137"/>
      <c r="K34" s="3"/>
    </row>
    <row r="35" spans="6:11" s="2" customFormat="1" x14ac:dyDescent="0.2">
      <c r="F35" s="137"/>
      <c r="K35" s="3"/>
    </row>
    <row r="36" spans="6:11" s="2" customFormat="1" x14ac:dyDescent="0.2">
      <c r="F36" s="137"/>
      <c r="K36" s="3"/>
    </row>
    <row r="37" spans="6:11" s="2" customFormat="1" x14ac:dyDescent="0.2">
      <c r="F37" s="137"/>
      <c r="K37" s="3"/>
    </row>
    <row r="38" spans="6:11" s="2" customFormat="1" x14ac:dyDescent="0.2">
      <c r="F38" s="137"/>
      <c r="K38" s="3"/>
    </row>
    <row r="39" spans="6:11" s="2" customFormat="1" x14ac:dyDescent="0.2">
      <c r="F39" s="137"/>
      <c r="K39" s="3"/>
    </row>
    <row r="40" spans="6:11" s="2" customFormat="1" x14ac:dyDescent="0.2">
      <c r="F40" s="137"/>
      <c r="K40" s="3"/>
    </row>
    <row r="41" spans="6:11" s="2" customFormat="1" x14ac:dyDescent="0.2">
      <c r="F41" s="137"/>
      <c r="K41" s="3"/>
    </row>
    <row r="42" spans="6:11" s="2" customFormat="1" x14ac:dyDescent="0.2">
      <c r="F42" s="137"/>
      <c r="K42" s="3"/>
    </row>
    <row r="43" spans="6:11" s="2" customFormat="1" x14ac:dyDescent="0.2">
      <c r="F43" s="137"/>
      <c r="K43" s="3"/>
    </row>
    <row r="44" spans="6:11" s="2" customFormat="1" x14ac:dyDescent="0.2">
      <c r="F44" s="137"/>
      <c r="K44" s="3"/>
    </row>
    <row r="45" spans="6:11" s="2" customFormat="1" x14ac:dyDescent="0.2">
      <c r="F45" s="137"/>
      <c r="K45" s="3"/>
    </row>
    <row r="46" spans="6:11" s="2" customFormat="1" x14ac:dyDescent="0.2">
      <c r="F46" s="137"/>
      <c r="K46" s="3"/>
    </row>
    <row r="47" spans="6:11" s="2" customFormat="1" x14ac:dyDescent="0.2">
      <c r="F47" s="137"/>
      <c r="K47" s="3"/>
    </row>
    <row r="48" spans="6:11" s="2" customFormat="1" x14ac:dyDescent="0.2">
      <c r="F48" s="137"/>
      <c r="K48" s="3"/>
    </row>
    <row r="49" spans="6:11" s="2" customFormat="1" x14ac:dyDescent="0.2">
      <c r="F49" s="137"/>
      <c r="K49" s="3"/>
    </row>
    <row r="50" spans="6:11" s="2" customFormat="1" x14ac:dyDescent="0.2">
      <c r="F50" s="137"/>
      <c r="K50" s="3"/>
    </row>
    <row r="51" spans="6:11" s="2" customFormat="1" x14ac:dyDescent="0.2">
      <c r="F51" s="137"/>
      <c r="K51" s="3"/>
    </row>
    <row r="52" spans="6:11" s="2" customFormat="1" x14ac:dyDescent="0.2">
      <c r="F52" s="137"/>
      <c r="K52" s="3"/>
    </row>
    <row r="53" spans="6:11" s="2" customFormat="1" x14ac:dyDescent="0.2">
      <c r="F53" s="137"/>
      <c r="K53" s="3"/>
    </row>
    <row r="54" spans="6:11" s="2" customFormat="1" x14ac:dyDescent="0.2">
      <c r="F54" s="137"/>
      <c r="K54" s="3"/>
    </row>
    <row r="55" spans="6:11" s="2" customFormat="1" x14ac:dyDescent="0.2">
      <c r="F55" s="137"/>
      <c r="K55" s="3"/>
    </row>
    <row r="56" spans="6:11" s="2" customFormat="1" x14ac:dyDescent="0.2">
      <c r="F56" s="137"/>
      <c r="K56" s="3"/>
    </row>
    <row r="57" spans="6:11" s="2" customFormat="1" x14ac:dyDescent="0.2">
      <c r="F57" s="137"/>
      <c r="K57" s="3"/>
    </row>
    <row r="58" spans="6:11" s="2" customFormat="1" x14ac:dyDescent="0.2">
      <c r="F58" s="137"/>
      <c r="K58" s="3"/>
    </row>
    <row r="59" spans="6:11" s="2" customFormat="1" x14ac:dyDescent="0.2">
      <c r="F59" s="137"/>
      <c r="K59" s="3"/>
    </row>
    <row r="60" spans="6:11" s="2" customFormat="1" x14ac:dyDescent="0.2">
      <c r="F60" s="137"/>
      <c r="K60" s="3"/>
    </row>
    <row r="61" spans="6:11" s="2" customFormat="1" x14ac:dyDescent="0.2">
      <c r="F61" s="137"/>
      <c r="K61" s="3"/>
    </row>
    <row r="62" spans="6:11" s="2" customFormat="1" x14ac:dyDescent="0.2">
      <c r="F62" s="137"/>
      <c r="K62" s="3"/>
    </row>
    <row r="63" spans="6:11" s="2" customFormat="1" x14ac:dyDescent="0.2">
      <c r="F63" s="137"/>
      <c r="K63" s="3"/>
    </row>
    <row r="64" spans="6:11" s="2" customFormat="1" x14ac:dyDescent="0.2">
      <c r="F64" s="137"/>
      <c r="K64" s="3"/>
    </row>
    <row r="65" spans="6:11" s="2" customFormat="1" x14ac:dyDescent="0.2">
      <c r="F65" s="137"/>
      <c r="K65" s="3"/>
    </row>
    <row r="66" spans="6:11" s="2" customFormat="1" x14ac:dyDescent="0.2">
      <c r="F66" s="137"/>
      <c r="K66" s="3"/>
    </row>
    <row r="67" spans="6:11" s="2" customFormat="1" x14ac:dyDescent="0.2">
      <c r="F67" s="137"/>
      <c r="K67" s="3"/>
    </row>
    <row r="68" spans="6:11" s="2" customFormat="1" x14ac:dyDescent="0.2">
      <c r="F68" s="137"/>
      <c r="K68" s="3"/>
    </row>
    <row r="69" spans="6:11" s="2" customFormat="1" x14ac:dyDescent="0.2">
      <c r="F69" s="137"/>
      <c r="K69" s="3"/>
    </row>
    <row r="70" spans="6:11" s="2" customFormat="1" x14ac:dyDescent="0.2">
      <c r="F70" s="137"/>
      <c r="K70" s="3"/>
    </row>
    <row r="71" spans="6:11" s="2" customFormat="1" x14ac:dyDescent="0.2">
      <c r="F71" s="137"/>
      <c r="K71" s="3"/>
    </row>
    <row r="72" spans="6:11" s="2" customFormat="1" x14ac:dyDescent="0.2">
      <c r="F72" s="137"/>
      <c r="K72" s="3"/>
    </row>
    <row r="73" spans="6:11" s="2" customFormat="1" x14ac:dyDescent="0.2">
      <c r="F73" s="137"/>
      <c r="K73" s="3"/>
    </row>
  </sheetData>
  <mergeCells count="5">
    <mergeCell ref="A1:B1"/>
    <mergeCell ref="C1:D1"/>
    <mergeCell ref="A2:B2"/>
    <mergeCell ref="A3:B3"/>
    <mergeCell ref="A4:B4"/>
  </mergeCells>
  <conditionalFormatting sqref="W8:Z8">
    <cfRule type="cellIs" dxfId="159" priority="92" stopIfTrue="1" operator="equal">
      <formula>"N"</formula>
    </cfRule>
  </conditionalFormatting>
  <conditionalFormatting sqref="R8:S8 Y8 V8">
    <cfRule type="cellIs" dxfId="158" priority="91" operator="equal">
      <formula>"N"</formula>
    </cfRule>
  </conditionalFormatting>
  <conditionalFormatting sqref="Y17:AA17">
    <cfRule type="cellIs" dxfId="157" priority="84" stopIfTrue="1" operator="equal">
      <formula>"B"</formula>
    </cfRule>
  </conditionalFormatting>
  <conditionalFormatting sqref="Z17:AA17 R17:S17">
    <cfRule type="cellIs" dxfId="156" priority="83" operator="equal">
      <formula>"N"</formula>
    </cfRule>
  </conditionalFormatting>
  <conditionalFormatting sqref="W17">
    <cfRule type="cellIs" dxfId="155" priority="82" operator="equal">
      <formula>"Y"</formula>
    </cfRule>
  </conditionalFormatting>
  <conditionalFormatting sqref="E17 U17">
    <cfRule type="cellIs" dxfId="154" priority="81" operator="greaterThan">
      <formula>1</formula>
    </cfRule>
  </conditionalFormatting>
  <conditionalFormatting sqref="V17">
    <cfRule type="expression" dxfId="153" priority="80">
      <formula>AND(CELL("type",V17)="v",V17&lt;10)</formula>
    </cfRule>
  </conditionalFormatting>
  <conditionalFormatting sqref="Y18:AA18">
    <cfRule type="cellIs" dxfId="152" priority="79" stopIfTrue="1" operator="equal">
      <formula>"B"</formula>
    </cfRule>
  </conditionalFormatting>
  <conditionalFormatting sqref="Z18:AA18 R18:S18">
    <cfRule type="cellIs" dxfId="151" priority="78" operator="equal">
      <formula>"N"</formula>
    </cfRule>
  </conditionalFormatting>
  <conditionalFormatting sqref="W18">
    <cfRule type="cellIs" dxfId="150" priority="77" operator="equal">
      <formula>"Y"</formula>
    </cfRule>
  </conditionalFormatting>
  <conditionalFormatting sqref="E18 U18">
    <cfRule type="cellIs" dxfId="149" priority="76" operator="greaterThan">
      <formula>1</formula>
    </cfRule>
  </conditionalFormatting>
  <conditionalFormatting sqref="V18">
    <cfRule type="expression" dxfId="148" priority="75">
      <formula>AND(CELL("type",V18)="v",V18&lt;10)</formula>
    </cfRule>
  </conditionalFormatting>
  <conditionalFormatting sqref="Y19:AA19">
    <cfRule type="cellIs" dxfId="147" priority="74" stopIfTrue="1" operator="equal">
      <formula>"B"</formula>
    </cfRule>
  </conditionalFormatting>
  <conditionalFormatting sqref="Z19:AA19 R19:S19">
    <cfRule type="cellIs" dxfId="146" priority="73" operator="equal">
      <formula>"N"</formula>
    </cfRule>
  </conditionalFormatting>
  <conditionalFormatting sqref="W19">
    <cfRule type="cellIs" dxfId="145" priority="72" operator="equal">
      <formula>"Y"</formula>
    </cfRule>
  </conditionalFormatting>
  <conditionalFormatting sqref="E19 U19">
    <cfRule type="cellIs" dxfId="144" priority="71" operator="greaterThan">
      <formula>1</formula>
    </cfRule>
  </conditionalFormatting>
  <conditionalFormatting sqref="V19">
    <cfRule type="expression" dxfId="143" priority="70">
      <formula>AND(CELL("type",V19)="v",V19&lt;10)</formula>
    </cfRule>
  </conditionalFormatting>
  <conditionalFormatting sqref="Y20:AA20">
    <cfRule type="cellIs" dxfId="142" priority="69" stopIfTrue="1" operator="equal">
      <formula>"B"</formula>
    </cfRule>
  </conditionalFormatting>
  <conditionalFormatting sqref="Z20:AA20 R20:S20">
    <cfRule type="cellIs" dxfId="141" priority="68" operator="equal">
      <formula>"N"</formula>
    </cfRule>
  </conditionalFormatting>
  <conditionalFormatting sqref="W20">
    <cfRule type="cellIs" dxfId="140" priority="67" operator="equal">
      <formula>"Y"</formula>
    </cfRule>
  </conditionalFormatting>
  <conditionalFormatting sqref="E20 U20">
    <cfRule type="cellIs" dxfId="139" priority="66" operator="greaterThan">
      <formula>1</formula>
    </cfRule>
  </conditionalFormatting>
  <conditionalFormatting sqref="V20">
    <cfRule type="expression" dxfId="138" priority="65">
      <formula>AND(CELL("type",V20)="v",V20&lt;10)</formula>
    </cfRule>
  </conditionalFormatting>
  <conditionalFormatting sqref="Y21:AA21">
    <cfRule type="cellIs" dxfId="137" priority="64" stopIfTrue="1" operator="equal">
      <formula>"B"</formula>
    </cfRule>
  </conditionalFormatting>
  <conditionalFormatting sqref="Z21:AA21 R21:S21">
    <cfRule type="cellIs" dxfId="136" priority="63" operator="equal">
      <formula>"N"</formula>
    </cfRule>
  </conditionalFormatting>
  <conditionalFormatting sqref="W21">
    <cfRule type="cellIs" dxfId="135" priority="62" operator="equal">
      <formula>"Y"</formula>
    </cfRule>
  </conditionalFormatting>
  <conditionalFormatting sqref="E21 U21">
    <cfRule type="cellIs" dxfId="134" priority="61" operator="greaterThan">
      <formula>1</formula>
    </cfRule>
  </conditionalFormatting>
  <conditionalFormatting sqref="V21">
    <cfRule type="expression" dxfId="133" priority="60">
      <formula>AND(CELL("type",V21)="v",V21&lt;10)</formula>
    </cfRule>
  </conditionalFormatting>
  <conditionalFormatting sqref="AB12:AC12 Q12:R12">
    <cfRule type="cellIs" dxfId="132" priority="58" operator="equal">
      <formula>"N"</formula>
    </cfRule>
  </conditionalFormatting>
  <conditionalFormatting sqref="U12:Y12">
    <cfRule type="cellIs" dxfId="131" priority="57" operator="equal">
      <formula>"Y"</formula>
    </cfRule>
  </conditionalFormatting>
  <conditionalFormatting sqref="T12">
    <cfRule type="expression" dxfId="130" priority="56">
      <formula>AND(CELL("type",T12)="v",T12&lt;15)</formula>
    </cfRule>
  </conditionalFormatting>
  <conditionalFormatting sqref="J12">
    <cfRule type="cellIs" dxfId="129" priority="55" operator="equal">
      <formula>"E, Non-ALF"</formula>
    </cfRule>
  </conditionalFormatting>
  <conditionalFormatting sqref="AA12">
    <cfRule type="colorScale" priority="5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15:AC15 Q15:R15">
    <cfRule type="cellIs" dxfId="128" priority="53" operator="equal">
      <formula>"N"</formula>
    </cfRule>
  </conditionalFormatting>
  <conditionalFormatting sqref="U15:Y15">
    <cfRule type="cellIs" dxfId="127" priority="52" operator="equal">
      <formula>"Y"</formula>
    </cfRule>
  </conditionalFormatting>
  <conditionalFormatting sqref="T15">
    <cfRule type="expression" dxfId="126" priority="51">
      <formula>AND(CELL("type",T15)="v",T15&lt;15)</formula>
    </cfRule>
  </conditionalFormatting>
  <conditionalFormatting sqref="J15">
    <cfRule type="cellIs" dxfId="125" priority="50" operator="equal">
      <formula>"E, Non-ALF"</formula>
    </cfRule>
  </conditionalFormatting>
  <conditionalFormatting sqref="AA15">
    <cfRule type="colorScale" priority="5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4:AC24 Q24:R24">
    <cfRule type="cellIs" dxfId="124" priority="48" operator="equal">
      <formula>"N"</formula>
    </cfRule>
  </conditionalFormatting>
  <conditionalFormatting sqref="U24:Y24">
    <cfRule type="cellIs" dxfId="123" priority="47" operator="equal">
      <formula>"Y"</formula>
    </cfRule>
  </conditionalFormatting>
  <conditionalFormatting sqref="T24">
    <cfRule type="expression" dxfId="122" priority="46">
      <formula>AND(CELL("type",T24)="v",T24&lt;15)</formula>
    </cfRule>
  </conditionalFormatting>
  <conditionalFormatting sqref="J24">
    <cfRule type="cellIs" dxfId="121" priority="45" operator="equal">
      <formula>"E, Non-ALF"</formula>
    </cfRule>
  </conditionalFormatting>
  <conditionalFormatting sqref="AA24">
    <cfRule type="colorScale" priority="4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5:AC25 Q25:R25">
    <cfRule type="cellIs" dxfId="120" priority="43" operator="equal">
      <formula>"N"</formula>
    </cfRule>
  </conditionalFormatting>
  <conditionalFormatting sqref="U25:Y25">
    <cfRule type="cellIs" dxfId="119" priority="42" operator="equal">
      <formula>"Y"</formula>
    </cfRule>
  </conditionalFormatting>
  <conditionalFormatting sqref="T25">
    <cfRule type="expression" dxfId="118" priority="41">
      <formula>AND(CELL("type",T25)="v",T25&lt;15)</formula>
    </cfRule>
  </conditionalFormatting>
  <conditionalFormatting sqref="J25">
    <cfRule type="cellIs" dxfId="117" priority="40" operator="equal">
      <formula>"E, Non-ALF"</formula>
    </cfRule>
  </conditionalFormatting>
  <conditionalFormatting sqref="AA25">
    <cfRule type="colorScale" priority="4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6:AC26 Q26:R26">
    <cfRule type="cellIs" dxfId="116" priority="38" operator="equal">
      <formula>"N"</formula>
    </cfRule>
  </conditionalFormatting>
  <conditionalFormatting sqref="U26:Y26">
    <cfRule type="cellIs" dxfId="115" priority="37" operator="equal">
      <formula>"Y"</formula>
    </cfRule>
  </conditionalFormatting>
  <conditionalFormatting sqref="T26">
    <cfRule type="expression" dxfId="114" priority="36">
      <formula>AND(CELL("type",T26)="v",T26&lt;15)</formula>
    </cfRule>
  </conditionalFormatting>
  <conditionalFormatting sqref="J26">
    <cfRule type="cellIs" dxfId="113" priority="35" operator="equal">
      <formula>"E, Non-ALF"</formula>
    </cfRule>
  </conditionalFormatting>
  <conditionalFormatting sqref="AA26">
    <cfRule type="colorScale" priority="3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7:AC27 Q27:R27">
    <cfRule type="cellIs" dxfId="112" priority="33" operator="equal">
      <formula>"N"</formula>
    </cfRule>
  </conditionalFormatting>
  <conditionalFormatting sqref="U27:Y27">
    <cfRule type="cellIs" dxfId="111" priority="32" operator="equal">
      <formula>"Y"</formula>
    </cfRule>
  </conditionalFormatting>
  <conditionalFormatting sqref="T27">
    <cfRule type="expression" dxfId="110" priority="31">
      <formula>AND(CELL("type",T27)="v",T27&lt;15)</formula>
    </cfRule>
  </conditionalFormatting>
  <conditionalFormatting sqref="J27">
    <cfRule type="cellIs" dxfId="109" priority="30" operator="equal">
      <formula>"E, Non-ALF"</formula>
    </cfRule>
  </conditionalFormatting>
  <conditionalFormatting sqref="AA27">
    <cfRule type="colorScale" priority="3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8:AC28 Q28:R28">
    <cfRule type="cellIs" dxfId="108" priority="28" operator="equal">
      <formula>"N"</formula>
    </cfRule>
  </conditionalFormatting>
  <conditionalFormatting sqref="U28:Y28">
    <cfRule type="cellIs" dxfId="107" priority="27" operator="equal">
      <formula>"Y"</formula>
    </cfRule>
  </conditionalFormatting>
  <conditionalFormatting sqref="T28">
    <cfRule type="expression" dxfId="106" priority="26">
      <formula>AND(CELL("type",T28)="v",T28&lt;15)</formula>
    </cfRule>
  </conditionalFormatting>
  <conditionalFormatting sqref="J28">
    <cfRule type="cellIs" dxfId="105" priority="25" operator="equal">
      <formula>"E, Non-ALF"</formula>
    </cfRule>
  </conditionalFormatting>
  <conditionalFormatting sqref="AA28">
    <cfRule type="colorScale" priority="2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9:AC29 Q29:R29">
    <cfRule type="cellIs" dxfId="104" priority="23" operator="equal">
      <formula>"N"</formula>
    </cfRule>
  </conditionalFormatting>
  <conditionalFormatting sqref="U29:Y29">
    <cfRule type="cellIs" dxfId="103" priority="22" operator="equal">
      <formula>"Y"</formula>
    </cfRule>
  </conditionalFormatting>
  <conditionalFormatting sqref="T29">
    <cfRule type="expression" dxfId="102" priority="21">
      <formula>AND(CELL("type",T29)="v",T29&lt;15)</formula>
    </cfRule>
  </conditionalFormatting>
  <conditionalFormatting sqref="J29">
    <cfRule type="cellIs" dxfId="101" priority="20" operator="equal">
      <formula>"E, Non-ALF"</formula>
    </cfRule>
  </conditionalFormatting>
  <conditionalFormatting sqref="AA29">
    <cfRule type="colorScale" priority="2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32:AC32 Q32:R32">
    <cfRule type="cellIs" dxfId="100" priority="18" operator="equal">
      <formula>"N"</formula>
    </cfRule>
  </conditionalFormatting>
  <conditionalFormatting sqref="U32:Y32">
    <cfRule type="cellIs" dxfId="99" priority="17" operator="equal">
      <formula>"Y"</formula>
    </cfRule>
  </conditionalFormatting>
  <conditionalFormatting sqref="T32">
    <cfRule type="expression" dxfId="98" priority="16">
      <formula>AND(CELL("type",T32)="v",T32&lt;15)</formula>
    </cfRule>
  </conditionalFormatting>
  <conditionalFormatting sqref="J32">
    <cfRule type="cellIs" dxfId="97" priority="15" operator="equal">
      <formula>"E, Non-ALF"</formula>
    </cfRule>
  </conditionalFormatting>
  <conditionalFormatting sqref="AA32">
    <cfRule type="colorScale" priority="1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H9:I10 R10 O9:Q10 S9:T10">
    <cfRule type="cellIs" dxfId="96" priority="14" operator="equal">
      <formula>"N"</formula>
    </cfRule>
  </conditionalFormatting>
  <conditionalFormatting sqref="M9:M10">
    <cfRule type="expression" dxfId="95" priority="13">
      <formula>AND(CELL("type",M9)="v",M9&lt;15)</formula>
    </cfRule>
  </conditionalFormatting>
  <conditionalFormatting sqref="J9:J10">
    <cfRule type="cellIs" dxfId="94" priority="12" operator="equal">
      <formula>2</formula>
    </cfRule>
  </conditionalFormatting>
  <conditionalFormatting sqref="K9:K10">
    <cfRule type="cellIs" dxfId="93" priority="11" operator="equal">
      <formula>2</formula>
    </cfRule>
  </conditionalFormatting>
  <conditionalFormatting sqref="N9:N10">
    <cfRule type="cellIs" dxfId="92" priority="10" operator="notEqual">
      <formula>30</formula>
    </cfRule>
  </conditionalFormatting>
  <conditionalFormatting sqref="Q9:R10">
    <cfRule type="cellIs" dxfId="91" priority="9" operator="equal">
      <formula>"B"</formula>
    </cfRule>
  </conditionalFormatting>
  <conditionalFormatting sqref="L9:L10">
    <cfRule type="cellIs" dxfId="90" priority="8" operator="equal">
      <formula>2</formula>
    </cfRule>
  </conditionalFormatting>
  <pageMargins left="0.7" right="0.7" top="0.75" bottom="0.75" header="0.3" footer="0.3"/>
  <pageSetup paperSize="5" scale="89" fitToHeight="0" orientation="landscape" r:id="rId1"/>
  <headerFooter alignWithMargins="0">
    <oddHeader>&amp;C&amp;"Arial,Bold"&amp;14Sample of RFA 2024-214 – Review Committee Recommendations&amp;RPage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26D6-3ED9-4013-8754-18C58D071B6F}">
  <sheetPr>
    <pageSetUpPr fitToPage="1"/>
  </sheetPr>
  <dimension ref="A1:AD17"/>
  <sheetViews>
    <sheetView showGridLines="0" zoomScale="110" zoomScaleNormal="110" workbookViewId="0">
      <pane xSplit="1" ySplit="6" topLeftCell="B7" activePane="bottomRight" state="frozen"/>
      <selection activeCell="N13" sqref="N13"/>
      <selection pane="topRight" activeCell="N13" sqref="N13"/>
      <selection pane="bottomLeft" activeCell="N13" sqref="N13"/>
      <selection pane="bottomRight" activeCell="G10" sqref="G10"/>
    </sheetView>
  </sheetViews>
  <sheetFormatPr defaultColWidth="9.140625" defaultRowHeight="12" x14ac:dyDescent="0.2"/>
  <cols>
    <col min="1" max="1" width="9.85546875" style="10" customWidth="1"/>
    <col min="2" max="2" width="21.140625" style="9" bestFit="1" customWidth="1"/>
    <col min="3" max="3" width="11.140625" style="10" bestFit="1" customWidth="1"/>
    <col min="4" max="4" width="6.7109375" style="14" customWidth="1"/>
    <col min="5" max="5" width="20.7109375" style="14" customWidth="1"/>
    <col min="6" max="6" width="10.42578125" style="10" hidden="1" customWidth="1"/>
    <col min="7" max="7" width="10.42578125" style="10" customWidth="1"/>
    <col min="8" max="8" width="7.42578125" style="10" hidden="1" customWidth="1"/>
    <col min="9" max="9" width="9.7109375" style="75" customWidth="1"/>
    <col min="10" max="10" width="5.140625" style="10" hidden="1" customWidth="1"/>
    <col min="11" max="11" width="9.5703125" style="75" customWidth="1"/>
    <col min="12" max="12" width="16" style="75" customWidth="1"/>
    <col min="13" max="13" width="6.140625" style="16" hidden="1" customWidth="1"/>
    <col min="14" max="14" width="9.5703125" style="75" customWidth="1"/>
    <col min="15" max="15" width="11" style="10" customWidth="1"/>
    <col min="16" max="16" width="10" style="10" customWidth="1"/>
    <col min="17" max="17" width="5" style="10" hidden="1" customWidth="1"/>
    <col min="18" max="18" width="9.7109375" style="75" customWidth="1"/>
    <col min="19" max="19" width="7.140625" style="15" hidden="1" customWidth="1"/>
    <col min="20" max="20" width="10.140625" style="13" customWidth="1"/>
    <col min="21" max="21" width="3.140625" style="14" hidden="1" customWidth="1"/>
    <col min="22" max="22" width="10.28515625" style="59" customWidth="1"/>
    <col min="23" max="16384" width="9.140625" style="10"/>
  </cols>
  <sheetData>
    <row r="1" spans="1:30" s="22" customFormat="1" ht="12.75" x14ac:dyDescent="0.2">
      <c r="A1" s="187"/>
      <c r="B1" s="187"/>
      <c r="C1" s="187"/>
      <c r="D1" s="187"/>
      <c r="E1" s="107"/>
      <c r="F1" s="135"/>
      <c r="G1" s="107"/>
      <c r="H1" s="4"/>
      <c r="I1" s="107"/>
      <c r="J1" s="4"/>
      <c r="K1" s="26"/>
      <c r="M1" s="107"/>
      <c r="N1" s="107"/>
    </row>
    <row r="2" spans="1:30" s="22" customFormat="1" ht="12.95" customHeight="1" x14ac:dyDescent="0.2">
      <c r="A2" s="188" t="s">
        <v>18</v>
      </c>
      <c r="B2" s="189"/>
      <c r="C2" s="5">
        <v>40000000</v>
      </c>
      <c r="D2" s="107"/>
      <c r="E2" s="107"/>
      <c r="F2" s="13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s="22" customFormat="1" ht="12.95" customHeight="1" x14ac:dyDescent="0.2">
      <c r="A3" s="188" t="s">
        <v>19</v>
      </c>
      <c r="B3" s="189"/>
      <c r="C3" s="181">
        <v>22000000</v>
      </c>
      <c r="F3" s="13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22" customFormat="1" ht="12.95" customHeight="1" x14ac:dyDescent="0.2">
      <c r="A4" s="188" t="s">
        <v>20</v>
      </c>
      <c r="B4" s="189"/>
      <c r="C4" s="181">
        <v>18000000</v>
      </c>
      <c r="F4" s="13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s="22" customFormat="1" ht="12" customHeight="1" x14ac:dyDescent="0.2">
      <c r="A5" s="61"/>
      <c r="B5" s="61"/>
      <c r="C5" s="62"/>
      <c r="F5" s="136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168" customFormat="1" ht="71.099999999999994" customHeight="1" x14ac:dyDescent="0.2">
      <c r="A6" s="165" t="s">
        <v>0</v>
      </c>
      <c r="B6" s="165" t="s">
        <v>1</v>
      </c>
      <c r="C6" s="165" t="s">
        <v>2</v>
      </c>
      <c r="D6" s="165" t="s">
        <v>7</v>
      </c>
      <c r="E6" s="165" t="s">
        <v>60</v>
      </c>
      <c r="F6" s="170" t="s">
        <v>21</v>
      </c>
      <c r="G6" s="169" t="s">
        <v>63</v>
      </c>
      <c r="H6" s="165" t="s">
        <v>6</v>
      </c>
      <c r="I6" s="170" t="s">
        <v>41</v>
      </c>
      <c r="J6" s="165" t="s">
        <v>38</v>
      </c>
      <c r="K6" s="170" t="s">
        <v>43</v>
      </c>
      <c r="L6" s="165" t="s">
        <v>61</v>
      </c>
      <c r="M6" s="165" t="s">
        <v>5</v>
      </c>
      <c r="N6" s="170" t="s">
        <v>44</v>
      </c>
      <c r="O6" s="165" t="s">
        <v>39</v>
      </c>
      <c r="P6" s="165" t="s">
        <v>40</v>
      </c>
      <c r="Q6" s="165" t="s">
        <v>42</v>
      </c>
      <c r="R6" s="170" t="s">
        <v>45</v>
      </c>
      <c r="S6" s="165" t="s">
        <v>3</v>
      </c>
      <c r="T6" s="170" t="s">
        <v>46</v>
      </c>
      <c r="U6" s="165" t="s">
        <v>4</v>
      </c>
      <c r="V6" s="170" t="s">
        <v>47</v>
      </c>
    </row>
    <row r="7" spans="1:30" s="96" customFormat="1" ht="22.5" customHeight="1" x14ac:dyDescent="0.2">
      <c r="A7" s="71" t="s">
        <v>25</v>
      </c>
      <c r="B7" s="95"/>
      <c r="D7" s="97"/>
      <c r="E7" s="97"/>
      <c r="I7" s="98"/>
      <c r="K7" s="98"/>
      <c r="L7" s="16"/>
      <c r="M7" s="99"/>
      <c r="N7" s="98"/>
      <c r="R7" s="98"/>
      <c r="S7" s="100"/>
      <c r="T7" s="101"/>
      <c r="U7" s="97"/>
      <c r="V7" s="102"/>
    </row>
    <row r="8" spans="1:30" ht="24" x14ac:dyDescent="0.2">
      <c r="A8" s="41" t="s">
        <v>33</v>
      </c>
      <c r="B8" s="19" t="s">
        <v>52</v>
      </c>
      <c r="C8" s="41" t="s">
        <v>16</v>
      </c>
      <c r="D8" s="36" t="s">
        <v>8</v>
      </c>
      <c r="E8" s="19" t="s">
        <v>52</v>
      </c>
      <c r="F8" s="20">
        <v>12000000</v>
      </c>
      <c r="G8" s="20">
        <f>SUM(F8:F9)</f>
        <v>22000000</v>
      </c>
      <c r="H8" s="36" t="s">
        <v>22</v>
      </c>
      <c r="I8" s="76" t="str">
        <f>IF(AND(H8="Y",H9="Y"),"Y","N")</f>
        <v>Y</v>
      </c>
      <c r="J8" s="36">
        <v>1</v>
      </c>
      <c r="K8" s="76">
        <f>IF(AND(J8=1,J9=1),1,2)</f>
        <v>1</v>
      </c>
      <c r="L8" s="36" t="s">
        <v>23</v>
      </c>
      <c r="M8" s="11">
        <v>15</v>
      </c>
      <c r="N8" s="76">
        <f>SUM(M8:M9)</f>
        <v>30</v>
      </c>
      <c r="O8" s="40" t="s">
        <v>22</v>
      </c>
      <c r="P8" s="40" t="s">
        <v>22</v>
      </c>
      <c r="Q8" s="56" t="s">
        <v>10</v>
      </c>
      <c r="R8" s="76" t="str">
        <f>IF(AND(Q8="A",Q9="A"),"A","B")</f>
        <v>A</v>
      </c>
      <c r="S8" s="38" t="s">
        <v>22</v>
      </c>
      <c r="T8" s="76" t="str">
        <f>IF(AND(S8="Y",S9="Y"),"Y","N")</f>
        <v>Y</v>
      </c>
      <c r="U8" s="36">
        <v>1</v>
      </c>
      <c r="V8" s="76">
        <f>MIN(U8:U9)</f>
        <v>1</v>
      </c>
      <c r="W8" s="7"/>
    </row>
    <row r="9" spans="1:30" ht="36" x14ac:dyDescent="0.2">
      <c r="A9" s="41" t="s">
        <v>34</v>
      </c>
      <c r="B9" s="19" t="s">
        <v>53</v>
      </c>
      <c r="C9" s="41" t="s">
        <v>16</v>
      </c>
      <c r="D9" s="36" t="s">
        <v>8</v>
      </c>
      <c r="E9" s="19" t="s">
        <v>52</v>
      </c>
      <c r="F9" s="20">
        <v>10000000</v>
      </c>
      <c r="G9" s="20">
        <f>SUM(F8:F9)</f>
        <v>22000000</v>
      </c>
      <c r="H9" s="36" t="s">
        <v>22</v>
      </c>
      <c r="I9" s="76" t="str">
        <f>IF(AND(H8="Y",H9="Y"),"Y","N")</f>
        <v>Y</v>
      </c>
      <c r="J9" s="36">
        <v>1</v>
      </c>
      <c r="K9" s="76">
        <f>IF(AND(J8=1,J9=1),1,2)</f>
        <v>1</v>
      </c>
      <c r="L9" s="36" t="s">
        <v>23</v>
      </c>
      <c r="M9" s="11">
        <v>15</v>
      </c>
      <c r="N9" s="76">
        <f>SUM(M8:M9)</f>
        <v>30</v>
      </c>
      <c r="O9" s="40" t="s">
        <v>22</v>
      </c>
      <c r="P9" s="40" t="s">
        <v>22</v>
      </c>
      <c r="Q9" s="56" t="s">
        <v>10</v>
      </c>
      <c r="R9" s="77" t="str">
        <f>IF(AND(Q8="A",Q9="A"),"A","B")</f>
        <v>A</v>
      </c>
      <c r="S9" s="38" t="s">
        <v>22</v>
      </c>
      <c r="T9" s="76" t="str">
        <f>IF(AND(S8="Y",S9="Y"),"Y","N")</f>
        <v>Y</v>
      </c>
      <c r="U9" s="36">
        <v>10</v>
      </c>
      <c r="V9" s="76">
        <f>MIN(U8:U9)</f>
        <v>1</v>
      </c>
      <c r="W9" s="7"/>
    </row>
    <row r="10" spans="1:30" ht="24" x14ac:dyDescent="0.2">
      <c r="A10" s="174" t="s">
        <v>27</v>
      </c>
      <c r="B10" s="161" t="s">
        <v>58</v>
      </c>
      <c r="C10" s="174" t="s">
        <v>15</v>
      </c>
      <c r="D10" s="172" t="s">
        <v>9</v>
      </c>
      <c r="E10" s="161" t="s">
        <v>58</v>
      </c>
      <c r="F10" s="157">
        <v>8000000</v>
      </c>
      <c r="G10" s="157">
        <f>SUM(F10:F11)</f>
        <v>15000000</v>
      </c>
      <c r="H10" s="172" t="s">
        <v>22</v>
      </c>
      <c r="I10" s="160" t="str">
        <f>IF(AND(H10="Y",H11="Y"),"Y","N")</f>
        <v>Y</v>
      </c>
      <c r="J10" s="172">
        <v>1</v>
      </c>
      <c r="K10" s="160">
        <f>IF(AND(J10=1,J11=1),1,2)</f>
        <v>1</v>
      </c>
      <c r="L10" s="172" t="s">
        <v>23</v>
      </c>
      <c r="M10" s="172">
        <v>15</v>
      </c>
      <c r="N10" s="160">
        <f>SUM(M10:M11)</f>
        <v>30</v>
      </c>
      <c r="O10" s="175" t="s">
        <v>22</v>
      </c>
      <c r="P10" s="176" t="s">
        <v>22</v>
      </c>
      <c r="Q10" s="177" t="s">
        <v>10</v>
      </c>
      <c r="R10" s="160" t="str">
        <f>IF(AND(Q10="A",Q11="A"),"A","B")</f>
        <v>A</v>
      </c>
      <c r="S10" s="178" t="s">
        <v>22</v>
      </c>
      <c r="T10" s="160" t="str">
        <f>IF(AND(S10="Y",S11="Y"),"Y","N")</f>
        <v>Y</v>
      </c>
      <c r="U10" s="172">
        <v>3</v>
      </c>
      <c r="V10" s="160">
        <f>MIN(U10:U11)</f>
        <v>3</v>
      </c>
      <c r="X10" s="7"/>
    </row>
    <row r="11" spans="1:30" ht="24" x14ac:dyDescent="0.2">
      <c r="A11" s="174" t="s">
        <v>36</v>
      </c>
      <c r="B11" s="161" t="s">
        <v>59</v>
      </c>
      <c r="C11" s="174" t="s">
        <v>15</v>
      </c>
      <c r="D11" s="172" t="s">
        <v>9</v>
      </c>
      <c r="E11" s="161" t="s">
        <v>58</v>
      </c>
      <c r="F11" s="157">
        <v>7000000</v>
      </c>
      <c r="G11" s="157">
        <f>SUM(F10:F11)</f>
        <v>15000000</v>
      </c>
      <c r="H11" s="172" t="s">
        <v>22</v>
      </c>
      <c r="I11" s="160" t="str">
        <f>IF(AND(H10="Y",H11="Y"),"Y","N")</f>
        <v>Y</v>
      </c>
      <c r="J11" s="172">
        <v>1</v>
      </c>
      <c r="K11" s="160">
        <f>IF(AND(J10=1,J11=1),1,2)</f>
        <v>1</v>
      </c>
      <c r="L11" s="172" t="s">
        <v>23</v>
      </c>
      <c r="M11" s="172">
        <v>15</v>
      </c>
      <c r="N11" s="160">
        <f>SUM(M10:M11)</f>
        <v>30</v>
      </c>
      <c r="O11" s="176" t="s">
        <v>22</v>
      </c>
      <c r="P11" s="176" t="s">
        <v>22</v>
      </c>
      <c r="Q11" s="177" t="s">
        <v>10</v>
      </c>
      <c r="R11" s="162" t="str">
        <f>IF(AND(Q10="A",Q11="A"),"A","B")</f>
        <v>A</v>
      </c>
      <c r="S11" s="179" t="s">
        <v>22</v>
      </c>
      <c r="T11" s="160" t="str">
        <f>IF(AND(S10="Y",S11="Y"),"Y","N")</f>
        <v>Y</v>
      </c>
      <c r="U11" s="172">
        <v>11</v>
      </c>
      <c r="V11" s="160">
        <f>MIN(U10:U11)</f>
        <v>3</v>
      </c>
      <c r="W11" s="7"/>
    </row>
    <row r="12" spans="1:30" ht="24" x14ac:dyDescent="0.2">
      <c r="A12" s="63" t="s">
        <v>30</v>
      </c>
      <c r="B12" s="64" t="s">
        <v>54</v>
      </c>
      <c r="C12" s="63" t="s">
        <v>11</v>
      </c>
      <c r="D12" s="65" t="s">
        <v>8</v>
      </c>
      <c r="E12" s="64" t="s">
        <v>54</v>
      </c>
      <c r="F12" s="66">
        <v>10000000</v>
      </c>
      <c r="G12" s="66">
        <f>SUM(F12:F13)</f>
        <v>22000000</v>
      </c>
      <c r="H12" s="65" t="s">
        <v>22</v>
      </c>
      <c r="I12" s="67" t="str">
        <f>IF(AND(H12="Y",H13="Y"),"Y","N")</f>
        <v>Y</v>
      </c>
      <c r="J12" s="65">
        <v>1</v>
      </c>
      <c r="K12" s="67">
        <f>IF(AND(J12=1,J13=1),1,2)</f>
        <v>1</v>
      </c>
      <c r="L12" s="65" t="s">
        <v>22</v>
      </c>
      <c r="M12" s="65">
        <v>15</v>
      </c>
      <c r="N12" s="67">
        <f>SUM(M12:M13)</f>
        <v>30</v>
      </c>
      <c r="O12" s="69" t="s">
        <v>22</v>
      </c>
      <c r="P12" s="69" t="s">
        <v>22</v>
      </c>
      <c r="Q12" s="68" t="s">
        <v>10</v>
      </c>
      <c r="R12" s="67" t="str">
        <f>IF(AND(Q12="A",Q13="A"),"A","B")</f>
        <v>A</v>
      </c>
      <c r="S12" s="70" t="s">
        <v>22</v>
      </c>
      <c r="T12" s="67" t="str">
        <f>IF(AND(S12="Y",S13="Y"),"Y","N")</f>
        <v>Y</v>
      </c>
      <c r="U12" s="65">
        <v>4</v>
      </c>
      <c r="V12" s="67">
        <f>MIN(U12:U13)</f>
        <v>4</v>
      </c>
      <c r="X12" s="7"/>
    </row>
    <row r="13" spans="1:30" ht="24" x14ac:dyDescent="0.2">
      <c r="A13" s="63" t="s">
        <v>32</v>
      </c>
      <c r="B13" s="64" t="s">
        <v>55</v>
      </c>
      <c r="C13" s="63" t="s">
        <v>11</v>
      </c>
      <c r="D13" s="65" t="s">
        <v>8</v>
      </c>
      <c r="E13" s="64" t="s">
        <v>54</v>
      </c>
      <c r="F13" s="66">
        <v>12000000</v>
      </c>
      <c r="G13" s="66">
        <f>SUM(F12:F13)</f>
        <v>22000000</v>
      </c>
      <c r="H13" s="65" t="s">
        <v>22</v>
      </c>
      <c r="I13" s="67" t="str">
        <f>IF(AND(H12="Y",H13="Y"),"Y","N")</f>
        <v>Y</v>
      </c>
      <c r="J13" s="65">
        <v>1</v>
      </c>
      <c r="K13" s="67">
        <f>IF(AND(J12=1,J13=1),1,2)</f>
        <v>1</v>
      </c>
      <c r="L13" s="65" t="s">
        <v>22</v>
      </c>
      <c r="M13" s="65">
        <v>15</v>
      </c>
      <c r="N13" s="67">
        <f>SUM(M12:M13)</f>
        <v>30</v>
      </c>
      <c r="O13" s="69" t="s">
        <v>22</v>
      </c>
      <c r="P13" s="69" t="s">
        <v>22</v>
      </c>
      <c r="Q13" s="68" t="s">
        <v>10</v>
      </c>
      <c r="R13" s="104" t="str">
        <f>IF(AND(Q12="A",Q13="A"),"A","B")</f>
        <v>A</v>
      </c>
      <c r="S13" s="70" t="s">
        <v>22</v>
      </c>
      <c r="T13" s="67" t="str">
        <f>IF(AND(S12="Y",S13="Y"),"Y","N")</f>
        <v>Y</v>
      </c>
      <c r="U13" s="65">
        <v>6</v>
      </c>
      <c r="V13" s="67">
        <f>MIN(U12:U13)</f>
        <v>4</v>
      </c>
      <c r="X13" s="7"/>
    </row>
    <row r="14" spans="1:30" ht="24" x14ac:dyDescent="0.2">
      <c r="A14" s="41" t="s">
        <v>28</v>
      </c>
      <c r="B14" s="19" t="s">
        <v>51</v>
      </c>
      <c r="C14" s="41" t="s">
        <v>14</v>
      </c>
      <c r="D14" s="36" t="s">
        <v>8</v>
      </c>
      <c r="E14" s="19" t="s">
        <v>51</v>
      </c>
      <c r="F14" s="20">
        <v>12000000</v>
      </c>
      <c r="G14" s="20">
        <f>SUM(F14:F15)</f>
        <v>23000000</v>
      </c>
      <c r="H14" s="36" t="s">
        <v>22</v>
      </c>
      <c r="I14" s="76" t="str">
        <f>IF(AND(H14="Y",H15="Y"),"Y","N")</f>
        <v>Y</v>
      </c>
      <c r="J14" s="36">
        <v>1</v>
      </c>
      <c r="K14" s="76">
        <f>IF(AND(J14=1,J15=1),1,2)</f>
        <v>1</v>
      </c>
      <c r="L14" s="36" t="s">
        <v>23</v>
      </c>
      <c r="M14" s="11">
        <v>15</v>
      </c>
      <c r="N14" s="76">
        <f>SUM(M14:M15)</f>
        <v>30</v>
      </c>
      <c r="O14" s="40" t="s">
        <v>22</v>
      </c>
      <c r="P14" s="40" t="s">
        <v>22</v>
      </c>
      <c r="Q14" s="56" t="s">
        <v>12</v>
      </c>
      <c r="R14" s="76" t="str">
        <f>IF(AND(Q14="A",Q15="A"),"A","B")</f>
        <v>B</v>
      </c>
      <c r="S14" s="38" t="s">
        <v>22</v>
      </c>
      <c r="T14" s="76" t="str">
        <f>IF(AND(S14="Y",S15="Y"),"Y","N")</f>
        <v>N</v>
      </c>
      <c r="U14" s="36">
        <v>7</v>
      </c>
      <c r="V14" s="76">
        <f>MIN(U14:U15)</f>
        <v>2</v>
      </c>
      <c r="X14" s="7"/>
    </row>
    <row r="15" spans="1:30" ht="24" x14ac:dyDescent="0.2">
      <c r="A15" s="41" t="s">
        <v>31</v>
      </c>
      <c r="B15" s="19" t="s">
        <v>50</v>
      </c>
      <c r="C15" s="41" t="s">
        <v>14</v>
      </c>
      <c r="D15" s="36" t="s">
        <v>8</v>
      </c>
      <c r="E15" s="19" t="s">
        <v>51</v>
      </c>
      <c r="F15" s="20">
        <v>11000000</v>
      </c>
      <c r="G15" s="20">
        <f>SUM(F14:F15)</f>
        <v>23000000</v>
      </c>
      <c r="H15" s="36" t="s">
        <v>22</v>
      </c>
      <c r="I15" s="76" t="str">
        <f>IF(AND(H14="Y",H15="Y"),"Y","N")</f>
        <v>Y</v>
      </c>
      <c r="J15" s="36">
        <v>1</v>
      </c>
      <c r="K15" s="76">
        <f>IF(AND(J14=1,J15=1),1,2)</f>
        <v>1</v>
      </c>
      <c r="L15" s="36" t="s">
        <v>23</v>
      </c>
      <c r="M15" s="11">
        <v>15</v>
      </c>
      <c r="N15" s="76">
        <f>SUM(M14:M15)</f>
        <v>30</v>
      </c>
      <c r="O15" s="40" t="s">
        <v>22</v>
      </c>
      <c r="P15" s="40" t="s">
        <v>22</v>
      </c>
      <c r="Q15" s="56" t="s">
        <v>10</v>
      </c>
      <c r="R15" s="77" t="str">
        <f>IF(AND(Q14="A",Q15="A"),"A","B")</f>
        <v>B</v>
      </c>
      <c r="S15" s="38" t="s">
        <v>23</v>
      </c>
      <c r="T15" s="76" t="str">
        <f>IF(AND(S14="Y",S15="Y"),"Y","N")</f>
        <v>N</v>
      </c>
      <c r="U15" s="36">
        <v>2</v>
      </c>
      <c r="V15" s="76">
        <f>MIN(U14:U15)</f>
        <v>2</v>
      </c>
      <c r="X15" s="7"/>
    </row>
    <row r="16" spans="1:30" x14ac:dyDescent="0.2">
      <c r="A16" s="41" t="s">
        <v>26</v>
      </c>
      <c r="B16" s="19" t="s">
        <v>49</v>
      </c>
      <c r="C16" s="41" t="s">
        <v>15</v>
      </c>
      <c r="D16" s="36" t="s">
        <v>9</v>
      </c>
      <c r="E16" s="19" t="s">
        <v>49</v>
      </c>
      <c r="F16" s="20">
        <v>7000000</v>
      </c>
      <c r="G16" s="20">
        <f>SUM(F16:F17)</f>
        <v>15000000</v>
      </c>
      <c r="H16" s="17" t="s">
        <v>22</v>
      </c>
      <c r="I16" s="76" t="str">
        <f>IF(AND(H16="Y",H17="Y"),"Y","N")</f>
        <v>Y</v>
      </c>
      <c r="J16" s="36">
        <v>2</v>
      </c>
      <c r="K16" s="76">
        <f>IF(AND(J16=1,J17=1),1,2)</f>
        <v>2</v>
      </c>
      <c r="L16" s="36" t="s">
        <v>23</v>
      </c>
      <c r="M16" s="11">
        <v>15</v>
      </c>
      <c r="N16" s="76">
        <f>SUM(M16:M17)</f>
        <v>25</v>
      </c>
      <c r="O16" s="39" t="s">
        <v>22</v>
      </c>
      <c r="P16" s="40" t="s">
        <v>22</v>
      </c>
      <c r="Q16" s="56" t="s">
        <v>10</v>
      </c>
      <c r="R16" s="76" t="str">
        <f>IF(AND(Q16="A",Q17="A"),"A","B")</f>
        <v>A</v>
      </c>
      <c r="S16" s="18" t="s">
        <v>22</v>
      </c>
      <c r="T16" s="76" t="str">
        <f>IF(AND(S16="Y",S17="Y"),"Y","N")</f>
        <v>Y</v>
      </c>
      <c r="U16" s="36">
        <v>8</v>
      </c>
      <c r="V16" s="76">
        <f>MIN(U16:U17)</f>
        <v>8</v>
      </c>
    </row>
    <row r="17" spans="1:24" ht="24" x14ac:dyDescent="0.2">
      <c r="A17" s="41" t="s">
        <v>29</v>
      </c>
      <c r="B17" s="19" t="s">
        <v>48</v>
      </c>
      <c r="C17" s="41" t="s">
        <v>15</v>
      </c>
      <c r="D17" s="36" t="s">
        <v>9</v>
      </c>
      <c r="E17" s="19" t="s">
        <v>49</v>
      </c>
      <c r="F17" s="20">
        <v>8000000</v>
      </c>
      <c r="G17" s="20">
        <f>SUM(F16:F17)</f>
        <v>15000000</v>
      </c>
      <c r="H17" s="36" t="s">
        <v>22</v>
      </c>
      <c r="I17" s="76" t="str">
        <f>IF(AND(H16="Y",H17="Y"),"Y","N")</f>
        <v>Y</v>
      </c>
      <c r="J17" s="36">
        <v>1</v>
      </c>
      <c r="K17" s="76">
        <f>IF(AND(J16=1,J17=1),1,2)</f>
        <v>2</v>
      </c>
      <c r="L17" s="36" t="s">
        <v>23</v>
      </c>
      <c r="M17" s="11">
        <v>10</v>
      </c>
      <c r="N17" s="76">
        <f>SUM(M16:M17)</f>
        <v>25</v>
      </c>
      <c r="O17" s="40" t="s">
        <v>22</v>
      </c>
      <c r="P17" s="40" t="s">
        <v>22</v>
      </c>
      <c r="Q17" s="56" t="s">
        <v>10</v>
      </c>
      <c r="R17" s="77" t="str">
        <f>IF(AND(Q16="A",Q17="A"),"A","B")</f>
        <v>A</v>
      </c>
      <c r="S17" s="38" t="s">
        <v>22</v>
      </c>
      <c r="T17" s="76" t="str">
        <f>IF(AND(S16="Y",S17="Y"),"Y","N")</f>
        <v>Y</v>
      </c>
      <c r="U17" s="36">
        <v>9</v>
      </c>
      <c r="V17" s="76">
        <f>MIN(U16:U17)</f>
        <v>8</v>
      </c>
      <c r="X17" s="7"/>
    </row>
  </sheetData>
  <mergeCells count="5">
    <mergeCell ref="A1:B1"/>
    <mergeCell ref="C1:D1"/>
    <mergeCell ref="A2:B2"/>
    <mergeCell ref="A3:B3"/>
    <mergeCell ref="A4:B4"/>
  </mergeCells>
  <conditionalFormatting sqref="O9:T9 H8:I17 O8:Q8 R11 R13 R15 O10:Q17 R17 S8:T8 S10:T17">
    <cfRule type="cellIs" dxfId="89" priority="7" operator="equal">
      <formula>"N"</formula>
    </cfRule>
  </conditionalFormatting>
  <conditionalFormatting sqref="M8:M17">
    <cfRule type="expression" dxfId="88" priority="6">
      <formula>AND(CELL("type",M8)="v",M8&lt;15)</formula>
    </cfRule>
  </conditionalFormatting>
  <conditionalFormatting sqref="J8:J17">
    <cfRule type="cellIs" dxfId="87" priority="5" operator="equal">
      <formula>2</formula>
    </cfRule>
  </conditionalFormatting>
  <conditionalFormatting sqref="K8:K17">
    <cfRule type="cellIs" dxfId="86" priority="4" operator="equal">
      <formula>2</formula>
    </cfRule>
  </conditionalFormatting>
  <conditionalFormatting sqref="N8:N17">
    <cfRule type="cellIs" dxfId="85" priority="3" operator="notEqual">
      <formula>30</formula>
    </cfRule>
  </conditionalFormatting>
  <conditionalFormatting sqref="Q8:R17">
    <cfRule type="cellIs" dxfId="84" priority="2" operator="equal">
      <formula>"B"</formula>
    </cfRule>
  </conditionalFormatting>
  <conditionalFormatting sqref="L8:L17">
    <cfRule type="cellIs" dxfId="83" priority="1" operator="equal">
      <formula>2</formula>
    </cfRule>
  </conditionalFormatting>
  <pageMargins left="0.7" right="0.7" top="0.75" bottom="0.75" header="0.3" footer="0.3"/>
  <pageSetup paperSize="5" scale="88" fitToHeight="0" orientation="landscape" r:id="rId1"/>
  <headerFooter alignWithMargins="0">
    <oddHeader>&amp;C&amp;"Arial,Bold"&amp;14Sample of RFA 2024-214 – Remaining Funding&amp;RPage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436A8-C9D9-4A95-8343-85F7ADD3E2E2}">
  <sheetPr>
    <pageSetUpPr fitToPage="1"/>
  </sheetPr>
  <dimension ref="A1:AE73"/>
  <sheetViews>
    <sheetView showGridLines="0" zoomScale="110" zoomScaleNormal="110" workbookViewId="0">
      <pane ySplit="6" topLeftCell="A7" activePane="bottomLeft" state="frozen"/>
      <selection pane="bottomLeft" activeCell="K19" sqref="K19"/>
    </sheetView>
  </sheetViews>
  <sheetFormatPr defaultColWidth="9.140625" defaultRowHeight="12.75" x14ac:dyDescent="0.2"/>
  <cols>
    <col min="1" max="1" width="12.85546875" style="2" customWidth="1"/>
    <col min="2" max="2" width="21.85546875" style="1" customWidth="1"/>
    <col min="3" max="3" width="12" style="2" bestFit="1" customWidth="1"/>
    <col min="4" max="4" width="6.42578125" style="3" customWidth="1"/>
    <col min="5" max="5" width="12.28515625" style="3" bestFit="1" customWidth="1"/>
    <col min="6" max="6" width="11.140625" style="140" customWidth="1"/>
    <col min="7" max="7" width="12.28515625" style="3" hidden="1" customWidth="1"/>
    <col min="8" max="8" width="8.42578125" style="2" customWidth="1"/>
    <col min="9" max="9" width="7.7109375" style="2" hidden="1" customWidth="1"/>
    <col min="10" max="10" width="3.140625" style="2" hidden="1" customWidth="1"/>
    <col min="11" max="11" width="10.85546875" style="3" customWidth="1"/>
    <col min="12" max="12" width="14" style="2" customWidth="1"/>
    <col min="13" max="13" width="3.140625" style="3" hidden="1" customWidth="1"/>
    <col min="14" max="14" width="10.140625" style="3" bestFit="1" customWidth="1"/>
    <col min="15" max="15" width="10.85546875" style="2" bestFit="1" customWidth="1"/>
    <col min="16" max="16" width="11.140625" style="2" bestFit="1" customWidth="1"/>
    <col min="17" max="17" width="3.140625" style="2" hidden="1" customWidth="1"/>
    <col min="18" max="18" width="11.28515625" style="2" customWidth="1"/>
    <col min="19" max="19" width="7.7109375" style="2" hidden="1" customWidth="1"/>
    <col min="20" max="20" width="10.28515625" style="2" customWidth="1"/>
    <col min="21" max="21" width="3.140625" style="2" hidden="1" customWidth="1"/>
    <col min="22" max="22" width="10.85546875" style="2" customWidth="1"/>
    <col min="23" max="23" width="10.140625" style="2" bestFit="1" customWidth="1"/>
    <col min="24" max="24" width="7.85546875" style="2" bestFit="1" customWidth="1"/>
    <col min="25" max="25" width="5.42578125" style="2" bestFit="1" customWidth="1"/>
    <col min="26" max="26" width="5.42578125" style="2" customWidth="1"/>
    <col min="27" max="27" width="3.140625" style="2" bestFit="1" customWidth="1"/>
    <col min="28" max="29" width="7.85546875" style="2" bestFit="1" customWidth="1"/>
    <col min="30" max="30" width="3.140625" style="2" bestFit="1" customWidth="1"/>
    <col min="31" max="31" width="3.140625" style="2" customWidth="1"/>
    <col min="32" max="16384" width="9.140625" style="2"/>
  </cols>
  <sheetData>
    <row r="1" spans="1:31" s="22" customFormat="1" x14ac:dyDescent="0.2">
      <c r="A1" s="187"/>
      <c r="B1" s="187"/>
      <c r="C1" s="187"/>
      <c r="D1" s="187"/>
      <c r="E1" s="25"/>
      <c r="F1" s="135"/>
      <c r="G1" s="73"/>
      <c r="H1" s="4"/>
      <c r="I1" s="21"/>
      <c r="J1" s="4"/>
      <c r="K1" s="26"/>
      <c r="M1" s="21"/>
      <c r="N1" s="21"/>
    </row>
    <row r="2" spans="1:31" s="22" customFormat="1" ht="12.95" customHeight="1" x14ac:dyDescent="0.2">
      <c r="A2" s="188" t="s">
        <v>18</v>
      </c>
      <c r="B2" s="189"/>
      <c r="C2" s="5">
        <v>40000000</v>
      </c>
      <c r="D2" s="21"/>
      <c r="E2" s="25"/>
      <c r="F2" s="13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1" s="22" customFormat="1" ht="12.95" customHeight="1" x14ac:dyDescent="0.2">
      <c r="A3" s="188" t="s">
        <v>19</v>
      </c>
      <c r="B3" s="189"/>
      <c r="C3" s="155">
        <f>SUM(F8:F39)</f>
        <v>37000000</v>
      </c>
      <c r="F3" s="13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1" s="22" customFormat="1" ht="12.95" customHeight="1" x14ac:dyDescent="0.2">
      <c r="A4" s="188" t="s">
        <v>20</v>
      </c>
      <c r="B4" s="189"/>
      <c r="C4" s="181">
        <f>C2-C3</f>
        <v>3000000</v>
      </c>
      <c r="F4" s="13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1" s="22" customFormat="1" ht="12.95" customHeight="1" x14ac:dyDescent="0.2">
      <c r="A5" s="61"/>
      <c r="B5" s="61"/>
      <c r="C5" s="62"/>
      <c r="F5" s="136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1" s="168" customFormat="1" ht="71.099999999999994" customHeight="1" x14ac:dyDescent="0.2">
      <c r="A6" s="165" t="s">
        <v>0</v>
      </c>
      <c r="B6" s="165" t="s">
        <v>1</v>
      </c>
      <c r="C6" s="165" t="s">
        <v>2</v>
      </c>
      <c r="D6" s="165" t="s">
        <v>7</v>
      </c>
      <c r="E6" s="165" t="s">
        <v>60</v>
      </c>
      <c r="F6" s="165" t="s">
        <v>21</v>
      </c>
      <c r="G6" s="169" t="s">
        <v>63</v>
      </c>
      <c r="H6" s="165" t="s">
        <v>6</v>
      </c>
      <c r="I6" s="170" t="s">
        <v>41</v>
      </c>
      <c r="J6" s="165" t="s">
        <v>38</v>
      </c>
      <c r="K6" s="170" t="s">
        <v>43</v>
      </c>
      <c r="L6" s="165" t="s">
        <v>61</v>
      </c>
      <c r="M6" s="165" t="s">
        <v>5</v>
      </c>
      <c r="N6" s="170" t="s">
        <v>44</v>
      </c>
      <c r="O6" s="165" t="s">
        <v>39</v>
      </c>
      <c r="P6" s="165" t="s">
        <v>40</v>
      </c>
      <c r="Q6" s="165" t="s">
        <v>42</v>
      </c>
      <c r="R6" s="170" t="s">
        <v>45</v>
      </c>
      <c r="S6" s="165" t="s">
        <v>3</v>
      </c>
      <c r="T6" s="170" t="s">
        <v>46</v>
      </c>
      <c r="U6" s="165" t="s">
        <v>4</v>
      </c>
      <c r="V6" s="170" t="s">
        <v>47</v>
      </c>
    </row>
    <row r="7" spans="1:31" x14ac:dyDescent="0.2">
      <c r="A7" s="23"/>
      <c r="B7" s="23"/>
      <c r="C7" s="23"/>
      <c r="D7" s="2"/>
      <c r="E7" s="2"/>
      <c r="F7" s="137"/>
      <c r="G7" s="2"/>
      <c r="M7" s="24"/>
      <c r="N7" s="24"/>
      <c r="O7" s="24"/>
    </row>
    <row r="8" spans="1:31" s="6" customFormat="1" ht="12" x14ac:dyDescent="0.2">
      <c r="A8" s="78" t="s">
        <v>62</v>
      </c>
      <c r="B8" s="27"/>
      <c r="C8" s="27"/>
      <c r="D8" s="28"/>
      <c r="E8" s="28"/>
      <c r="F8" s="27"/>
      <c r="G8" s="27"/>
      <c r="H8" s="27"/>
      <c r="I8" s="28"/>
      <c r="J8" s="28"/>
      <c r="K8" s="28"/>
      <c r="L8" s="28"/>
      <c r="M8" s="29"/>
      <c r="N8" s="29"/>
      <c r="O8" s="30"/>
      <c r="P8" s="31"/>
      <c r="Q8" s="32"/>
      <c r="R8" s="72"/>
      <c r="S8" s="72"/>
      <c r="T8" s="12"/>
      <c r="U8" s="12"/>
      <c r="V8" s="33"/>
      <c r="W8" s="34"/>
      <c r="X8" s="34"/>
      <c r="Y8" s="12"/>
      <c r="Z8" s="35"/>
      <c r="AC8" s="7"/>
    </row>
    <row r="9" spans="1:31" s="10" customFormat="1" ht="24" x14ac:dyDescent="0.2">
      <c r="A9" s="41" t="s">
        <v>30</v>
      </c>
      <c r="B9" s="19" t="s">
        <v>54</v>
      </c>
      <c r="C9" s="41" t="s">
        <v>11</v>
      </c>
      <c r="D9" s="36" t="s">
        <v>8</v>
      </c>
      <c r="E9" s="19" t="s">
        <v>54</v>
      </c>
      <c r="F9" s="180">
        <v>10000000</v>
      </c>
      <c r="G9" s="20">
        <f>SUM(F9:F10)</f>
        <v>22000000</v>
      </c>
      <c r="H9" s="36" t="s">
        <v>22</v>
      </c>
      <c r="I9" s="76" t="str">
        <f>IF(AND(H9="Y",H10="Y"),"Y","N")</f>
        <v>Y</v>
      </c>
      <c r="J9" s="36">
        <v>1</v>
      </c>
      <c r="K9" s="76">
        <f>IF(AND(J9=1,J10=1),1,2)</f>
        <v>1</v>
      </c>
      <c r="L9" s="36" t="s">
        <v>22</v>
      </c>
      <c r="M9" s="11">
        <v>15</v>
      </c>
      <c r="N9" s="76">
        <f>SUM(M9:M10)</f>
        <v>30</v>
      </c>
      <c r="O9" s="40" t="s">
        <v>22</v>
      </c>
      <c r="P9" s="40" t="s">
        <v>22</v>
      </c>
      <c r="Q9" s="56" t="s">
        <v>10</v>
      </c>
      <c r="R9" s="76" t="str">
        <f>IF(AND(Q9="A",Q10="A"),"A","B")</f>
        <v>A</v>
      </c>
      <c r="S9" s="38" t="s">
        <v>22</v>
      </c>
      <c r="T9" s="76" t="str">
        <f>IF(AND(S9="Y",S10="Y"),"Y","N")</f>
        <v>Y</v>
      </c>
      <c r="U9" s="36">
        <v>4</v>
      </c>
      <c r="V9" s="76">
        <f>MIN(U9:U10)</f>
        <v>4</v>
      </c>
      <c r="X9" s="7"/>
    </row>
    <row r="10" spans="1:31" s="10" customFormat="1" ht="24" x14ac:dyDescent="0.2">
      <c r="A10" s="41" t="s">
        <v>32</v>
      </c>
      <c r="B10" s="19" t="s">
        <v>55</v>
      </c>
      <c r="C10" s="41" t="s">
        <v>11</v>
      </c>
      <c r="D10" s="36" t="s">
        <v>8</v>
      </c>
      <c r="E10" s="19" t="s">
        <v>54</v>
      </c>
      <c r="F10" s="180">
        <v>12000000</v>
      </c>
      <c r="G10" s="20">
        <f>SUM(F9:F10)</f>
        <v>22000000</v>
      </c>
      <c r="H10" s="36" t="s">
        <v>22</v>
      </c>
      <c r="I10" s="76" t="str">
        <f>IF(AND(H9="Y",H10="Y"),"Y","N")</f>
        <v>Y</v>
      </c>
      <c r="J10" s="36">
        <v>1</v>
      </c>
      <c r="K10" s="76">
        <f>IF(AND(J9=1,J10=1),1,2)</f>
        <v>1</v>
      </c>
      <c r="L10" s="36" t="s">
        <v>22</v>
      </c>
      <c r="M10" s="11">
        <v>15</v>
      </c>
      <c r="N10" s="76">
        <f>SUM(M9:M10)</f>
        <v>30</v>
      </c>
      <c r="O10" s="40" t="s">
        <v>22</v>
      </c>
      <c r="P10" s="40" t="s">
        <v>22</v>
      </c>
      <c r="Q10" s="56" t="s">
        <v>10</v>
      </c>
      <c r="R10" s="77" t="str">
        <f>IF(AND(Q9="A",Q10="A"),"A","B")</f>
        <v>A</v>
      </c>
      <c r="S10" s="38" t="s">
        <v>22</v>
      </c>
      <c r="T10" s="76" t="str">
        <f>IF(AND(S9="Y",S10="Y"),"Y","N")</f>
        <v>Y</v>
      </c>
      <c r="U10" s="36">
        <v>6</v>
      </c>
      <c r="V10" s="76">
        <f>MIN(U9:U10)</f>
        <v>4</v>
      </c>
      <c r="X10" s="7"/>
    </row>
    <row r="11" spans="1:31" s="47" customFormat="1" x14ac:dyDescent="0.2">
      <c r="A11" s="49"/>
      <c r="F11" s="138"/>
      <c r="K11" s="48"/>
    </row>
    <row r="12" spans="1:31" s="47" customFormat="1" x14ac:dyDescent="0.2">
      <c r="A12" s="103" t="s">
        <v>17</v>
      </c>
      <c r="B12" s="27"/>
      <c r="C12" s="79"/>
      <c r="D12" s="37"/>
      <c r="E12" s="27"/>
      <c r="F12" s="27"/>
      <c r="G12" s="27"/>
      <c r="H12" s="37"/>
      <c r="I12" s="79"/>
      <c r="J12" s="28"/>
      <c r="K12" s="37"/>
      <c r="L12" s="80"/>
      <c r="M12" s="80"/>
      <c r="N12" s="30"/>
      <c r="O12" s="80"/>
      <c r="P12" s="80"/>
      <c r="Q12" s="37"/>
      <c r="R12" s="44"/>
      <c r="S12" s="44"/>
      <c r="T12" s="12"/>
      <c r="U12" s="12"/>
      <c r="V12" s="12"/>
      <c r="W12" s="12"/>
      <c r="X12" s="57"/>
      <c r="Y12" s="12"/>
      <c r="Z12" s="81"/>
      <c r="AA12" s="82"/>
      <c r="AB12" s="46"/>
      <c r="AC12" s="72"/>
      <c r="AD12" s="37"/>
      <c r="AE12" s="72"/>
    </row>
    <row r="13" spans="1:31" s="47" customFormat="1" ht="24" x14ac:dyDescent="0.2">
      <c r="A13" s="41" t="s">
        <v>27</v>
      </c>
      <c r="B13" s="19" t="s">
        <v>58</v>
      </c>
      <c r="C13" s="41" t="s">
        <v>15</v>
      </c>
      <c r="D13" s="36" t="s">
        <v>9</v>
      </c>
      <c r="E13" s="19" t="s">
        <v>58</v>
      </c>
      <c r="F13" s="180">
        <v>8000000</v>
      </c>
      <c r="G13" s="20">
        <v>15000000</v>
      </c>
      <c r="H13" s="36" t="s">
        <v>22</v>
      </c>
      <c r="I13" s="76" t="s">
        <v>22</v>
      </c>
      <c r="J13" s="36">
        <v>1</v>
      </c>
      <c r="K13" s="76">
        <v>1</v>
      </c>
      <c r="L13" s="36" t="s">
        <v>23</v>
      </c>
      <c r="M13" s="11">
        <v>15</v>
      </c>
      <c r="N13" s="76">
        <v>30</v>
      </c>
      <c r="O13" s="39" t="s">
        <v>22</v>
      </c>
      <c r="P13" s="40" t="s">
        <v>22</v>
      </c>
      <c r="Q13" s="56" t="s">
        <v>10</v>
      </c>
      <c r="R13" s="76" t="s">
        <v>10</v>
      </c>
      <c r="S13" s="18" t="s">
        <v>22</v>
      </c>
      <c r="T13" s="76" t="s">
        <v>22</v>
      </c>
      <c r="U13" s="36">
        <v>3</v>
      </c>
      <c r="V13" s="76">
        <v>3</v>
      </c>
      <c r="W13" s="12"/>
      <c r="X13" s="50"/>
      <c r="Y13" s="45"/>
      <c r="Z13" s="46"/>
      <c r="AA13" s="72"/>
      <c r="AB13" s="28"/>
      <c r="AC13" s="72"/>
    </row>
    <row r="14" spans="1:31" s="47" customFormat="1" ht="24" x14ac:dyDescent="0.2">
      <c r="A14" s="41" t="s">
        <v>36</v>
      </c>
      <c r="B14" s="19" t="s">
        <v>59</v>
      </c>
      <c r="C14" s="41" t="s">
        <v>15</v>
      </c>
      <c r="D14" s="36" t="s">
        <v>9</v>
      </c>
      <c r="E14" s="19" t="s">
        <v>58</v>
      </c>
      <c r="F14" s="180">
        <v>7000000</v>
      </c>
      <c r="G14" s="20">
        <v>15000000</v>
      </c>
      <c r="H14" s="36" t="s">
        <v>22</v>
      </c>
      <c r="I14" s="76" t="s">
        <v>22</v>
      </c>
      <c r="J14" s="36">
        <v>1</v>
      </c>
      <c r="K14" s="76">
        <v>1</v>
      </c>
      <c r="L14" s="36" t="s">
        <v>23</v>
      </c>
      <c r="M14" s="11">
        <v>15</v>
      </c>
      <c r="N14" s="76">
        <v>30</v>
      </c>
      <c r="O14" s="40" t="s">
        <v>22</v>
      </c>
      <c r="P14" s="40" t="s">
        <v>22</v>
      </c>
      <c r="Q14" s="56" t="s">
        <v>10</v>
      </c>
      <c r="R14" s="77" t="s">
        <v>10</v>
      </c>
      <c r="S14" s="38" t="s">
        <v>22</v>
      </c>
      <c r="T14" s="76" t="s">
        <v>22</v>
      </c>
      <c r="U14" s="36">
        <v>11</v>
      </c>
      <c r="V14" s="76">
        <v>3</v>
      </c>
      <c r="W14" s="12"/>
      <c r="X14" s="50"/>
      <c r="Y14" s="45"/>
      <c r="Z14" s="46"/>
      <c r="AA14" s="72"/>
      <c r="AB14" s="28"/>
      <c r="AC14" s="72"/>
    </row>
    <row r="15" spans="1:31" s="47" customFormat="1" x14ac:dyDescent="0.2">
      <c r="A15" s="79"/>
      <c r="B15" s="27"/>
      <c r="C15" s="79"/>
      <c r="D15" s="37"/>
      <c r="E15" s="27"/>
      <c r="F15" s="27"/>
      <c r="G15" s="27"/>
      <c r="H15" s="37"/>
      <c r="I15" s="79"/>
      <c r="J15" s="28"/>
      <c r="K15" s="37"/>
      <c r="L15" s="80"/>
      <c r="M15" s="80"/>
      <c r="N15" s="30"/>
      <c r="O15" s="80"/>
      <c r="P15" s="80"/>
      <c r="Q15" s="37"/>
      <c r="R15" s="44"/>
      <c r="S15" s="44"/>
      <c r="T15" s="12"/>
      <c r="U15" s="12"/>
      <c r="V15" s="12"/>
      <c r="W15" s="12"/>
      <c r="X15" s="57"/>
      <c r="Y15" s="12"/>
      <c r="Z15" s="81"/>
      <c r="AA15" s="82"/>
      <c r="AB15" s="46"/>
      <c r="AC15" s="72"/>
      <c r="AD15" s="37"/>
      <c r="AE15" s="72"/>
    </row>
    <row r="16" spans="1:31" s="6" customFormat="1" ht="12" x14ac:dyDescent="0.2">
      <c r="A16" s="49"/>
      <c r="F16" s="139"/>
      <c r="K16" s="72"/>
    </row>
    <row r="17" spans="1:31" s="47" customFormat="1" x14ac:dyDescent="0.2">
      <c r="A17" s="49"/>
      <c r="B17" s="27"/>
      <c r="C17" s="27"/>
      <c r="D17" s="28"/>
      <c r="E17" s="28"/>
      <c r="F17" s="139"/>
      <c r="G17" s="6"/>
      <c r="H17" s="27"/>
      <c r="I17" s="28"/>
      <c r="J17" s="28"/>
      <c r="K17" s="28"/>
      <c r="L17" s="28"/>
      <c r="M17" s="42"/>
      <c r="N17" s="42"/>
      <c r="O17" s="30"/>
      <c r="P17" s="43"/>
      <c r="Q17" s="43"/>
      <c r="R17" s="37"/>
      <c r="S17" s="44"/>
      <c r="T17" s="44"/>
      <c r="U17" s="37"/>
      <c r="V17" s="12"/>
      <c r="W17" s="12"/>
      <c r="X17" s="50"/>
      <c r="Y17" s="45"/>
      <c r="Z17" s="46"/>
      <c r="AA17" s="72"/>
      <c r="AB17" s="28"/>
      <c r="AC17" s="72"/>
    </row>
    <row r="18" spans="1:31" s="47" customFormat="1" x14ac:dyDescent="0.2">
      <c r="A18" s="27"/>
      <c r="B18" s="27"/>
      <c r="C18" s="27"/>
      <c r="D18" s="28"/>
      <c r="E18" s="28"/>
      <c r="F18" s="139"/>
      <c r="G18" s="6"/>
      <c r="H18" s="27"/>
      <c r="I18" s="28"/>
      <c r="J18" s="28"/>
      <c r="K18" s="28"/>
      <c r="L18" s="28"/>
      <c r="M18" s="42"/>
      <c r="N18" s="42"/>
      <c r="O18" s="30"/>
      <c r="P18" s="43"/>
      <c r="Q18" s="43"/>
      <c r="R18" s="37"/>
      <c r="S18" s="44"/>
      <c r="T18" s="44"/>
      <c r="U18" s="37"/>
      <c r="V18" s="12"/>
      <c r="W18" s="12"/>
      <c r="X18" s="50"/>
      <c r="Y18" s="45"/>
      <c r="Z18" s="46"/>
      <c r="AA18" s="72"/>
      <c r="AB18" s="28"/>
      <c r="AC18" s="72"/>
    </row>
    <row r="19" spans="1:31" s="47" customFormat="1" x14ac:dyDescent="0.2">
      <c r="A19" s="27"/>
      <c r="B19" s="27"/>
      <c r="C19" s="27"/>
      <c r="D19" s="28"/>
      <c r="E19" s="28"/>
      <c r="F19" s="139"/>
      <c r="G19" s="6"/>
      <c r="H19" s="27"/>
      <c r="I19" s="28"/>
      <c r="J19" s="28"/>
      <c r="K19" s="28"/>
      <c r="L19" s="28"/>
      <c r="M19" s="42"/>
      <c r="N19" s="42"/>
      <c r="O19" s="30"/>
      <c r="P19" s="43"/>
      <c r="Q19" s="43"/>
      <c r="R19" s="37"/>
      <c r="S19" s="44"/>
      <c r="T19" s="44"/>
      <c r="U19" s="37"/>
      <c r="V19" s="12"/>
      <c r="W19" s="12"/>
      <c r="X19" s="50"/>
      <c r="Y19" s="45"/>
      <c r="Z19" s="46"/>
      <c r="AA19" s="72"/>
      <c r="AB19" s="28"/>
      <c r="AC19" s="72"/>
    </row>
    <row r="20" spans="1:31" s="47" customFormat="1" x14ac:dyDescent="0.2">
      <c r="A20" s="49"/>
      <c r="B20" s="27"/>
      <c r="C20" s="27"/>
      <c r="D20" s="28"/>
      <c r="E20" s="28"/>
      <c r="F20" s="27"/>
      <c r="G20" s="27"/>
      <c r="H20" s="27"/>
      <c r="I20" s="28"/>
      <c r="J20" s="28"/>
      <c r="K20" s="28"/>
      <c r="L20" s="28"/>
      <c r="M20" s="42"/>
      <c r="N20" s="42"/>
      <c r="O20" s="30"/>
      <c r="P20" s="51"/>
      <c r="Q20" s="51"/>
      <c r="R20" s="52"/>
      <c r="S20" s="44"/>
      <c r="T20" s="44"/>
      <c r="U20" s="52"/>
      <c r="V20" s="12"/>
      <c r="W20" s="12"/>
      <c r="X20" s="53"/>
      <c r="Y20" s="54"/>
      <c r="Z20" s="55"/>
      <c r="AA20" s="35"/>
      <c r="AB20" s="28"/>
      <c r="AC20" s="72"/>
    </row>
    <row r="21" spans="1:31" s="47" customFormat="1" x14ac:dyDescent="0.2">
      <c r="A21" s="27"/>
      <c r="B21" s="27"/>
      <c r="C21" s="27"/>
      <c r="D21" s="28"/>
      <c r="E21" s="28"/>
      <c r="F21" s="139"/>
      <c r="G21" s="6"/>
      <c r="H21" s="27"/>
      <c r="I21" s="28"/>
      <c r="J21" s="28"/>
      <c r="K21" s="28"/>
      <c r="L21" s="28"/>
      <c r="M21" s="42"/>
      <c r="N21" s="42"/>
      <c r="O21" s="30"/>
      <c r="P21" s="43"/>
      <c r="Q21" s="43"/>
      <c r="R21" s="37"/>
      <c r="S21" s="44"/>
      <c r="T21" s="44"/>
      <c r="U21" s="37"/>
      <c r="V21" s="12"/>
      <c r="W21" s="12"/>
      <c r="X21" s="50"/>
      <c r="Y21" s="45"/>
      <c r="Z21" s="46"/>
      <c r="AA21" s="72"/>
      <c r="AB21" s="28"/>
      <c r="AC21" s="72"/>
    </row>
    <row r="22" spans="1:31" s="47" customFormat="1" x14ac:dyDescent="0.2">
      <c r="F22" s="138"/>
      <c r="K22" s="48"/>
    </row>
    <row r="23" spans="1:31" s="47" customFormat="1" x14ac:dyDescent="0.2">
      <c r="A23" s="49"/>
      <c r="F23" s="138"/>
      <c r="K23" s="48"/>
    </row>
    <row r="24" spans="1:31" s="47" customFormat="1" x14ac:dyDescent="0.2">
      <c r="A24" s="79"/>
      <c r="B24" s="27"/>
      <c r="C24" s="79"/>
      <c r="D24" s="37"/>
      <c r="E24" s="27"/>
      <c r="F24" s="27"/>
      <c r="G24" s="27"/>
      <c r="H24" s="37"/>
      <c r="I24" s="79"/>
      <c r="J24" s="28"/>
      <c r="K24" s="37"/>
      <c r="L24" s="80"/>
      <c r="M24" s="80"/>
      <c r="N24" s="30"/>
      <c r="O24" s="80"/>
      <c r="P24" s="80"/>
      <c r="Q24" s="37"/>
      <c r="R24" s="44"/>
      <c r="S24" s="44"/>
      <c r="T24" s="12"/>
      <c r="U24" s="12"/>
      <c r="V24" s="12"/>
      <c r="W24" s="12"/>
      <c r="X24" s="57"/>
      <c r="Y24" s="12"/>
      <c r="Z24" s="81"/>
      <c r="AA24" s="82"/>
      <c r="AB24" s="46"/>
      <c r="AC24" s="72"/>
      <c r="AD24" s="37"/>
      <c r="AE24" s="72"/>
    </row>
    <row r="25" spans="1:31" s="47" customFormat="1" x14ac:dyDescent="0.2">
      <c r="A25" s="79"/>
      <c r="B25" s="27"/>
      <c r="C25" s="79"/>
      <c r="D25" s="37"/>
      <c r="E25" s="27"/>
      <c r="F25" s="27"/>
      <c r="G25" s="27"/>
      <c r="H25" s="37"/>
      <c r="I25" s="79"/>
      <c r="J25" s="28"/>
      <c r="K25" s="37"/>
      <c r="L25" s="80"/>
      <c r="M25" s="80"/>
      <c r="N25" s="30"/>
      <c r="O25" s="80"/>
      <c r="P25" s="80"/>
      <c r="Q25" s="37"/>
      <c r="R25" s="44"/>
      <c r="S25" s="44"/>
      <c r="T25" s="12"/>
      <c r="U25" s="12"/>
      <c r="V25" s="12"/>
      <c r="W25" s="12"/>
      <c r="X25" s="57"/>
      <c r="Y25" s="12"/>
      <c r="Z25" s="81"/>
      <c r="AA25" s="82"/>
      <c r="AB25" s="46"/>
      <c r="AC25" s="72"/>
      <c r="AD25" s="37"/>
      <c r="AE25" s="72"/>
    </row>
    <row r="26" spans="1:31" s="47" customFormat="1" x14ac:dyDescent="0.2">
      <c r="A26" s="79"/>
      <c r="B26" s="27"/>
      <c r="C26" s="79"/>
      <c r="D26" s="37"/>
      <c r="E26" s="27"/>
      <c r="F26" s="27"/>
      <c r="G26" s="27"/>
      <c r="H26" s="37"/>
      <c r="I26" s="79"/>
      <c r="J26" s="28"/>
      <c r="K26" s="37"/>
      <c r="L26" s="80"/>
      <c r="M26" s="80"/>
      <c r="N26" s="30"/>
      <c r="O26" s="80"/>
      <c r="P26" s="80"/>
      <c r="Q26" s="37"/>
      <c r="R26" s="44"/>
      <c r="S26" s="44"/>
      <c r="T26" s="12"/>
      <c r="U26" s="12"/>
      <c r="V26" s="12"/>
      <c r="W26" s="12"/>
      <c r="X26" s="57"/>
      <c r="Y26" s="12"/>
      <c r="Z26" s="81"/>
      <c r="AA26" s="82"/>
      <c r="AB26" s="46"/>
      <c r="AC26" s="72"/>
      <c r="AD26" s="37"/>
      <c r="AE26" s="72"/>
    </row>
    <row r="27" spans="1:31" s="47" customFormat="1" x14ac:dyDescent="0.2">
      <c r="A27" s="79"/>
      <c r="B27" s="27"/>
      <c r="C27" s="79"/>
      <c r="D27" s="37"/>
      <c r="E27" s="27"/>
      <c r="F27" s="27"/>
      <c r="G27" s="27"/>
      <c r="H27" s="37"/>
      <c r="I27" s="79"/>
      <c r="J27" s="28"/>
      <c r="K27" s="37"/>
      <c r="L27" s="80"/>
      <c r="M27" s="80"/>
      <c r="N27" s="30"/>
      <c r="O27" s="79"/>
      <c r="P27" s="80"/>
      <c r="Q27" s="37"/>
      <c r="R27" s="44"/>
      <c r="S27" s="44"/>
      <c r="T27" s="12"/>
      <c r="U27" s="12"/>
      <c r="V27" s="12"/>
      <c r="W27" s="12"/>
      <c r="X27" s="57"/>
      <c r="Y27" s="12"/>
      <c r="Z27" s="81"/>
      <c r="AA27" s="82"/>
      <c r="AB27" s="46"/>
      <c r="AC27" s="72"/>
      <c r="AD27" s="37"/>
      <c r="AE27" s="72"/>
    </row>
    <row r="28" spans="1:31" s="47" customFormat="1" x14ac:dyDescent="0.2">
      <c r="A28" s="79"/>
      <c r="B28" s="27"/>
      <c r="C28" s="79"/>
      <c r="D28" s="37"/>
      <c r="E28" s="27"/>
      <c r="F28" s="27"/>
      <c r="G28" s="27"/>
      <c r="H28" s="37"/>
      <c r="I28" s="79"/>
      <c r="J28" s="28"/>
      <c r="K28" s="37"/>
      <c r="L28" s="80"/>
      <c r="M28" s="80"/>
      <c r="N28" s="30"/>
      <c r="O28" s="80"/>
      <c r="P28" s="80"/>
      <c r="Q28" s="37"/>
      <c r="R28" s="44"/>
      <c r="S28" s="44"/>
      <c r="T28" s="12"/>
      <c r="U28" s="12"/>
      <c r="V28" s="12"/>
      <c r="W28" s="12"/>
      <c r="X28" s="57"/>
      <c r="Y28" s="12"/>
      <c r="Z28" s="81"/>
      <c r="AA28" s="82"/>
      <c r="AB28" s="46"/>
      <c r="AC28" s="72"/>
      <c r="AD28" s="37"/>
      <c r="AE28" s="72"/>
    </row>
    <row r="29" spans="1:31" s="47" customFormat="1" x14ac:dyDescent="0.2">
      <c r="A29" s="79"/>
      <c r="B29" s="27"/>
      <c r="C29" s="79"/>
      <c r="D29" s="37"/>
      <c r="E29" s="27"/>
      <c r="F29" s="27"/>
      <c r="G29" s="27"/>
      <c r="H29" s="37"/>
      <c r="I29" s="79"/>
      <c r="J29" s="28"/>
      <c r="K29" s="37"/>
      <c r="L29" s="80"/>
      <c r="M29" s="80"/>
      <c r="N29" s="30"/>
      <c r="O29" s="80"/>
      <c r="P29" s="80"/>
      <c r="Q29" s="37"/>
      <c r="R29" s="44"/>
      <c r="S29" s="44"/>
      <c r="T29" s="12"/>
      <c r="U29" s="12"/>
      <c r="V29" s="12"/>
      <c r="W29" s="12"/>
      <c r="X29" s="57"/>
      <c r="Y29" s="12"/>
      <c r="Z29" s="81"/>
      <c r="AA29" s="82"/>
      <c r="AB29" s="46"/>
      <c r="AC29" s="72"/>
      <c r="AD29" s="37"/>
      <c r="AE29" s="72"/>
    </row>
    <row r="30" spans="1:31" s="47" customFormat="1" x14ac:dyDescent="0.2">
      <c r="F30" s="138"/>
      <c r="K30" s="48"/>
    </row>
    <row r="31" spans="1:31" s="47" customFormat="1" x14ac:dyDescent="0.2">
      <c r="A31" s="83"/>
      <c r="F31" s="138"/>
      <c r="K31" s="48"/>
    </row>
    <row r="32" spans="1:31" s="94" customFormat="1" x14ac:dyDescent="0.2">
      <c r="A32" s="84"/>
      <c r="B32" s="85"/>
      <c r="C32" s="84"/>
      <c r="D32" s="12"/>
      <c r="E32" s="85"/>
      <c r="F32" s="85"/>
      <c r="G32" s="85"/>
      <c r="H32" s="12"/>
      <c r="I32" s="84"/>
      <c r="J32" s="86"/>
      <c r="K32" s="12"/>
      <c r="L32" s="87"/>
      <c r="M32" s="87"/>
      <c r="N32" s="88"/>
      <c r="O32" s="84"/>
      <c r="P32" s="87"/>
      <c r="Q32" s="12"/>
      <c r="R32" s="89"/>
      <c r="S32" s="89"/>
      <c r="T32" s="12"/>
      <c r="U32" s="12"/>
      <c r="V32" s="12"/>
      <c r="W32" s="12"/>
      <c r="X32" s="57"/>
      <c r="Y32" s="12"/>
      <c r="Z32" s="90"/>
      <c r="AA32" s="91"/>
      <c r="AB32" s="92"/>
      <c r="AC32" s="93"/>
      <c r="AD32" s="12"/>
      <c r="AE32" s="93"/>
    </row>
    <row r="33" spans="6:11" s="2" customFormat="1" x14ac:dyDescent="0.2">
      <c r="F33" s="137"/>
      <c r="K33" s="3"/>
    </row>
    <row r="34" spans="6:11" s="2" customFormat="1" x14ac:dyDescent="0.2">
      <c r="F34" s="137"/>
      <c r="K34" s="3"/>
    </row>
    <row r="35" spans="6:11" s="2" customFormat="1" x14ac:dyDescent="0.2">
      <c r="F35" s="137"/>
      <c r="K35" s="3"/>
    </row>
    <row r="36" spans="6:11" s="2" customFormat="1" x14ac:dyDescent="0.2">
      <c r="F36" s="137"/>
      <c r="K36" s="3"/>
    </row>
    <row r="37" spans="6:11" s="2" customFormat="1" x14ac:dyDescent="0.2">
      <c r="F37" s="137"/>
      <c r="K37" s="3"/>
    </row>
    <row r="38" spans="6:11" s="2" customFormat="1" x14ac:dyDescent="0.2">
      <c r="F38" s="137"/>
      <c r="K38" s="3"/>
    </row>
    <row r="39" spans="6:11" s="2" customFormat="1" x14ac:dyDescent="0.2">
      <c r="F39" s="137"/>
      <c r="K39" s="3"/>
    </row>
    <row r="40" spans="6:11" s="2" customFormat="1" x14ac:dyDescent="0.2">
      <c r="F40" s="137"/>
      <c r="K40" s="3"/>
    </row>
    <row r="41" spans="6:11" s="2" customFormat="1" x14ac:dyDescent="0.2">
      <c r="F41" s="137"/>
      <c r="K41" s="3"/>
    </row>
    <row r="42" spans="6:11" s="2" customFormat="1" x14ac:dyDescent="0.2">
      <c r="F42" s="137"/>
      <c r="K42" s="3"/>
    </row>
    <row r="43" spans="6:11" s="2" customFormat="1" x14ac:dyDescent="0.2">
      <c r="F43" s="137"/>
      <c r="K43" s="3"/>
    </row>
    <row r="44" spans="6:11" s="2" customFormat="1" x14ac:dyDescent="0.2">
      <c r="F44" s="137"/>
      <c r="K44" s="3"/>
    </row>
    <row r="45" spans="6:11" s="2" customFormat="1" x14ac:dyDescent="0.2">
      <c r="F45" s="137"/>
      <c r="K45" s="3"/>
    </row>
    <row r="46" spans="6:11" s="2" customFormat="1" x14ac:dyDescent="0.2">
      <c r="F46" s="137"/>
      <c r="K46" s="3"/>
    </row>
    <row r="47" spans="6:11" s="2" customFormat="1" x14ac:dyDescent="0.2">
      <c r="F47" s="137"/>
      <c r="K47" s="3"/>
    </row>
    <row r="48" spans="6:11" s="2" customFormat="1" x14ac:dyDescent="0.2">
      <c r="F48" s="137"/>
      <c r="K48" s="3"/>
    </row>
    <row r="49" spans="6:11" s="2" customFormat="1" x14ac:dyDescent="0.2">
      <c r="F49" s="137"/>
      <c r="K49" s="3"/>
    </row>
    <row r="50" spans="6:11" s="2" customFormat="1" x14ac:dyDescent="0.2">
      <c r="F50" s="137"/>
      <c r="K50" s="3"/>
    </row>
    <row r="51" spans="6:11" s="2" customFormat="1" x14ac:dyDescent="0.2">
      <c r="F51" s="137"/>
      <c r="K51" s="3"/>
    </row>
    <row r="52" spans="6:11" s="2" customFormat="1" x14ac:dyDescent="0.2">
      <c r="F52" s="137"/>
      <c r="K52" s="3"/>
    </row>
    <row r="53" spans="6:11" s="2" customFormat="1" x14ac:dyDescent="0.2">
      <c r="F53" s="137"/>
      <c r="K53" s="3"/>
    </row>
    <row r="54" spans="6:11" s="2" customFormat="1" x14ac:dyDescent="0.2">
      <c r="F54" s="137"/>
      <c r="K54" s="3"/>
    </row>
    <row r="55" spans="6:11" s="2" customFormat="1" x14ac:dyDescent="0.2">
      <c r="F55" s="137"/>
      <c r="K55" s="3"/>
    </row>
    <row r="56" spans="6:11" s="2" customFormat="1" x14ac:dyDescent="0.2">
      <c r="F56" s="137"/>
      <c r="K56" s="3"/>
    </row>
    <row r="57" spans="6:11" s="2" customFormat="1" x14ac:dyDescent="0.2">
      <c r="F57" s="137"/>
      <c r="K57" s="3"/>
    </row>
    <row r="58" spans="6:11" s="2" customFormat="1" x14ac:dyDescent="0.2">
      <c r="F58" s="137"/>
      <c r="K58" s="3"/>
    </row>
    <row r="59" spans="6:11" s="2" customFormat="1" x14ac:dyDescent="0.2">
      <c r="F59" s="137"/>
      <c r="K59" s="3"/>
    </row>
    <row r="60" spans="6:11" s="2" customFormat="1" x14ac:dyDescent="0.2">
      <c r="F60" s="137"/>
      <c r="K60" s="3"/>
    </row>
    <row r="61" spans="6:11" s="2" customFormat="1" x14ac:dyDescent="0.2">
      <c r="F61" s="137"/>
      <c r="K61" s="3"/>
    </row>
    <row r="62" spans="6:11" s="2" customFormat="1" x14ac:dyDescent="0.2">
      <c r="F62" s="137"/>
      <c r="K62" s="3"/>
    </row>
    <row r="63" spans="6:11" s="2" customFormat="1" x14ac:dyDescent="0.2">
      <c r="F63" s="137"/>
      <c r="K63" s="3"/>
    </row>
    <row r="64" spans="6:11" s="2" customFormat="1" x14ac:dyDescent="0.2">
      <c r="F64" s="137"/>
      <c r="K64" s="3"/>
    </row>
    <row r="65" spans="6:11" s="2" customFormat="1" x14ac:dyDescent="0.2">
      <c r="F65" s="137"/>
      <c r="K65" s="3"/>
    </row>
    <row r="66" spans="6:11" s="2" customFormat="1" x14ac:dyDescent="0.2">
      <c r="F66" s="137"/>
      <c r="K66" s="3"/>
    </row>
    <row r="67" spans="6:11" s="2" customFormat="1" x14ac:dyDescent="0.2">
      <c r="F67" s="137"/>
      <c r="K67" s="3"/>
    </row>
    <row r="68" spans="6:11" s="2" customFormat="1" x14ac:dyDescent="0.2">
      <c r="F68" s="137"/>
      <c r="K68" s="3"/>
    </row>
    <row r="69" spans="6:11" s="2" customFormat="1" x14ac:dyDescent="0.2">
      <c r="F69" s="137"/>
      <c r="K69" s="3"/>
    </row>
    <row r="70" spans="6:11" s="2" customFormat="1" x14ac:dyDescent="0.2">
      <c r="F70" s="137"/>
      <c r="K70" s="3"/>
    </row>
    <row r="71" spans="6:11" s="2" customFormat="1" x14ac:dyDescent="0.2">
      <c r="F71" s="137"/>
      <c r="K71" s="3"/>
    </row>
    <row r="72" spans="6:11" s="2" customFormat="1" x14ac:dyDescent="0.2">
      <c r="F72" s="137"/>
      <c r="K72" s="3"/>
    </row>
    <row r="73" spans="6:11" s="2" customFormat="1" x14ac:dyDescent="0.2">
      <c r="F73" s="137"/>
      <c r="K73" s="3"/>
    </row>
  </sheetData>
  <mergeCells count="5">
    <mergeCell ref="A1:B1"/>
    <mergeCell ref="C1:D1"/>
    <mergeCell ref="A2:B2"/>
    <mergeCell ref="A3:B3"/>
    <mergeCell ref="A4:B4"/>
  </mergeCells>
  <conditionalFormatting sqref="W8:Z8">
    <cfRule type="cellIs" dxfId="82" priority="116" stopIfTrue="1" operator="equal">
      <formula>"N"</formula>
    </cfRule>
  </conditionalFormatting>
  <conditionalFormatting sqref="R8:S8 Y8 V8">
    <cfRule type="cellIs" dxfId="81" priority="115" operator="equal">
      <formula>"N"</formula>
    </cfRule>
  </conditionalFormatting>
  <conditionalFormatting sqref="Y13:AA13">
    <cfRule type="cellIs" dxfId="80" priority="101" stopIfTrue="1" operator="equal">
      <formula>"B"</formula>
    </cfRule>
  </conditionalFormatting>
  <conditionalFormatting sqref="Z13:AA13">
    <cfRule type="cellIs" dxfId="79" priority="100" operator="equal">
      <formula>"N"</formula>
    </cfRule>
  </conditionalFormatting>
  <conditionalFormatting sqref="W13">
    <cfRule type="cellIs" dxfId="78" priority="99" operator="equal">
      <formula>"Y"</formula>
    </cfRule>
  </conditionalFormatting>
  <conditionalFormatting sqref="Y14:AA14">
    <cfRule type="cellIs" dxfId="77" priority="96" stopIfTrue="1" operator="equal">
      <formula>"B"</formula>
    </cfRule>
  </conditionalFormatting>
  <conditionalFormatting sqref="Z14:AA14">
    <cfRule type="cellIs" dxfId="76" priority="95" operator="equal">
      <formula>"N"</formula>
    </cfRule>
  </conditionalFormatting>
  <conditionalFormatting sqref="W14">
    <cfRule type="cellIs" dxfId="75" priority="94" operator="equal">
      <formula>"Y"</formula>
    </cfRule>
  </conditionalFormatting>
  <conditionalFormatting sqref="Y17:AA17">
    <cfRule type="cellIs" dxfId="74" priority="91" stopIfTrue="1" operator="equal">
      <formula>"B"</formula>
    </cfRule>
  </conditionalFormatting>
  <conditionalFormatting sqref="Z17:AA17 R17:S17">
    <cfRule type="cellIs" dxfId="73" priority="90" operator="equal">
      <formula>"N"</formula>
    </cfRule>
  </conditionalFormatting>
  <conditionalFormatting sqref="W17">
    <cfRule type="cellIs" dxfId="72" priority="89" operator="equal">
      <formula>"Y"</formula>
    </cfRule>
  </conditionalFormatting>
  <conditionalFormatting sqref="E17 U17">
    <cfRule type="cellIs" dxfId="71" priority="88" operator="greaterThan">
      <formula>1</formula>
    </cfRule>
  </conditionalFormatting>
  <conditionalFormatting sqref="V17">
    <cfRule type="expression" dxfId="70" priority="87">
      <formula>AND(CELL("type",V17)="v",V17&lt;10)</formula>
    </cfRule>
  </conditionalFormatting>
  <conditionalFormatting sqref="Y18:AA18">
    <cfRule type="cellIs" dxfId="69" priority="86" stopIfTrue="1" operator="equal">
      <formula>"B"</formula>
    </cfRule>
  </conditionalFormatting>
  <conditionalFormatting sqref="Z18:AA18 R18:S18">
    <cfRule type="cellIs" dxfId="68" priority="85" operator="equal">
      <formula>"N"</formula>
    </cfRule>
  </conditionalFormatting>
  <conditionalFormatting sqref="W18">
    <cfRule type="cellIs" dxfId="67" priority="84" operator="equal">
      <formula>"Y"</formula>
    </cfRule>
  </conditionalFormatting>
  <conditionalFormatting sqref="E18 U18">
    <cfRule type="cellIs" dxfId="66" priority="83" operator="greaterThan">
      <formula>1</formula>
    </cfRule>
  </conditionalFormatting>
  <conditionalFormatting sqref="V18">
    <cfRule type="expression" dxfId="65" priority="82">
      <formula>AND(CELL("type",V18)="v",V18&lt;10)</formula>
    </cfRule>
  </conditionalFormatting>
  <conditionalFormatting sqref="Y19:AA19">
    <cfRule type="cellIs" dxfId="64" priority="81" stopIfTrue="1" operator="equal">
      <formula>"B"</formula>
    </cfRule>
  </conditionalFormatting>
  <conditionalFormatting sqref="Z19:AA19 R19:S19">
    <cfRule type="cellIs" dxfId="63" priority="80" operator="equal">
      <formula>"N"</formula>
    </cfRule>
  </conditionalFormatting>
  <conditionalFormatting sqref="W19">
    <cfRule type="cellIs" dxfId="62" priority="79" operator="equal">
      <formula>"Y"</formula>
    </cfRule>
  </conditionalFormatting>
  <conditionalFormatting sqref="E19 U19">
    <cfRule type="cellIs" dxfId="61" priority="78" operator="greaterThan">
      <formula>1</formula>
    </cfRule>
  </conditionalFormatting>
  <conditionalFormatting sqref="V19">
    <cfRule type="expression" dxfId="60" priority="77">
      <formula>AND(CELL("type",V19)="v",V19&lt;10)</formula>
    </cfRule>
  </conditionalFormatting>
  <conditionalFormatting sqref="Y20:AA20">
    <cfRule type="cellIs" dxfId="59" priority="76" stopIfTrue="1" operator="equal">
      <formula>"B"</formula>
    </cfRule>
  </conditionalFormatting>
  <conditionalFormatting sqref="Z20:AA20 R20:S20">
    <cfRule type="cellIs" dxfId="58" priority="75" operator="equal">
      <formula>"N"</formula>
    </cfRule>
  </conditionalFormatting>
  <conditionalFormatting sqref="W20">
    <cfRule type="cellIs" dxfId="57" priority="74" operator="equal">
      <formula>"Y"</formula>
    </cfRule>
  </conditionalFormatting>
  <conditionalFormatting sqref="E20 U20">
    <cfRule type="cellIs" dxfId="56" priority="73" operator="greaterThan">
      <formula>1</formula>
    </cfRule>
  </conditionalFormatting>
  <conditionalFormatting sqref="V20">
    <cfRule type="expression" dxfId="55" priority="72">
      <formula>AND(CELL("type",V20)="v",V20&lt;10)</formula>
    </cfRule>
  </conditionalFormatting>
  <conditionalFormatting sqref="Y21:AA21">
    <cfRule type="cellIs" dxfId="54" priority="71" stopIfTrue="1" operator="equal">
      <formula>"B"</formula>
    </cfRule>
  </conditionalFormatting>
  <conditionalFormatting sqref="Z21:AA21 R21:S21">
    <cfRule type="cellIs" dxfId="53" priority="70" operator="equal">
      <formula>"N"</formula>
    </cfRule>
  </conditionalFormatting>
  <conditionalFormatting sqref="W21">
    <cfRule type="cellIs" dxfId="52" priority="69" operator="equal">
      <formula>"Y"</formula>
    </cfRule>
  </conditionalFormatting>
  <conditionalFormatting sqref="E21 U21">
    <cfRule type="cellIs" dxfId="51" priority="68" operator="greaterThan">
      <formula>1</formula>
    </cfRule>
  </conditionalFormatting>
  <conditionalFormatting sqref="V21">
    <cfRule type="expression" dxfId="50" priority="67">
      <formula>AND(CELL("type",V21)="v",V21&lt;10)</formula>
    </cfRule>
  </conditionalFormatting>
  <conditionalFormatting sqref="AB12:AC12 Q12:R12">
    <cfRule type="cellIs" dxfId="49" priority="58" operator="equal">
      <formula>"N"</formula>
    </cfRule>
  </conditionalFormatting>
  <conditionalFormatting sqref="U12:Y12">
    <cfRule type="cellIs" dxfId="48" priority="57" operator="equal">
      <formula>"Y"</formula>
    </cfRule>
  </conditionalFormatting>
  <conditionalFormatting sqref="T12">
    <cfRule type="expression" dxfId="47" priority="56">
      <formula>AND(CELL("type",T12)="v",T12&lt;15)</formula>
    </cfRule>
  </conditionalFormatting>
  <conditionalFormatting sqref="J12">
    <cfRule type="cellIs" dxfId="46" priority="55" operator="equal">
      <formula>"E, Non-ALF"</formula>
    </cfRule>
  </conditionalFormatting>
  <conditionalFormatting sqref="AA12">
    <cfRule type="colorScale" priority="5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15:AC15 Q15:R15">
    <cfRule type="cellIs" dxfId="45" priority="53" operator="equal">
      <formula>"N"</formula>
    </cfRule>
  </conditionalFormatting>
  <conditionalFormatting sqref="U15:Y15">
    <cfRule type="cellIs" dxfId="44" priority="52" operator="equal">
      <formula>"Y"</formula>
    </cfRule>
  </conditionalFormatting>
  <conditionalFormatting sqref="T15">
    <cfRule type="expression" dxfId="43" priority="51">
      <formula>AND(CELL("type",T15)="v",T15&lt;15)</formula>
    </cfRule>
  </conditionalFormatting>
  <conditionalFormatting sqref="J15">
    <cfRule type="cellIs" dxfId="42" priority="50" operator="equal">
      <formula>"E, Non-ALF"</formula>
    </cfRule>
  </conditionalFormatting>
  <conditionalFormatting sqref="AA15">
    <cfRule type="colorScale" priority="5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4:AC24 Q24:R24">
    <cfRule type="cellIs" dxfId="41" priority="48" operator="equal">
      <formula>"N"</formula>
    </cfRule>
  </conditionalFormatting>
  <conditionalFormatting sqref="U24:Y24">
    <cfRule type="cellIs" dxfId="40" priority="47" operator="equal">
      <formula>"Y"</formula>
    </cfRule>
  </conditionalFormatting>
  <conditionalFormatting sqref="T24">
    <cfRule type="expression" dxfId="39" priority="46">
      <formula>AND(CELL("type",T24)="v",T24&lt;15)</formula>
    </cfRule>
  </conditionalFormatting>
  <conditionalFormatting sqref="J24">
    <cfRule type="cellIs" dxfId="38" priority="45" operator="equal">
      <formula>"E, Non-ALF"</formula>
    </cfRule>
  </conditionalFormatting>
  <conditionalFormatting sqref="AA24">
    <cfRule type="colorScale" priority="4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5:AC25 Q25:R25">
    <cfRule type="cellIs" dxfId="37" priority="43" operator="equal">
      <formula>"N"</formula>
    </cfRule>
  </conditionalFormatting>
  <conditionalFormatting sqref="U25:Y25">
    <cfRule type="cellIs" dxfId="36" priority="42" operator="equal">
      <formula>"Y"</formula>
    </cfRule>
  </conditionalFormatting>
  <conditionalFormatting sqref="T25">
    <cfRule type="expression" dxfId="35" priority="41">
      <formula>AND(CELL("type",T25)="v",T25&lt;15)</formula>
    </cfRule>
  </conditionalFormatting>
  <conditionalFormatting sqref="J25">
    <cfRule type="cellIs" dxfId="34" priority="40" operator="equal">
      <formula>"E, Non-ALF"</formula>
    </cfRule>
  </conditionalFormatting>
  <conditionalFormatting sqref="AA25">
    <cfRule type="colorScale" priority="4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6:AC26 Q26:R26">
    <cfRule type="cellIs" dxfId="33" priority="38" operator="equal">
      <formula>"N"</formula>
    </cfRule>
  </conditionalFormatting>
  <conditionalFormatting sqref="U26:Y26">
    <cfRule type="cellIs" dxfId="32" priority="37" operator="equal">
      <formula>"Y"</formula>
    </cfRule>
  </conditionalFormatting>
  <conditionalFormatting sqref="T26">
    <cfRule type="expression" dxfId="31" priority="36">
      <formula>AND(CELL("type",T26)="v",T26&lt;15)</formula>
    </cfRule>
  </conditionalFormatting>
  <conditionalFormatting sqref="J26">
    <cfRule type="cellIs" dxfId="30" priority="35" operator="equal">
      <formula>"E, Non-ALF"</formula>
    </cfRule>
  </conditionalFormatting>
  <conditionalFormatting sqref="AA26">
    <cfRule type="colorScale" priority="3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7:AC27 Q27:R27">
    <cfRule type="cellIs" dxfId="29" priority="33" operator="equal">
      <formula>"N"</formula>
    </cfRule>
  </conditionalFormatting>
  <conditionalFormatting sqref="U27:Y27">
    <cfRule type="cellIs" dxfId="28" priority="32" operator="equal">
      <formula>"Y"</formula>
    </cfRule>
  </conditionalFormatting>
  <conditionalFormatting sqref="T27">
    <cfRule type="expression" dxfId="27" priority="31">
      <formula>AND(CELL("type",T27)="v",T27&lt;15)</formula>
    </cfRule>
  </conditionalFormatting>
  <conditionalFormatting sqref="J27">
    <cfRule type="cellIs" dxfId="26" priority="30" operator="equal">
      <formula>"E, Non-ALF"</formula>
    </cfRule>
  </conditionalFormatting>
  <conditionalFormatting sqref="AA27">
    <cfRule type="colorScale" priority="3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8:AC28 Q28:R28">
    <cfRule type="cellIs" dxfId="25" priority="28" operator="equal">
      <formula>"N"</formula>
    </cfRule>
  </conditionalFormatting>
  <conditionalFormatting sqref="U28:Y28">
    <cfRule type="cellIs" dxfId="24" priority="27" operator="equal">
      <formula>"Y"</formula>
    </cfRule>
  </conditionalFormatting>
  <conditionalFormatting sqref="T28">
    <cfRule type="expression" dxfId="23" priority="26">
      <formula>AND(CELL("type",T28)="v",T28&lt;15)</formula>
    </cfRule>
  </conditionalFormatting>
  <conditionalFormatting sqref="J28">
    <cfRule type="cellIs" dxfId="22" priority="25" operator="equal">
      <formula>"E, Non-ALF"</formula>
    </cfRule>
  </conditionalFormatting>
  <conditionalFormatting sqref="AA28">
    <cfRule type="colorScale" priority="2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29:AC29 Q29:R29">
    <cfRule type="cellIs" dxfId="21" priority="23" operator="equal">
      <formula>"N"</formula>
    </cfRule>
  </conditionalFormatting>
  <conditionalFormatting sqref="U29:Y29">
    <cfRule type="cellIs" dxfId="20" priority="22" operator="equal">
      <formula>"Y"</formula>
    </cfRule>
  </conditionalFormatting>
  <conditionalFormatting sqref="T29">
    <cfRule type="expression" dxfId="19" priority="21">
      <formula>AND(CELL("type",T29)="v",T29&lt;15)</formula>
    </cfRule>
  </conditionalFormatting>
  <conditionalFormatting sqref="J29">
    <cfRule type="cellIs" dxfId="18" priority="20" operator="equal">
      <formula>"E, Non-ALF"</formula>
    </cfRule>
  </conditionalFormatting>
  <conditionalFormatting sqref="AA29">
    <cfRule type="colorScale" priority="24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AB32:AC32 Q32:R32">
    <cfRule type="cellIs" dxfId="17" priority="18" operator="equal">
      <formula>"N"</formula>
    </cfRule>
  </conditionalFormatting>
  <conditionalFormatting sqref="U32:Y32">
    <cfRule type="cellIs" dxfId="16" priority="17" operator="equal">
      <formula>"Y"</formula>
    </cfRule>
  </conditionalFormatting>
  <conditionalFormatting sqref="T32">
    <cfRule type="expression" dxfId="15" priority="16">
      <formula>AND(CELL("type",T32)="v",T32&lt;15)</formula>
    </cfRule>
  </conditionalFormatting>
  <conditionalFormatting sqref="J32">
    <cfRule type="cellIs" dxfId="14" priority="15" operator="equal">
      <formula>"E, Non-ALF"</formula>
    </cfRule>
  </conditionalFormatting>
  <conditionalFormatting sqref="AA32">
    <cfRule type="colorScale" priority="19">
      <colorScale>
        <cfvo type="min"/>
        <cfvo type="percentile" val="50"/>
        <cfvo type="max"/>
        <color rgb="FF99FF99"/>
        <color rgb="FFFFEB84"/>
        <color rgb="FFFF9966"/>
      </colorScale>
    </cfRule>
  </conditionalFormatting>
  <conditionalFormatting sqref="H9:I10 R10 O9:Q10 S9:T10">
    <cfRule type="cellIs" dxfId="13" priority="14" operator="equal">
      <formula>"N"</formula>
    </cfRule>
  </conditionalFormatting>
  <conditionalFormatting sqref="M9:M10">
    <cfRule type="expression" dxfId="12" priority="13">
      <formula>AND(CELL("type",M9)="v",M9&lt;15)</formula>
    </cfRule>
  </conditionalFormatting>
  <conditionalFormatting sqref="J9:J10">
    <cfRule type="cellIs" dxfId="11" priority="12" operator="equal">
      <formula>2</formula>
    </cfRule>
  </conditionalFormatting>
  <conditionalFormatting sqref="K9:K10">
    <cfRule type="cellIs" dxfId="10" priority="11" operator="equal">
      <formula>2</formula>
    </cfRule>
  </conditionalFormatting>
  <conditionalFormatting sqref="N9:N10">
    <cfRule type="cellIs" dxfId="9" priority="10" operator="notEqual">
      <formula>30</formula>
    </cfRule>
  </conditionalFormatting>
  <conditionalFormatting sqref="Q9:R10">
    <cfRule type="cellIs" dxfId="8" priority="9" operator="equal">
      <formula>"B"</formula>
    </cfRule>
  </conditionalFormatting>
  <conditionalFormatting sqref="L9:L10">
    <cfRule type="cellIs" dxfId="7" priority="8" operator="equal">
      <formula>2</formula>
    </cfRule>
  </conditionalFormatting>
  <conditionalFormatting sqref="H13:I14 R14 O13:Q14 S13:T14">
    <cfRule type="cellIs" dxfId="6" priority="7" operator="equal">
      <formula>"N"</formula>
    </cfRule>
  </conditionalFormatting>
  <conditionalFormatting sqref="M13:M14">
    <cfRule type="expression" dxfId="5" priority="6">
      <formula>AND(CELL("type",M13)="v",M13&lt;15)</formula>
    </cfRule>
  </conditionalFormatting>
  <conditionalFormatting sqref="J13:J14">
    <cfRule type="cellIs" dxfId="4" priority="5" operator="equal">
      <formula>2</formula>
    </cfRule>
  </conditionalFormatting>
  <conditionalFormatting sqref="K13:K14">
    <cfRule type="cellIs" dxfId="3" priority="4" operator="equal">
      <formula>2</formula>
    </cfRule>
  </conditionalFormatting>
  <conditionalFormatting sqref="N13:N14">
    <cfRule type="cellIs" dxfId="2" priority="3" operator="notEqual">
      <formula>30</formula>
    </cfRule>
  </conditionalFormatting>
  <conditionalFormatting sqref="Q13:R14">
    <cfRule type="cellIs" dxfId="1" priority="2" operator="equal">
      <formula>"B"</formula>
    </cfRule>
  </conditionalFormatting>
  <conditionalFormatting sqref="L13:L14">
    <cfRule type="cellIs" dxfId="0" priority="1" operator="equal">
      <formula>2</formula>
    </cfRule>
  </conditionalFormatting>
  <pageMargins left="0.7" right="0.7" top="0.75" bottom="0.75" header="0.3" footer="0.3"/>
  <pageSetup paperSize="5" scale="87" fitToHeight="0" orientation="landscape" r:id="rId1"/>
  <headerFooter alignWithMargins="0">
    <oddHeader>&amp;C&amp;"Arial,Bold"&amp;14Sample of RFA 2024-214 – Review Committee Recommendations&amp;RPage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A5490-7A87-4B58-B106-B7D57A4E4A6A}">
  <ds:schemaRefs>
    <ds:schemaRef ds:uri="http://purl.org/dc/elements/1.1/"/>
    <ds:schemaRef ds:uri="31c33541-f0e7-4482-9c8a-fb53b33b075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ee2a4f69-3a29-4b24-b170-d37fab3647f8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C49DF-D44E-49EC-B384-6451DCC08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enter scores</vt:lpstr>
      <vt:lpstr>All Applications</vt:lpstr>
      <vt:lpstr>True Scores and Linked Values</vt:lpstr>
      <vt:lpstr>Sorted Apps with Linked Values</vt:lpstr>
      <vt:lpstr>Goal Selection</vt:lpstr>
      <vt:lpstr>Recommendations after goal</vt:lpstr>
      <vt:lpstr>Remaining Funding</vt:lpstr>
      <vt:lpstr>Recommendations after all apps</vt:lpstr>
      <vt:lpstr>'All Applications'!Print_Titles</vt:lpstr>
      <vt:lpstr>'enter scores'!Print_Titles</vt:lpstr>
      <vt:lpstr>'Goal Selection'!Print_Titles</vt:lpstr>
      <vt:lpstr>'Recommendations after all apps'!Print_Titles</vt:lpstr>
      <vt:lpstr>'Recommendations after goal'!Print_Titles</vt:lpstr>
      <vt:lpstr>'Remaining Funding'!Print_Titles</vt:lpstr>
      <vt:lpstr>'Sorted Apps with Linked Values'!Print_Titles</vt:lpstr>
      <vt:lpstr>'True Scores and Linked Values'!Print_Titles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2024-03-21T14:37:23Z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97b90bbd-e180-4698-9aac-3e270af8d5e5</vt:lpwstr>
  </property>
  <property fmtid="{D5CDD505-2E9C-101B-9397-08002B2CF9AE}" pid="4" name="MediaServiceImageTags">
    <vt:lpwstr/>
  </property>
</Properties>
</file>