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ttps://floridahousing.sharepoint.com/sites/MF/allocations/Combined Cycle/2020 Rules and RFAs/2020 Rule Development/Final Cost Certification Package/"/>
    </mc:Choice>
  </mc:AlternateContent>
  <xr:revisionPtr revIDLastSave="0" documentId="8_{86008338-1F8D-459A-A3E9-735A22F3AC33}" xr6:coauthVersionLast="47" xr6:coauthVersionMax="47" xr10:uidLastSave="{00000000-0000-0000-0000-000000000000}"/>
  <bookViews>
    <workbookView xWindow="-110" yWindow="-110" windowWidth="19420" windowHeight="10560" tabRatio="884" activeTab="2" xr2:uid="{00000000-000D-0000-FFFF-FFFF00000000}"/>
  </bookViews>
  <sheets>
    <sheet name="COSTS" sheetId="1" r:id="rId1"/>
    <sheet name="DEV.  DATA" sheetId="2" r:id="rId2"/>
    <sheet name="APPLIC. FRACT." sheetId="4" r:id="rId3"/>
    <sheet name="FLOOR SPACE" sheetId="13" r:id="rId4"/>
    <sheet name="QUAL. CALC" sheetId="5" r:id="rId5"/>
    <sheet name="QUAL. ACQU." sheetId="6" r:id="rId6"/>
    <sheet name="CREDIT CALC." sheetId="3" r:id="rId7"/>
    <sheet name="EXHIBIT A" sheetId="7" r:id="rId8"/>
    <sheet name="EXHIBIT B" sheetId="8" r:id="rId9"/>
    <sheet name="EXHIBIT C" sheetId="9" r:id="rId10"/>
    <sheet name="EX. C. ACQUI." sheetId="10" r:id="rId11"/>
    <sheet name="CERTIFY" sheetId="11" r:id="rId12"/>
  </sheets>
  <definedNames>
    <definedName name="_xlnm.Print_Area" localSheetId="2">'APPLIC. FRACT.'!$A$1:$I$49</definedName>
    <definedName name="_xlnm.Print_Area" localSheetId="11">CERTIFY!$A$1:$W$51</definedName>
    <definedName name="_xlnm.Print_Area" localSheetId="0">COSTS!$A$1:$M$284</definedName>
    <definedName name="_xlnm.Print_Area" localSheetId="6">'CREDIT CALC.'!$A$1:$K$59</definedName>
    <definedName name="_xlnm.Print_Area" localSheetId="1">'DEV.  DATA'!$A$1:$I$103</definedName>
    <definedName name="_xlnm.Print_Area" localSheetId="10">'EX. C. ACQUI.'!$A$1:$I$45</definedName>
    <definedName name="_xlnm.Print_Area" localSheetId="7">'EXHIBIT A'!$A$1:$H$41</definedName>
    <definedName name="_xlnm.Print_Area" localSheetId="8">'EXHIBIT B'!$A$1:$H$54</definedName>
    <definedName name="_xlnm.Print_Area" localSheetId="9">'EXHIBIT C'!$A$1:$J$45</definedName>
    <definedName name="_xlnm.Print_Area" localSheetId="3">'FLOOR SPACE'!$A$7:$H$192</definedName>
    <definedName name="_xlnm.Print_Area" localSheetId="5">'QUAL. ACQU.'!$A$1:$G$40</definedName>
    <definedName name="_xlnm.Print_Area" localSheetId="4">'QUAL. CALC'!$A$1:$H$40</definedName>
    <definedName name="_xlnm.Print_Titles" localSheetId="3">'FLOOR SPACE'!$1:$6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7" i="1" l="1"/>
  <c r="Q137" i="1"/>
  <c r="O137" i="1"/>
  <c r="L137" i="1"/>
  <c r="J137" i="1"/>
  <c r="L109" i="1"/>
  <c r="O158" i="1" l="1"/>
  <c r="J158" i="1"/>
  <c r="H158" i="1"/>
  <c r="S156" i="1"/>
  <c r="L156" i="1"/>
  <c r="Q156" i="1" s="1"/>
  <c r="B225" i="1" l="1"/>
  <c r="S273" i="1"/>
  <c r="Q273" i="1"/>
  <c r="S71" i="1"/>
  <c r="L71" i="1"/>
  <c r="Q71" i="1" s="1"/>
  <c r="B274" i="1"/>
  <c r="B258" i="1"/>
  <c r="B267" i="1"/>
  <c r="B244" i="1"/>
  <c r="B251" i="1"/>
  <c r="B237" i="1"/>
  <c r="B220" i="1"/>
  <c r="B215" i="1"/>
  <c r="S275" i="1"/>
  <c r="Q275" i="1"/>
  <c r="S272" i="1"/>
  <c r="Q272" i="1"/>
  <c r="B232" i="1"/>
  <c r="A17" i="2"/>
  <c r="U273" i="1" l="1"/>
  <c r="U272" i="1"/>
  <c r="U275" i="1"/>
  <c r="S280" i="1"/>
  <c r="S279" i="1"/>
  <c r="S278" i="1"/>
  <c r="Q280" i="1"/>
  <c r="Q279" i="1"/>
  <c r="Q278" i="1"/>
  <c r="S277" i="1"/>
  <c r="S276" i="1"/>
  <c r="Q276" i="1"/>
  <c r="Q277" i="1"/>
  <c r="S274" i="1"/>
  <c r="S271" i="1"/>
  <c r="Q271" i="1"/>
  <c r="Q274" i="1"/>
  <c r="A4" i="13"/>
  <c r="U278" i="1" l="1"/>
  <c r="U271" i="1"/>
  <c r="U279" i="1"/>
  <c r="U274" i="1"/>
  <c r="U276" i="1"/>
  <c r="U280" i="1"/>
  <c r="U277" i="1"/>
  <c r="L98" i="1"/>
  <c r="J131" i="1"/>
  <c r="H131" i="1"/>
  <c r="O131" i="1"/>
  <c r="U211" i="1"/>
  <c r="U35" i="1"/>
  <c r="U8" i="1"/>
  <c r="U140" i="1"/>
  <c r="U77" i="1"/>
  <c r="O114" i="1"/>
  <c r="O201" i="1"/>
  <c r="O192" i="1"/>
  <c r="O183" i="1"/>
  <c r="O65" i="1"/>
  <c r="O57" i="1"/>
  <c r="S199" i="1"/>
  <c r="S198" i="1"/>
  <c r="S190" i="1"/>
  <c r="S181" i="1"/>
  <c r="S180" i="1"/>
  <c r="S179" i="1"/>
  <c r="S154" i="1"/>
  <c r="S153" i="1"/>
  <c r="S129" i="1"/>
  <c r="S128" i="1"/>
  <c r="S127" i="1"/>
  <c r="S126" i="1"/>
  <c r="S125" i="1"/>
  <c r="S124" i="1"/>
  <c r="S123" i="1"/>
  <c r="S122" i="1"/>
  <c r="S121" i="1"/>
  <c r="S112" i="1"/>
  <c r="S111" i="1"/>
  <c r="S110" i="1"/>
  <c r="S109" i="1"/>
  <c r="Q109" i="1"/>
  <c r="S108" i="1"/>
  <c r="S107" i="1"/>
  <c r="S106" i="1"/>
  <c r="S105" i="1"/>
  <c r="S104" i="1"/>
  <c r="S103" i="1"/>
  <c r="S102" i="1"/>
  <c r="S101" i="1"/>
  <c r="S100" i="1"/>
  <c r="S99" i="1"/>
  <c r="S98" i="1"/>
  <c r="S97" i="1"/>
  <c r="S96" i="1"/>
  <c r="S95" i="1"/>
  <c r="S94" i="1"/>
  <c r="S93" i="1"/>
  <c r="S92" i="1"/>
  <c r="S91" i="1"/>
  <c r="S90" i="1"/>
  <c r="S89" i="1"/>
  <c r="S88" i="1"/>
  <c r="S87" i="1"/>
  <c r="S86" i="1"/>
  <c r="S63" i="1"/>
  <c r="S62" i="1"/>
  <c r="S55" i="1"/>
  <c r="S54" i="1"/>
  <c r="S53" i="1"/>
  <c r="S52" i="1"/>
  <c r="S51" i="1"/>
  <c r="S50" i="1"/>
  <c r="S49" i="1"/>
  <c r="S48" i="1"/>
  <c r="S25" i="1"/>
  <c r="S24" i="1"/>
  <c r="S23" i="1"/>
  <c r="S22" i="1"/>
  <c r="S21" i="1"/>
  <c r="S20" i="1"/>
  <c r="S19" i="1"/>
  <c r="S18" i="1"/>
  <c r="S17" i="1"/>
  <c r="O27" i="1"/>
  <c r="L129" i="1"/>
  <c r="Q129" i="1" s="1"/>
  <c r="S197" i="1" l="1"/>
  <c r="S192" i="1"/>
  <c r="S178" i="1"/>
  <c r="S183" i="1"/>
  <c r="S65" i="1"/>
  <c r="S85" i="1"/>
  <c r="S114" i="1"/>
  <c r="S47" i="1"/>
  <c r="S57" i="1"/>
  <c r="O67" i="1"/>
  <c r="O73" i="1" s="1"/>
  <c r="S201" i="1"/>
  <c r="S16" i="1"/>
  <c r="S27" i="1" s="1"/>
  <c r="M48" i="9"/>
  <c r="S131" i="1" l="1"/>
  <c r="S67" i="1"/>
  <c r="L43" i="10"/>
  <c r="M43" i="9"/>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N42" i="9"/>
  <c r="N41" i="9"/>
  <c r="N40" i="9"/>
  <c r="N39" i="9"/>
  <c r="N38" i="9"/>
  <c r="N37" i="9"/>
  <c r="N36" i="9"/>
  <c r="N35" i="9"/>
  <c r="N34" i="9"/>
  <c r="N33" i="9"/>
  <c r="N32" i="9"/>
  <c r="N31" i="9"/>
  <c r="N30" i="9"/>
  <c r="N29" i="9"/>
  <c r="N28" i="9"/>
  <c r="N27" i="9"/>
  <c r="N26" i="9"/>
  <c r="N25" i="9"/>
  <c r="N24" i="9"/>
  <c r="N23" i="9"/>
  <c r="N22" i="9"/>
  <c r="N21" i="9"/>
  <c r="N20" i="9"/>
  <c r="N19" i="9"/>
  <c r="N18" i="9"/>
  <c r="N17" i="9"/>
  <c r="N16" i="9"/>
  <c r="S137" i="1" l="1"/>
  <c r="O206" i="1"/>
  <c r="S206" i="1" s="1"/>
  <c r="M43" i="10"/>
  <c r="D8" i="4"/>
  <c r="F192" i="13" l="1"/>
  <c r="D192" i="13"/>
  <c r="F186" i="13"/>
  <c r="D186" i="13"/>
  <c r="F180" i="13"/>
  <c r="D180" i="13"/>
  <c r="F174" i="13"/>
  <c r="D174" i="13"/>
  <c r="F168" i="13"/>
  <c r="D168" i="13"/>
  <c r="F162" i="13"/>
  <c r="D162" i="13"/>
  <c r="F156" i="13"/>
  <c r="D156" i="13"/>
  <c r="F150" i="13"/>
  <c r="D150" i="13"/>
  <c r="F144" i="13"/>
  <c r="D144" i="13"/>
  <c r="F138" i="13"/>
  <c r="D138" i="13"/>
  <c r="F132" i="13"/>
  <c r="D132" i="13"/>
  <c r="F126" i="13"/>
  <c r="D126" i="13"/>
  <c r="F120" i="13"/>
  <c r="D120" i="13"/>
  <c r="F114" i="13"/>
  <c r="D114" i="13"/>
  <c r="F108" i="13"/>
  <c r="D108" i="13"/>
  <c r="F102" i="13"/>
  <c r="D102" i="13"/>
  <c r="F96" i="13"/>
  <c r="D96" i="13"/>
  <c r="F90" i="13"/>
  <c r="D90" i="13"/>
  <c r="F84" i="13"/>
  <c r="D84" i="13"/>
  <c r="F78" i="13"/>
  <c r="D78" i="13"/>
  <c r="F72" i="13"/>
  <c r="D72" i="13"/>
  <c r="F66" i="13"/>
  <c r="D66" i="13"/>
  <c r="F60" i="13"/>
  <c r="D60" i="13"/>
  <c r="F54" i="13"/>
  <c r="D54" i="13"/>
  <c r="F48" i="13"/>
  <c r="D48" i="13"/>
  <c r="F42" i="13"/>
  <c r="D42" i="13"/>
  <c r="F36" i="13"/>
  <c r="D36" i="13"/>
  <c r="F30" i="13"/>
  <c r="D30" i="13"/>
  <c r="F24" i="13"/>
  <c r="D24" i="13"/>
  <c r="F18" i="13"/>
  <c r="D18" i="13"/>
  <c r="E11" i="13"/>
  <c r="E10" i="13"/>
  <c r="E9" i="13"/>
  <c r="E8" i="13"/>
  <c r="E7" i="13"/>
  <c r="E17" i="13"/>
  <c r="E16" i="13"/>
  <c r="E15" i="13"/>
  <c r="E14" i="13"/>
  <c r="E13" i="13"/>
  <c r="E23" i="13"/>
  <c r="E22" i="13"/>
  <c r="E21" i="13"/>
  <c r="E20" i="13"/>
  <c r="E19" i="13"/>
  <c r="E29" i="13"/>
  <c r="E28" i="13"/>
  <c r="E27" i="13"/>
  <c r="E26" i="13"/>
  <c r="E25" i="13"/>
  <c r="E30" i="13" s="1"/>
  <c r="E35" i="13"/>
  <c r="E34" i="13"/>
  <c r="E33" i="13"/>
  <c r="E32" i="13"/>
  <c r="E31" i="13"/>
  <c r="E41" i="13"/>
  <c r="E40" i="13"/>
  <c r="E39" i="13"/>
  <c r="E38" i="13"/>
  <c r="E37" i="13"/>
  <c r="E47" i="13"/>
  <c r="E46" i="13"/>
  <c r="E45" i="13"/>
  <c r="E44" i="13"/>
  <c r="E43" i="13"/>
  <c r="E53" i="13"/>
  <c r="E52" i="13"/>
  <c r="E51" i="13"/>
  <c r="E50" i="13"/>
  <c r="E49" i="13"/>
  <c r="E59" i="13"/>
  <c r="E58" i="13"/>
  <c r="E57" i="13"/>
  <c r="E56" i="13"/>
  <c r="E55" i="13"/>
  <c r="E65" i="13"/>
  <c r="E64" i="13"/>
  <c r="E63" i="13"/>
  <c r="E62" i="13"/>
  <c r="E61" i="13"/>
  <c r="E71" i="13"/>
  <c r="E70" i="13"/>
  <c r="E69" i="13"/>
  <c r="E68" i="13"/>
  <c r="E67" i="13"/>
  <c r="E77" i="13"/>
  <c r="E76" i="13"/>
  <c r="E75" i="13"/>
  <c r="E74" i="13"/>
  <c r="E73" i="13"/>
  <c r="E78" i="13" s="1"/>
  <c r="E83" i="13"/>
  <c r="E82" i="13"/>
  <c r="E81" i="13"/>
  <c r="E80" i="13"/>
  <c r="E79" i="13"/>
  <c r="E89" i="13"/>
  <c r="E88" i="13"/>
  <c r="E87" i="13"/>
  <c r="E86" i="13"/>
  <c r="E85" i="13"/>
  <c r="E95" i="13"/>
  <c r="E94" i="13"/>
  <c r="E93" i="13"/>
  <c r="E92" i="13"/>
  <c r="E91" i="13"/>
  <c r="E101" i="13"/>
  <c r="E100" i="13"/>
  <c r="E99" i="13"/>
  <c r="E98" i="13"/>
  <c r="E97" i="13"/>
  <c r="E107" i="13"/>
  <c r="E106" i="13"/>
  <c r="E105" i="13"/>
  <c r="E104" i="13"/>
  <c r="E103" i="13"/>
  <c r="E113" i="13"/>
  <c r="E112" i="13"/>
  <c r="E111" i="13"/>
  <c r="E110" i="13"/>
  <c r="E109" i="13"/>
  <c r="E119" i="13"/>
  <c r="E118" i="13"/>
  <c r="E117" i="13"/>
  <c r="E116" i="13"/>
  <c r="E115" i="13"/>
  <c r="E125" i="13"/>
  <c r="E124" i="13"/>
  <c r="E123" i="13"/>
  <c r="E122" i="13"/>
  <c r="E121" i="13"/>
  <c r="E126" i="13" s="1"/>
  <c r="E131" i="13"/>
  <c r="E130" i="13"/>
  <c r="E129" i="13"/>
  <c r="E128" i="13"/>
  <c r="E127" i="13"/>
  <c r="E137" i="13"/>
  <c r="E136" i="13"/>
  <c r="E135" i="13"/>
  <c r="E134" i="13"/>
  <c r="E133" i="13"/>
  <c r="E143" i="13"/>
  <c r="E142" i="13"/>
  <c r="E141" i="13"/>
  <c r="E140" i="13"/>
  <c r="E139" i="13"/>
  <c r="E149" i="13"/>
  <c r="E148" i="13"/>
  <c r="E147" i="13"/>
  <c r="E146" i="13"/>
  <c r="E145" i="13"/>
  <c r="E155" i="13"/>
  <c r="E154" i="13"/>
  <c r="E153" i="13"/>
  <c r="E152" i="13"/>
  <c r="E151" i="13"/>
  <c r="E161" i="13"/>
  <c r="E160" i="13"/>
  <c r="E159" i="13"/>
  <c r="E158" i="13"/>
  <c r="E157" i="13"/>
  <c r="E167" i="13"/>
  <c r="E166" i="13"/>
  <c r="E165" i="13"/>
  <c r="E164" i="13"/>
  <c r="E163" i="13"/>
  <c r="E173" i="13"/>
  <c r="E172" i="13"/>
  <c r="E171" i="13"/>
  <c r="E170" i="13"/>
  <c r="E169" i="13"/>
  <c r="E174" i="13" s="1"/>
  <c r="E179" i="13"/>
  <c r="E178" i="13"/>
  <c r="E177" i="13"/>
  <c r="E176" i="13"/>
  <c r="E175" i="13"/>
  <c r="E185" i="13"/>
  <c r="E184" i="13"/>
  <c r="E183" i="13"/>
  <c r="E182" i="13"/>
  <c r="E181" i="13"/>
  <c r="A187" i="13"/>
  <c r="A181" i="13"/>
  <c r="A175" i="13"/>
  <c r="A169" i="13"/>
  <c r="A163" i="13"/>
  <c r="A157" i="13"/>
  <c r="A151" i="13"/>
  <c r="A145" i="13"/>
  <c r="A139" i="13"/>
  <c r="A133" i="13"/>
  <c r="A127" i="13"/>
  <c r="A121" i="13"/>
  <c r="A115" i="13"/>
  <c r="A109" i="13"/>
  <c r="A103" i="13"/>
  <c r="A97" i="13"/>
  <c r="A91" i="13"/>
  <c r="A85" i="13"/>
  <c r="A79" i="13"/>
  <c r="A73" i="13"/>
  <c r="A67" i="13"/>
  <c r="A61" i="13"/>
  <c r="A55" i="13"/>
  <c r="A49" i="13"/>
  <c r="A43" i="13"/>
  <c r="A37" i="13"/>
  <c r="A31" i="13"/>
  <c r="A25" i="13"/>
  <c r="A19" i="13"/>
  <c r="A13" i="13"/>
  <c r="A7" i="13"/>
  <c r="H4" i="13"/>
  <c r="G191" i="13"/>
  <c r="E191" i="13"/>
  <c r="G190" i="13"/>
  <c r="E190" i="13"/>
  <c r="G189" i="13"/>
  <c r="E189" i="13"/>
  <c r="G188" i="13"/>
  <c r="E188" i="13"/>
  <c r="G187" i="13"/>
  <c r="E187" i="13"/>
  <c r="G185" i="13"/>
  <c r="G184" i="13"/>
  <c r="G183" i="13"/>
  <c r="G182" i="13"/>
  <c r="G181" i="13"/>
  <c r="G179" i="13"/>
  <c r="G178" i="13"/>
  <c r="G177" i="13"/>
  <c r="G176" i="13"/>
  <c r="G175" i="13"/>
  <c r="G173" i="13"/>
  <c r="G172" i="13"/>
  <c r="G171" i="13"/>
  <c r="G170" i="13"/>
  <c r="G169" i="13"/>
  <c r="G167" i="13"/>
  <c r="G166" i="13"/>
  <c r="G165" i="13"/>
  <c r="G164" i="13"/>
  <c r="G163" i="13"/>
  <c r="G161" i="13"/>
  <c r="G160" i="13"/>
  <c r="G159" i="13"/>
  <c r="G158" i="13"/>
  <c r="G157" i="13"/>
  <c r="G155" i="13"/>
  <c r="G154" i="13"/>
  <c r="G153" i="13"/>
  <c r="G152" i="13"/>
  <c r="G151" i="13"/>
  <c r="G149" i="13"/>
  <c r="G148" i="13"/>
  <c r="G147" i="13"/>
  <c r="G146" i="13"/>
  <c r="G145" i="13"/>
  <c r="G143" i="13"/>
  <c r="G142" i="13"/>
  <c r="G141" i="13"/>
  <c r="G140" i="13"/>
  <c r="G139" i="13"/>
  <c r="G137" i="13"/>
  <c r="G136" i="13"/>
  <c r="G135" i="13"/>
  <c r="G134" i="13"/>
  <c r="G133" i="13"/>
  <c r="G131" i="13"/>
  <c r="G130" i="13"/>
  <c r="G129" i="13"/>
  <c r="G128" i="13"/>
  <c r="G127" i="13"/>
  <c r="G125" i="13"/>
  <c r="G124" i="13"/>
  <c r="G123" i="13"/>
  <c r="G122" i="13"/>
  <c r="G121" i="13"/>
  <c r="G119" i="13"/>
  <c r="G118" i="13"/>
  <c r="G117" i="13"/>
  <c r="G116" i="13"/>
  <c r="G115" i="13"/>
  <c r="G113" i="13"/>
  <c r="G112" i="13"/>
  <c r="G111" i="13"/>
  <c r="G110" i="13"/>
  <c r="G109" i="13"/>
  <c r="G107" i="13"/>
  <c r="G106" i="13"/>
  <c r="G105" i="13"/>
  <c r="G104" i="13"/>
  <c r="G103" i="13"/>
  <c r="G101" i="13"/>
  <c r="G100" i="13"/>
  <c r="G99" i="13"/>
  <c r="G98" i="13"/>
  <c r="G97" i="13"/>
  <c r="G95" i="13"/>
  <c r="G94" i="13"/>
  <c r="G93" i="13"/>
  <c r="G92" i="13"/>
  <c r="G91" i="13"/>
  <c r="G89" i="13"/>
  <c r="G88" i="13"/>
  <c r="G87" i="13"/>
  <c r="G86" i="13"/>
  <c r="G85" i="13"/>
  <c r="G83" i="13"/>
  <c r="G82" i="13"/>
  <c r="G81" i="13"/>
  <c r="G80" i="13"/>
  <c r="G79" i="13"/>
  <c r="G77" i="13"/>
  <c r="G76" i="13"/>
  <c r="G75" i="13"/>
  <c r="G74" i="13"/>
  <c r="G73" i="13"/>
  <c r="G71" i="13"/>
  <c r="G70" i="13"/>
  <c r="G69" i="13"/>
  <c r="G68" i="13"/>
  <c r="G67" i="13"/>
  <c r="G65" i="13"/>
  <c r="G64" i="13"/>
  <c r="G63" i="13"/>
  <c r="G62" i="13"/>
  <c r="G61" i="13"/>
  <c r="G59" i="13"/>
  <c r="G58" i="13"/>
  <c r="G57" i="13"/>
  <c r="G56" i="13"/>
  <c r="G55" i="13"/>
  <c r="G53" i="13"/>
  <c r="G52" i="13"/>
  <c r="G51" i="13"/>
  <c r="G50" i="13"/>
  <c r="G49" i="13"/>
  <c r="G47" i="13"/>
  <c r="G46" i="13"/>
  <c r="G45" i="13"/>
  <c r="G44" i="13"/>
  <c r="G43" i="13"/>
  <c r="G41" i="13"/>
  <c r="G40" i="13"/>
  <c r="G39" i="13"/>
  <c r="G38" i="13"/>
  <c r="G37" i="13"/>
  <c r="G35" i="13"/>
  <c r="G34" i="13"/>
  <c r="G33" i="13"/>
  <c r="G32" i="13"/>
  <c r="G31" i="13"/>
  <c r="G29" i="13"/>
  <c r="G28" i="13"/>
  <c r="G27" i="13"/>
  <c r="G26" i="13"/>
  <c r="G25" i="13"/>
  <c r="G23" i="13"/>
  <c r="G22" i="13"/>
  <c r="G21" i="13"/>
  <c r="G20" i="13"/>
  <c r="G19" i="13"/>
  <c r="G17" i="13"/>
  <c r="G16" i="13"/>
  <c r="G15" i="13"/>
  <c r="G14" i="13"/>
  <c r="G13" i="13"/>
  <c r="F12" i="13"/>
  <c r="D12" i="13"/>
  <c r="G11" i="13"/>
  <c r="G10" i="13"/>
  <c r="G9" i="13"/>
  <c r="G8" i="13"/>
  <c r="G7" i="13"/>
  <c r="G168" i="13" l="1"/>
  <c r="F34" i="4" s="1"/>
  <c r="G48" i="13"/>
  <c r="F14" i="4" s="1"/>
  <c r="G96" i="13"/>
  <c r="F22" i="4" s="1"/>
  <c r="G144" i="13"/>
  <c r="F30" i="4" s="1"/>
  <c r="G120" i="13"/>
  <c r="F26" i="4" s="1"/>
  <c r="G60" i="13"/>
  <c r="F16" i="4" s="1"/>
  <c r="G108" i="13"/>
  <c r="F24" i="4" s="1"/>
  <c r="G156" i="13"/>
  <c r="F32" i="4" s="1"/>
  <c r="E186" i="13"/>
  <c r="E37" i="4" s="1"/>
  <c r="G37" i="4" s="1"/>
  <c r="E138" i="13"/>
  <c r="E90" i="13"/>
  <c r="E42" i="13"/>
  <c r="E13" i="4" s="1"/>
  <c r="G13" i="4" s="1"/>
  <c r="G24" i="13"/>
  <c r="G72" i="13"/>
  <c r="F18" i="4" s="1"/>
  <c r="G42" i="13"/>
  <c r="F13" i="4" s="1"/>
  <c r="G90" i="13"/>
  <c r="F21" i="4" s="1"/>
  <c r="G138" i="13"/>
  <c r="F29" i="4" s="1"/>
  <c r="G186" i="13"/>
  <c r="F37" i="4" s="1"/>
  <c r="E156" i="13"/>
  <c r="E108" i="13"/>
  <c r="H108" i="13" s="1"/>
  <c r="E60" i="13"/>
  <c r="H60" i="13" s="1"/>
  <c r="H186" i="13"/>
  <c r="H174" i="13"/>
  <c r="E35" i="4"/>
  <c r="G35" i="4" s="1"/>
  <c r="H126" i="13"/>
  <c r="E27" i="4"/>
  <c r="G27" i="4" s="1"/>
  <c r="H78" i="13"/>
  <c r="E19" i="4"/>
  <c r="G19" i="4" s="1"/>
  <c r="H30" i="13"/>
  <c r="G11" i="4"/>
  <c r="H156" i="13"/>
  <c r="E32" i="4"/>
  <c r="G32" i="4" s="1"/>
  <c r="G102" i="13"/>
  <c r="F23" i="4" s="1"/>
  <c r="G150" i="13"/>
  <c r="F31" i="4" s="1"/>
  <c r="E144" i="13"/>
  <c r="E96" i="13"/>
  <c r="E48" i="13"/>
  <c r="H138" i="13"/>
  <c r="E29" i="4"/>
  <c r="G29" i="4" s="1"/>
  <c r="G54" i="13"/>
  <c r="F15" i="4" s="1"/>
  <c r="E162" i="13"/>
  <c r="E114" i="13"/>
  <c r="E66" i="13"/>
  <c r="E18" i="13"/>
  <c r="E24" i="4"/>
  <c r="G24" i="4" s="1"/>
  <c r="G114" i="13"/>
  <c r="F25" i="4" s="1"/>
  <c r="G132" i="13"/>
  <c r="F28" i="4" s="1"/>
  <c r="G180" i="13"/>
  <c r="F36" i="4" s="1"/>
  <c r="G192" i="13"/>
  <c r="F38" i="4" s="1"/>
  <c r="E180" i="13"/>
  <c r="E132" i="13"/>
  <c r="E84" i="13"/>
  <c r="E36" i="13"/>
  <c r="H90" i="13"/>
  <c r="E21" i="4"/>
  <c r="G21" i="4" s="1"/>
  <c r="H42" i="13"/>
  <c r="G18" i="13"/>
  <c r="G162" i="13"/>
  <c r="F33" i="4" s="1"/>
  <c r="E192" i="13"/>
  <c r="E38" i="4" s="1"/>
  <c r="E150" i="13"/>
  <c r="E102" i="13"/>
  <c r="E54" i="13"/>
  <c r="G36" i="13"/>
  <c r="F12" i="4" s="1"/>
  <c r="G66" i="13"/>
  <c r="F17" i="4" s="1"/>
  <c r="G84" i="13"/>
  <c r="F20" i="4" s="1"/>
  <c r="G30" i="13"/>
  <c r="G78" i="13"/>
  <c r="F19" i="4" s="1"/>
  <c r="G126" i="13"/>
  <c r="F27" i="4" s="1"/>
  <c r="G174" i="13"/>
  <c r="F35" i="4" s="1"/>
  <c r="E168" i="13"/>
  <c r="E120" i="13"/>
  <c r="E72" i="13"/>
  <c r="E24" i="13"/>
  <c r="E12" i="13"/>
  <c r="G12" i="13"/>
  <c r="Q98" i="1"/>
  <c r="E16" i="4" l="1"/>
  <c r="G16" i="4" s="1"/>
  <c r="H102" i="13"/>
  <c r="E23" i="4"/>
  <c r="G23" i="4" s="1"/>
  <c r="H72" i="13"/>
  <c r="E18" i="4"/>
  <c r="G18" i="4" s="1"/>
  <c r="H114" i="13"/>
  <c r="E25" i="4"/>
  <c r="G25" i="4" s="1"/>
  <c r="H120" i="13"/>
  <c r="E26" i="4"/>
  <c r="G26" i="4" s="1"/>
  <c r="H36" i="13"/>
  <c r="E12" i="4"/>
  <c r="G12" i="4" s="1"/>
  <c r="H192" i="13"/>
  <c r="G38" i="4"/>
  <c r="H84" i="13"/>
  <c r="E20" i="4"/>
  <c r="G20" i="4" s="1"/>
  <c r="H48" i="13"/>
  <c r="E14" i="4"/>
  <c r="G14" i="4" s="1"/>
  <c r="H162" i="13"/>
  <c r="E33" i="4"/>
  <c r="G33" i="4" s="1"/>
  <c r="H168" i="13"/>
  <c r="E34" i="4"/>
  <c r="G34" i="4" s="1"/>
  <c r="H54" i="13"/>
  <c r="E15" i="4"/>
  <c r="G15" i="4" s="1"/>
  <c r="H12" i="13"/>
  <c r="G8" i="4"/>
  <c r="H18" i="13"/>
  <c r="G9" i="4"/>
  <c r="H96" i="13"/>
  <c r="E22" i="4"/>
  <c r="G22" i="4" s="1"/>
  <c r="H150" i="13"/>
  <c r="E31" i="4"/>
  <c r="G31" i="4" s="1"/>
  <c r="H132" i="13"/>
  <c r="E28" i="4"/>
  <c r="G28" i="4" s="1"/>
  <c r="H24" i="13"/>
  <c r="G10" i="4"/>
  <c r="H180" i="13"/>
  <c r="E36" i="4"/>
  <c r="G36" i="4" s="1"/>
  <c r="H66" i="13"/>
  <c r="E17" i="4"/>
  <c r="G17" i="4" s="1"/>
  <c r="H144" i="13"/>
  <c r="E30" i="4"/>
  <c r="G30" i="4" s="1"/>
  <c r="F46" i="11"/>
  <c r="B48" i="4"/>
  <c r="L154" i="1" l="1"/>
  <c r="Q154" i="1" s="1"/>
  <c r="A4" i="11"/>
  <c r="L211" i="1"/>
  <c r="L140" i="1"/>
  <c r="L77" i="1"/>
  <c r="H73" i="2"/>
  <c r="A16" i="11"/>
  <c r="A6" i="11"/>
  <c r="H5" i="10"/>
  <c r="I5" i="9"/>
  <c r="H3" i="8"/>
  <c r="J1" i="3"/>
  <c r="G3" i="6"/>
  <c r="H2" i="5"/>
  <c r="H3" i="4"/>
  <c r="H1" i="2"/>
  <c r="H4" i="7"/>
  <c r="L180" i="1"/>
  <c r="Q180" i="1" s="1"/>
  <c r="L25" i="1"/>
  <c r="Q25" i="1" s="1"/>
  <c r="L24" i="1"/>
  <c r="Q24" i="1" s="1"/>
  <c r="L23" i="1"/>
  <c r="Q23" i="1" s="1"/>
  <c r="L22" i="1"/>
  <c r="Q22" i="1" s="1"/>
  <c r="L21" i="1"/>
  <c r="L20" i="1"/>
  <c r="Q20" i="1" s="1"/>
  <c r="L19" i="1"/>
  <c r="Q19" i="1" s="1"/>
  <c r="L18" i="1"/>
  <c r="Q18" i="1" s="1"/>
  <c r="L17" i="1"/>
  <c r="Q17" i="1" s="1"/>
  <c r="C17" i="3"/>
  <c r="C18" i="3"/>
  <c r="F17" i="3"/>
  <c r="L123" i="1"/>
  <c r="Q123" i="1" s="1"/>
  <c r="J192" i="1"/>
  <c r="L192" i="1" s="1"/>
  <c r="J114" i="1"/>
  <c r="H114" i="1"/>
  <c r="L54" i="1"/>
  <c r="Q54" i="1" s="1"/>
  <c r="L190" i="1"/>
  <c r="Q190" i="1" s="1"/>
  <c r="L189" i="1"/>
  <c r="Q189" i="1" s="1"/>
  <c r="L92" i="1"/>
  <c r="Q92" i="1" s="1"/>
  <c r="L95" i="1"/>
  <c r="Q95" i="1" s="1"/>
  <c r="L96" i="1"/>
  <c r="Q96" i="1" s="1"/>
  <c r="L99" i="1"/>
  <c r="Q99" i="1" s="1"/>
  <c r="L126" i="1"/>
  <c r="Q126" i="1" s="1"/>
  <c r="A38" i="5"/>
  <c r="F38" i="5" s="1"/>
  <c r="A37" i="5"/>
  <c r="G37" i="5" s="1"/>
  <c r="A36" i="5"/>
  <c r="F36" i="5" s="1"/>
  <c r="A35" i="5"/>
  <c r="F35" i="5" s="1"/>
  <c r="A34" i="5"/>
  <c r="B38" i="9" s="1"/>
  <c r="E38" i="9" s="1"/>
  <c r="A33" i="5"/>
  <c r="B37" i="9" s="1"/>
  <c r="A32" i="5"/>
  <c r="E32" i="5" s="1"/>
  <c r="A31" i="5"/>
  <c r="G31" i="5" s="1"/>
  <c r="A30" i="5"/>
  <c r="G30" i="5" s="1"/>
  <c r="A29" i="5"/>
  <c r="G29" i="5" s="1"/>
  <c r="A28" i="5"/>
  <c r="G28" i="5" s="1"/>
  <c r="A27" i="5"/>
  <c r="F27" i="5" s="1"/>
  <c r="A26" i="5"/>
  <c r="E26" i="5" s="1"/>
  <c r="A25" i="5"/>
  <c r="F25" i="5" s="1"/>
  <c r="A24" i="5"/>
  <c r="E24" i="5" s="1"/>
  <c r="A23" i="5"/>
  <c r="E23" i="5" s="1"/>
  <c r="A22" i="5"/>
  <c r="F22" i="5" s="1"/>
  <c r="A21" i="5"/>
  <c r="E21" i="5" s="1"/>
  <c r="A20" i="5"/>
  <c r="H20" i="5" s="1"/>
  <c r="A19" i="5"/>
  <c r="E19" i="5" s="1"/>
  <c r="A18" i="5"/>
  <c r="E18" i="5" s="1"/>
  <c r="G18" i="5"/>
  <c r="A17" i="5"/>
  <c r="E17" i="5" s="1"/>
  <c r="A16" i="5"/>
  <c r="G16" i="5" s="1"/>
  <c r="A15" i="5"/>
  <c r="C15" i="5" s="1"/>
  <c r="D19" i="9" s="1"/>
  <c r="A14" i="5"/>
  <c r="H14" i="5" s="1"/>
  <c r="A13" i="5"/>
  <c r="F13" i="5" s="1"/>
  <c r="A12" i="5"/>
  <c r="G12" i="5" s="1"/>
  <c r="A11" i="5"/>
  <c r="A10" i="5"/>
  <c r="G10" i="5" s="1"/>
  <c r="A9" i="5"/>
  <c r="A8" i="5"/>
  <c r="G8" i="5" s="1"/>
  <c r="H57" i="1"/>
  <c r="J57" i="1"/>
  <c r="J65" i="1"/>
  <c r="J201" i="1"/>
  <c r="J183" i="1"/>
  <c r="L112" i="1"/>
  <c r="L50" i="1"/>
  <c r="Q50" i="1" s="1"/>
  <c r="L55" i="1"/>
  <c r="Q55" i="1" s="1"/>
  <c r="F12" i="3"/>
  <c r="F13" i="3"/>
  <c r="F14" i="3"/>
  <c r="F15" i="3"/>
  <c r="F16" i="3"/>
  <c r="F18" i="3"/>
  <c r="A3" i="6"/>
  <c r="A7" i="5"/>
  <c r="L153" i="1"/>
  <c r="D39" i="6"/>
  <c r="A39" i="6"/>
  <c r="C42" i="9"/>
  <c r="A42" i="10"/>
  <c r="C41" i="9"/>
  <c r="A41" i="10"/>
  <c r="C40" i="9"/>
  <c r="A40" i="10"/>
  <c r="C39" i="9"/>
  <c r="A39" i="10"/>
  <c r="C38" i="9"/>
  <c r="A38" i="10"/>
  <c r="C37" i="9"/>
  <c r="A37" i="10"/>
  <c r="C36" i="9"/>
  <c r="A36" i="10"/>
  <c r="C35" i="9"/>
  <c r="A35" i="10"/>
  <c r="C34" i="9"/>
  <c r="A34" i="10"/>
  <c r="C33" i="9"/>
  <c r="A33" i="10"/>
  <c r="C32" i="9"/>
  <c r="A32" i="10"/>
  <c r="C31" i="9"/>
  <c r="A31" i="10"/>
  <c r="C30" i="9"/>
  <c r="A30" i="10"/>
  <c r="C29" i="9"/>
  <c r="A29" i="10"/>
  <c r="C28" i="9"/>
  <c r="A28" i="10"/>
  <c r="C27" i="9"/>
  <c r="A27" i="10"/>
  <c r="C26" i="9"/>
  <c r="A26" i="10"/>
  <c r="C25" i="9"/>
  <c r="A25" i="10"/>
  <c r="C24" i="9"/>
  <c r="A24" i="10"/>
  <c r="C23" i="9"/>
  <c r="A23" i="10"/>
  <c r="C22" i="9"/>
  <c r="A22" i="10"/>
  <c r="C21" i="9"/>
  <c r="A21" i="10"/>
  <c r="C20" i="9"/>
  <c r="A20" i="10"/>
  <c r="C19" i="9"/>
  <c r="A19" i="10"/>
  <c r="C18" i="9"/>
  <c r="A18" i="10"/>
  <c r="C17" i="9"/>
  <c r="A17" i="10"/>
  <c r="C16" i="9"/>
  <c r="A16" i="10"/>
  <c r="C15" i="9"/>
  <c r="A15" i="10"/>
  <c r="C14" i="9"/>
  <c r="A14" i="10"/>
  <c r="C13" i="9"/>
  <c r="A13" i="10"/>
  <c r="D39" i="5"/>
  <c r="C92" i="2"/>
  <c r="D36" i="4"/>
  <c r="D35" i="4"/>
  <c r="A41" i="6"/>
  <c r="L48" i="1"/>
  <c r="Q48" i="1" s="1"/>
  <c r="L49" i="1"/>
  <c r="Q49" i="1" s="1"/>
  <c r="L53" i="1"/>
  <c r="Q53" i="1" s="1"/>
  <c r="L47" i="1"/>
  <c r="Q47" i="1" s="1"/>
  <c r="L51" i="1"/>
  <c r="Q51" i="1" s="1"/>
  <c r="L52" i="1"/>
  <c r="Q52" i="1" s="1"/>
  <c r="L128" i="1"/>
  <c r="Q128" i="1" s="1"/>
  <c r="L121" i="1"/>
  <c r="Q121" i="1" s="1"/>
  <c r="L122" i="1"/>
  <c r="Q122" i="1" s="1"/>
  <c r="L120" i="1"/>
  <c r="L127" i="1"/>
  <c r="Q127" i="1" s="1"/>
  <c r="L125" i="1"/>
  <c r="Q125" i="1" s="1"/>
  <c r="L124" i="1"/>
  <c r="Q124" i="1" s="1"/>
  <c r="L101" i="1"/>
  <c r="Q101" i="1" s="1"/>
  <c r="L85" i="1"/>
  <c r="Q85" i="1" s="1"/>
  <c r="L86" i="1"/>
  <c r="Q86" i="1" s="1"/>
  <c r="L87" i="1"/>
  <c r="Q87" i="1" s="1"/>
  <c r="L88" i="1"/>
  <c r="Q88" i="1" s="1"/>
  <c r="L89" i="1"/>
  <c r="Q89" i="1" s="1"/>
  <c r="L90" i="1"/>
  <c r="Q90" i="1" s="1"/>
  <c r="L91" i="1"/>
  <c r="Q91" i="1" s="1"/>
  <c r="L93" i="1"/>
  <c r="Q93" i="1" s="1"/>
  <c r="L94" i="1"/>
  <c r="Q94" i="1" s="1"/>
  <c r="L97" i="1"/>
  <c r="Q97" i="1" s="1"/>
  <c r="L100" i="1"/>
  <c r="Q100" i="1" s="1"/>
  <c r="L102" i="1"/>
  <c r="Q102" i="1" s="1"/>
  <c r="L103" i="1"/>
  <c r="Q103" i="1" s="1"/>
  <c r="L104" i="1"/>
  <c r="Q104" i="1" s="1"/>
  <c r="L105" i="1"/>
  <c r="Q105" i="1" s="1"/>
  <c r="L106" i="1"/>
  <c r="Q106" i="1" s="1"/>
  <c r="L107" i="1"/>
  <c r="Q107" i="1" s="1"/>
  <c r="L108" i="1"/>
  <c r="Q108" i="1" s="1"/>
  <c r="L110" i="1"/>
  <c r="Q110" i="1" s="1"/>
  <c r="L111" i="1"/>
  <c r="Q111" i="1" s="1"/>
  <c r="B39" i="4"/>
  <c r="C39" i="4"/>
  <c r="G57" i="2"/>
  <c r="D20" i="4"/>
  <c r="D38" i="4"/>
  <c r="D37" i="4"/>
  <c r="D34" i="4"/>
  <c r="H34" i="4" s="1"/>
  <c r="D33" i="4"/>
  <c r="D32" i="4"/>
  <c r="D31" i="4"/>
  <c r="D30" i="4"/>
  <c r="H30" i="4" s="1"/>
  <c r="D29" i="4"/>
  <c r="D28" i="4"/>
  <c r="D27" i="4"/>
  <c r="D26" i="4"/>
  <c r="D25" i="4"/>
  <c r="H25" i="4" s="1"/>
  <c r="D24" i="4"/>
  <c r="D23" i="4"/>
  <c r="D22" i="4"/>
  <c r="D21" i="4"/>
  <c r="D19" i="4"/>
  <c r="D18" i="4"/>
  <c r="H18" i="4" s="1"/>
  <c r="D17" i="4"/>
  <c r="D16" i="4"/>
  <c r="D15" i="4"/>
  <c r="D14" i="4"/>
  <c r="H14" i="4" s="1"/>
  <c r="D13" i="4"/>
  <c r="D12" i="4"/>
  <c r="D11" i="4"/>
  <c r="D10" i="4"/>
  <c r="H10" i="4" s="1"/>
  <c r="D9" i="4"/>
  <c r="H33" i="4"/>
  <c r="H32" i="4"/>
  <c r="H8" i="4"/>
  <c r="L178" i="1"/>
  <c r="Q178" i="1" s="1"/>
  <c r="L181" i="1"/>
  <c r="Q181" i="1" s="1"/>
  <c r="L157" i="1"/>
  <c r="L152" i="1"/>
  <c r="Q152" i="1" s="1"/>
  <c r="L197" i="1"/>
  <c r="Q197" i="1" s="1"/>
  <c r="L198" i="1"/>
  <c r="Q198" i="1" s="1"/>
  <c r="L199" i="1"/>
  <c r="Q199" i="1" s="1"/>
  <c r="B5" i="10"/>
  <c r="A12" i="10"/>
  <c r="C12" i="9"/>
  <c r="B6" i="10"/>
  <c r="B7" i="10"/>
  <c r="D7" i="10"/>
  <c r="B4" i="7"/>
  <c r="F43" i="8"/>
  <c r="F42" i="8"/>
  <c r="C38" i="8"/>
  <c r="B30" i="8"/>
  <c r="B22" i="8"/>
  <c r="B5" i="9"/>
  <c r="E35" i="5"/>
  <c r="G23" i="5"/>
  <c r="G34" i="5"/>
  <c r="H15" i="5"/>
  <c r="G19" i="5"/>
  <c r="C31" i="5"/>
  <c r="D35" i="9" s="1"/>
  <c r="B42" i="9"/>
  <c r="B32" i="9"/>
  <c r="E32" i="9" s="1"/>
  <c r="H16" i="4"/>
  <c r="F17" i="5"/>
  <c r="C38" i="5"/>
  <c r="D42" i="9" s="1"/>
  <c r="E27" i="5"/>
  <c r="G27" i="5"/>
  <c r="E38" i="5"/>
  <c r="G38" i="5"/>
  <c r="H38" i="5"/>
  <c r="B31" i="9"/>
  <c r="C24" i="5"/>
  <c r="D28" i="9" s="1"/>
  <c r="F15" i="5" l="1"/>
  <c r="B19" i="9"/>
  <c r="G19" i="9" s="1"/>
  <c r="M33" i="11"/>
  <c r="C34" i="5"/>
  <c r="D38" i="9" s="1"/>
  <c r="L158" i="1"/>
  <c r="Q201" i="1"/>
  <c r="H22" i="10"/>
  <c r="S189" i="1"/>
  <c r="Q192" i="1"/>
  <c r="L131" i="1"/>
  <c r="Q120" i="1"/>
  <c r="Q57" i="1"/>
  <c r="B16" i="10"/>
  <c r="E16" i="10" s="1"/>
  <c r="S152" i="1"/>
  <c r="Q153" i="1"/>
  <c r="S158" i="1" s="1"/>
  <c r="L63" i="1"/>
  <c r="Q63" i="1" s="1"/>
  <c r="L62" i="1"/>
  <c r="Q62" i="1" s="1"/>
  <c r="Q112" i="1"/>
  <c r="Q114" i="1" s="1"/>
  <c r="Q21" i="1"/>
  <c r="S61" i="1"/>
  <c r="B15" i="9"/>
  <c r="G11" i="5"/>
  <c r="E9" i="5"/>
  <c r="G9" i="5"/>
  <c r="F8" i="5"/>
  <c r="G32" i="5"/>
  <c r="F37" i="9"/>
  <c r="E37" i="9"/>
  <c r="F31" i="9"/>
  <c r="E31" i="9"/>
  <c r="B28" i="9"/>
  <c r="G17" i="5"/>
  <c r="C20" i="5"/>
  <c r="D24" i="9" s="1"/>
  <c r="F32" i="5"/>
  <c r="H42" i="9"/>
  <c r="E42" i="9"/>
  <c r="C32" i="10"/>
  <c r="B42" i="10"/>
  <c r="E42" i="10" s="1"/>
  <c r="F33" i="5"/>
  <c r="C13" i="10"/>
  <c r="H32" i="5"/>
  <c r="B36" i="9"/>
  <c r="C32" i="5"/>
  <c r="D36" i="9" s="1"/>
  <c r="A10" i="6"/>
  <c r="C10" i="6" s="1"/>
  <c r="C40" i="10"/>
  <c r="F24" i="5"/>
  <c r="H35" i="5"/>
  <c r="C35" i="5"/>
  <c r="D39" i="9" s="1"/>
  <c r="A34" i="6"/>
  <c r="C34" i="6" s="1"/>
  <c r="A38" i="6"/>
  <c r="C38" i="6" s="1"/>
  <c r="I19" i="9"/>
  <c r="E19" i="9"/>
  <c r="L57" i="1"/>
  <c r="H25" i="5"/>
  <c r="H38" i="4"/>
  <c r="I19" i="10"/>
  <c r="G42" i="9"/>
  <c r="F28" i="10"/>
  <c r="I30" i="10"/>
  <c r="D28" i="10"/>
  <c r="B40" i="10"/>
  <c r="A27" i="6"/>
  <c r="B26" i="10"/>
  <c r="D23" i="10"/>
  <c r="C29" i="10"/>
  <c r="F33" i="10"/>
  <c r="H21" i="5"/>
  <c r="E29" i="5"/>
  <c r="F29" i="5"/>
  <c r="L114" i="1"/>
  <c r="H24" i="10"/>
  <c r="A22" i="6"/>
  <c r="C22" i="6" s="1"/>
  <c r="A16" i="6"/>
  <c r="G16" i="6" s="1"/>
  <c r="A14" i="6"/>
  <c r="E14" i="6" s="1"/>
  <c r="A20" i="6"/>
  <c r="F20" i="6" s="1"/>
  <c r="F20" i="10"/>
  <c r="B37" i="10"/>
  <c r="E37" i="10" s="1"/>
  <c r="H20" i="10"/>
  <c r="I37" i="10"/>
  <c r="A33" i="6"/>
  <c r="E33" i="6" s="1"/>
  <c r="B29" i="10"/>
  <c r="H36" i="10"/>
  <c r="I18" i="10"/>
  <c r="H13" i="10"/>
  <c r="I38" i="10"/>
  <c r="D20" i="10"/>
  <c r="A21" i="6"/>
  <c r="C21" i="6" s="1"/>
  <c r="A23" i="6"/>
  <c r="G23" i="6" s="1"/>
  <c r="C28" i="10"/>
  <c r="B36" i="10"/>
  <c r="A29" i="6"/>
  <c r="G29" i="6" s="1"/>
  <c r="A17" i="6"/>
  <c r="C17" i="6" s="1"/>
  <c r="F18" i="10"/>
  <c r="H21" i="4"/>
  <c r="I41" i="10"/>
  <c r="H23" i="10"/>
  <c r="F17" i="10"/>
  <c r="D41" i="10"/>
  <c r="D38" i="10"/>
  <c r="C18" i="10"/>
  <c r="F30" i="10"/>
  <c r="C22" i="10"/>
  <c r="B31" i="10"/>
  <c r="E31" i="10" s="1"/>
  <c r="A11" i="6"/>
  <c r="E11" i="6" s="1"/>
  <c r="H29" i="4"/>
  <c r="I21" i="10"/>
  <c r="I13" i="10"/>
  <c r="H14" i="10"/>
  <c r="H40" i="10"/>
  <c r="I15" i="10"/>
  <c r="D13" i="10"/>
  <c r="A37" i="6"/>
  <c r="D36" i="10"/>
  <c r="C38" i="10"/>
  <c r="D25" i="10"/>
  <c r="C15" i="10"/>
  <c r="A8" i="6"/>
  <c r="G8" i="6" s="1"/>
  <c r="G39" i="6" s="1"/>
  <c r="A18" i="6"/>
  <c r="C18" i="6" s="1"/>
  <c r="D27" i="10"/>
  <c r="H29" i="5"/>
  <c r="D39" i="4"/>
  <c r="A2" i="4" s="1"/>
  <c r="G48" i="4"/>
  <c r="H35" i="4"/>
  <c r="F15" i="9"/>
  <c r="F32" i="9"/>
  <c r="G33" i="5"/>
  <c r="C33" i="5"/>
  <c r="D37" i="9" s="1"/>
  <c r="E11" i="5"/>
  <c r="G37" i="9"/>
  <c r="B33" i="9"/>
  <c r="J37" i="9"/>
  <c r="G32" i="9"/>
  <c r="F42" i="9"/>
  <c r="F18" i="5"/>
  <c r="C18" i="5"/>
  <c r="D22" i="9" s="1"/>
  <c r="E30" i="5"/>
  <c r="H36" i="5"/>
  <c r="B40" i="9"/>
  <c r="E33" i="5"/>
  <c r="C11" i="5"/>
  <c r="D15" i="9" s="1"/>
  <c r="C25" i="5"/>
  <c r="D29" i="9" s="1"/>
  <c r="I15" i="9"/>
  <c r="C36" i="5"/>
  <c r="D40" i="9" s="1"/>
  <c r="H12" i="5"/>
  <c r="F19" i="9"/>
  <c r="J32" i="9"/>
  <c r="C21" i="5"/>
  <c r="D25" i="9" s="1"/>
  <c r="C9" i="5"/>
  <c r="D13" i="9" s="1"/>
  <c r="G36" i="5"/>
  <c r="C29" i="5"/>
  <c r="D33" i="9" s="1"/>
  <c r="B29" i="9"/>
  <c r="E29" i="9" s="1"/>
  <c r="H33" i="5"/>
  <c r="E36" i="5"/>
  <c r="G25" i="5"/>
  <c r="H37" i="5"/>
  <c r="H18" i="5"/>
  <c r="E25" i="5"/>
  <c r="H13" i="5"/>
  <c r="G13" i="5"/>
  <c r="C13" i="5"/>
  <c r="D17" i="9" s="1"/>
  <c r="C37" i="5"/>
  <c r="D41" i="9" s="1"/>
  <c r="F23" i="5"/>
  <c r="B23" i="9"/>
  <c r="E23" i="9" s="1"/>
  <c r="H22" i="4"/>
  <c r="H26" i="4"/>
  <c r="H37" i="4"/>
  <c r="G24" i="5"/>
  <c r="C19" i="5"/>
  <c r="D23" i="9" s="1"/>
  <c r="B17" i="9"/>
  <c r="G17" i="9" s="1"/>
  <c r="H15" i="4"/>
  <c r="H19" i="4"/>
  <c r="H36" i="4"/>
  <c r="E13" i="5"/>
  <c r="C26" i="5"/>
  <c r="D30" i="9" s="1"/>
  <c r="H23" i="5"/>
  <c r="B27" i="9"/>
  <c r="E27" i="9" s="1"/>
  <c r="H16" i="5"/>
  <c r="H9" i="4"/>
  <c r="F9" i="5" s="1"/>
  <c r="H13" i="4"/>
  <c r="H17" i="4"/>
  <c r="H24" i="4"/>
  <c r="C23" i="5"/>
  <c r="D27" i="9" s="1"/>
  <c r="I38" i="9"/>
  <c r="G38" i="9"/>
  <c r="H38" i="9"/>
  <c r="F38" i="9"/>
  <c r="J38" i="9"/>
  <c r="H19" i="9"/>
  <c r="G26" i="5"/>
  <c r="H28" i="4"/>
  <c r="H26" i="5"/>
  <c r="H31" i="4"/>
  <c r="I42" i="9"/>
  <c r="H30" i="5"/>
  <c r="F12" i="5"/>
  <c r="J42" i="9"/>
  <c r="B22" i="9"/>
  <c r="E22" i="9" s="1"/>
  <c r="C27" i="5"/>
  <c r="D31" i="9" s="1"/>
  <c r="G15" i="5"/>
  <c r="H27" i="5"/>
  <c r="G21" i="5"/>
  <c r="C30" i="5"/>
  <c r="D34" i="9" s="1"/>
  <c r="E15" i="5"/>
  <c r="B14" i="9"/>
  <c r="F14" i="9" s="1"/>
  <c r="B35" i="9"/>
  <c r="E35" i="9" s="1"/>
  <c r="E20" i="5"/>
  <c r="E34" i="5"/>
  <c r="B41" i="9"/>
  <c r="E41" i="9" s="1"/>
  <c r="B16" i="9"/>
  <c r="E16" i="9" s="1"/>
  <c r="G20" i="5"/>
  <c r="H12" i="4"/>
  <c r="H28" i="9"/>
  <c r="B24" i="9"/>
  <c r="E24" i="9" s="1"/>
  <c r="J19" i="9"/>
  <c r="B13" i="9"/>
  <c r="F30" i="5"/>
  <c r="H24" i="5"/>
  <c r="F20" i="5"/>
  <c r="E37" i="5"/>
  <c r="F37" i="5"/>
  <c r="F34" i="5"/>
  <c r="H34" i="5"/>
  <c r="C12" i="5"/>
  <c r="D16" i="9" s="1"/>
  <c r="H23" i="4"/>
  <c r="E14" i="5"/>
  <c r="G14" i="5"/>
  <c r="F14" i="5"/>
  <c r="F31" i="5"/>
  <c r="E31" i="5"/>
  <c r="G31" i="9"/>
  <c r="I32" i="9"/>
  <c r="G33" i="9"/>
  <c r="C8" i="5"/>
  <c r="E28" i="5"/>
  <c r="B26" i="9"/>
  <c r="E26" i="9" s="1"/>
  <c r="B18" i="9"/>
  <c r="E18" i="9" s="1"/>
  <c r="C28" i="5"/>
  <c r="D32" i="9" s="1"/>
  <c r="F28" i="5"/>
  <c r="F16" i="5"/>
  <c r="E8" i="5"/>
  <c r="B20" i="9"/>
  <c r="E20" i="9" s="1"/>
  <c r="H27" i="4"/>
  <c r="B21" i="9"/>
  <c r="E21" i="9" s="1"/>
  <c r="H17" i="5"/>
  <c r="C17" i="5"/>
  <c r="D21" i="9" s="1"/>
  <c r="J31" i="9"/>
  <c r="I31" i="9"/>
  <c r="F19" i="5"/>
  <c r="C22" i="5"/>
  <c r="D26" i="9" s="1"/>
  <c r="H28" i="5"/>
  <c r="H19" i="5"/>
  <c r="B12" i="9"/>
  <c r="J67" i="1"/>
  <c r="E12" i="5"/>
  <c r="F10" i="5"/>
  <c r="C10" i="5"/>
  <c r="D14" i="9" s="1"/>
  <c r="E10" i="5"/>
  <c r="B30" i="9"/>
  <c r="E30" i="9" s="1"/>
  <c r="F26" i="5"/>
  <c r="H37" i="9"/>
  <c r="I37" i="9"/>
  <c r="G35" i="5"/>
  <c r="B39" i="9"/>
  <c r="E39" i="9" s="1"/>
  <c r="H22" i="5"/>
  <c r="E22" i="5"/>
  <c r="H31" i="9"/>
  <c r="H32" i="9"/>
  <c r="J33" i="9"/>
  <c r="G22" i="5"/>
  <c r="C14" i="5"/>
  <c r="D18" i="9" s="1"/>
  <c r="E16" i="5"/>
  <c r="C21" i="10"/>
  <c r="C19" i="10"/>
  <c r="C17" i="10"/>
  <c r="F38" i="10"/>
  <c r="F27" i="10"/>
  <c r="B34" i="10"/>
  <c r="E34" i="10" s="1"/>
  <c r="C39" i="10"/>
  <c r="D39" i="10"/>
  <c r="F36" i="10"/>
  <c r="L201" i="1"/>
  <c r="H11" i="4"/>
  <c r="F11" i="5" s="1"/>
  <c r="H20" i="4"/>
  <c r="C16" i="5"/>
  <c r="D20" i="9" s="1"/>
  <c r="B25" i="9"/>
  <c r="E25" i="9" s="1"/>
  <c r="F21" i="5"/>
  <c r="H31" i="5"/>
  <c r="B34" i="9"/>
  <c r="E34" i="9" s="1"/>
  <c r="B22" i="10" l="1"/>
  <c r="E22" i="10" s="1"/>
  <c r="B160" i="1"/>
  <c r="F40" i="10"/>
  <c r="B39" i="10"/>
  <c r="E39" i="10" s="1"/>
  <c r="I20" i="10"/>
  <c r="H30" i="10"/>
  <c r="A36" i="6"/>
  <c r="G36" i="6" s="1"/>
  <c r="H38" i="10"/>
  <c r="Q158" i="1"/>
  <c r="A9" i="6"/>
  <c r="E9" i="6" s="1"/>
  <c r="C23" i="10"/>
  <c r="I12" i="10"/>
  <c r="I43" i="10" s="1"/>
  <c r="C26" i="10"/>
  <c r="H15" i="10"/>
  <c r="B20" i="10"/>
  <c r="A30" i="6"/>
  <c r="G30" i="6" s="1"/>
  <c r="H33" i="10"/>
  <c r="I23" i="10"/>
  <c r="B24" i="10"/>
  <c r="I40" i="10"/>
  <c r="A26" i="6"/>
  <c r="G26" i="6" s="1"/>
  <c r="B35" i="10"/>
  <c r="E35" i="10" s="1"/>
  <c r="B13" i="10"/>
  <c r="E13" i="10" s="1"/>
  <c r="I22" i="10"/>
  <c r="C34" i="10"/>
  <c r="F15" i="10"/>
  <c r="A32" i="6"/>
  <c r="D22" i="10"/>
  <c r="H17" i="10"/>
  <c r="F41" i="10"/>
  <c r="A31" i="6"/>
  <c r="H32" i="10"/>
  <c r="B18" i="10"/>
  <c r="G18" i="10" s="1"/>
  <c r="F29" i="10"/>
  <c r="I28" i="10"/>
  <c r="H31" i="10"/>
  <c r="B17" i="10"/>
  <c r="E17" i="10" s="1"/>
  <c r="F37" i="10"/>
  <c r="H39" i="10"/>
  <c r="H34" i="10"/>
  <c r="D18" i="10"/>
  <c r="C36" i="10"/>
  <c r="F19" i="10"/>
  <c r="I25" i="10"/>
  <c r="A25" i="6"/>
  <c r="C25" i="6" s="1"/>
  <c r="D21" i="10"/>
  <c r="B30" i="10"/>
  <c r="E30" i="10" s="1"/>
  <c r="A35" i="6"/>
  <c r="C35" i="6" s="1"/>
  <c r="C35" i="10"/>
  <c r="H35" i="10"/>
  <c r="A19" i="6"/>
  <c r="A24" i="6"/>
  <c r="E24" i="6" s="1"/>
  <c r="F35" i="10"/>
  <c r="D17" i="10"/>
  <c r="I35" i="10"/>
  <c r="A12" i="6"/>
  <c r="G12" i="6" s="1"/>
  <c r="F22" i="10"/>
  <c r="D37" i="10"/>
  <c r="H26" i="10"/>
  <c r="H27" i="10"/>
  <c r="C37" i="10"/>
  <c r="C16" i="10"/>
  <c r="D16" i="10"/>
  <c r="C25" i="10"/>
  <c r="D31" i="10"/>
  <c r="C27" i="10"/>
  <c r="I31" i="10"/>
  <c r="B14" i="10"/>
  <c r="I33" i="10"/>
  <c r="F39" i="10"/>
  <c r="B25" i="10"/>
  <c r="C42" i="10"/>
  <c r="A15" i="6"/>
  <c r="C15" i="6" s="1"/>
  <c r="D12" i="10"/>
  <c r="D43" i="10" s="1"/>
  <c r="H19" i="10"/>
  <c r="C33" i="10"/>
  <c r="B19" i="10"/>
  <c r="E19" i="10" s="1"/>
  <c r="F16" i="10"/>
  <c r="I14" i="10"/>
  <c r="I29" i="10"/>
  <c r="I26" i="10"/>
  <c r="C20" i="10"/>
  <c r="D14" i="10"/>
  <c r="C41" i="10"/>
  <c r="D24" i="10"/>
  <c r="D35" i="10"/>
  <c r="H28" i="10"/>
  <c r="F13" i="10"/>
  <c r="H21" i="10"/>
  <c r="I24" i="10"/>
  <c r="F25" i="10"/>
  <c r="F34" i="10"/>
  <c r="B41" i="10"/>
  <c r="E41" i="10" s="1"/>
  <c r="A28" i="6"/>
  <c r="G28" i="6" s="1"/>
  <c r="I16" i="10"/>
  <c r="I34" i="10"/>
  <c r="D30" i="10"/>
  <c r="F32" i="10"/>
  <c r="H37" i="10"/>
  <c r="F31" i="10"/>
  <c r="F26" i="10"/>
  <c r="H16" i="10"/>
  <c r="B15" i="10"/>
  <c r="E15" i="10" s="1"/>
  <c r="B23" i="10"/>
  <c r="E23" i="10" s="1"/>
  <c r="H41" i="10"/>
  <c r="C30" i="10"/>
  <c r="F14" i="10"/>
  <c r="D32" i="10"/>
  <c r="B27" i="10"/>
  <c r="E27" i="10" s="1"/>
  <c r="C24" i="10"/>
  <c r="B12" i="10"/>
  <c r="D34" i="10"/>
  <c r="F42" i="10"/>
  <c r="I17" i="10"/>
  <c r="C14" i="10"/>
  <c r="H42" i="10"/>
  <c r="C31" i="10"/>
  <c r="C12" i="10"/>
  <c r="H18" i="10"/>
  <c r="I39" i="10"/>
  <c r="I36" i="10"/>
  <c r="F12" i="10"/>
  <c r="B28" i="10"/>
  <c r="E28" i="10" s="1"/>
  <c r="D26" i="10"/>
  <c r="I32" i="10"/>
  <c r="D19" i="10"/>
  <c r="D33" i="10"/>
  <c r="I27" i="10"/>
  <c r="I42" i="10"/>
  <c r="F21" i="10"/>
  <c r="H12" i="10"/>
  <c r="D29" i="10"/>
  <c r="B33" i="10"/>
  <c r="E33" i="10" s="1"/>
  <c r="B38" i="10"/>
  <c r="G38" i="10" s="1"/>
  <c r="H29" i="10"/>
  <c r="D15" i="10"/>
  <c r="D40" i="10"/>
  <c r="B21" i="10"/>
  <c r="E21" i="10" s="1"/>
  <c r="F24" i="10"/>
  <c r="F23" i="10"/>
  <c r="D42" i="10"/>
  <c r="A13" i="6"/>
  <c r="F13" i="6" s="1"/>
  <c r="H25" i="10"/>
  <c r="B32" i="10"/>
  <c r="E32" i="10" s="1"/>
  <c r="J206" i="1"/>
  <c r="J73" i="1"/>
  <c r="C36" i="6"/>
  <c r="F36" i="6"/>
  <c r="G28" i="10"/>
  <c r="G16" i="10"/>
  <c r="E36" i="6"/>
  <c r="G25" i="6"/>
  <c r="S120" i="1"/>
  <c r="Q131" i="1"/>
  <c r="C14" i="6"/>
  <c r="E22" i="6"/>
  <c r="H65" i="1"/>
  <c r="L61" i="1"/>
  <c r="Q61" i="1" s="1"/>
  <c r="Q65" i="1" s="1"/>
  <c r="Q67" i="1" s="1"/>
  <c r="Q73" i="1" s="1"/>
  <c r="G22" i="6"/>
  <c r="E38" i="6"/>
  <c r="G21" i="6"/>
  <c r="F22" i="6"/>
  <c r="F29" i="6"/>
  <c r="E29" i="6"/>
  <c r="C23" i="6"/>
  <c r="G42" i="10"/>
  <c r="F17" i="6"/>
  <c r="G37" i="10"/>
  <c r="F34" i="6"/>
  <c r="F33" i="6"/>
  <c r="G13" i="10"/>
  <c r="G15" i="9"/>
  <c r="H8" i="5"/>
  <c r="E8" i="6"/>
  <c r="I40" i="9"/>
  <c r="E40" i="9"/>
  <c r="H36" i="9"/>
  <c r="E36" i="9"/>
  <c r="I36" i="9"/>
  <c r="F14" i="6"/>
  <c r="F38" i="6"/>
  <c r="G38" i="6"/>
  <c r="I17" i="9"/>
  <c r="E17" i="9"/>
  <c r="E34" i="6"/>
  <c r="I33" i="9"/>
  <c r="E33" i="9"/>
  <c r="F28" i="9"/>
  <c r="E28" i="9"/>
  <c r="G39" i="10"/>
  <c r="C8" i="6"/>
  <c r="C39" i="6" s="1"/>
  <c r="G28" i="9"/>
  <c r="I28" i="9"/>
  <c r="G14" i="6"/>
  <c r="G36" i="9"/>
  <c r="G10" i="6"/>
  <c r="F10" i="6"/>
  <c r="E10" i="6"/>
  <c r="J36" i="9"/>
  <c r="C29" i="6"/>
  <c r="F36" i="9"/>
  <c r="G34" i="6"/>
  <c r="J28" i="9"/>
  <c r="J23" i="9"/>
  <c r="G29" i="10"/>
  <c r="E29" i="10"/>
  <c r="G26" i="10"/>
  <c r="E26" i="10"/>
  <c r="G20" i="10"/>
  <c r="E20" i="10"/>
  <c r="G36" i="10"/>
  <c r="E36" i="10"/>
  <c r="G24" i="10"/>
  <c r="E24" i="10"/>
  <c r="G25" i="10"/>
  <c r="E25" i="10"/>
  <c r="G40" i="10"/>
  <c r="E40" i="10"/>
  <c r="G14" i="10"/>
  <c r="E14" i="10"/>
  <c r="B46" i="10"/>
  <c r="E12" i="10"/>
  <c r="E43" i="10" s="1"/>
  <c r="H9" i="5"/>
  <c r="H10" i="5"/>
  <c r="H11" i="5"/>
  <c r="B58" i="2"/>
  <c r="G14" i="9"/>
  <c r="G30" i="10"/>
  <c r="G17" i="10"/>
  <c r="F8" i="6"/>
  <c r="F27" i="6"/>
  <c r="C27" i="6"/>
  <c r="G27" i="6"/>
  <c r="E27" i="6"/>
  <c r="G20" i="6"/>
  <c r="E15" i="6"/>
  <c r="G12" i="10"/>
  <c r="G43" i="10" s="1"/>
  <c r="F18" i="6"/>
  <c r="G18" i="6"/>
  <c r="C11" i="6"/>
  <c r="F11" i="6"/>
  <c r="G11" i="6"/>
  <c r="E12" i="6"/>
  <c r="C12" i="6"/>
  <c r="G32" i="6"/>
  <c r="F32" i="6"/>
  <c r="C32" i="6"/>
  <c r="E32" i="6"/>
  <c r="F31" i="6"/>
  <c r="G31" i="6"/>
  <c r="E31" i="6"/>
  <c r="C31" i="6"/>
  <c r="E17" i="6"/>
  <c r="G17" i="6"/>
  <c r="F23" i="6"/>
  <c r="E23" i="6"/>
  <c r="G40" i="9"/>
  <c r="E18" i="6"/>
  <c r="C16" i="6"/>
  <c r="E16" i="6"/>
  <c r="C20" i="6"/>
  <c r="F37" i="6"/>
  <c r="C37" i="6"/>
  <c r="G37" i="6"/>
  <c r="E37" i="6"/>
  <c r="F16" i="6"/>
  <c r="C28" i="6"/>
  <c r="G33" i="6"/>
  <c r="C33" i="6"/>
  <c r="F35" i="6"/>
  <c r="G19" i="6"/>
  <c r="C19" i="6"/>
  <c r="E19" i="6"/>
  <c r="F19" i="6"/>
  <c r="G24" i="6"/>
  <c r="F24" i="6"/>
  <c r="C24" i="6"/>
  <c r="F21" i="6"/>
  <c r="E21" i="6"/>
  <c r="E20" i="6"/>
  <c r="F33" i="9"/>
  <c r="G31" i="10"/>
  <c r="J29" i="9"/>
  <c r="G29" i="9"/>
  <c r="H29" i="9"/>
  <c r="I29" i="9"/>
  <c r="F40" i="9"/>
  <c r="J40" i="9"/>
  <c r="H33" i="9"/>
  <c r="F29" i="9"/>
  <c r="H40" i="9"/>
  <c r="F23" i="9"/>
  <c r="I23" i="9"/>
  <c r="H23" i="9"/>
  <c r="G23" i="9"/>
  <c r="H17" i="9"/>
  <c r="F17" i="9"/>
  <c r="J17" i="9"/>
  <c r="F27" i="9"/>
  <c r="I27" i="9"/>
  <c r="J27" i="9"/>
  <c r="H27" i="9"/>
  <c r="G27" i="9"/>
  <c r="I16" i="9"/>
  <c r="F16" i="9"/>
  <c r="J16" i="9"/>
  <c r="G16" i="9"/>
  <c r="J35" i="9"/>
  <c r="I35" i="9"/>
  <c r="I22" i="9"/>
  <c r="G22" i="9"/>
  <c r="H16" i="9"/>
  <c r="J22" i="9"/>
  <c r="F22" i="9"/>
  <c r="I41" i="9"/>
  <c r="G41" i="9"/>
  <c r="H41" i="9"/>
  <c r="F41" i="9"/>
  <c r="J41" i="9"/>
  <c r="I14" i="9"/>
  <c r="G24" i="9"/>
  <c r="F24" i="9"/>
  <c r="J24" i="9"/>
  <c r="H24" i="9"/>
  <c r="I24" i="9"/>
  <c r="H35" i="9"/>
  <c r="F35" i="9"/>
  <c r="H22" i="9"/>
  <c r="F13" i="9"/>
  <c r="G13" i="9"/>
  <c r="G35" i="9"/>
  <c r="I13" i="9"/>
  <c r="H21" i="9"/>
  <c r="J21" i="9"/>
  <c r="F21" i="9"/>
  <c r="G21" i="9"/>
  <c r="I21" i="9"/>
  <c r="H26" i="9"/>
  <c r="I26" i="9"/>
  <c r="F26" i="9"/>
  <c r="J26" i="9"/>
  <c r="G26" i="9"/>
  <c r="H39" i="9"/>
  <c r="J39" i="9"/>
  <c r="G39" i="9"/>
  <c r="I39" i="9"/>
  <c r="F39" i="9"/>
  <c r="G34" i="10"/>
  <c r="I12" i="9"/>
  <c r="G12" i="9"/>
  <c r="F12" i="9"/>
  <c r="J20" i="9"/>
  <c r="I20" i="9"/>
  <c r="F20" i="9"/>
  <c r="H20" i="9"/>
  <c r="G20" i="9"/>
  <c r="C39" i="5"/>
  <c r="D12" i="9"/>
  <c r="D43" i="9" s="1"/>
  <c r="J25" i="9"/>
  <c r="G25" i="9"/>
  <c r="H25" i="9"/>
  <c r="F25" i="9"/>
  <c r="I25" i="9"/>
  <c r="J34" i="9"/>
  <c r="I34" i="9"/>
  <c r="F34" i="9"/>
  <c r="G34" i="9"/>
  <c r="H34" i="9"/>
  <c r="I30" i="9"/>
  <c r="G30" i="9"/>
  <c r="F30" i="9"/>
  <c r="J30" i="9"/>
  <c r="H30" i="9"/>
  <c r="F18" i="9"/>
  <c r="J18" i="9"/>
  <c r="I18" i="9"/>
  <c r="G18" i="9"/>
  <c r="H18" i="9"/>
  <c r="C9" i="6" l="1"/>
  <c r="E35" i="6"/>
  <c r="G35" i="6"/>
  <c r="C30" i="6"/>
  <c r="F30" i="6"/>
  <c r="G22" i="10"/>
  <c r="E30" i="6"/>
  <c r="G9" i="6"/>
  <c r="C26" i="6"/>
  <c r="E25" i="6"/>
  <c r="E18" i="10"/>
  <c r="F9" i="6"/>
  <c r="F15" i="6"/>
  <c r="G19" i="10"/>
  <c r="G41" i="10"/>
  <c r="G15" i="6"/>
  <c r="E26" i="6"/>
  <c r="G32" i="10"/>
  <c r="G15" i="10"/>
  <c r="F26" i="6"/>
  <c r="F25" i="6"/>
  <c r="F12" i="6"/>
  <c r="G23" i="10"/>
  <c r="G21" i="10"/>
  <c r="F28" i="6"/>
  <c r="G35" i="10"/>
  <c r="E38" i="10"/>
  <c r="G27" i="10"/>
  <c r="E28" i="6"/>
  <c r="G33" i="10"/>
  <c r="G13" i="6"/>
  <c r="E13" i="6"/>
  <c r="C13" i="6"/>
  <c r="L66" i="1"/>
  <c r="L65" i="1"/>
  <c r="H67" i="1"/>
  <c r="H39" i="5"/>
  <c r="H41" i="3" s="1"/>
  <c r="L179" i="1" l="1"/>
  <c r="Q179" i="1" s="1"/>
  <c r="Q183" i="1" s="1"/>
  <c r="Q206" i="1" s="1"/>
  <c r="H73" i="1"/>
  <c r="L73" i="1" s="1"/>
  <c r="C84" i="1"/>
  <c r="L67" i="1"/>
  <c r="D177" i="1" s="1"/>
  <c r="E14" i="9"/>
  <c r="H14" i="9" s="1"/>
  <c r="J14" i="9" s="1"/>
  <c r="N14" i="9" s="1"/>
  <c r="E13" i="9"/>
  <c r="H13" i="9" s="1"/>
  <c r="J13" i="9" s="1"/>
  <c r="N13" i="9" s="1"/>
  <c r="E15" i="9"/>
  <c r="H15" i="9" s="1"/>
  <c r="H183" i="1" l="1"/>
  <c r="L183" i="1" s="1"/>
  <c r="J15" i="9"/>
  <c r="B185" i="1" l="1"/>
  <c r="B184" i="1"/>
  <c r="H206" i="1"/>
  <c r="A39" i="5" s="1"/>
  <c r="N15" i="9"/>
  <c r="A41" i="5" l="1"/>
  <c r="L206" i="1"/>
  <c r="H7" i="3" s="1"/>
  <c r="B14" i="8"/>
  <c r="F11" i="3"/>
  <c r="H20" i="3" s="1"/>
  <c r="H27" i="1"/>
  <c r="L16" i="1"/>
  <c r="N12" i="9"/>
  <c r="N43" i="9" s="1"/>
  <c r="H23" i="3" l="1"/>
  <c r="H25" i="3" s="1"/>
  <c r="Q16" i="1"/>
  <c r="Q27" i="1" s="1"/>
  <c r="L27" i="1"/>
  <c r="A207" i="1" s="1"/>
  <c r="B24" i="3" l="1"/>
  <c r="H33" i="3"/>
  <c r="H43" i="3" s="1"/>
  <c r="E12" i="9" s="1"/>
  <c r="E43" i="9" l="1"/>
  <c r="H12" i="9"/>
  <c r="D53" i="3"/>
  <c r="D47" i="3"/>
  <c r="H43" i="9" l="1"/>
  <c r="J12" i="9"/>
  <c r="J43" i="9" s="1"/>
  <c r="L12" i="2" l="1"/>
  <c r="F7" i="11"/>
  <c r="S73" i="1"/>
  <c r="J3" i="2" l="1"/>
</calcChain>
</file>

<file path=xl/sharedStrings.xml><?xml version="1.0" encoding="utf-8"?>
<sst xmlns="http://schemas.openxmlformats.org/spreadsheetml/2006/main" count="754" uniqueCount="448">
  <si>
    <t>FLORIDA HOUSING FINANCE CORPORATION</t>
  </si>
  <si>
    <t>COLUMN</t>
  </si>
  <si>
    <t>xxx 1 xxx</t>
  </si>
  <si>
    <t>xxx 2 xxx</t>
  </si>
  <si>
    <t>xxx 3 xxx</t>
  </si>
  <si>
    <t>ELIGIBLE</t>
  </si>
  <si>
    <t>INELIGIBLE</t>
  </si>
  <si>
    <t xml:space="preserve">TOTAL </t>
  </si>
  <si>
    <t>COSTS</t>
  </si>
  <si>
    <t xml:space="preserve">A. </t>
  </si>
  <si>
    <t>SOURCES:</t>
  </si>
  <si>
    <t>List detailed information regarding</t>
  </si>
  <si>
    <t>funding sources on Exhibit B.</t>
  </si>
  <si>
    <t>1.  First Mortgage Financing</t>
  </si>
  <si>
    <t>2.  Second Mortgage Financing</t>
  </si>
  <si>
    <t>3.  Third Mortgage Financing</t>
  </si>
  <si>
    <t>4.  Grants</t>
  </si>
  <si>
    <t>5.  Historic Credits</t>
  </si>
  <si>
    <t>6.  Equity - Sale of Credits</t>
  </si>
  <si>
    <t>7.  Equity - Partner's Contribution</t>
  </si>
  <si>
    <t xml:space="preserve">B.  </t>
  </si>
  <si>
    <t>COST DATA:</t>
  </si>
  <si>
    <t>Do not include any costs related to the syndication of housing credits.  No "lump sum" or turn-key</t>
  </si>
  <si>
    <t>contract sums are acceptable.  All development costs must be itemized for all cost components.</t>
  </si>
  <si>
    <t>ACTUAL CONSTRUCTION COST</t>
  </si>
  <si>
    <t>(a)  Building Costs:</t>
  </si>
  <si>
    <t xml:space="preserve">*  </t>
  </si>
  <si>
    <t>(3)  New Rental Units</t>
  </si>
  <si>
    <t>(1)  General Requirements (on-site)</t>
  </si>
  <si>
    <t>(2)  Building Contractor's Profit</t>
  </si>
  <si>
    <t>(4)  Total</t>
  </si>
  <si>
    <t>GENERAL DEVELOPMENT COSTS</t>
  </si>
  <si>
    <t>(a)  Accounting Fees</t>
  </si>
  <si>
    <t>(b)  Appraisal</t>
  </si>
  <si>
    <t>(c)  Architect's Fee - Design</t>
  </si>
  <si>
    <t>(d)  Architect's Fee - Supervision</t>
  </si>
  <si>
    <t>(e)  Builder's Risk Insurance</t>
  </si>
  <si>
    <t>(f)  Building Permit</t>
  </si>
  <si>
    <t>(g)  Brokerage Fees</t>
  </si>
  <si>
    <t>XXXXXXX</t>
  </si>
  <si>
    <t>(q)  Inspection Fees</t>
  </si>
  <si>
    <t>(r)  Insurance</t>
  </si>
  <si>
    <t>(s)  Legal Fees</t>
  </si>
  <si>
    <t>(t)  Market Study</t>
  </si>
  <si>
    <t>(u)  Marketing/Advertising</t>
  </si>
  <si>
    <t>(v)  Property Taxes</t>
  </si>
  <si>
    <t>(w)  Soil Test Report</t>
  </si>
  <si>
    <t>(x)  Survey</t>
  </si>
  <si>
    <t>FINANCIAL COSTS</t>
  </si>
  <si>
    <t>(f)  Permanent Loan Credit Enhancement</t>
  </si>
  <si>
    <t>DEVELOPMENT COST SUBTOTAL</t>
  </si>
  <si>
    <t>(a)  Developer's Administrative Overhead</t>
  </si>
  <si>
    <t>(b)  Developer's Profit</t>
  </si>
  <si>
    <t>(c)  Other (Explain in detail)</t>
  </si>
  <si>
    <t>(a)  Existing Building(s), owned</t>
  </si>
  <si>
    <t>(d) Total Land Cost</t>
  </si>
  <si>
    <t>TOTAL DEVELOPMENT COST</t>
  </si>
  <si>
    <t xml:space="preserve">B.1  </t>
  </si>
  <si>
    <t>Actual Construction Cost</t>
  </si>
  <si>
    <t xml:space="preserve">B.2  </t>
  </si>
  <si>
    <t>General Development Costs</t>
  </si>
  <si>
    <t xml:space="preserve">B.5  </t>
  </si>
  <si>
    <t>Developer Fees</t>
  </si>
  <si>
    <t xml:space="preserve">B.6  </t>
  </si>
  <si>
    <t>Acquisition Cost of Existing Building(s)</t>
  </si>
  <si>
    <t>COMPLETE THE FOLLOWING:</t>
  </si>
  <si>
    <t>Put an "x" on the appropriate line when answering "yes" and "no" questions.</t>
  </si>
  <si>
    <t>Name of Syndicator, if any:</t>
  </si>
  <si>
    <t>Syndication Rate:</t>
  </si>
  <si>
    <t>What percentage of the housing credits are being sold to the syndicator?</t>
  </si>
  <si>
    <t>Yes,</t>
  </si>
  <si>
    <t>No</t>
  </si>
  <si>
    <t>NOTE:  A COPY OF THE EXECUTED SYNDICATION AGREEMENT IS REQUIRED TO BE SUBMITTED</t>
  </si>
  <si>
    <t xml:space="preserve">1.  </t>
  </si>
  <si>
    <t>If yes, what was the rate?</t>
  </si>
  <si>
    <t>%  (70%)</t>
  </si>
  <si>
    <t>%  (30%), if applicable</t>
  </si>
  <si>
    <t xml:space="preserve">2.  </t>
  </si>
  <si>
    <t xml:space="preserve">%  </t>
  </si>
  <si>
    <t xml:space="preserve">4.  </t>
  </si>
  <si>
    <t>Name of Applicant:</t>
  </si>
  <si>
    <t>Name of Authorized Officer:</t>
  </si>
  <si>
    <t>Federal Tax ID Number:</t>
  </si>
  <si>
    <t>Phone:</t>
  </si>
  <si>
    <t>Applicant's Signature:</t>
  </si>
  <si>
    <t xml:space="preserve">       Date:</t>
  </si>
  <si>
    <t>CPA/Attorney Signature:</t>
  </si>
  <si>
    <t>%</t>
  </si>
  <si>
    <t>HOUSING CREDIT CALCULATION PER GAP OR NEEDS CALCULATION:</t>
  </si>
  <si>
    <t>Do not include deferred developer fee as a source.</t>
  </si>
  <si>
    <t>2.  Funding Sources:</t>
  </si>
  <si>
    <t>First Mortgage</t>
  </si>
  <si>
    <t>Second Mortgage</t>
  </si>
  <si>
    <t>Third Mortgage</t>
  </si>
  <si>
    <t>Grants</t>
  </si>
  <si>
    <t>Historic Tax Credit Proceeds</t>
  </si>
  <si>
    <t>TOTAL</t>
  </si>
  <si>
    <t>4.  10- Year Allocation  (Line 3 divided by rate of syndication,</t>
  </si>
  <si>
    <t>and divided again by the percentage of the credits to be sold</t>
  </si>
  <si>
    <t>SUMMARY:</t>
  </si>
  <si>
    <t>2.  Qualified Basis Calculation</t>
  </si>
  <si>
    <t>3.  Gap Calculation</t>
  </si>
  <si>
    <t>Application Number:</t>
  </si>
  <si>
    <t>Individual Building Address</t>
  </si>
  <si>
    <t>Unit</t>
  </si>
  <si>
    <t>Applicable</t>
  </si>
  <si>
    <t>Units</t>
  </si>
  <si>
    <t>Fraction</t>
  </si>
  <si>
    <t>Square Footage</t>
  </si>
  <si>
    <t>QUALIFIED BASIS CALCULATION-NEW CONSTRUCTION/SUBSTANITAL REHAB.</t>
  </si>
  <si>
    <t>ENTER 1.3 IN THE DDA/QCT COLUMN IF THE DEVELOPMENT IS LOCATED IN A DDA/QCT, OTHERWISE LEAVE BLANK.</t>
  </si>
  <si>
    <t>PLACED IN</t>
  </si>
  <si>
    <t>NUMBER</t>
  </si>
  <si>
    <t>IF DDA/QCT</t>
  </si>
  <si>
    <t>INDIVIDUAL BUILDING ADDRESS</t>
  </si>
  <si>
    <t>SERVICE</t>
  </si>
  <si>
    <t>ENTER</t>
  </si>
  <si>
    <t>CREDIT</t>
  </si>
  <si>
    <t>DATE</t>
  </si>
  <si>
    <t>UNITS</t>
  </si>
  <si>
    <t>BASIS</t>
  </si>
  <si>
    <t>% RATE</t>
  </si>
  <si>
    <t>AMOUNT</t>
  </si>
  <si>
    <t>QUALIFIED BASIS CALCULATION</t>
  </si>
  <si>
    <t>ACQUISITION</t>
  </si>
  <si>
    <t/>
  </si>
  <si>
    <t>EXHIBIT A</t>
  </si>
  <si>
    <t xml:space="preserve">Development Name:    </t>
  </si>
  <si>
    <t xml:space="preserve">factors such as the amount of housing credit reserved on the Preliminary Allocation or allocated on the </t>
  </si>
  <si>
    <t>EXHIBIT B</t>
  </si>
  <si>
    <t>Use this page to provide information pertinent to the financing of this development.  List all mortgages, grants,</t>
  </si>
  <si>
    <t>1.  First Mortgage Financing:</t>
  </si>
  <si>
    <t>Lender:</t>
  </si>
  <si>
    <t>Address:</t>
  </si>
  <si>
    <t>Contact Person:</t>
  </si>
  <si>
    <t>Telephone:</t>
  </si>
  <si>
    <t>Amount:</t>
  </si>
  <si>
    <t>Terms:</t>
  </si>
  <si>
    <t>Annual Debt Service:</t>
  </si>
  <si>
    <t>2.  Second Mortgage Financing:</t>
  </si>
  <si>
    <t>3.  Third Mortgage Financing:</t>
  </si>
  <si>
    <t>4.  Grants:</t>
  </si>
  <si>
    <t>Source:</t>
  </si>
  <si>
    <t>Amount/Value:</t>
  </si>
  <si>
    <t>5.  Equity:</t>
  </si>
  <si>
    <t>Sale of Credits</t>
  </si>
  <si>
    <t>Partner's Contribution</t>
  </si>
  <si>
    <t>6.  List any other sources of funding.  Include name, address, contact person, telephone for each additional</t>
  </si>
  <si>
    <t>source.  Attach additional sheet if necessary.</t>
  </si>
  <si>
    <t>EXHIBIT C</t>
  </si>
  <si>
    <t>BUILDING BY BUILDING BREAKDOWN</t>
  </si>
  <si>
    <t>NEW CONSTRUCTION OR SUBSTANTIAL REHABILITATION</t>
  </si>
  <si>
    <t>Dev.  Name:</t>
  </si>
  <si>
    <t>Dev.  Address:</t>
  </si>
  <si>
    <t>City, State:</t>
  </si>
  <si>
    <t>ZIP:</t>
  </si>
  <si>
    <t>IF DDA/</t>
  </si>
  <si>
    <t>QUALIFIED</t>
  </si>
  <si>
    <t xml:space="preserve">QCT </t>
  </si>
  <si>
    <t>FINAL COST CERTIFICATION</t>
  </si>
  <si>
    <t>.</t>
  </si>
  <si>
    <t>(SIGNED)</t>
  </si>
  <si>
    <t>Name and Title:</t>
  </si>
  <si>
    <t>Developer Fee Limit</t>
  </si>
  <si>
    <t>APPLIC.</t>
  </si>
  <si>
    <t>FRACT.</t>
  </si>
  <si>
    <t>OF SET-</t>
  </si>
  <si>
    <t>ASIDE UNITS</t>
  </si>
  <si>
    <t>for all eligible costs?</t>
  </si>
  <si>
    <t>changes to previous information presented may be listed here.</t>
  </si>
  <si>
    <t xml:space="preserve">Carryover Agreement.  Any other useful or pertinent information on development costs, financing or </t>
  </si>
  <si>
    <t xml:space="preserve">APPLIC. </t>
  </si>
  <si>
    <t>FRACTION</t>
  </si>
  <si>
    <t>APPLICABLE</t>
  </si>
  <si>
    <t># OF SET-</t>
  </si>
  <si>
    <t>ASIDE</t>
  </si>
  <si>
    <t xml:space="preserve">corporation, or a corporation duly organized, legally existing under the laws of the State of </t>
  </si>
  <si>
    <t xml:space="preserve"> (the "Credit") hereby certifies on behalf of the Applicant as follows:</t>
  </si>
  <si>
    <t>1.</t>
  </si>
  <si>
    <t>All terms used herein shall have the respective meanings contained in the Application dated</t>
  </si>
  <si>
    <t xml:space="preserve"> (the "Application") from the Applicant to Florida Housing pursuant to which the credit was</t>
  </si>
  <si>
    <t>requested.</t>
  </si>
  <si>
    <t>2.</t>
  </si>
  <si>
    <t xml:space="preserve">The Applicant is an individual, a </t>
  </si>
  <si>
    <t xml:space="preserve"> partnership, a limited liability</t>
  </si>
  <si>
    <t xml:space="preserve">and had full right, power and authority to conduct the business in which it is now engaged and to own and </t>
  </si>
  <si>
    <t xml:space="preserve">3. </t>
  </si>
  <si>
    <t xml:space="preserve">The undersigned is the Applicant or authorized officer of the Applicant and is duly authorized and </t>
  </si>
  <si>
    <t>empowered to execute this certificate on behalf of the Applicant.</t>
  </si>
  <si>
    <t>4.</t>
  </si>
  <si>
    <t>There are not actions, suits or proceedings pending, or to the knowledge of the Applicant, threatened</t>
  </si>
  <si>
    <t xml:space="preserve">against or affecting the Applicant at law or in equity, before any federal, state or local government authority or </t>
  </si>
  <si>
    <t xml:space="preserve">Florida Housing challenging the acquisition, construction, improvement and equipping or operation of the </t>
  </si>
  <si>
    <t>Development, or which, if adversely determined, would result in any material adverse change in the Applicant's</t>
  </si>
  <si>
    <t>ability to operate the Development.</t>
  </si>
  <si>
    <t>5.</t>
  </si>
  <si>
    <t xml:space="preserve">The representations, certifications, calculations and covenants on the part of the Applicant appearing </t>
  </si>
  <si>
    <t xml:space="preserve">on the Application were correct on the date of the Applciant's submission to Florida Housing, and the description </t>
  </si>
  <si>
    <t>of the Development set forth in the Application, including the qualified basis of the Development (except with</t>
  </si>
  <si>
    <t xml:space="preserve">respect to any changes as shown in Exhibit A hereto) and the covenants of the the Application Request </t>
  </si>
  <si>
    <t>Statement appearing in the Application, are correct on and as of the date hereof as though made on this date.</t>
  </si>
  <si>
    <t>6.</t>
  </si>
  <si>
    <t xml:space="preserve">The Development was placed in service on </t>
  </si>
  <si>
    <t>I CERTIFY THAT THE INFORMATION CONTAINED HEREIN IS ACCURATE AND AUTHORIZES  FLORIDA</t>
  </si>
  <si>
    <t>HOUSING FINANCE CORPORATION TO UTILIZE THIS INFORMATION TO CALCULATE THE HOUSING</t>
  </si>
  <si>
    <t>CREDIT FOR THIS DEVELOPMENT.</t>
  </si>
  <si>
    <t>(DATE)</t>
  </si>
  <si>
    <t>(Print or type name of Signator)</t>
  </si>
  <si>
    <t>(Print or type name of Applicant)</t>
  </si>
  <si>
    <t>Yes</t>
  </si>
  <si>
    <t>Percentage of Total Units Set-Aside</t>
  </si>
  <si>
    <t>Development Name:</t>
  </si>
  <si>
    <t xml:space="preserve">What is the Developer fee limit for this Development?  </t>
  </si>
  <si>
    <t xml:space="preserve">5.  </t>
  </si>
  <si>
    <t>$</t>
  </si>
  <si>
    <t>1.  Total Development Cost</t>
  </si>
  <si>
    <t>If yes, is this because the Applicant chose to lock-in a credit rate prior to the placed-service date?</t>
  </si>
  <si>
    <t>connection with the allocation by the Florida Housing Finance Corporation ("Florida Housing") of housing credit</t>
  </si>
  <si>
    <t>b.</t>
  </si>
  <si>
    <t>for</t>
  </si>
  <si>
    <t>If yes, list the amount of each adjustment, what the amount is listed for and source.  For example:  $150,000 for federal grant from Bradenton HFA.</t>
  </si>
  <si>
    <t>a.  What are the net proceeds of the bonds to be used in the 50% test for IRC, Section 42(h)(4)(B)?</t>
  </si>
  <si>
    <t>If the Development is applying for 4% credits and is financed with at least 50% tax-exempt bonds, answer the following two questions.  Otherwise, skip these two questions and go to item 6 below.</t>
  </si>
  <si>
    <t>b.  Indicate the percentage of the aggregate basis of buildings and the land on which the buildings</t>
  </si>
  <si>
    <t xml:space="preserve">    are located financed by the tax-exempt proceeds:</t>
  </si>
  <si>
    <t>6.a.</t>
  </si>
  <si>
    <t>Are 100% of the Development's units set-aside for low or very-low income tenants?</t>
  </si>
  <si>
    <t>Do all the Development's buildings have the same credit rate?</t>
  </si>
  <si>
    <t>If the Development is new construction or rehabilitation, is the Development getting only 4% credits</t>
  </si>
  <si>
    <t>Total:  $</t>
  </si>
  <si>
    <t>(b)  Building Contractor Costs/Fees:</t>
  </si>
  <si>
    <t>Equity - Partner's Contribution</t>
  </si>
  <si>
    <t xml:space="preserve">equity sources, and any other source of funding.  </t>
  </si>
  <si>
    <t>8.  Deferred Developer Fee</t>
  </si>
  <si>
    <t>9.  Other:</t>
  </si>
  <si>
    <t>10.  Total Funds Available</t>
  </si>
  <si>
    <t>(b)  Other (explain in detail)</t>
  </si>
  <si>
    <t>B.I.N.*</t>
  </si>
  <si>
    <t>* This number is based on the project number provided by FHFC.</t>
  </si>
  <si>
    <t>*This number is based on the project number provided by FHFC.</t>
  </si>
  <si>
    <t>(a)  Construction Loan Origination Fee</t>
  </si>
  <si>
    <t>(b)  Construction Loan Credit Enhancement</t>
  </si>
  <si>
    <t>(c)  Construction Loan Interest</t>
  </si>
  <si>
    <t>(g)  Permanent Loan Closing Costs</t>
  </si>
  <si>
    <t>(h)  Bridge Loan Origination Fee</t>
  </si>
  <si>
    <t>(i)  Bridge Loan Interest</t>
  </si>
  <si>
    <t>(i)  Engineering Fee</t>
  </si>
  <si>
    <t>(j)  Environmental Report</t>
  </si>
  <si>
    <t>(k)  FHFC Administrative Fee</t>
  </si>
  <si>
    <t>(l)  FHFC Application Fee</t>
  </si>
  <si>
    <t>(m)  FHFC Compliance Fee</t>
  </si>
  <si>
    <t>(o)  Green Building Cert./Inspections</t>
  </si>
  <si>
    <t>CONTINGENCY RESERVES</t>
  </si>
  <si>
    <t>(a)  Reserves Required by Lender</t>
  </si>
  <si>
    <t>(b)  Other Reserves</t>
  </si>
  <si>
    <t>(c)  Total Contingency Reserves</t>
  </si>
  <si>
    <t>(1)  Accessory Buildings</t>
  </si>
  <si>
    <t>(2)  Demolition</t>
  </si>
  <si>
    <t>(4)  Off-Site (Explain in detail)</t>
  </si>
  <si>
    <t>(5)  Recreational Amenities</t>
  </si>
  <si>
    <t>(6)  Rehabilitation of Existing Common Areas</t>
  </si>
  <si>
    <t>(7)  Rehabilitation of Existing Rental Units</t>
  </si>
  <si>
    <t>(9)  Other (Explain in detail)</t>
  </si>
  <si>
    <t>(10)  Total</t>
  </si>
  <si>
    <t>% Enter for example 99 for 99%, not 0.99</t>
  </si>
  <si>
    <t>ACQUISITION COST OF EXISTING BUILDING(S) EXCLUDING LAND</t>
  </si>
  <si>
    <t>DEVELOPER FEES</t>
  </si>
  <si>
    <t>to the syndicator, normally 99.99% which is 0.9999)</t>
  </si>
  <si>
    <t>ACQUISITION COST OF LAND</t>
  </si>
  <si>
    <t>(h) Capital Needs Assessment</t>
  </si>
  <si>
    <t xml:space="preserve">**  </t>
  </si>
  <si>
    <t xml:space="preserve">B.8  </t>
  </si>
  <si>
    <t>Acquisition of Land Costs</t>
  </si>
  <si>
    <t>(d)  Construction Loan Closing Costs</t>
  </si>
  <si>
    <t>HC DEVELOPMENT FINAL COST CERTIFICATION</t>
  </si>
  <si>
    <t xml:space="preserve">If yes, does the Development qualify for the additional 30% in eligible basis because it is located in a </t>
  </si>
  <si>
    <t xml:space="preserve">Please use this page to explain any differences in eligible basis and qualified basis as a result of limiting </t>
  </si>
  <si>
    <t>Enter in the space below either "16", "18", or "21".</t>
  </si>
  <si>
    <t>special DDA as authorized by Congress which is different than the traditional HUD process?</t>
  </si>
  <si>
    <t>6.  Annual Allocation (Line 4 divided by 10 years)</t>
  </si>
  <si>
    <t>Has the eligible basis shown on the "Qualified Basis Calculation" spreadsheet(s) been adjusted because the Development received other federal funding that needs to be removed from eligible basis?</t>
  </si>
  <si>
    <t>Total</t>
  </si>
  <si>
    <t>Residential</t>
  </si>
  <si>
    <t>Set-Aside</t>
  </si>
  <si>
    <t>Floor</t>
  </si>
  <si>
    <t>Space</t>
  </si>
  <si>
    <t>10.Other:</t>
  </si>
  <si>
    <t xml:space="preserve">3.a.  </t>
  </si>
  <si>
    <t xml:space="preserve">If the response to 3.a. above is 'No', then what is the Development's minimum unit set-aside </t>
  </si>
  <si>
    <t>committed to by the Applicant?</t>
  </si>
  <si>
    <t xml:space="preserve">b.  </t>
  </si>
  <si>
    <t xml:space="preserve">c.  </t>
  </si>
  <si>
    <t>Minimum percentage unit set-aside commitment is</t>
  </si>
  <si>
    <t>Acutal percentage unit set-aside is</t>
  </si>
  <si>
    <t>FUNDING</t>
  </si>
  <si>
    <t>SOURCES</t>
  </si>
  <si>
    <t>(c)  Acq. Costs in excess of appraised value</t>
  </si>
  <si>
    <t>(d)  Other (Explain in detail)</t>
  </si>
  <si>
    <t>(e)  Total Developer Fees</t>
  </si>
  <si>
    <t>(a)  Land, owned (lesser of actual costs or appraised value)</t>
  </si>
  <si>
    <t>B.1.</t>
  </si>
  <si>
    <t>B.2.</t>
  </si>
  <si>
    <t>B.3.</t>
  </si>
  <si>
    <t>B.4.</t>
  </si>
  <si>
    <t>B.5.</t>
  </si>
  <si>
    <t>B.6.</t>
  </si>
  <si>
    <t>B.7.</t>
  </si>
  <si>
    <t>B.8.</t>
  </si>
  <si>
    <t>B.9.</t>
  </si>
  <si>
    <t>B.4. + B.5.(c) + B.6.(e) + B.7.(c) + B.8.(d)</t>
  </si>
  <si>
    <t>in the amount of</t>
  </si>
  <si>
    <t>minus TOTAL Funding Sources</t>
  </si>
  <si>
    <t>3.  GAP (Line 1 less TOTAL, Line 2)</t>
  </si>
  <si>
    <t xml:space="preserve">are being sold to the syndicator?" is less than 99.99% (the minimim needed for this process per the </t>
  </si>
  <si>
    <t>applicable Rule), then the 10-Year Allocation above and the Annual Allocaiton below will use 99.99%.</t>
  </si>
  <si>
    <t xml:space="preserve">of allocation on the Carryover Allocation Certificate (most </t>
  </si>
  <si>
    <t>The lesser of 1, 2, or 3 is</t>
  </si>
  <si>
    <r>
      <t xml:space="preserve">For </t>
    </r>
    <r>
      <rPr>
        <u/>
        <sz val="18"/>
        <rFont val="Arial MT"/>
      </rPr>
      <t>Non-Competitive Housing Credits</t>
    </r>
    <r>
      <rPr>
        <sz val="18"/>
        <rFont val="Arial MT"/>
        <family val="2"/>
      </rPr>
      <t>, complete Exhibit C by using the LESSER of 2 or 3 above.</t>
    </r>
  </si>
  <si>
    <t>The lesser of 2 or 3 is</t>
  </si>
  <si>
    <t>order for the correct credit amount to be calculated.</t>
  </si>
  <si>
    <r>
      <t xml:space="preserve">at 2, </t>
    </r>
    <r>
      <rPr>
        <i/>
        <sz val="19"/>
        <color theme="0"/>
        <rFont val="Arial MT"/>
        <family val="2"/>
      </rPr>
      <t>the eligible basis for each building will need to be adjusted downward</t>
    </r>
    <r>
      <rPr>
        <sz val="18"/>
        <color theme="0"/>
        <rFont val="Arial MT"/>
        <family val="2"/>
      </rPr>
      <t xml:space="preserve"> on a pro rata basis in </t>
    </r>
  </si>
  <si>
    <r>
      <t xml:space="preserve">1.   For </t>
    </r>
    <r>
      <rPr>
        <u/>
        <sz val="18"/>
        <rFont val="Arial MT"/>
      </rPr>
      <t>Competitive Housing Credits</t>
    </r>
    <r>
      <rPr>
        <sz val="18"/>
        <rFont val="Arial MT"/>
        <family val="2"/>
      </rPr>
      <t xml:space="preserve">, enter the amount </t>
    </r>
  </si>
  <si>
    <r>
      <t xml:space="preserve">current).  For </t>
    </r>
    <r>
      <rPr>
        <u/>
        <sz val="18"/>
        <rFont val="Arial MT"/>
      </rPr>
      <t>Non-Competitive Housing Credits</t>
    </r>
    <r>
      <rPr>
        <sz val="18"/>
        <rFont val="Arial MT"/>
        <family val="2"/>
      </rPr>
      <t>, leave blank.</t>
    </r>
  </si>
  <si>
    <t xml:space="preserve">For the Syndication Rate below, enter the pricing at which the housing credits were sold (total housing credit </t>
  </si>
  <si>
    <t xml:space="preserve">equity divided by all housing credits not retained by the Applicant).  For the percentage of the housing credits </t>
  </si>
  <si>
    <t>sold, enter the percentage of housing credits not retained by the Applicant.</t>
  </si>
  <si>
    <t>WITH THE FINAL COST CERTIFICATION APPLICATION PACKAGE.</t>
  </si>
  <si>
    <t>APPLICABLE FRACTION</t>
  </si>
  <si>
    <t>Use Page 4 for explanation of these items.  Attach additional sheets if needed.  Florida Housing reserves the right to determine appropriateness of cost items and reasonableness of cost amounts.</t>
  </si>
  <si>
    <t>(3)  Building Contractor's Overhead</t>
  </si>
  <si>
    <t>(e)  Permanent Loan Origination Fee</t>
  </si>
  <si>
    <t>(b)  Land Lease Costs (lesser of actual costs or appraised value)</t>
  </si>
  <si>
    <t xml:space="preserve">The combined totals of B.5.(a), B.8.(a), and B.8.(b) cannot exceed the lesser of actual cost, inclusive of extension fees, or </t>
  </si>
  <si>
    <t xml:space="preserve">appraised value.  Any actual costs in excess of the appraised value shall be placed as a sub-set line item under Developer </t>
  </si>
  <si>
    <t xml:space="preserve">Note:  The total for Building Contractor's Costs/Fees (Column 3 of B.1.(b)(4)) cannot exceed 14 percent of </t>
  </si>
  <si>
    <t>the total for Building Costs (Column 3 of B.1.(a)(10)).</t>
  </si>
  <si>
    <t>(p)  Impact Fees (net) (List in detail)</t>
  </si>
  <si>
    <t xml:space="preserve">      Land.</t>
  </si>
  <si>
    <t xml:space="preserve">B.7  </t>
  </si>
  <si>
    <t>Contingency Reserves</t>
  </si>
  <si>
    <t xml:space="preserve">5.  If the amount entered in the 'DEV. DATA' worksheet tab for "What percentage of the housing credits </t>
  </si>
  <si>
    <t>Fees at line B.6.(c).  Developer fee earned from acquisition costs cannot exceed the percentage limit of acquisition costs.</t>
  </si>
  <si>
    <t xml:space="preserve">Developer fees are limited to 16%, 18%, or 21% of the combined total of items B.4. Column 3 and B.5.(a) &amp; (b) Column 3. </t>
  </si>
  <si>
    <t>(c)  Developer fee associated with Acquisition</t>
  </si>
  <si>
    <t xml:space="preserve">solicitation process under which this Development received the HC Allocation.  Developments funded with tax-exempt bonds </t>
  </si>
  <si>
    <t xml:space="preserve">applying for 4% credits are limited to 18%.  If the Development is also subject to a Total Development Cost limitation per the </t>
  </si>
  <si>
    <t xml:space="preserve">competitive solicitation process and if the applicable Total Development Cost stated herein exceeds that limit, then the maximum </t>
  </si>
  <si>
    <t>Developer fee will be less than these stated limits.</t>
  </si>
  <si>
    <t xml:space="preserve">Furthermore, any Developer fee associated with acquisition costs in B.5. above must be reported in B.5. and cannot </t>
  </si>
  <si>
    <r>
      <rPr>
        <b/>
        <sz val="22"/>
        <rFont val="Arial MT"/>
      </rPr>
      <t>be reported  in B.6.</t>
    </r>
    <r>
      <rPr>
        <sz val="22"/>
        <rFont val="Arial MT"/>
      </rPr>
      <t xml:space="preserve">  Any Developer fee associated with non-acquisition development costs in B.4. cannot exceed the percentage </t>
    </r>
  </si>
  <si>
    <t>Additional 1st Mortgage*</t>
  </si>
  <si>
    <t xml:space="preserve">Florida Housing reserves the right to determine appropriateness of all cost items, the reasonableness of all cost amounts and their </t>
  </si>
  <si>
    <t>qualification as being eligible or not.</t>
  </si>
  <si>
    <t>NOTE:  Do not include exempt units such as resident manager/maintenance/security units in this table.</t>
  </si>
  <si>
    <t>Description of Exempt Unit(s)</t>
  </si>
  <si>
    <t>Exempt</t>
  </si>
  <si>
    <t>Total Exempt Unit(s)</t>
  </si>
  <si>
    <t>Total Residential Units plus Exempt Units:</t>
  </si>
  <si>
    <t>(manager, maintenance, security, etc.)</t>
  </si>
  <si>
    <t xml:space="preserve">Since the amount at 1 or at 3 is lower than the amount </t>
  </si>
  <si>
    <t xml:space="preserve">Since the Gap amount at 3 is lower than the Qualifed Basis </t>
  </si>
  <si>
    <r>
      <t xml:space="preserve">amount at 2, </t>
    </r>
    <r>
      <rPr>
        <i/>
        <sz val="19"/>
        <color theme="0"/>
        <rFont val="Arial MT"/>
        <family val="2"/>
      </rPr>
      <t>the eligible basis for each building will need to be adjusted downward</t>
    </r>
    <r>
      <rPr>
        <sz val="18"/>
        <color theme="0"/>
        <rFont val="Arial MT"/>
        <family val="2"/>
      </rPr>
      <t xml:space="preserve"> on a pro rata basis in </t>
    </r>
  </si>
  <si>
    <t>DETAIL/EXPLANATION SHEET  (Totals must agree with Pages 1-3. Separate items by eligible and ineligible basis.)</t>
  </si>
  <si>
    <t>(n)  FHFC PRL/Underwriting Fee</t>
  </si>
  <si>
    <r>
      <t xml:space="preserve">For </t>
    </r>
    <r>
      <rPr>
        <u/>
        <sz val="18"/>
        <rFont val="Arial MT"/>
      </rPr>
      <t>Competitive Housning Credits</t>
    </r>
    <r>
      <rPr>
        <sz val="18"/>
        <rFont val="Arial MT"/>
        <family val="2"/>
      </rPr>
      <t>, complete Exhibit C by using the LESSER of 1, 2 or 3 above.</t>
    </r>
  </si>
  <si>
    <t>Note:  The DDA/QCT column will self populate based on the response to the first part of question 4. in the 'DEV. DATA' tab.</t>
  </si>
  <si>
    <t xml:space="preserve">Building Address </t>
  </si>
  <si>
    <t>Type Unit 
(# BR/# Bath)</t>
  </si>
  <si>
    <t xml:space="preserve">Unit Square Footage </t>
  </si>
  <si>
    <t>Total Number of Units</t>
  </si>
  <si>
    <t>Total Square Footage</t>
  </si>
  <si>
    <t xml:space="preserve">Number of Units Set-Aside </t>
  </si>
  <si>
    <t>Total Set-Aside Square Footage</t>
  </si>
  <si>
    <t>Floor Space Fraction</t>
  </si>
  <si>
    <t>EXHIBIT D</t>
  </si>
  <si>
    <t>FLOOR SPACE FRACTION</t>
  </si>
  <si>
    <t>DO NOT COMPLETE IF THE DEVELOPMENT HAS 100% OF ITS UNITS SET ASIDE AS AFFORDABLE</t>
  </si>
  <si>
    <t xml:space="preserve">Does the Development qualify for an additional 30% in eligible basis because it is located in a HUD </t>
  </si>
  <si>
    <t>FHFC's Qualifed Allocation Plan (QAP) as provided in the competitive solicitaton process?</t>
  </si>
  <si>
    <t xml:space="preserve">qualify for the 30% boost via the Housing and Economic Recovery Act (HERA) of 2008 through </t>
  </si>
  <si>
    <t>designated Non-Metro DDA, SADDA, or QCT, a Congressionally authorized special DDA, or does it</t>
  </si>
  <si>
    <t>Adjustment</t>
  </si>
  <si>
    <t>Resulting</t>
  </si>
  <si>
    <t>CREDIT AMOUNT</t>
  </si>
  <si>
    <t>Due to rounding formulas for Qualified Basis and Credit Amount for each building, adjustments to the Eligible Basis for any/all buildings must be done to balance the total Credit Amount to any limiting factor in the 'CREDIT CALC.' worksheet tab. Enter adjustments below under Eligible Basis to see corrections to Credit Amount.  Total Eligible Basis adjustments should be zero.</t>
  </si>
  <si>
    <t xml:space="preserve">than 100%, complete the "APPLIC. FRACT." and 'FLOOR SPACE' worksheet tabs before proceeding.  </t>
  </si>
  <si>
    <t>Note:  The percentage below will be automatically entered for you.  If the percentage is to be less</t>
  </si>
  <si>
    <t>*In the event the actual First Mortgage stated above is less than the minimum qualifying first mortgage as provided in Rule</t>
  </si>
  <si>
    <t>Chapter 67-48.0072(29)(g), enter the difference between the minimum qualifying first mortgage and the actual First Mortgage</t>
  </si>
  <si>
    <t>for gap calculations.</t>
  </si>
  <si>
    <t>When the background/font displayed in the "total" rows for each building match this background/font, the amount in that cell does not match the corresponding entry amount in the 'APPLIC. FRACT.' worksheet tab for the same building.</t>
  </si>
  <si>
    <t>Totals</t>
  </si>
  <si>
    <t>The average of the absolute deviations of data points from the mean:</t>
  </si>
  <si>
    <t>This amount should be as minimal as reasonably possible.</t>
  </si>
  <si>
    <t>(y)  Tenant Relocation Costs</t>
  </si>
  <si>
    <t>(z)  Title Insurance</t>
  </si>
  <si>
    <t>(aa)  Utility Connection Fees</t>
  </si>
  <si>
    <t>(ab)  Other (Explain in detail)</t>
  </si>
  <si>
    <t>(ac)  Total General Development Costs</t>
  </si>
  <si>
    <t>(j)  Other (Explain in detail)</t>
  </si>
  <si>
    <t>(k)  Total Financial Costs</t>
  </si>
  <si>
    <t>B.1.(c) + B.2.(ac) + B.3.(k)</t>
  </si>
  <si>
    <t>FROM CREDIT</t>
  </si>
  <si>
    <t>UNDERWRITING</t>
  </si>
  <si>
    <t>TOTAL SOURCES</t>
  </si>
  <si>
    <t>REPORT</t>
  </si>
  <si>
    <t xml:space="preserve"> </t>
  </si>
  <si>
    <t xml:space="preserve">       </t>
  </si>
  <si>
    <t>VARIANCE ($)</t>
  </si>
  <si>
    <t>VARIANCE (%)</t>
  </si>
  <si>
    <t>EXPLANATION OF VARIANCE</t>
  </si>
  <si>
    <t>COMPARISON OF FCC AMOUNTS TO CUR AMOUNTS</t>
  </si>
  <si>
    <t>ADDITIONAL SPACE FOR EXPLANATION OF VARIANCES</t>
  </si>
  <si>
    <t>(Completing these columns of the HC Development FCC is optional at Applicant's sole discretion. Completing this information prior to submission to the Corporation may expedite the Corporation's review. Additional space for Explanation of Variances is provided at the bottom.)</t>
  </si>
  <si>
    <t>TOTAL COSTS</t>
  </si>
  <si>
    <t xml:space="preserve">B.3  </t>
  </si>
  <si>
    <t>Financial Costs</t>
  </si>
  <si>
    <t>Source Section</t>
  </si>
  <si>
    <t>&lt;select&gt;</t>
  </si>
  <si>
    <t>Eligible Costs</t>
  </si>
  <si>
    <t>Ineligible Costs</t>
  </si>
  <si>
    <t>Brief Explanation</t>
  </si>
  <si>
    <t>Calculated Syndication Rate:</t>
  </si>
  <si>
    <t>Cents per dollar</t>
  </si>
  <si>
    <t>Syndication Rate per LPA:</t>
  </si>
  <si>
    <t>Enter cents per dollar*</t>
  </si>
  <si>
    <r>
      <t xml:space="preserve">*(for example for 80 cents per dollar enter "80" not 0.80. </t>
    </r>
    <r>
      <rPr>
        <u/>
        <sz val="16"/>
        <rFont val="Arial MT"/>
      </rPr>
      <t>Do not round</t>
    </r>
    <r>
      <rPr>
        <sz val="16"/>
        <rFont val="Arial MT"/>
      </rPr>
      <t xml:space="preserve"> to the nearest penny)</t>
    </r>
  </si>
  <si>
    <t>B.1 Off-Site</t>
  </si>
  <si>
    <t>B.1 Other</t>
  </si>
  <si>
    <t>B.2 Impact Fees</t>
  </si>
  <si>
    <t>(c)  Total Actual General Contractor Cost</t>
  </si>
  <si>
    <t>(d)  Construction Costs Outside of GC Contract:</t>
  </si>
  <si>
    <t>(c)  Total Actual Contruction Cost</t>
  </si>
  <si>
    <t>(8)  Site Work</t>
  </si>
  <si>
    <t>(1)  Miscellaneous (Explain in detail)</t>
  </si>
  <si>
    <t>B.1 Miscellaneous</t>
  </si>
  <si>
    <t>B.2 Other</t>
  </si>
  <si>
    <t>B.3 Other</t>
  </si>
  <si>
    <t>B.5 Other</t>
  </si>
  <si>
    <t>B.6 Other</t>
  </si>
  <si>
    <t>B.7 Other</t>
  </si>
  <si>
    <t>B.8 Other</t>
  </si>
  <si>
    <t>(e)  Total Building Acquisition Cost excluding</t>
  </si>
  <si>
    <t xml:space="preserve">(d)  Developer fee associated with Acquisition </t>
  </si>
  <si>
    <t>Costs in excess of appraised value</t>
  </si>
  <si>
    <t xml:space="preserve">limit of non-acquisition development costs.  If the Development received a Competitive Housing Credit (9%) allocation, Rule </t>
  </si>
  <si>
    <t xml:space="preserve">Chapter 67-48.0072, F.A.C., controls the maximum fee limit (of either 16% or 21%), but it may be further limited in the competitive </t>
  </si>
  <si>
    <t>Only input actual costs, inclusive of extension fees, up to appraised value (as stated in the Credit Underwriting Report).  Any costs in excess of appraised value shall first be listed as a sub-set line item under Developer Fee (B.6.(c) until that line reaches its limit and then any additional excess costs not yet recognized will then be listed on B.5.(d), if building acquisition costs are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</si>
</sst>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43" formatCode="_(* #,##0.00_);_(* \(#,##0.00\);_(* &quot;-&quot;??_);_(@_)"/>
    <numFmt numFmtId="164" formatCode="mm/dd/yy_)"/>
    <numFmt numFmtId="165" formatCode="&quot;$&quot;#,##0.00"/>
    <numFmt numFmtId="166" formatCode="&quot;$&quot;#,##0"/>
    <numFmt numFmtId="167" formatCode="&quot;$&quot;#,##0.00&quot;.&quot;;\(&quot;$&quot;#,##0.00\)&quot;.&quot;"/>
    <numFmt numFmtId="168" formatCode="mm/dd/yy"/>
    <numFmt numFmtId="169" formatCode="0.0%"/>
    <numFmt numFmtId="170" formatCode="mm/dd/yyyy;@"/>
  </numFmts>
  <fonts count="100">
    <font>
      <sz val="18"/>
      <name val="Arial MT"/>
    </font>
    <font>
      <sz val="11"/>
      <color theme="1"/>
      <name val="Calibri"/>
      <family val="2"/>
      <scheme val="minor"/>
    </font>
    <font>
      <sz val="18"/>
      <name val="Arial MT"/>
      <family val="2"/>
    </font>
    <font>
      <sz val="14"/>
      <name val="Arial MT"/>
      <family val="2"/>
    </font>
    <font>
      <b/>
      <sz val="18"/>
      <name val="Arial MT"/>
      <family val="2"/>
    </font>
    <font>
      <b/>
      <u/>
      <sz val="18"/>
      <name val="Arial MT"/>
      <family val="2"/>
    </font>
    <font>
      <sz val="10"/>
      <color indexed="12"/>
      <name val="Courier"/>
      <family val="3"/>
    </font>
    <font>
      <sz val="18"/>
      <color indexed="12"/>
      <name val="Arial MT"/>
      <family val="2"/>
    </font>
    <font>
      <b/>
      <sz val="14"/>
      <name val="Arial MT"/>
      <family val="2"/>
    </font>
    <font>
      <sz val="18"/>
      <name val="Arial"/>
      <family val="2"/>
    </font>
    <font>
      <sz val="18"/>
      <name val="Univers"/>
      <family val="2"/>
    </font>
    <font>
      <sz val="22"/>
      <name val="Arial MT"/>
      <family val="2"/>
    </font>
    <font>
      <sz val="22"/>
      <name val="Arial MT"/>
    </font>
    <font>
      <b/>
      <sz val="22"/>
      <name val="Arial MT"/>
      <family val="2"/>
    </font>
    <font>
      <b/>
      <u/>
      <sz val="22"/>
      <name val="Arial MT"/>
      <family val="2"/>
    </font>
    <font>
      <u/>
      <sz val="22"/>
      <name val="Arial MT"/>
      <family val="2"/>
    </font>
    <font>
      <b/>
      <sz val="22"/>
      <color indexed="10"/>
      <name val="Arial MT"/>
    </font>
    <font>
      <b/>
      <sz val="22"/>
      <name val="Arial"/>
      <family val="2"/>
    </font>
    <font>
      <b/>
      <sz val="22"/>
      <name val="Arial MT"/>
    </font>
    <font>
      <sz val="14"/>
      <name val="Arial MT"/>
    </font>
    <font>
      <sz val="16"/>
      <name val="Arial MT"/>
      <family val="2"/>
    </font>
    <font>
      <sz val="16"/>
      <name val="Arial MT"/>
    </font>
    <font>
      <sz val="16"/>
      <name val="Arial"/>
      <family val="2"/>
    </font>
    <font>
      <sz val="18"/>
      <color indexed="12"/>
      <name val="Arial"/>
      <family val="2"/>
    </font>
    <font>
      <sz val="18"/>
      <name val="Arial MT"/>
    </font>
    <font>
      <b/>
      <sz val="18"/>
      <name val="Arial"/>
      <family val="2"/>
    </font>
    <font>
      <b/>
      <sz val="18"/>
      <name val="Arial MT"/>
    </font>
    <font>
      <sz val="14"/>
      <name val="Arial"/>
      <family val="2"/>
    </font>
    <font>
      <b/>
      <sz val="18"/>
      <color indexed="10"/>
      <name val="Arial MT"/>
    </font>
    <font>
      <b/>
      <sz val="18"/>
      <color indexed="10"/>
      <name val="Arial"/>
      <family val="2"/>
    </font>
    <font>
      <sz val="10"/>
      <name val="Courier"/>
      <family val="3"/>
    </font>
    <font>
      <sz val="18"/>
      <name val="Arial MT"/>
    </font>
    <font>
      <b/>
      <sz val="24"/>
      <name val="Arial"/>
      <family val="2"/>
    </font>
    <font>
      <b/>
      <sz val="28"/>
      <name val="Arial MT"/>
    </font>
    <font>
      <sz val="20"/>
      <name val="Arial MT"/>
    </font>
    <font>
      <b/>
      <sz val="18"/>
      <color indexed="10"/>
      <name val="Arial MT"/>
      <family val="2"/>
    </font>
    <font>
      <sz val="22"/>
      <color indexed="8"/>
      <name val="Arial MT"/>
      <family val="2"/>
    </font>
    <font>
      <b/>
      <sz val="22"/>
      <color indexed="32"/>
      <name val="Arial MT"/>
      <family val="2"/>
    </font>
    <font>
      <b/>
      <sz val="22"/>
      <color indexed="18"/>
      <name val="Arial MT"/>
      <family val="2"/>
    </font>
    <font>
      <b/>
      <sz val="22"/>
      <color indexed="56"/>
      <name val="Arial MT"/>
      <family val="2"/>
    </font>
    <font>
      <b/>
      <sz val="18"/>
      <color indexed="18"/>
      <name val="Arial MT"/>
      <family val="2"/>
    </font>
    <font>
      <b/>
      <sz val="22"/>
      <color indexed="18"/>
      <name val="Arial MT"/>
    </font>
    <font>
      <b/>
      <sz val="22"/>
      <color indexed="16"/>
      <name val="Arial MT"/>
      <family val="2"/>
    </font>
    <font>
      <b/>
      <sz val="22"/>
      <color indexed="60"/>
      <name val="Arial MT"/>
      <family val="2"/>
    </font>
    <font>
      <b/>
      <sz val="22"/>
      <color indexed="16"/>
      <name val="Arial MT"/>
    </font>
    <font>
      <sz val="22"/>
      <color indexed="16"/>
      <name val="Arial MT"/>
      <family val="2"/>
    </font>
    <font>
      <sz val="22"/>
      <color indexed="16"/>
      <name val="Courier"/>
      <family val="3"/>
    </font>
    <font>
      <sz val="18"/>
      <color indexed="16"/>
      <name val="Arial MT"/>
      <family val="2"/>
    </font>
    <font>
      <sz val="18"/>
      <color indexed="16"/>
      <name val="Arial"/>
      <family val="2"/>
    </font>
    <font>
      <b/>
      <sz val="18"/>
      <color indexed="16"/>
      <name val="Arial MT"/>
      <family val="2"/>
    </font>
    <font>
      <b/>
      <sz val="18"/>
      <color indexed="16"/>
      <name val="Arial"/>
      <family val="2"/>
    </font>
    <font>
      <b/>
      <sz val="18"/>
      <color indexed="18"/>
      <name val="Arial MT"/>
    </font>
    <font>
      <b/>
      <sz val="18"/>
      <color indexed="16"/>
      <name val="Arial MT"/>
    </font>
    <font>
      <sz val="18"/>
      <color indexed="16"/>
      <name val="Arial MT"/>
    </font>
    <font>
      <b/>
      <sz val="18"/>
      <color indexed="18"/>
      <name val="Arial"/>
      <family val="2"/>
    </font>
    <font>
      <sz val="18"/>
      <color indexed="9"/>
      <name val="Arial MT"/>
    </font>
    <font>
      <b/>
      <sz val="18"/>
      <color indexed="17"/>
      <name val="Arial"/>
      <family val="2"/>
    </font>
    <font>
      <sz val="18"/>
      <color indexed="18"/>
      <name val="Arial"/>
      <family val="2"/>
    </font>
    <font>
      <sz val="18"/>
      <color indexed="18"/>
      <name val="Arial MT"/>
    </font>
    <font>
      <sz val="16"/>
      <color indexed="16"/>
      <name val="Arial"/>
      <family val="2"/>
    </font>
    <font>
      <sz val="14"/>
      <color indexed="16"/>
      <name val="Arial"/>
      <family val="2"/>
    </font>
    <font>
      <b/>
      <sz val="22"/>
      <color indexed="10"/>
      <name val="Arial MT"/>
      <family val="2"/>
    </font>
    <font>
      <b/>
      <sz val="22"/>
      <color rgb="FF800000"/>
      <name val="Arial MT"/>
      <family val="2"/>
    </font>
    <font>
      <b/>
      <sz val="18"/>
      <color rgb="FF800000"/>
      <name val="Arial MT"/>
    </font>
    <font>
      <b/>
      <sz val="16"/>
      <color rgb="FFC00000"/>
      <name val="Arial MT"/>
      <family val="2"/>
    </font>
    <font>
      <b/>
      <u/>
      <sz val="16"/>
      <color indexed="18"/>
      <name val="Arial MT"/>
    </font>
    <font>
      <sz val="16"/>
      <color indexed="18"/>
      <name val="Arial"/>
      <family val="2"/>
    </font>
    <font>
      <u/>
      <sz val="16"/>
      <color indexed="18"/>
      <name val="Arial"/>
      <family val="2"/>
    </font>
    <font>
      <b/>
      <sz val="20"/>
      <color indexed="16"/>
      <name val="Arial MT"/>
    </font>
    <font>
      <u/>
      <sz val="18"/>
      <name val="Arial MT"/>
    </font>
    <font>
      <sz val="18"/>
      <color theme="0"/>
      <name val="Arial MT"/>
      <family val="2"/>
    </font>
    <font>
      <i/>
      <sz val="19"/>
      <color theme="0"/>
      <name val="Arial MT"/>
      <family val="2"/>
    </font>
    <font>
      <b/>
      <sz val="16"/>
      <color rgb="FF000080"/>
      <name val="Arial"/>
      <family val="2"/>
    </font>
    <font>
      <b/>
      <sz val="18"/>
      <color rgb="FF000080"/>
      <name val="Arial MT"/>
    </font>
    <font>
      <b/>
      <sz val="22"/>
      <color rgb="FFFF0000"/>
      <name val="Arial MT"/>
    </font>
    <font>
      <i/>
      <sz val="16"/>
      <name val="Arial MT"/>
    </font>
    <font>
      <b/>
      <sz val="18"/>
      <color theme="1"/>
      <name val="Arial"/>
      <family val="2"/>
    </font>
    <font>
      <sz val="11"/>
      <color theme="1"/>
      <name val="Arial"/>
      <family val="2"/>
    </font>
    <font>
      <b/>
      <sz val="18"/>
      <color rgb="FF000000"/>
      <name val="Arial"/>
      <family val="2"/>
    </font>
    <font>
      <b/>
      <u/>
      <sz val="18"/>
      <color theme="1"/>
      <name val="Arial"/>
      <family val="2"/>
    </font>
    <font>
      <sz val="18"/>
      <color theme="1"/>
      <name val="Arial"/>
      <family val="2"/>
    </font>
    <font>
      <b/>
      <i/>
      <sz val="16"/>
      <color rgb="FFFF0000"/>
      <name val="Arial"/>
      <family val="2"/>
    </font>
    <font>
      <sz val="16"/>
      <color theme="1"/>
      <name val="Arial"/>
      <family val="2"/>
    </font>
    <font>
      <i/>
      <sz val="16"/>
      <color theme="0" tint="-0.499984740745262"/>
      <name val="Arial"/>
      <family val="2"/>
    </font>
    <font>
      <b/>
      <sz val="14"/>
      <color rgb="FFFF0000"/>
      <name val="Arial"/>
      <family val="2"/>
    </font>
    <font>
      <b/>
      <sz val="18"/>
      <color rgb="FF800000"/>
      <name val="Arial"/>
      <family val="2"/>
    </font>
    <font>
      <sz val="18"/>
      <color rgb="FF800000"/>
      <name val="Arial"/>
      <family val="2"/>
    </font>
    <font>
      <sz val="18"/>
      <color rgb="FF000080"/>
      <name val="Arial"/>
      <family val="2"/>
    </font>
    <font>
      <b/>
      <sz val="18"/>
      <color rgb="FF000080"/>
      <name val="Arial"/>
      <family val="2"/>
    </font>
    <font>
      <b/>
      <sz val="22"/>
      <color rgb="FF000080"/>
      <name val="Arial MT"/>
      <family val="2"/>
    </font>
    <font>
      <b/>
      <u/>
      <sz val="22"/>
      <name val="Arial MT"/>
    </font>
    <font>
      <i/>
      <sz val="18"/>
      <name val="Arial MT"/>
    </font>
    <font>
      <sz val="18"/>
      <color rgb="FF800000"/>
      <name val="Arial MT"/>
    </font>
    <font>
      <sz val="18"/>
      <color theme="1"/>
      <name val="Arial MT"/>
    </font>
    <font>
      <u/>
      <sz val="22"/>
      <name val="Arial MT"/>
    </font>
    <font>
      <sz val="22"/>
      <color rgb="FF800000"/>
      <name val="Arial MT"/>
    </font>
    <font>
      <sz val="22"/>
      <color theme="1"/>
      <name val="Arial MT"/>
    </font>
    <font>
      <sz val="22"/>
      <color indexed="16"/>
      <name val="Arial MT"/>
    </font>
    <font>
      <b/>
      <sz val="22"/>
      <color rgb="FF800000"/>
      <name val="Arial MT"/>
    </font>
    <font>
      <u/>
      <sz val="16"/>
      <name val="Arial MT"/>
    </font>
  </fonts>
  <fills count="11">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theme="0"/>
        <bgColor indexed="8"/>
      </patternFill>
    </fill>
    <fill>
      <patternFill patternType="solid">
        <fgColor theme="0"/>
        <bgColor indexed="9"/>
      </patternFill>
    </fill>
    <fill>
      <patternFill patternType="lightUp">
        <fgColor theme="0" tint="-0.34998626667073579"/>
        <bgColor indexed="65"/>
      </patternFill>
    </fill>
    <fill>
      <patternFill patternType="solid">
        <fgColor rgb="FFFFDCFF"/>
        <bgColor indexed="64"/>
      </patternFill>
    </fill>
    <fill>
      <patternFill patternType="solid">
        <fgColor theme="0" tint="-4.9989318521683403E-2"/>
        <bgColor indexed="64"/>
      </patternFill>
    </fill>
    <fill>
      <patternFill patternType="solid">
        <fgColor theme="0" tint="-4.9989318521683403E-2"/>
        <bgColor indexed="9"/>
      </patternFill>
    </fill>
  </fills>
  <borders count="64">
    <border>
      <left/>
      <right/>
      <top/>
      <bottom/>
      <diagonal/>
    </border>
    <border>
      <left/>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style="medium">
        <color indexed="8"/>
      </top>
      <bottom style="medium">
        <color indexed="8"/>
      </bottom>
      <diagonal/>
    </border>
    <border>
      <left/>
      <right/>
      <top style="medium">
        <color indexed="8"/>
      </top>
      <bottom style="double">
        <color indexed="8"/>
      </bottom>
      <diagonal/>
    </border>
    <border>
      <left style="thin">
        <color indexed="8"/>
      </left>
      <right/>
      <top style="thin">
        <color indexed="8"/>
      </top>
      <bottom style="thin">
        <color indexed="8"/>
      </bottom>
      <diagonal/>
    </border>
    <border>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right/>
      <top/>
      <bottom style="double">
        <color indexed="8"/>
      </bottom>
      <diagonal/>
    </border>
    <border>
      <left/>
      <right/>
      <top/>
      <bottom style="medium">
        <color theme="1"/>
      </bottom>
      <diagonal/>
    </border>
    <border>
      <left/>
      <right/>
      <top style="thin">
        <color indexed="8"/>
      </top>
      <bottom/>
      <diagonal/>
    </border>
    <border>
      <left style="medium">
        <color theme="1"/>
      </left>
      <right style="medium">
        <color theme="1"/>
      </right>
      <top style="medium">
        <color theme="1"/>
      </top>
      <bottom style="medium">
        <color theme="1"/>
      </bottom>
      <diagonal/>
    </border>
    <border>
      <left style="thin">
        <color indexed="64"/>
      </left>
      <right/>
      <top/>
      <bottom/>
      <diagonal/>
    </border>
    <border>
      <left/>
      <right style="thin">
        <color indexed="64"/>
      </right>
      <top style="thin">
        <color indexed="64"/>
      </top>
      <bottom/>
      <diagonal/>
    </border>
    <border>
      <left style="thin">
        <color indexed="64"/>
      </left>
      <right style="thin">
        <color theme="0" tint="-0.499984740745262"/>
      </right>
      <top style="dotted">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style="dotted">
        <color theme="0" tint="-0.499984740745262"/>
      </bottom>
      <diagonal/>
    </border>
    <border>
      <left/>
      <right style="thin">
        <color indexed="64"/>
      </right>
      <top/>
      <bottom/>
      <diagonal/>
    </border>
    <border>
      <left style="thin">
        <color indexed="64"/>
      </left>
      <right style="thin">
        <color theme="0" tint="-0.499984740745262"/>
      </right>
      <top style="dotted">
        <color theme="0" tint="-0.499984740745262"/>
      </top>
      <bottom style="double">
        <color indexed="64"/>
      </bottom>
      <diagonal/>
    </border>
    <border>
      <left style="thin">
        <color theme="0" tint="-0.499984740745262"/>
      </left>
      <right style="thin">
        <color theme="0" tint="-0.499984740745262"/>
      </right>
      <top style="dotted">
        <color theme="0" tint="-0.499984740745262"/>
      </top>
      <bottom style="double">
        <color indexed="64"/>
      </bottom>
      <diagonal/>
    </border>
    <border>
      <left/>
      <right style="thin">
        <color indexed="64"/>
      </right>
      <top/>
      <bottom style="thick">
        <color indexed="64"/>
      </bottom>
      <diagonal/>
    </border>
    <border>
      <left style="thin">
        <color indexed="64"/>
      </left>
      <right/>
      <top style="double">
        <color indexed="64"/>
      </top>
      <bottom style="thick">
        <color indexed="64"/>
      </bottom>
      <diagonal/>
    </border>
    <border>
      <left/>
      <right style="thin">
        <color theme="0" tint="-0.499984740745262"/>
      </right>
      <top style="double">
        <color indexed="64"/>
      </top>
      <bottom style="thick">
        <color indexed="64"/>
      </bottom>
      <diagonal/>
    </border>
    <border>
      <left style="thin">
        <color theme="0" tint="-0.499984740745262"/>
      </left>
      <right style="thin">
        <color theme="0" tint="-0.499984740745262"/>
      </right>
      <top style="double">
        <color indexed="64"/>
      </top>
      <bottom style="thick">
        <color indexed="64"/>
      </bottom>
      <diagonal/>
    </border>
    <border>
      <left style="double">
        <color indexed="64"/>
      </left>
      <right style="double">
        <color indexed="64"/>
      </right>
      <top style="double">
        <color indexed="64"/>
      </top>
      <bottom style="double">
        <color indexed="64"/>
      </bottom>
      <diagonal/>
    </border>
    <border>
      <left style="thin">
        <color theme="0" tint="-0.34998626667073579"/>
      </left>
      <right style="thin">
        <color theme="0" tint="-0.34998626667073579"/>
      </right>
      <top style="dotted">
        <color theme="0" tint="-0.34998626667073579"/>
      </top>
      <bottom style="dotted">
        <color theme="0" tint="-0.34998626667073579"/>
      </bottom>
      <diagonal/>
    </border>
    <border>
      <left style="thin">
        <color theme="0" tint="-0.34998626667073579"/>
      </left>
      <right style="thin">
        <color theme="0" tint="-0.34998626667073579"/>
      </right>
      <top style="dotted">
        <color theme="0" tint="-0.34998626667073579"/>
      </top>
      <bottom style="double">
        <color indexed="64"/>
      </bottom>
      <diagonal/>
    </border>
    <border>
      <left style="thin">
        <color theme="0" tint="-0.499984740745262"/>
      </left>
      <right style="thin">
        <color theme="0" tint="-0.499984740745262"/>
      </right>
      <top/>
      <bottom style="dotted">
        <color theme="0" tint="-0.499984740745262"/>
      </bottom>
      <diagonal/>
    </border>
    <border>
      <left style="thin">
        <color theme="0" tint="-0.34998626667073579"/>
      </left>
      <right style="thin">
        <color theme="0" tint="-0.34998626667073579"/>
      </right>
      <top/>
      <bottom style="dotted">
        <color theme="0" tint="-0.3499862666707357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theme="0" tint="-0.499984740745262"/>
      </right>
      <top/>
      <bottom style="dotted">
        <color theme="0" tint="-0.499984740745262"/>
      </bottom>
      <diagonal/>
    </border>
    <border>
      <left style="thin">
        <color theme="0" tint="-0.499984740745262"/>
      </left>
      <right style="thin">
        <color indexed="64"/>
      </right>
      <top style="medium">
        <color indexed="64"/>
      </top>
      <bottom/>
      <diagonal/>
    </border>
    <border>
      <left style="thin">
        <color theme="0" tint="-0.499984740745262"/>
      </left>
      <right style="thin">
        <color indexed="64"/>
      </right>
      <top/>
      <bottom/>
      <diagonal/>
    </border>
    <border>
      <left style="thin">
        <color theme="0" tint="-0.499984740745262"/>
      </left>
      <right style="thin">
        <color indexed="64"/>
      </right>
      <top/>
      <bottom style="double">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medium">
        <color indexed="8"/>
      </bottom>
      <diagonal/>
    </border>
    <border>
      <left/>
      <right style="thin">
        <color indexed="8"/>
      </right>
      <top/>
      <bottom style="medium">
        <color indexed="8"/>
      </bottom>
      <diagonal/>
    </border>
    <border>
      <left/>
      <right/>
      <top/>
      <bottom style="double">
        <color theme="1"/>
      </bottom>
      <diagonal/>
    </border>
    <border>
      <left/>
      <right/>
      <top/>
      <bottom style="thin">
        <color theme="1"/>
      </bottom>
      <diagonal/>
    </border>
    <border>
      <left/>
      <right/>
      <top/>
      <bottom style="medium">
        <color rgb="FF80000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top style="medium">
        <color theme="1"/>
      </top>
      <bottom style="medium">
        <color theme="1"/>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10">
    <xf numFmtId="0" fontId="0" fillId="0" borderId="0" xfId="0"/>
    <xf numFmtId="0" fontId="2" fillId="0" borderId="0" xfId="0" applyFont="1" applyProtection="1"/>
    <xf numFmtId="0" fontId="0" fillId="0" borderId="0" xfId="0" applyAlignment="1" applyProtection="1">
      <alignment horizontal="centerContinuous"/>
    </xf>
    <xf numFmtId="0" fontId="2" fillId="0" borderId="0" xfId="0" applyFont="1"/>
    <xf numFmtId="0" fontId="8" fillId="0" borderId="0" xfId="0" applyFont="1" applyProtection="1"/>
    <xf numFmtId="0" fontId="4" fillId="2" borderId="0" xfId="0" applyFont="1" applyFill="1"/>
    <xf numFmtId="0" fontId="9" fillId="0" borderId="0" xfId="0" applyFont="1"/>
    <xf numFmtId="0" fontId="3" fillId="0" borderId="0" xfId="0" applyFont="1"/>
    <xf numFmtId="0" fontId="0" fillId="0" borderId="0" xfId="0" applyAlignment="1">
      <alignment horizontal="centerContinuous"/>
    </xf>
    <xf numFmtId="0" fontId="3" fillId="0" borderId="0" xfId="0" applyFont="1" applyAlignment="1">
      <alignment horizontal="centerContinuous"/>
    </xf>
    <xf numFmtId="0" fontId="0" fillId="2" borderId="0" xfId="0" applyFill="1" applyProtection="1"/>
    <xf numFmtId="0" fontId="4" fillId="2" borderId="0" xfId="0" applyFont="1" applyFill="1" applyProtection="1"/>
    <xf numFmtId="0" fontId="4" fillId="2" borderId="0" xfId="0" applyFont="1" applyFill="1" applyAlignment="1" applyProtection="1">
      <alignment horizontal="centerContinuous"/>
    </xf>
    <xf numFmtId="0" fontId="0" fillId="2" borderId="0" xfId="0" applyFill="1" applyAlignment="1" applyProtection="1">
      <alignment horizontal="centerContinuous"/>
    </xf>
    <xf numFmtId="0" fontId="0" fillId="2" borderId="2" xfId="0" applyFill="1" applyBorder="1" applyProtection="1"/>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0" xfId="0" applyFont="1" applyFill="1" applyAlignment="1" applyProtection="1">
      <alignment horizontal="center"/>
    </xf>
    <xf numFmtId="0" fontId="4" fillId="2" borderId="4" xfId="0" applyFont="1" applyFill="1" applyBorder="1" applyAlignment="1" applyProtection="1">
      <alignment horizontal="center"/>
    </xf>
    <xf numFmtId="39" fontId="4" fillId="2" borderId="4" xfId="0" applyNumberFormat="1" applyFont="1" applyFill="1" applyBorder="1" applyAlignment="1" applyProtection="1">
      <alignment horizontal="center"/>
    </xf>
    <xf numFmtId="10" fontId="0" fillId="2" borderId="0" xfId="0" applyNumberFormat="1" applyFill="1" applyProtection="1"/>
    <xf numFmtId="0" fontId="4" fillId="2" borderId="0" xfId="0" applyFont="1" applyFill="1" applyAlignment="1">
      <alignment horizontal="centerContinuous"/>
    </xf>
    <xf numFmtId="0" fontId="0" fillId="2" borderId="0" xfId="0" applyFill="1" applyAlignment="1">
      <alignment horizontal="centerContinuous"/>
    </xf>
    <xf numFmtId="0" fontId="0" fillId="2" borderId="0" xfId="0" applyFill="1"/>
    <xf numFmtId="0" fontId="0" fillId="2" borderId="2" xfId="0" applyFill="1" applyBorder="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0" xfId="0" applyFont="1" applyFill="1" applyAlignment="1">
      <alignment horizontal="center"/>
    </xf>
    <xf numFmtId="0" fontId="0" fillId="2" borderId="4" xfId="0" applyFill="1" applyBorder="1"/>
    <xf numFmtId="0" fontId="4" fillId="2" borderId="4" xfId="0" applyFont="1" applyFill="1" applyBorder="1" applyAlignment="1">
      <alignment horizontal="center"/>
    </xf>
    <xf numFmtId="0" fontId="4" fillId="2" borderId="5" xfId="0" applyFont="1" applyFill="1" applyBorder="1"/>
    <xf numFmtId="0" fontId="5" fillId="2" borderId="0" xfId="0" applyFont="1" applyFill="1" applyAlignment="1" applyProtection="1">
      <alignment horizontal="centerContinuous" wrapText="1"/>
    </xf>
    <xf numFmtId="0" fontId="0" fillId="0" borderId="0" xfId="0" applyAlignment="1" applyProtection="1">
      <alignment horizontal="center"/>
    </xf>
    <xf numFmtId="0" fontId="5" fillId="2" borderId="0" xfId="0" applyFont="1" applyFill="1" applyAlignment="1">
      <alignment horizontal="centerContinuous"/>
    </xf>
    <xf numFmtId="0" fontId="3" fillId="2" borderId="0" xfId="0" applyFont="1" applyFill="1" applyProtection="1"/>
    <xf numFmtId="0" fontId="4" fillId="2" borderId="6" xfId="0" applyFont="1" applyFill="1" applyBorder="1" applyAlignment="1" applyProtection="1">
      <alignment horizontal="center"/>
    </xf>
    <xf numFmtId="0" fontId="4" fillId="2" borderId="7" xfId="0" applyFont="1" applyFill="1" applyBorder="1" applyAlignment="1" applyProtection="1">
      <alignment horizontal="center"/>
    </xf>
    <xf numFmtId="0" fontId="4" fillId="2" borderId="8" xfId="0" applyFont="1" applyFill="1" applyBorder="1" applyAlignment="1" applyProtection="1">
      <alignment horizontal="center"/>
    </xf>
    <xf numFmtId="0" fontId="4" fillId="2" borderId="9"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11" xfId="0" applyFont="1" applyFill="1" applyBorder="1" applyAlignment="1" applyProtection="1">
      <alignment horizontal="center"/>
    </xf>
    <xf numFmtId="0" fontId="4" fillId="2" borderId="1" xfId="0" applyFont="1" applyFill="1" applyBorder="1" applyAlignment="1" applyProtection="1">
      <alignment horizontal="center"/>
    </xf>
    <xf numFmtId="0" fontId="4" fillId="2" borderId="12" xfId="0" applyFont="1" applyFill="1" applyBorder="1" applyAlignment="1" applyProtection="1">
      <alignment horizontal="center"/>
    </xf>
    <xf numFmtId="0" fontId="0" fillId="2" borderId="0" xfId="0" applyFill="1" applyAlignment="1" applyProtection="1">
      <alignment horizontal="right"/>
    </xf>
    <xf numFmtId="0" fontId="20" fillId="0" borderId="0" xfId="0" applyFont="1"/>
    <xf numFmtId="0" fontId="21" fillId="0" borderId="0" xfId="0" applyFont="1"/>
    <xf numFmtId="0" fontId="21" fillId="0" borderId="0" xfId="0" applyFont="1" applyAlignment="1">
      <alignment horizontal="centerContinuous"/>
    </xf>
    <xf numFmtId="37" fontId="24" fillId="2" borderId="0" xfId="0" applyNumberFormat="1" applyFont="1" applyFill="1" applyBorder="1" applyProtection="1"/>
    <xf numFmtId="10" fontId="24" fillId="2" borderId="0" xfId="0" applyNumberFormat="1" applyFont="1" applyFill="1" applyBorder="1" applyAlignment="1" applyProtection="1">
      <alignment horizontal="center"/>
    </xf>
    <xf numFmtId="0" fontId="9" fillId="2" borderId="0" xfId="0" applyFont="1" applyFill="1" applyProtection="1"/>
    <xf numFmtId="0" fontId="25" fillId="2" borderId="5" xfId="0" applyFont="1" applyFill="1" applyBorder="1" applyProtection="1"/>
    <xf numFmtId="10" fontId="9" fillId="2" borderId="0" xfId="0" applyNumberFormat="1" applyFont="1" applyFill="1" applyProtection="1"/>
    <xf numFmtId="0" fontId="26" fillId="2" borderId="2" xfId="0" applyFont="1" applyFill="1" applyBorder="1" applyAlignment="1" applyProtection="1">
      <alignment horizontal="center"/>
    </xf>
    <xf numFmtId="0" fontId="4" fillId="2" borderId="0" xfId="0" applyFont="1" applyFill="1" applyAlignment="1"/>
    <xf numFmtId="0" fontId="9" fillId="2" borderId="0" xfId="0" applyFont="1" applyFill="1"/>
    <xf numFmtId="0" fontId="9" fillId="2" borderId="0" xfId="0" applyFont="1" applyFill="1" applyAlignment="1">
      <alignment horizontal="right"/>
    </xf>
    <xf numFmtId="0" fontId="25" fillId="2" borderId="0" xfId="0" applyFont="1" applyFill="1" applyProtection="1"/>
    <xf numFmtId="0" fontId="29" fillId="0" borderId="0" xfId="0" applyFont="1" applyProtection="1"/>
    <xf numFmtId="0" fontId="27" fillId="0" borderId="0" xfId="0" applyFont="1"/>
    <xf numFmtId="0" fontId="24" fillId="2" borderId="0" xfId="0" applyFont="1" applyFill="1" applyAlignment="1">
      <alignment horizontal="centerContinuous"/>
    </xf>
    <xf numFmtId="0" fontId="24" fillId="2" borderId="0" xfId="0" applyFont="1" applyFill="1"/>
    <xf numFmtId="0" fontId="31" fillId="0" borderId="0" xfId="0" applyFont="1"/>
    <xf numFmtId="0" fontId="0" fillId="2" borderId="0" xfId="0" applyFill="1" applyAlignment="1">
      <alignment horizontal="right"/>
    </xf>
    <xf numFmtId="0" fontId="0" fillId="0" borderId="0" xfId="0" applyAlignment="1" applyProtection="1"/>
    <xf numFmtId="0" fontId="0" fillId="2" borderId="0" xfId="0" applyFill="1" applyBorder="1" applyProtection="1"/>
    <xf numFmtId="0" fontId="24" fillId="2" borderId="0" xfId="0" applyFont="1" applyFill="1" applyProtection="1"/>
    <xf numFmtId="0" fontId="24" fillId="2" borderId="0" xfId="0" applyFont="1" applyFill="1" applyAlignment="1" applyProtection="1">
      <alignment horizontal="right"/>
    </xf>
    <xf numFmtId="0" fontId="26" fillId="2" borderId="3" xfId="0" applyFont="1" applyFill="1" applyBorder="1" applyAlignment="1" applyProtection="1">
      <alignment horizontal="center"/>
    </xf>
    <xf numFmtId="0" fontId="0" fillId="3" borderId="0" xfId="0" applyFill="1"/>
    <xf numFmtId="0" fontId="0" fillId="3" borderId="0" xfId="0" applyFill="1" applyProtection="1"/>
    <xf numFmtId="0" fontId="2" fillId="3" borderId="0" xfId="0" applyFont="1" applyFill="1" applyProtection="1"/>
    <xf numFmtId="0" fontId="4" fillId="3" borderId="0" xfId="0" applyFont="1" applyFill="1"/>
    <xf numFmtId="0" fontId="24" fillId="3" borderId="0" xfId="0" applyFont="1" applyFill="1"/>
    <xf numFmtId="0" fontId="9" fillId="3" borderId="0" xfId="0" applyFont="1" applyFill="1"/>
    <xf numFmtId="0" fontId="0" fillId="3" borderId="0" xfId="0" applyFill="1" applyAlignment="1">
      <alignment horizontal="centerContinuous"/>
    </xf>
    <xf numFmtId="0" fontId="12" fillId="0" borderId="0" xfId="0" applyFont="1" applyProtection="1"/>
    <xf numFmtId="0" fontId="12" fillId="0" borderId="0" xfId="0" applyFont="1"/>
    <xf numFmtId="0" fontId="22" fillId="3" borderId="0" xfId="0" applyFont="1" applyFill="1"/>
    <xf numFmtId="0" fontId="22" fillId="3" borderId="0" xfId="0" applyFont="1" applyFill="1" applyBorder="1"/>
    <xf numFmtId="0" fontId="22" fillId="3" borderId="0" xfId="0" quotePrefix="1" applyFont="1" applyFill="1"/>
    <xf numFmtId="0" fontId="22" fillId="3" borderId="1" xfId="0" applyFont="1" applyFill="1" applyBorder="1" applyProtection="1">
      <protection locked="0"/>
    </xf>
    <xf numFmtId="0" fontId="9" fillId="3" borderId="1" xfId="0" applyFont="1" applyFill="1" applyBorder="1"/>
    <xf numFmtId="0" fontId="2" fillId="3" borderId="0" xfId="0" applyFont="1" applyFill="1" applyAlignment="1" applyProtection="1">
      <alignment horizontal="centerContinuous"/>
    </xf>
    <xf numFmtId="39" fontId="2" fillId="3" borderId="0" xfId="0" applyNumberFormat="1" applyFont="1" applyFill="1" applyProtection="1"/>
    <xf numFmtId="39" fontId="0" fillId="3" borderId="0" xfId="0" applyNumberFormat="1" applyFill="1" applyProtection="1"/>
    <xf numFmtId="0" fontId="28" fillId="3" borderId="0" xfId="0" applyFont="1" applyFill="1" applyProtection="1"/>
    <xf numFmtId="0" fontId="0" fillId="3" borderId="0" xfId="0" applyFill="1" applyAlignment="1">
      <alignment horizontal="right"/>
    </xf>
    <xf numFmtId="0" fontId="29" fillId="2" borderId="0" xfId="0" applyFont="1" applyFill="1" applyProtection="1"/>
    <xf numFmtId="0" fontId="28" fillId="2" borderId="0" xfId="0" applyFont="1" applyFill="1"/>
    <xf numFmtId="0" fontId="35" fillId="3" borderId="0" xfId="0" applyFont="1" applyFill="1"/>
    <xf numFmtId="0" fontId="50" fillId="3" borderId="1" xfId="0" applyFont="1" applyFill="1" applyBorder="1" applyProtection="1">
      <protection locked="0"/>
    </xf>
    <xf numFmtId="0" fontId="49" fillId="3" borderId="1" xfId="0" applyFont="1" applyFill="1" applyBorder="1" applyAlignment="1" applyProtection="1">
      <alignment horizontal="center"/>
      <protection locked="0"/>
    </xf>
    <xf numFmtId="2" fontId="49" fillId="3" borderId="0" xfId="0" applyNumberFormat="1" applyFont="1" applyFill="1" applyBorder="1" applyProtection="1">
      <protection locked="0"/>
    </xf>
    <xf numFmtId="2" fontId="49" fillId="3" borderId="15" xfId="0" applyNumberFormat="1" applyFont="1" applyFill="1" applyBorder="1" applyProtection="1">
      <protection locked="0"/>
    </xf>
    <xf numFmtId="0" fontId="51" fillId="3" borderId="1" xfId="0" applyFont="1" applyFill="1" applyBorder="1"/>
    <xf numFmtId="3" fontId="49" fillId="3" borderId="1" xfId="0" applyNumberFormat="1" applyFont="1" applyFill="1" applyBorder="1" applyAlignment="1" applyProtection="1">
      <alignment wrapText="1"/>
      <protection locked="0"/>
    </xf>
    <xf numFmtId="0" fontId="49" fillId="3" borderId="1" xfId="0" applyFont="1" applyFill="1" applyBorder="1" applyAlignment="1" applyProtection="1">
      <alignment wrapText="1"/>
      <protection locked="0"/>
    </xf>
    <xf numFmtId="0" fontId="49" fillId="3" borderId="15" xfId="0" applyFont="1" applyFill="1" applyBorder="1" applyAlignment="1" applyProtection="1">
      <alignment wrapText="1"/>
      <protection locked="0"/>
    </xf>
    <xf numFmtId="3" fontId="40" fillId="3" borderId="16" xfId="0" applyNumberFormat="1" applyFont="1" applyFill="1" applyBorder="1" applyAlignment="1" applyProtection="1">
      <alignment wrapText="1"/>
    </xf>
    <xf numFmtId="4" fontId="49" fillId="3" borderId="1" xfId="0" applyNumberFormat="1" applyFont="1" applyFill="1" applyBorder="1" applyAlignment="1" applyProtection="1">
      <alignment horizontal="center"/>
      <protection locked="0"/>
    </xf>
    <xf numFmtId="0" fontId="52" fillId="3" borderId="1" xfId="0" applyFont="1" applyFill="1" applyBorder="1" applyAlignment="1" applyProtection="1">
      <alignment horizontal="center"/>
      <protection locked="0"/>
    </xf>
    <xf numFmtId="0" fontId="54" fillId="2" borderId="13" xfId="0" applyFont="1" applyFill="1" applyBorder="1" applyProtection="1"/>
    <xf numFmtId="10" fontId="54" fillId="2" borderId="13" xfId="0" applyNumberFormat="1" applyFont="1" applyFill="1" applyBorder="1" applyProtection="1"/>
    <xf numFmtId="5" fontId="54" fillId="2" borderId="13" xfId="0" applyNumberFormat="1" applyFont="1" applyFill="1" applyBorder="1" applyProtection="1"/>
    <xf numFmtId="0" fontId="54" fillId="2" borderId="5" xfId="0" applyFont="1" applyFill="1" applyBorder="1" applyProtection="1"/>
    <xf numFmtId="5" fontId="54" fillId="2" borderId="5" xfId="0" applyNumberFormat="1" applyFont="1" applyFill="1" applyBorder="1" applyProtection="1"/>
    <xf numFmtId="0" fontId="55" fillId="2" borderId="4" xfId="0" applyFont="1" applyFill="1" applyBorder="1" applyProtection="1"/>
    <xf numFmtId="0" fontId="57" fillId="2" borderId="13" xfId="0" applyFont="1" applyFill="1" applyBorder="1" applyAlignment="1" applyProtection="1">
      <alignment horizontal="left"/>
    </xf>
    <xf numFmtId="5" fontId="51" fillId="2" borderId="5" xfId="0" applyNumberFormat="1" applyFont="1" applyFill="1" applyBorder="1" applyProtection="1"/>
    <xf numFmtId="0" fontId="55" fillId="2" borderId="0" xfId="0" applyFont="1" applyFill="1"/>
    <xf numFmtId="5" fontId="40" fillId="3" borderId="14" xfId="0" applyNumberFormat="1" applyFont="1" applyFill="1" applyBorder="1" applyProtection="1"/>
    <xf numFmtId="0" fontId="40" fillId="3" borderId="0" xfId="0" applyFont="1" applyFill="1" applyProtection="1"/>
    <xf numFmtId="39" fontId="40" fillId="3" borderId="0" xfId="0" applyNumberFormat="1" applyFont="1" applyFill="1" applyProtection="1"/>
    <xf numFmtId="7" fontId="52" fillId="3" borderId="14" xfId="0" applyNumberFormat="1" applyFont="1" applyFill="1" applyBorder="1" applyProtection="1">
      <protection locked="0"/>
    </xf>
    <xf numFmtId="7" fontId="40" fillId="3" borderId="14" xfId="0" applyNumberFormat="1" applyFont="1" applyFill="1" applyBorder="1" applyProtection="1"/>
    <xf numFmtId="0" fontId="51" fillId="2" borderId="1" xfId="0" applyFont="1" applyFill="1" applyBorder="1" applyProtection="1"/>
    <xf numFmtId="0" fontId="59" fillId="3" borderId="14" xfId="0" applyFont="1" applyFill="1" applyBorder="1" applyProtection="1">
      <protection locked="0"/>
    </xf>
    <xf numFmtId="0" fontId="60" fillId="3" borderId="14" xfId="0" applyFont="1" applyFill="1" applyBorder="1" applyProtection="1">
      <protection locked="0"/>
    </xf>
    <xf numFmtId="5" fontId="54" fillId="2" borderId="1" xfId="0" applyNumberFormat="1" applyFont="1" applyFill="1" applyBorder="1" applyAlignment="1" applyProtection="1">
      <alignment horizontal="centerContinuous"/>
    </xf>
    <xf numFmtId="5" fontId="54" fillId="2" borderId="1" xfId="0" applyNumberFormat="1" applyFont="1" applyFill="1" applyBorder="1" applyProtection="1"/>
    <xf numFmtId="5" fontId="54" fillId="2" borderId="1" xfId="0" applyNumberFormat="1" applyFont="1" applyFill="1" applyBorder="1" applyAlignment="1" applyProtection="1"/>
    <xf numFmtId="0" fontId="48" fillId="2" borderId="1" xfId="0" applyFont="1" applyFill="1" applyBorder="1" applyProtection="1">
      <protection locked="0"/>
    </xf>
    <xf numFmtId="0" fontId="53" fillId="2" borderId="1" xfId="0" applyFont="1" applyFill="1" applyBorder="1" applyProtection="1">
      <protection locked="0"/>
    </xf>
    <xf numFmtId="2" fontId="54" fillId="2" borderId="13" xfId="0" applyNumberFormat="1" applyFont="1" applyFill="1" applyBorder="1" applyProtection="1"/>
    <xf numFmtId="164" fontId="54" fillId="2" borderId="13" xfId="0" applyNumberFormat="1" applyFont="1" applyFill="1" applyBorder="1" applyProtection="1"/>
    <xf numFmtId="0" fontId="58" fillId="2" borderId="1" xfId="0" applyFont="1" applyFill="1" applyBorder="1" applyProtection="1"/>
    <xf numFmtId="0" fontId="54" fillId="2" borderId="0" xfId="0" applyFont="1" applyFill="1" applyBorder="1" applyProtection="1"/>
    <xf numFmtId="5" fontId="54" fillId="2" borderId="0" xfId="0" applyNumberFormat="1" applyFont="1" applyFill="1" applyBorder="1" applyProtection="1"/>
    <xf numFmtId="0" fontId="11" fillId="4" borderId="0" xfId="0" applyFont="1" applyFill="1" applyProtection="1"/>
    <xf numFmtId="5" fontId="36" fillId="4" borderId="1" xfId="0" applyNumberFormat="1" applyFont="1" applyFill="1" applyBorder="1" applyAlignment="1" applyProtection="1">
      <alignment horizontal="center"/>
    </xf>
    <xf numFmtId="5" fontId="42" fillId="4" borderId="1" xfId="0" applyNumberFormat="1" applyFont="1" applyFill="1" applyBorder="1" applyProtection="1">
      <protection locked="0"/>
    </xf>
    <xf numFmtId="5" fontId="38" fillId="4" borderId="1" xfId="0" applyNumberFormat="1" applyFont="1" applyFill="1" applyBorder="1" applyProtection="1"/>
    <xf numFmtId="0" fontId="0" fillId="4" borderId="0" xfId="0" applyFill="1"/>
    <xf numFmtId="0" fontId="3" fillId="4" borderId="0" xfId="0" applyFont="1" applyFill="1" applyProtection="1"/>
    <xf numFmtId="0" fontId="34" fillId="4" borderId="0" xfId="0" applyFont="1" applyFill="1" applyProtection="1"/>
    <xf numFmtId="0" fontId="34" fillId="4" borderId="0" xfId="0" applyFont="1" applyFill="1" applyAlignment="1" applyProtection="1">
      <alignment horizontal="right"/>
    </xf>
    <xf numFmtId="0" fontId="2" fillId="4" borderId="0" xfId="0" applyFont="1" applyFill="1" applyProtection="1"/>
    <xf numFmtId="0" fontId="11" fillId="4" borderId="0" xfId="0" applyFont="1" applyFill="1" applyAlignment="1" applyProtection="1">
      <alignment horizontal="center"/>
    </xf>
    <xf numFmtId="0" fontId="14" fillId="4" borderId="0" xfId="0" applyFont="1" applyFill="1" applyProtection="1"/>
    <xf numFmtId="0" fontId="12" fillId="4" borderId="0" xfId="0" applyFont="1" applyFill="1" applyProtection="1"/>
    <xf numFmtId="0" fontId="11" fillId="4" borderId="0" xfId="0" applyFont="1" applyFill="1" applyAlignment="1" applyProtection="1">
      <alignment horizontal="right"/>
    </xf>
    <xf numFmtId="0" fontId="36" fillId="4" borderId="0" xfId="0" applyFont="1" applyFill="1" applyProtection="1"/>
    <xf numFmtId="0" fontId="13" fillId="4" borderId="0" xfId="0" applyFont="1" applyFill="1" applyProtection="1"/>
    <xf numFmtId="0" fontId="13" fillId="4" borderId="0" xfId="0" applyFont="1" applyFill="1" applyAlignment="1" applyProtection="1">
      <alignment horizontal="right"/>
    </xf>
    <xf numFmtId="5" fontId="38" fillId="6" borderId="1" xfId="0" applyNumberFormat="1" applyFont="1" applyFill="1" applyBorder="1" applyProtection="1"/>
    <xf numFmtId="5" fontId="36" fillId="5" borderId="1" xfId="0" applyNumberFormat="1" applyFont="1" applyFill="1" applyBorder="1" applyAlignment="1" applyProtection="1">
      <alignment horizontal="center"/>
    </xf>
    <xf numFmtId="0" fontId="18" fillId="4" borderId="0" xfId="0" applyFont="1" applyFill="1" applyProtection="1"/>
    <xf numFmtId="5" fontId="41" fillId="4" borderId="1" xfId="0" applyNumberFormat="1" applyFont="1" applyFill="1" applyBorder="1" applyProtection="1"/>
    <xf numFmtId="5" fontId="38" fillId="4" borderId="21" xfId="0" applyNumberFormat="1" applyFont="1" applyFill="1" applyBorder="1" applyProtection="1"/>
    <xf numFmtId="0" fontId="13" fillId="4" borderId="0" xfId="0" applyFont="1" applyFill="1" applyAlignment="1" applyProtection="1">
      <alignment horizontal="right" vertical="top"/>
    </xf>
    <xf numFmtId="0" fontId="2" fillId="3" borderId="0" xfId="0" applyFont="1" applyFill="1" applyAlignment="1" applyProtection="1">
      <alignment horizontal="right"/>
    </xf>
    <xf numFmtId="0" fontId="4" fillId="3" borderId="0" xfId="0" applyFont="1" applyFill="1" applyProtection="1"/>
    <xf numFmtId="0" fontId="24" fillId="3" borderId="0" xfId="0" applyFont="1" applyFill="1" applyProtection="1"/>
    <xf numFmtId="0" fontId="10" fillId="3" borderId="0" xfId="0" applyFont="1" applyFill="1" applyProtection="1"/>
    <xf numFmtId="0" fontId="9" fillId="3" borderId="0" xfId="0" applyFont="1" applyFill="1" applyProtection="1"/>
    <xf numFmtId="0" fontId="7" fillId="3" borderId="0" xfId="0" applyFont="1" applyFill="1" applyBorder="1" applyProtection="1"/>
    <xf numFmtId="0" fontId="7" fillId="3" borderId="0" xfId="0" applyFont="1" applyFill="1" applyBorder="1" applyAlignment="1" applyProtection="1">
      <alignment horizontal="center"/>
    </xf>
    <xf numFmtId="0" fontId="2" fillId="3" borderId="0" xfId="0" quotePrefix="1" applyFont="1" applyFill="1" applyAlignment="1" applyProtection="1">
      <alignment horizontal="right"/>
    </xf>
    <xf numFmtId="0" fontId="7" fillId="3" borderId="0" xfId="0" applyFont="1" applyFill="1" applyProtection="1"/>
    <xf numFmtId="0" fontId="51" fillId="3" borderId="1" xfId="0" applyFont="1" applyFill="1" applyBorder="1" applyProtection="1"/>
    <xf numFmtId="0" fontId="24" fillId="3" borderId="0" xfId="0" applyFont="1" applyFill="1" applyAlignment="1" applyProtection="1">
      <alignment horizontal="centerContinuous"/>
    </xf>
    <xf numFmtId="0" fontId="2" fillId="3" borderId="0" xfId="0" quotePrefix="1" applyFont="1" applyFill="1" applyAlignment="1" applyProtection="1">
      <alignment horizontal="right" vertical="top"/>
    </xf>
    <xf numFmtId="0" fontId="7" fillId="3" borderId="0" xfId="0" applyFont="1" applyFill="1" applyAlignment="1" applyProtection="1">
      <alignment horizontal="center"/>
    </xf>
    <xf numFmtId="0" fontId="2" fillId="3" borderId="0" xfId="0" applyFont="1" applyFill="1" applyAlignment="1" applyProtection="1">
      <alignment horizontal="left"/>
    </xf>
    <xf numFmtId="0" fontId="2" fillId="3" borderId="0" xfId="0" applyFont="1" applyFill="1" applyAlignment="1" applyProtection="1">
      <alignment horizontal="center"/>
    </xf>
    <xf numFmtId="0" fontId="24" fillId="3" borderId="0" xfId="0" applyFont="1" applyFill="1" applyAlignment="1" applyProtection="1">
      <alignment horizontal="right"/>
    </xf>
    <xf numFmtId="4" fontId="2" fillId="3" borderId="0" xfId="0" applyNumberFormat="1" applyFont="1" applyFill="1" applyBorder="1" applyProtection="1"/>
    <xf numFmtId="0" fontId="24" fillId="3" borderId="0" xfId="0" applyFont="1" applyFill="1" applyBorder="1" applyAlignment="1" applyProtection="1">
      <alignment horizontal="centerContinuous"/>
    </xf>
    <xf numFmtId="0" fontId="24" fillId="3" borderId="0" xfId="0" quotePrefix="1" applyNumberFormat="1" applyFont="1" applyFill="1" applyAlignment="1" applyProtection="1">
      <alignment horizontal="right" indent="1"/>
    </xf>
    <xf numFmtId="0" fontId="24" fillId="3" borderId="0" xfId="0" applyFont="1" applyFill="1" applyAlignment="1" applyProtection="1">
      <alignment horizontal="left"/>
    </xf>
    <xf numFmtId="0" fontId="26" fillId="3" borderId="0" xfId="0" applyFont="1" applyFill="1" applyProtection="1"/>
    <xf numFmtId="0" fontId="26" fillId="3" borderId="0" xfId="0" applyFont="1" applyFill="1" applyBorder="1" applyProtection="1"/>
    <xf numFmtId="0" fontId="0" fillId="3" borderId="0" xfId="0" applyNumberFormat="1" applyFill="1" applyAlignment="1" applyProtection="1">
      <alignment wrapText="1" readingOrder="1"/>
    </xf>
    <xf numFmtId="0" fontId="24" fillId="3" borderId="0" xfId="0" applyFont="1" applyFill="1" applyBorder="1" applyAlignment="1" applyProtection="1">
      <alignment horizontal="left"/>
    </xf>
    <xf numFmtId="0" fontId="0" fillId="3" borderId="0" xfId="0" applyFill="1" applyAlignment="1" applyProtection="1">
      <alignment horizontal="left"/>
    </xf>
    <xf numFmtId="0" fontId="0" fillId="3" borderId="0" xfId="0" applyFill="1" applyBorder="1" applyProtection="1"/>
    <xf numFmtId="0" fontId="2" fillId="3" borderId="0" xfId="0" applyFont="1" applyFill="1" applyAlignment="1" applyProtection="1">
      <alignment horizontal="right" vertical="top"/>
    </xf>
    <xf numFmtId="0" fontId="2" fillId="3" borderId="0" xfId="0" applyFont="1" applyFill="1" applyAlignment="1" applyProtection="1">
      <alignment horizontal="right" wrapText="1"/>
    </xf>
    <xf numFmtId="0" fontId="2" fillId="3" borderId="0" xfId="0" applyFont="1" applyFill="1" applyAlignment="1" applyProtection="1">
      <alignment horizontal="center" wrapText="1"/>
    </xf>
    <xf numFmtId="0" fontId="2" fillId="3" borderId="0" xfId="0" applyFont="1" applyFill="1" applyAlignment="1" applyProtection="1">
      <alignment wrapText="1"/>
    </xf>
    <xf numFmtId="0" fontId="2" fillId="3" borderId="0" xfId="0" applyFont="1" applyFill="1" applyBorder="1" applyAlignment="1" applyProtection="1">
      <alignment wrapText="1"/>
    </xf>
    <xf numFmtId="0" fontId="47" fillId="3" borderId="0" xfId="0" applyFont="1" applyFill="1" applyProtection="1"/>
    <xf numFmtId="0" fontId="2" fillId="3" borderId="1" xfId="0" applyFont="1" applyFill="1" applyBorder="1" applyProtection="1"/>
    <xf numFmtId="0" fontId="52" fillId="3" borderId="1" xfId="0" applyFont="1" applyFill="1" applyBorder="1" applyProtection="1">
      <protection locked="0"/>
    </xf>
    <xf numFmtId="0" fontId="26" fillId="3" borderId="2" xfId="0" applyFont="1" applyFill="1" applyBorder="1" applyAlignment="1">
      <alignment horizontal="centerContinuous"/>
    </xf>
    <xf numFmtId="0" fontId="26" fillId="3" borderId="2" xfId="0" applyFont="1" applyFill="1" applyBorder="1" applyAlignment="1">
      <alignment horizontal="center"/>
    </xf>
    <xf numFmtId="0" fontId="26" fillId="3" borderId="3" xfId="0" applyFont="1" applyFill="1" applyBorder="1" applyAlignment="1">
      <alignment horizontal="centerContinuous"/>
    </xf>
    <xf numFmtId="0" fontId="26" fillId="3" borderId="3" xfId="0" applyFont="1" applyFill="1" applyBorder="1" applyAlignment="1">
      <alignment horizontal="center"/>
    </xf>
    <xf numFmtId="0" fontId="26" fillId="3" borderId="4" xfId="0" applyFont="1" applyFill="1" applyBorder="1" applyAlignment="1">
      <alignment horizontal="center"/>
    </xf>
    <xf numFmtId="5" fontId="51" fillId="3" borderId="14" xfId="0" applyNumberFormat="1" applyFont="1" applyFill="1" applyBorder="1" applyProtection="1"/>
    <xf numFmtId="0" fontId="62" fillId="4" borderId="22" xfId="0" applyFont="1" applyFill="1" applyBorder="1" applyProtection="1">
      <protection locked="0"/>
    </xf>
    <xf numFmtId="49" fontId="0" fillId="3" borderId="0" xfId="0" applyNumberFormat="1" applyFont="1" applyFill="1" applyAlignment="1" applyProtection="1">
      <alignment horizontal="center" vertical="top"/>
    </xf>
    <xf numFmtId="0" fontId="0" fillId="3" borderId="0" xfId="0" applyFont="1" applyFill="1" applyProtection="1"/>
    <xf numFmtId="0" fontId="63" fillId="3" borderId="1" xfId="0" applyFont="1" applyFill="1" applyBorder="1" applyProtection="1">
      <protection locked="0"/>
    </xf>
    <xf numFmtId="0" fontId="63" fillId="3" borderId="0" xfId="0" applyFont="1" applyFill="1" applyBorder="1" applyProtection="1">
      <protection locked="0"/>
    </xf>
    <xf numFmtId="0" fontId="0" fillId="4" borderId="0" xfId="0" applyFont="1" applyFill="1" applyProtection="1"/>
    <xf numFmtId="0" fontId="2" fillId="4" borderId="0" xfId="0" applyFont="1" applyFill="1" applyAlignment="1" applyProtection="1">
      <alignment horizontal="right"/>
    </xf>
    <xf numFmtId="0" fontId="4" fillId="4" borderId="0" xfId="0" applyFont="1" applyFill="1" applyProtection="1"/>
    <xf numFmtId="0" fontId="24" fillId="4" borderId="0" xfId="0" applyFont="1" applyFill="1" applyProtection="1"/>
    <xf numFmtId="0" fontId="5" fillId="4" borderId="0" xfId="0" applyFont="1" applyFill="1" applyProtection="1"/>
    <xf numFmtId="0" fontId="0" fillId="3" borderId="0" xfId="0" applyFont="1" applyFill="1" applyAlignment="1" applyProtection="1">
      <alignment horizontal="right"/>
    </xf>
    <xf numFmtId="0" fontId="0" fillId="4" borderId="0" xfId="0" applyFont="1" applyFill="1" applyAlignment="1" applyProtection="1">
      <alignment horizontal="right"/>
    </xf>
    <xf numFmtId="0" fontId="15" fillId="4" borderId="0" xfId="0" applyFont="1" applyFill="1" applyAlignment="1" applyProtection="1">
      <alignment horizontal="center"/>
    </xf>
    <xf numFmtId="0" fontId="44" fillId="4" borderId="1" xfId="0" applyFont="1" applyFill="1" applyBorder="1" applyAlignment="1" applyProtection="1">
      <alignment horizontal="right"/>
      <protection locked="0"/>
    </xf>
    <xf numFmtId="0" fontId="0" fillId="3" borderId="0" xfId="0" applyFill="1" applyAlignment="1" applyProtection="1"/>
    <xf numFmtId="0" fontId="2" fillId="3" borderId="0" xfId="0" applyFont="1" applyFill="1" applyAlignment="1" applyProtection="1"/>
    <xf numFmtId="0" fontId="65" fillId="2" borderId="0" xfId="0" applyFont="1" applyFill="1" applyBorder="1" applyAlignment="1">
      <alignment horizontal="right"/>
    </xf>
    <xf numFmtId="0" fontId="66" fillId="4" borderId="0" xfId="0" applyFont="1" applyFill="1" applyBorder="1" applyAlignment="1" applyProtection="1"/>
    <xf numFmtId="0" fontId="58" fillId="4" borderId="0" xfId="0" applyFont="1" applyFill="1" applyBorder="1" applyAlignment="1"/>
    <xf numFmtId="0" fontId="11" fillId="4" borderId="0" xfId="0" applyFont="1" applyFill="1" applyAlignment="1" applyProtection="1">
      <alignment horizontal="left" wrapText="1"/>
    </xf>
    <xf numFmtId="167" fontId="26" fillId="4" borderId="0" xfId="0" applyNumberFormat="1" applyFont="1" applyFill="1" applyAlignment="1" applyProtection="1">
      <alignment horizontal="center"/>
    </xf>
    <xf numFmtId="7" fontId="2" fillId="4" borderId="0" xfId="0" applyNumberFormat="1" applyFont="1" applyFill="1" applyAlignment="1" applyProtection="1">
      <alignment horizontal="center"/>
    </xf>
    <xf numFmtId="0" fontId="70" fillId="4" borderId="0" xfId="0" applyFont="1" applyFill="1" applyProtection="1"/>
    <xf numFmtId="0" fontId="25" fillId="2" borderId="0" xfId="0" applyFont="1" applyFill="1" applyBorder="1" applyProtection="1"/>
    <xf numFmtId="0" fontId="4" fillId="2" borderId="0" xfId="0" applyFont="1" applyFill="1" applyBorder="1"/>
    <xf numFmtId="0" fontId="51" fillId="2" borderId="0" xfId="0" applyFont="1" applyFill="1" applyBorder="1"/>
    <xf numFmtId="5" fontId="51" fillId="2" borderId="0" xfId="0" applyNumberFormat="1" applyFont="1" applyFill="1" applyBorder="1" applyProtection="1"/>
    <xf numFmtId="0" fontId="21" fillId="4" borderId="0" xfId="0" applyFont="1" applyFill="1"/>
    <xf numFmtId="0" fontId="9" fillId="6" borderId="0" xfId="0" applyFont="1" applyFill="1" applyProtection="1"/>
    <xf numFmtId="0" fontId="25" fillId="6" borderId="0" xfId="0" applyFont="1" applyFill="1" applyProtection="1"/>
    <xf numFmtId="0" fontId="54" fillId="6" borderId="0" xfId="0" applyFont="1" applyFill="1" applyBorder="1" applyProtection="1"/>
    <xf numFmtId="5" fontId="54" fillId="6" borderId="0" xfId="0" applyNumberFormat="1" applyFont="1" applyFill="1" applyBorder="1" applyProtection="1"/>
    <xf numFmtId="0" fontId="9" fillId="4" borderId="0" xfId="0" applyFont="1" applyFill="1" applyProtection="1"/>
    <xf numFmtId="0" fontId="9" fillId="4" borderId="0" xfId="0" applyFont="1" applyFill="1"/>
    <xf numFmtId="0" fontId="5" fillId="2" borderId="0" xfId="0" applyFont="1" applyFill="1" applyAlignment="1" applyProtection="1">
      <alignment horizontal="centerContinuous"/>
    </xf>
    <xf numFmtId="0" fontId="32" fillId="4" borderId="0" xfId="0" applyFont="1" applyFill="1" applyAlignment="1">
      <alignment horizontal="centerContinuous"/>
    </xf>
    <xf numFmtId="0" fontId="9" fillId="4" borderId="0" xfId="0" applyFont="1" applyFill="1" applyAlignment="1">
      <alignment horizontal="centerContinuous"/>
    </xf>
    <xf numFmtId="0" fontId="22" fillId="4" borderId="0" xfId="0" applyFont="1" applyFill="1"/>
    <xf numFmtId="0" fontId="22" fillId="4" borderId="0" xfId="0" applyFont="1" applyFill="1" applyBorder="1"/>
    <xf numFmtId="0" fontId="67" fillId="4" borderId="0" xfId="0" applyFont="1" applyFill="1" applyBorder="1" applyAlignment="1" applyProtection="1"/>
    <xf numFmtId="0" fontId="5" fillId="3" borderId="0" xfId="0" applyFont="1" applyFill="1" applyAlignment="1">
      <alignment horizontal="centerContinuous"/>
    </xf>
    <xf numFmtId="0" fontId="5" fillId="0" borderId="0" xfId="0" applyFont="1" applyAlignment="1" applyProtection="1">
      <alignment horizontal="centerContinuous"/>
    </xf>
    <xf numFmtId="0" fontId="45" fillId="4" borderId="0" xfId="0" applyFont="1" applyFill="1" applyBorder="1" applyProtection="1"/>
    <xf numFmtId="0" fontId="11" fillId="4" borderId="0" xfId="0" applyFont="1" applyFill="1" applyAlignment="1" applyProtection="1">
      <alignment horizontal="left" vertical="top" wrapText="1"/>
    </xf>
    <xf numFmtId="5" fontId="63" fillId="3" borderId="14" xfId="0" applyNumberFormat="1" applyFont="1" applyFill="1" applyBorder="1" applyProtection="1">
      <protection locked="0"/>
    </xf>
    <xf numFmtId="0" fontId="0" fillId="4" borderId="0" xfId="0" applyFill="1" applyProtection="1"/>
    <xf numFmtId="0" fontId="33" fillId="4" borderId="0" xfId="0" applyFont="1" applyFill="1" applyAlignment="1" applyProtection="1">
      <alignment horizontal="centerContinuous"/>
    </xf>
    <xf numFmtId="0" fontId="11" fillId="4" borderId="0" xfId="0" applyFont="1" applyFill="1" applyAlignment="1" applyProtection="1">
      <alignment horizontal="centerContinuous"/>
    </xf>
    <xf numFmtId="0" fontId="12" fillId="4" borderId="0" xfId="0" applyFont="1" applyFill="1" applyAlignment="1" applyProtection="1">
      <alignment horizontal="centerContinuous"/>
    </xf>
    <xf numFmtId="0" fontId="3" fillId="4" borderId="0" xfId="0" applyFont="1" applyFill="1" applyAlignment="1" applyProtection="1">
      <alignment horizontal="centerContinuous"/>
    </xf>
    <xf numFmtId="0" fontId="15" fillId="4" borderId="0" xfId="0" applyFont="1" applyFill="1" applyProtection="1"/>
    <xf numFmtId="0" fontId="37" fillId="4" borderId="0" xfId="0" applyFont="1" applyFill="1" applyProtection="1"/>
    <xf numFmtId="166" fontId="36" fillId="4" borderId="0" xfId="0" applyNumberFormat="1" applyFont="1" applyFill="1" applyProtection="1"/>
    <xf numFmtId="166" fontId="11" fillId="4" borderId="0" xfId="0" applyNumberFormat="1" applyFont="1" applyFill="1" applyProtection="1"/>
    <xf numFmtId="166" fontId="43" fillId="4" borderId="0" xfId="0" applyNumberFormat="1" applyFont="1" applyFill="1" applyProtection="1"/>
    <xf numFmtId="166" fontId="38" fillId="4" borderId="0" xfId="0" applyNumberFormat="1" applyFont="1" applyFill="1" applyProtection="1"/>
    <xf numFmtId="166" fontId="11" fillId="4" borderId="0" xfId="0" applyNumberFormat="1" applyFont="1" applyFill="1" applyAlignment="1" applyProtection="1">
      <alignment horizontal="right"/>
    </xf>
    <xf numFmtId="166" fontId="42" fillId="4" borderId="0" xfId="0" applyNumberFormat="1" applyFont="1" applyFill="1" applyProtection="1"/>
    <xf numFmtId="0" fontId="8" fillId="4" borderId="0" xfId="0" applyFont="1" applyFill="1" applyProtection="1"/>
    <xf numFmtId="0" fontId="16" fillId="4" borderId="0" xfId="0" applyFont="1" applyFill="1" applyProtection="1"/>
    <xf numFmtId="49" fontId="11" fillId="4" borderId="0" xfId="0" applyNumberFormat="1" applyFont="1" applyFill="1" applyAlignment="1" applyProtection="1">
      <alignment horizontal="right"/>
    </xf>
    <xf numFmtId="49" fontId="13" fillId="4" borderId="0" xfId="0" applyNumberFormat="1" applyFont="1" applyFill="1" applyAlignment="1" applyProtection="1">
      <alignment horizontal="right"/>
    </xf>
    <xf numFmtId="5" fontId="42" fillId="4" borderId="0" xfId="0" applyNumberFormat="1" applyFont="1" applyFill="1" applyProtection="1"/>
    <xf numFmtId="5" fontId="36" fillId="4" borderId="0" xfId="0" applyNumberFormat="1" applyFont="1" applyFill="1" applyProtection="1"/>
    <xf numFmtId="5" fontId="11" fillId="4" borderId="0" xfId="0" applyNumberFormat="1" applyFont="1" applyFill="1" applyProtection="1"/>
    <xf numFmtId="5" fontId="38" fillId="4" borderId="0" xfId="0" applyNumberFormat="1" applyFont="1" applyFill="1" applyProtection="1"/>
    <xf numFmtId="37" fontId="11" fillId="4" borderId="0" xfId="0" applyNumberFormat="1" applyFont="1" applyFill="1" applyProtection="1"/>
    <xf numFmtId="5" fontId="11" fillId="6" borderId="0" xfId="0" applyNumberFormat="1" applyFont="1" applyFill="1" applyProtection="1"/>
    <xf numFmtId="0" fontId="65" fillId="2" borderId="0" xfId="0" applyFont="1" applyFill="1" applyBorder="1" applyAlignment="1" applyProtection="1">
      <alignment horizontal="right"/>
    </xf>
    <xf numFmtId="0" fontId="74" fillId="4" borderId="0" xfId="0" applyFont="1" applyFill="1" applyProtection="1"/>
    <xf numFmtId="0" fontId="0" fillId="0" borderId="0" xfId="0" applyProtection="1"/>
    <xf numFmtId="0" fontId="17" fillId="4" borderId="0" xfId="0" applyFont="1" applyFill="1" applyProtection="1"/>
    <xf numFmtId="0" fontId="16" fillId="4" borderId="0" xfId="0" applyFont="1" applyFill="1" applyBorder="1" applyProtection="1"/>
    <xf numFmtId="0" fontId="61" fillId="4" borderId="0" xfId="0" applyFont="1" applyFill="1" applyProtection="1"/>
    <xf numFmtId="5" fontId="44" fillId="4" borderId="0" xfId="0" applyNumberFormat="1" applyFont="1" applyFill="1" applyProtection="1"/>
    <xf numFmtId="37" fontId="12" fillId="4" borderId="0" xfId="0" applyNumberFormat="1" applyFont="1" applyFill="1" applyProtection="1"/>
    <xf numFmtId="0" fontId="11" fillId="4" borderId="0" xfId="0" applyFont="1" applyFill="1" applyAlignment="1" applyProtection="1">
      <alignment horizontal="left"/>
    </xf>
    <xf numFmtId="37" fontId="11" fillId="5" borderId="0" xfId="0" applyNumberFormat="1" applyFont="1" applyFill="1" applyBorder="1" applyProtection="1"/>
    <xf numFmtId="37" fontId="12" fillId="4" borderId="0" xfId="0" applyNumberFormat="1" applyFont="1" applyFill="1" applyBorder="1" applyProtection="1"/>
    <xf numFmtId="37" fontId="11" fillId="4" borderId="0" xfId="0" applyNumberFormat="1" applyFont="1" applyFill="1" applyBorder="1" applyProtection="1"/>
    <xf numFmtId="37" fontId="11" fillId="5" borderId="0" xfId="0" applyNumberFormat="1" applyFont="1" applyFill="1" applyProtection="1"/>
    <xf numFmtId="5" fontId="38" fillId="4" borderId="0" xfId="0" applyNumberFormat="1" applyFont="1" applyFill="1" applyBorder="1" applyProtection="1"/>
    <xf numFmtId="5" fontId="12" fillId="4" borderId="0" xfId="0" applyNumberFormat="1" applyFont="1" applyFill="1" applyProtection="1"/>
    <xf numFmtId="0" fontId="19" fillId="4" borderId="0" xfId="0" applyFont="1" applyFill="1" applyAlignment="1" applyProtection="1">
      <alignment vertical="top"/>
    </xf>
    <xf numFmtId="5" fontId="38" fillId="4" borderId="7" xfId="0" applyNumberFormat="1" applyFont="1" applyFill="1" applyBorder="1" applyProtection="1"/>
    <xf numFmtId="0" fontId="20" fillId="3" borderId="0" xfId="0" applyFont="1" applyFill="1" applyProtection="1"/>
    <xf numFmtId="0" fontId="26" fillId="4" borderId="2" xfId="0" applyFont="1" applyFill="1" applyBorder="1" applyAlignment="1">
      <alignment horizontal="centerContinuous"/>
    </xf>
    <xf numFmtId="0" fontId="26" fillId="4" borderId="2" xfId="0" applyFont="1" applyFill="1" applyBorder="1" applyAlignment="1">
      <alignment horizontal="center"/>
    </xf>
    <xf numFmtId="0" fontId="26" fillId="4" borderId="3" xfId="0" applyFont="1" applyFill="1" applyBorder="1" applyAlignment="1">
      <alignment horizontal="centerContinuous"/>
    </xf>
    <xf numFmtId="0" fontId="26" fillId="4" borderId="3" xfId="0" applyFont="1" applyFill="1" applyBorder="1" applyAlignment="1">
      <alignment horizontal="center"/>
    </xf>
    <xf numFmtId="0" fontId="26" fillId="4" borderId="4" xfId="0" applyFont="1" applyFill="1" applyBorder="1" applyAlignment="1">
      <alignment horizontal="center"/>
    </xf>
    <xf numFmtId="0" fontId="48" fillId="3" borderId="17" xfId="0" applyFont="1" applyFill="1" applyBorder="1" applyAlignment="1" applyProtection="1">
      <alignment horizontal="left" vertical="center"/>
      <protection locked="0"/>
    </xf>
    <xf numFmtId="38" fontId="50" fillId="3" borderId="20" xfId="0" applyNumberFormat="1" applyFont="1" applyFill="1" applyBorder="1" applyAlignment="1" applyProtection="1">
      <alignment horizontal="center" vertical="center"/>
      <protection locked="0"/>
    </xf>
    <xf numFmtId="38" fontId="50" fillId="3" borderId="19" xfId="0" applyNumberFormat="1" applyFont="1" applyFill="1" applyBorder="1" applyAlignment="1" applyProtection="1">
      <alignment horizontal="center" vertical="center"/>
      <protection locked="0"/>
    </xf>
    <xf numFmtId="10" fontId="54" fillId="2" borderId="17" xfId="0" applyNumberFormat="1" applyFont="1" applyFill="1" applyBorder="1" applyAlignment="1" applyProtection="1">
      <alignment horizontal="center" vertical="center"/>
    </xf>
    <xf numFmtId="38" fontId="50" fillId="3" borderId="5" xfId="0" applyNumberFormat="1" applyFont="1" applyFill="1" applyBorder="1" applyAlignment="1" applyProtection="1">
      <alignment horizontal="center" vertical="center"/>
      <protection locked="0"/>
    </xf>
    <xf numFmtId="10" fontId="54" fillId="2" borderId="13" xfId="0" applyNumberFormat="1" applyFont="1" applyFill="1" applyBorder="1" applyAlignment="1" applyProtection="1">
      <alignment horizontal="center" vertical="center"/>
    </xf>
    <xf numFmtId="10" fontId="51" fillId="2" borderId="13" xfId="0" applyNumberFormat="1" applyFont="1" applyFill="1" applyBorder="1" applyAlignment="1" applyProtection="1">
      <alignment horizontal="center" vertical="center"/>
    </xf>
    <xf numFmtId="0" fontId="48" fillId="4" borderId="17" xfId="0" applyFont="1" applyFill="1" applyBorder="1" applyAlignment="1" applyProtection="1">
      <alignment horizontal="left" vertical="center"/>
      <protection locked="0"/>
    </xf>
    <xf numFmtId="38" fontId="50" fillId="4" borderId="20" xfId="0" applyNumberFormat="1" applyFont="1" applyFill="1" applyBorder="1" applyAlignment="1" applyProtection="1">
      <alignment horizontal="center" vertical="center"/>
      <protection locked="0"/>
    </xf>
    <xf numFmtId="38" fontId="50" fillId="4" borderId="2" xfId="0" applyNumberFormat="1" applyFont="1" applyFill="1" applyBorder="1" applyAlignment="1" applyProtection="1">
      <alignment horizontal="center" vertical="center"/>
      <protection locked="0"/>
    </xf>
    <xf numFmtId="38" fontId="51" fillId="2" borderId="5" xfId="0" applyNumberFormat="1" applyFont="1" applyFill="1" applyBorder="1" applyAlignment="1">
      <alignment vertical="center"/>
    </xf>
    <xf numFmtId="38" fontId="51" fillId="2" borderId="18" xfId="0" applyNumberFormat="1" applyFont="1" applyFill="1" applyBorder="1" applyAlignment="1">
      <alignment vertical="center"/>
    </xf>
    <xf numFmtId="10" fontId="54" fillId="2" borderId="5" xfId="0" applyNumberFormat="1" applyFont="1" applyFill="1" applyBorder="1" applyAlignment="1" applyProtection="1">
      <alignment horizontal="center" vertical="center"/>
    </xf>
    <xf numFmtId="38" fontId="0" fillId="4" borderId="24" xfId="0" applyNumberFormat="1" applyFill="1" applyBorder="1" applyAlignment="1">
      <alignment vertical="center"/>
    </xf>
    <xf numFmtId="0" fontId="26" fillId="4" borderId="0" xfId="0" applyFont="1" applyFill="1" applyAlignment="1">
      <alignment horizontal="right" vertical="center"/>
    </xf>
    <xf numFmtId="0" fontId="25" fillId="4" borderId="23" xfId="0" applyFont="1" applyFill="1" applyBorder="1" applyAlignment="1" applyProtection="1">
      <alignment horizontal="left" vertical="center"/>
    </xf>
    <xf numFmtId="0" fontId="4" fillId="3" borderId="0" xfId="0" applyFont="1" applyFill="1" applyAlignment="1">
      <alignment horizontal="center" vertical="center"/>
    </xf>
    <xf numFmtId="0" fontId="75" fillId="4" borderId="4" xfId="0" applyFont="1" applyFill="1" applyBorder="1" applyAlignment="1">
      <alignment horizontal="center"/>
    </xf>
    <xf numFmtId="0" fontId="23" fillId="0" borderId="0" xfId="0" applyFont="1" applyProtection="1"/>
    <xf numFmtId="0" fontId="9" fillId="0" borderId="0" xfId="0" applyFont="1" applyProtection="1"/>
    <xf numFmtId="0" fontId="6" fillId="0" borderId="0" xfId="0" applyFont="1" applyProtection="1"/>
    <xf numFmtId="0" fontId="30" fillId="0" borderId="0" xfId="0" applyFont="1" applyProtection="1"/>
    <xf numFmtId="0" fontId="48" fillId="4" borderId="1" xfId="0" applyFont="1" applyFill="1" applyBorder="1" applyProtection="1">
      <protection locked="0"/>
    </xf>
    <xf numFmtId="0" fontId="6" fillId="2" borderId="0" xfId="0" applyFont="1" applyFill="1" applyProtection="1"/>
    <xf numFmtId="0" fontId="27" fillId="2" borderId="0" xfId="0" applyFont="1" applyFill="1" applyAlignment="1" applyProtection="1">
      <alignment horizontal="right"/>
    </xf>
    <xf numFmtId="165" fontId="59" fillId="4" borderId="0" xfId="0" applyNumberFormat="1" applyFont="1" applyFill="1" applyBorder="1" applyAlignment="1" applyProtection="1"/>
    <xf numFmtId="0" fontId="77" fillId="0" borderId="0" xfId="1" applyFont="1"/>
    <xf numFmtId="0" fontId="77" fillId="0" borderId="25" xfId="1" applyFont="1" applyBorder="1"/>
    <xf numFmtId="0" fontId="77" fillId="0" borderId="0" xfId="1" applyFont="1" applyAlignment="1">
      <alignment horizontal="center"/>
    </xf>
    <xf numFmtId="0" fontId="80" fillId="0" borderId="0" xfId="1" applyFont="1" applyFill="1" applyBorder="1" applyAlignment="1">
      <alignment horizontal="center"/>
    </xf>
    <xf numFmtId="0" fontId="78" fillId="0" borderId="41" xfId="1" applyFont="1" applyBorder="1" applyAlignment="1">
      <alignment horizontal="center" vertical="center" wrapText="1"/>
    </xf>
    <xf numFmtId="0" fontId="78" fillId="0" borderId="41" xfId="1" applyFont="1" applyFill="1" applyBorder="1" applyAlignment="1">
      <alignment horizontal="center" vertical="center" wrapText="1"/>
    </xf>
    <xf numFmtId="6" fontId="42" fillId="4" borderId="1" xfId="0" applyNumberFormat="1" applyFont="1" applyFill="1" applyBorder="1" applyProtection="1">
      <protection locked="0"/>
    </xf>
    <xf numFmtId="6" fontId="11" fillId="4" borderId="0" xfId="0" applyNumberFormat="1" applyFont="1" applyFill="1" applyAlignment="1" applyProtection="1">
      <alignment horizontal="right"/>
    </xf>
    <xf numFmtId="6" fontId="38" fillId="4" borderId="1" xfId="0" applyNumberFormat="1" applyFont="1" applyFill="1" applyBorder="1" applyAlignment="1" applyProtection="1">
      <alignment horizontal="right"/>
    </xf>
    <xf numFmtId="6" fontId="38" fillId="4" borderId="0" xfId="0" applyNumberFormat="1" applyFont="1" applyFill="1" applyAlignment="1" applyProtection="1">
      <alignment horizontal="right"/>
    </xf>
    <xf numFmtId="6" fontId="38" fillId="4" borderId="1" xfId="0" applyNumberFormat="1" applyFont="1" applyFill="1" applyBorder="1" applyProtection="1"/>
    <xf numFmtId="6" fontId="38" fillId="4" borderId="0" xfId="0" applyNumberFormat="1" applyFont="1" applyFill="1" applyProtection="1"/>
    <xf numFmtId="6" fontId="40" fillId="4" borderId="0" xfId="0" applyNumberFormat="1" applyFont="1" applyFill="1" applyProtection="1"/>
    <xf numFmtId="6" fontId="39" fillId="4" borderId="1" xfId="0" applyNumberFormat="1" applyFont="1" applyFill="1" applyBorder="1" applyProtection="1"/>
    <xf numFmtId="6" fontId="39" fillId="4" borderId="0" xfId="0" applyNumberFormat="1" applyFont="1" applyFill="1" applyProtection="1"/>
    <xf numFmtId="6" fontId="39" fillId="4" borderId="7" xfId="0" applyNumberFormat="1" applyFont="1" applyFill="1" applyBorder="1" applyAlignment="1" applyProtection="1">
      <alignment horizontal="right"/>
    </xf>
    <xf numFmtId="6" fontId="39" fillId="4" borderId="1" xfId="0" applyNumberFormat="1" applyFont="1" applyFill="1" applyBorder="1" applyAlignment="1" applyProtection="1">
      <alignment horizontal="right"/>
    </xf>
    <xf numFmtId="0" fontId="24" fillId="0" borderId="0" xfId="0" applyFont="1" applyFill="1" applyProtection="1"/>
    <xf numFmtId="0" fontId="24" fillId="0" borderId="0" xfId="0" applyFont="1" applyFill="1" applyAlignment="1" applyProtection="1">
      <alignment horizontal="centerContinuous"/>
    </xf>
    <xf numFmtId="0" fontId="0" fillId="0" borderId="0" xfId="0" applyFill="1"/>
    <xf numFmtId="0" fontId="4" fillId="2" borderId="0" xfId="0" applyFont="1" applyFill="1" applyBorder="1" applyAlignment="1" applyProtection="1">
      <alignment horizontal="center"/>
    </xf>
    <xf numFmtId="7" fontId="54" fillId="2" borderId="5" xfId="0" applyNumberFormat="1" applyFont="1" applyFill="1" applyBorder="1" applyProtection="1"/>
    <xf numFmtId="7" fontId="85" fillId="2" borderId="13" xfId="0" applyNumberFormat="1" applyFont="1" applyFill="1" applyBorder="1" applyProtection="1">
      <protection locked="0"/>
    </xf>
    <xf numFmtId="0" fontId="86" fillId="2" borderId="13" xfId="0" applyFont="1" applyFill="1" applyBorder="1" applyProtection="1"/>
    <xf numFmtId="0" fontId="54" fillId="2" borderId="5" xfId="0" applyFont="1" applyFill="1" applyBorder="1" applyAlignment="1" applyProtection="1">
      <alignment horizontal="center"/>
    </xf>
    <xf numFmtId="0" fontId="85" fillId="2" borderId="13" xfId="0" applyFont="1" applyFill="1" applyBorder="1" applyAlignment="1" applyProtection="1">
      <alignment vertical="center"/>
      <protection locked="0"/>
    </xf>
    <xf numFmtId="0" fontId="54" fillId="2" borderId="13" xfId="0" applyFont="1" applyFill="1" applyBorder="1" applyAlignment="1" applyProtection="1">
      <alignment horizontal="left" vertical="center"/>
    </xf>
    <xf numFmtId="164" fontId="54" fillId="2" borderId="13" xfId="0" applyNumberFormat="1" applyFont="1" applyFill="1" applyBorder="1" applyAlignment="1" applyProtection="1">
      <alignment vertical="center"/>
    </xf>
    <xf numFmtId="0" fontId="54" fillId="2" borderId="13" xfId="0" applyFont="1" applyFill="1" applyBorder="1" applyAlignment="1" applyProtection="1">
      <alignment horizontal="center" vertical="center"/>
    </xf>
    <xf numFmtId="5" fontId="54" fillId="2" borderId="13" xfId="0" applyNumberFormat="1" applyFont="1" applyFill="1" applyBorder="1" applyAlignment="1" applyProtection="1">
      <alignment vertical="center"/>
    </xf>
    <xf numFmtId="10" fontId="54" fillId="2" borderId="13" xfId="0" applyNumberFormat="1" applyFont="1" applyFill="1" applyBorder="1" applyAlignment="1" applyProtection="1">
      <alignment vertical="center"/>
    </xf>
    <xf numFmtId="2" fontId="54" fillId="2" borderId="13" xfId="0" applyNumberFormat="1" applyFont="1" applyFill="1" applyBorder="1" applyAlignment="1" applyProtection="1">
      <alignment horizontal="center" vertical="center"/>
    </xf>
    <xf numFmtId="0" fontId="0" fillId="0" borderId="0" xfId="0" applyAlignment="1">
      <alignment vertical="center"/>
    </xf>
    <xf numFmtId="7" fontId="85" fillId="2" borderId="13" xfId="0" applyNumberFormat="1" applyFont="1" applyFill="1" applyBorder="1" applyAlignment="1" applyProtection="1">
      <alignment vertical="center"/>
      <protection locked="0"/>
    </xf>
    <xf numFmtId="0" fontId="9" fillId="2" borderId="0" xfId="0" applyFont="1" applyFill="1" applyAlignment="1" applyProtection="1">
      <alignment horizontal="center"/>
    </xf>
    <xf numFmtId="0" fontId="57" fillId="2" borderId="13" xfId="0" applyFont="1" applyFill="1" applyBorder="1" applyAlignment="1" applyProtection="1">
      <alignment horizontal="left" vertical="center"/>
    </xf>
    <xf numFmtId="168" fontId="50" fillId="2" borderId="13" xfId="0" applyNumberFormat="1" applyFont="1" applyFill="1" applyBorder="1" applyAlignment="1" applyProtection="1">
      <alignment horizontal="center" vertical="center"/>
      <protection locked="0"/>
    </xf>
    <xf numFmtId="5" fontId="50" fillId="2" borderId="13" xfId="0" applyNumberFormat="1" applyFont="1" applyFill="1" applyBorder="1" applyAlignment="1" applyProtection="1">
      <alignment vertical="center"/>
      <protection locked="0"/>
    </xf>
    <xf numFmtId="2" fontId="56" fillId="2" borderId="13" xfId="0" applyNumberFormat="1" applyFont="1" applyFill="1" applyBorder="1" applyAlignment="1" applyProtection="1">
      <alignment horizontal="center" vertical="center"/>
      <protection locked="0"/>
    </xf>
    <xf numFmtId="0" fontId="51" fillId="2" borderId="5" xfId="0" applyFont="1" applyFill="1" applyBorder="1" applyAlignment="1">
      <alignment horizontal="center"/>
    </xf>
    <xf numFmtId="0" fontId="58" fillId="2" borderId="13" xfId="0" applyFont="1" applyFill="1" applyBorder="1" applyAlignment="1">
      <alignment horizontal="left" vertical="center"/>
    </xf>
    <xf numFmtId="168" fontId="52" fillId="2" borderId="13" xfId="0" applyNumberFormat="1" applyFont="1" applyFill="1" applyBorder="1" applyAlignment="1" applyProtection="1">
      <alignment horizontal="center" vertical="center"/>
      <protection locked="0"/>
    </xf>
    <xf numFmtId="0" fontId="51" fillId="2" borderId="13" xfId="0" applyFont="1" applyFill="1" applyBorder="1" applyAlignment="1">
      <alignment horizontal="center" vertical="center"/>
    </xf>
    <xf numFmtId="5" fontId="51" fillId="2" borderId="13" xfId="0" applyNumberFormat="1" applyFont="1" applyFill="1" applyBorder="1" applyAlignment="1" applyProtection="1">
      <alignment vertical="center"/>
    </xf>
    <xf numFmtId="168" fontId="51" fillId="2" borderId="13" xfId="0" applyNumberFormat="1" applyFont="1" applyFill="1" applyBorder="1" applyAlignment="1" applyProtection="1">
      <alignment horizontal="center" vertical="center"/>
      <protection locked="0"/>
    </xf>
    <xf numFmtId="0" fontId="83" fillId="0" borderId="0" xfId="1" applyFont="1" applyFill="1" applyBorder="1"/>
    <xf numFmtId="0" fontId="83" fillId="0" borderId="0" xfId="1" applyFont="1" applyFill="1" applyBorder="1" applyAlignment="1">
      <alignment horizontal="center"/>
    </xf>
    <xf numFmtId="0" fontId="81" fillId="0" borderId="0" xfId="1" applyFont="1" applyFill="1"/>
    <xf numFmtId="0" fontId="82" fillId="0" borderId="0" xfId="1" applyFont="1" applyFill="1"/>
    <xf numFmtId="0" fontId="87" fillId="0" borderId="42" xfId="1" applyFont="1" applyFill="1" applyBorder="1" applyAlignment="1" applyProtection="1">
      <alignment horizontal="left" vertical="center"/>
    </xf>
    <xf numFmtId="38" fontId="87" fillId="0" borderId="40" xfId="2" applyNumberFormat="1" applyFont="1" applyFill="1" applyBorder="1"/>
    <xf numFmtId="38" fontId="87" fillId="0" borderId="37" xfId="2" applyNumberFormat="1" applyFont="1" applyFill="1" applyBorder="1"/>
    <xf numFmtId="38" fontId="87" fillId="0" borderId="38" xfId="2" applyNumberFormat="1" applyFont="1" applyFill="1" applyBorder="1"/>
    <xf numFmtId="38" fontId="88" fillId="0" borderId="35" xfId="2" applyNumberFormat="1" applyFont="1" applyFill="1" applyBorder="1"/>
    <xf numFmtId="38" fontId="88" fillId="0" borderId="35" xfId="1" applyNumberFormat="1" applyFont="1" applyFill="1" applyBorder="1" applyAlignment="1">
      <alignment horizontal="center"/>
    </xf>
    <xf numFmtId="10" fontId="88" fillId="0" borderId="36" xfId="3" applyNumberFormat="1" applyFont="1" applyFill="1" applyBorder="1"/>
    <xf numFmtId="38" fontId="87" fillId="0" borderId="39" xfId="2" applyNumberFormat="1" applyFont="1" applyFill="1" applyBorder="1"/>
    <xf numFmtId="38" fontId="87" fillId="0" borderId="28" xfId="2" applyNumberFormat="1" applyFont="1" applyFill="1" applyBorder="1"/>
    <xf numFmtId="38" fontId="87" fillId="0" borderId="31" xfId="2" applyNumberFormat="1" applyFont="1" applyFill="1" applyBorder="1"/>
    <xf numFmtId="0" fontId="85" fillId="0" borderId="43" xfId="1" applyFont="1" applyFill="1" applyBorder="1" applyAlignment="1" applyProtection="1">
      <alignment horizontal="right"/>
      <protection locked="0"/>
    </xf>
    <xf numFmtId="38" fontId="86" fillId="0" borderId="39" xfId="1" applyNumberFormat="1" applyFont="1" applyFill="1" applyBorder="1" applyProtection="1">
      <protection locked="0"/>
    </xf>
    <xf numFmtId="38" fontId="86" fillId="0" borderId="39" xfId="1" applyNumberFormat="1" applyFont="1" applyFill="1" applyBorder="1" applyAlignment="1" applyProtection="1">
      <alignment horizontal="center"/>
      <protection locked="0"/>
    </xf>
    <xf numFmtId="0" fontId="85" fillId="0" borderId="27" xfId="1" applyFont="1" applyFill="1" applyBorder="1" applyAlignment="1" applyProtection="1">
      <alignment horizontal="right"/>
      <protection locked="0"/>
    </xf>
    <xf numFmtId="38" fontId="86" fillId="0" borderId="28" xfId="1" applyNumberFormat="1" applyFont="1" applyFill="1" applyBorder="1" applyProtection="1">
      <protection locked="0"/>
    </xf>
    <xf numFmtId="38" fontId="86" fillId="0" borderId="28" xfId="1" applyNumberFormat="1" applyFont="1" applyFill="1" applyBorder="1" applyAlignment="1" applyProtection="1">
      <alignment horizontal="center"/>
      <protection locked="0"/>
    </xf>
    <xf numFmtId="0" fontId="85" fillId="0" borderId="30" xfId="1" applyFont="1" applyFill="1" applyBorder="1" applyAlignment="1" applyProtection="1">
      <alignment horizontal="right"/>
      <protection locked="0"/>
    </xf>
    <xf numFmtId="38" fontId="86" fillId="0" borderId="31" xfId="1" applyNumberFormat="1" applyFont="1" applyFill="1" applyBorder="1" applyProtection="1">
      <protection locked="0"/>
    </xf>
    <xf numFmtId="38" fontId="86" fillId="0" borderId="31" xfId="1" applyNumberFormat="1" applyFont="1" applyFill="1" applyBorder="1" applyAlignment="1" applyProtection="1">
      <alignment horizontal="center"/>
      <protection locked="0"/>
    </xf>
    <xf numFmtId="0" fontId="0" fillId="0" borderId="0" xfId="0" applyAlignment="1">
      <alignment horizontal="right"/>
    </xf>
    <xf numFmtId="0" fontId="0" fillId="9" borderId="0" xfId="0" applyFill="1"/>
    <xf numFmtId="0" fontId="12" fillId="9" borderId="0" xfId="0" applyFont="1" applyFill="1" applyAlignment="1">
      <alignment horizontal="center"/>
    </xf>
    <xf numFmtId="0" fontId="12" fillId="9" borderId="0" xfId="0" applyFont="1" applyFill="1"/>
    <xf numFmtId="6" fontId="42" fillId="9" borderId="1" xfId="0" applyNumberFormat="1" applyFont="1" applyFill="1" applyBorder="1" applyProtection="1">
      <protection locked="0"/>
    </xf>
    <xf numFmtId="6" fontId="89" fillId="9" borderId="1" xfId="0" applyNumberFormat="1" applyFont="1" applyFill="1" applyBorder="1" applyProtection="1"/>
    <xf numFmtId="0" fontId="12" fillId="9" borderId="0" xfId="0" applyFont="1" applyFill="1" applyProtection="1"/>
    <xf numFmtId="6" fontId="11" fillId="9" borderId="0" xfId="0" applyNumberFormat="1" applyFont="1" applyFill="1" applyAlignment="1" applyProtection="1">
      <alignment horizontal="right"/>
    </xf>
    <xf numFmtId="169" fontId="11" fillId="9" borderId="0" xfId="0" applyNumberFormat="1" applyFont="1" applyFill="1" applyAlignment="1" applyProtection="1">
      <alignment horizontal="right"/>
    </xf>
    <xf numFmtId="6" fontId="38" fillId="9" borderId="1" xfId="0" applyNumberFormat="1" applyFont="1" applyFill="1" applyBorder="1" applyAlignment="1" applyProtection="1">
      <alignment horizontal="right"/>
    </xf>
    <xf numFmtId="169" fontId="38" fillId="9" borderId="1" xfId="0" applyNumberFormat="1" applyFont="1" applyFill="1" applyBorder="1" applyAlignment="1" applyProtection="1">
      <alignment horizontal="right"/>
    </xf>
    <xf numFmtId="0" fontId="18" fillId="9" borderId="0" xfId="0" applyFont="1" applyFill="1" applyProtection="1"/>
    <xf numFmtId="169" fontId="89" fillId="9" borderId="1" xfId="0" applyNumberFormat="1" applyFont="1" applyFill="1" applyBorder="1" applyProtection="1"/>
    <xf numFmtId="169" fontId="89" fillId="9" borderId="53" xfId="0" applyNumberFormat="1" applyFont="1" applyFill="1" applyBorder="1" applyProtection="1"/>
    <xf numFmtId="5" fontId="38" fillId="9" borderId="1" xfId="0" applyNumberFormat="1" applyFont="1" applyFill="1" applyBorder="1" applyProtection="1"/>
    <xf numFmtId="5" fontId="38" fillId="9" borderId="0" xfId="0" applyNumberFormat="1" applyFont="1" applyFill="1" applyProtection="1"/>
    <xf numFmtId="37" fontId="11" fillId="9" borderId="0" xfId="0" applyNumberFormat="1" applyFont="1" applyFill="1" applyProtection="1"/>
    <xf numFmtId="0" fontId="65" fillId="10" borderId="0" xfId="0" applyFont="1" applyFill="1" applyBorder="1" applyAlignment="1" applyProtection="1">
      <alignment horizontal="right"/>
    </xf>
    <xf numFmtId="5" fontId="41" fillId="9" borderId="1" xfId="0" applyNumberFormat="1" applyFont="1" applyFill="1" applyBorder="1" applyProtection="1"/>
    <xf numFmtId="5" fontId="38" fillId="9" borderId="21" xfId="0" applyNumberFormat="1" applyFont="1" applyFill="1" applyBorder="1" applyProtection="1"/>
    <xf numFmtId="1" fontId="11" fillId="4" borderId="0" xfId="0" applyNumberFormat="1" applyFont="1" applyFill="1" applyProtection="1"/>
    <xf numFmtId="5" fontId="41" fillId="9" borderId="0" xfId="0" applyNumberFormat="1" applyFont="1" applyFill="1" applyProtection="1"/>
    <xf numFmtId="37" fontId="12" fillId="9" borderId="0" xfId="0" applyNumberFormat="1" applyFont="1" applyFill="1" applyProtection="1"/>
    <xf numFmtId="0" fontId="12" fillId="9" borderId="54" xfId="0" applyFont="1" applyFill="1" applyBorder="1" applyAlignment="1">
      <alignment horizontal="center"/>
    </xf>
    <xf numFmtId="49" fontId="52" fillId="9" borderId="1" xfId="0" applyNumberFormat="1" applyFont="1" applyFill="1" applyBorder="1" applyProtection="1">
      <protection locked="0"/>
    </xf>
    <xf numFmtId="49" fontId="0" fillId="9" borderId="0" xfId="0" applyNumberFormat="1" applyFont="1" applyFill="1" applyProtection="1">
      <protection locked="0"/>
    </xf>
    <xf numFmtId="6" fontId="38" fillId="9" borderId="1" xfId="0" applyNumberFormat="1" applyFont="1" applyFill="1" applyBorder="1" applyProtection="1"/>
    <xf numFmtId="6" fontId="38" fillId="9" borderId="21" xfId="0" applyNumberFormat="1" applyFont="1" applyFill="1" applyBorder="1" applyProtection="1"/>
    <xf numFmtId="0" fontId="65" fillId="0" borderId="0" xfId="0" applyFont="1" applyFill="1" applyBorder="1" applyAlignment="1">
      <alignment horizontal="left"/>
    </xf>
    <xf numFmtId="0" fontId="76" fillId="0" borderId="0" xfId="1" applyFont="1" applyFill="1"/>
    <xf numFmtId="0" fontId="90" fillId="4" borderId="0" xfId="0" applyFont="1" applyFill="1"/>
    <xf numFmtId="0" fontId="12" fillId="4" borderId="0" xfId="0" applyFont="1" applyFill="1"/>
    <xf numFmtId="0" fontId="94" fillId="4" borderId="0" xfId="0" applyFont="1" applyFill="1" applyAlignment="1">
      <alignment horizontal="center"/>
    </xf>
    <xf numFmtId="49" fontId="92" fillId="4" borderId="0" xfId="0" applyNumberFormat="1" applyFont="1" applyFill="1" applyBorder="1" applyAlignment="1" applyProtection="1"/>
    <xf numFmtId="49" fontId="96" fillId="4" borderId="0" xfId="0" applyNumberFormat="1" applyFont="1" applyFill="1" applyBorder="1" applyAlignment="1" applyProtection="1">
      <alignment horizontal="center"/>
    </xf>
    <xf numFmtId="0" fontId="94" fillId="4" borderId="0" xfId="0" applyFont="1" applyFill="1" applyAlignment="1" applyProtection="1">
      <alignment horizontal="center"/>
    </xf>
    <xf numFmtId="0" fontId="20" fillId="4" borderId="22" xfId="0" applyFont="1" applyFill="1" applyBorder="1" applyAlignment="1">
      <alignment horizontal="center"/>
    </xf>
    <xf numFmtId="40" fontId="2" fillId="0" borderId="0" xfId="0" applyNumberFormat="1" applyFont="1"/>
    <xf numFmtId="0" fontId="20" fillId="4" borderId="59" xfId="0" applyFont="1" applyFill="1" applyBorder="1" applyProtection="1"/>
    <xf numFmtId="0" fontId="0" fillId="4" borderId="0" xfId="0" applyFill="1" applyBorder="1"/>
    <xf numFmtId="0" fontId="21" fillId="4" borderId="0" xfId="0" applyFont="1" applyFill="1" applyBorder="1"/>
    <xf numFmtId="0" fontId="0" fillId="4" borderId="60" xfId="0" applyFill="1" applyBorder="1"/>
    <xf numFmtId="0" fontId="20" fillId="4" borderId="61" xfId="0" applyFont="1" applyFill="1" applyBorder="1"/>
    <xf numFmtId="0" fontId="2" fillId="4" borderId="54" xfId="0" applyFont="1" applyFill="1" applyBorder="1"/>
    <xf numFmtId="0" fontId="0" fillId="4" borderId="62" xfId="0" applyFill="1" applyBorder="1"/>
    <xf numFmtId="5" fontId="97" fillId="4" borderId="1" xfId="0" applyNumberFormat="1" applyFont="1" applyFill="1" applyBorder="1" applyProtection="1">
      <protection locked="0"/>
    </xf>
    <xf numFmtId="49" fontId="95" fillId="4" borderId="55" xfId="0" applyNumberFormat="1" applyFont="1" applyFill="1" applyBorder="1" applyAlignment="1" applyProtection="1">
      <alignment horizontal="center"/>
      <protection locked="0"/>
    </xf>
    <xf numFmtId="49" fontId="95" fillId="4" borderId="22" xfId="0" applyNumberFormat="1" applyFont="1" applyFill="1" applyBorder="1" applyAlignment="1" applyProtection="1">
      <protection locked="0"/>
    </xf>
    <xf numFmtId="49" fontId="95" fillId="4" borderId="0" xfId="0" applyNumberFormat="1" applyFont="1" applyFill="1" applyBorder="1" applyAlignment="1" applyProtection="1"/>
    <xf numFmtId="49" fontId="98" fillId="4" borderId="22" xfId="0" applyNumberFormat="1" applyFont="1" applyFill="1" applyBorder="1" applyAlignment="1" applyProtection="1">
      <alignment horizontal="center"/>
    </xf>
    <xf numFmtId="49" fontId="98" fillId="4" borderId="63" xfId="0" applyNumberFormat="1" applyFont="1" applyFill="1" applyBorder="1" applyAlignment="1" applyProtection="1">
      <alignment horizontal="center"/>
    </xf>
    <xf numFmtId="40" fontId="98" fillId="4" borderId="22" xfId="0" applyNumberFormat="1" applyFont="1" applyFill="1" applyBorder="1" applyAlignment="1" applyProtection="1"/>
    <xf numFmtId="40" fontId="98" fillId="4" borderId="63" xfId="0" applyNumberFormat="1" applyFont="1" applyFill="1" applyBorder="1" applyAlignment="1" applyProtection="1"/>
    <xf numFmtId="0" fontId="49" fillId="3" borderId="1" xfId="0" applyFont="1" applyFill="1" applyBorder="1" applyProtection="1">
      <protection locked="0"/>
    </xf>
    <xf numFmtId="0" fontId="0" fillId="4" borderId="0" xfId="0" applyFill="1" applyBorder="1" applyAlignment="1" applyProtection="1">
      <alignment vertical="top"/>
    </xf>
    <xf numFmtId="0" fontId="46" fillId="4" borderId="0" xfId="0" applyFont="1" applyFill="1" applyProtection="1"/>
    <xf numFmtId="0" fontId="92" fillId="4" borderId="0" xfId="0" applyNumberFormat="1" applyFont="1" applyFill="1" applyBorder="1" applyAlignment="1" applyProtection="1"/>
    <xf numFmtId="6" fontId="89" fillId="9" borderId="0" xfId="0" applyNumberFormat="1" applyFont="1" applyFill="1" applyBorder="1" applyProtection="1"/>
    <xf numFmtId="169" fontId="89" fillId="9" borderId="0" xfId="0" applyNumberFormat="1" applyFont="1" applyFill="1" applyBorder="1" applyProtection="1"/>
    <xf numFmtId="5" fontId="38" fillId="9" borderId="0" xfId="0" applyNumberFormat="1" applyFont="1" applyFill="1" applyBorder="1" applyProtection="1"/>
    <xf numFmtId="0" fontId="16" fillId="4" borderId="0" xfId="0" applyFont="1" applyFill="1"/>
    <xf numFmtId="0" fontId="11" fillId="4" borderId="56" xfId="0" applyFont="1" applyFill="1" applyBorder="1" applyAlignment="1" applyProtection="1">
      <alignment horizontal="left" vertical="top" wrapText="1"/>
    </xf>
    <xf numFmtId="0" fontId="11" fillId="4" borderId="57" xfId="0" applyFont="1" applyFill="1" applyBorder="1" applyAlignment="1" applyProtection="1">
      <alignment horizontal="left" vertical="top" wrapText="1"/>
    </xf>
    <xf numFmtId="0" fontId="11" fillId="4" borderId="58" xfId="0" applyFont="1" applyFill="1" applyBorder="1" applyAlignment="1" applyProtection="1">
      <alignment horizontal="left" vertical="top" wrapText="1"/>
    </xf>
    <xf numFmtId="0" fontId="11" fillId="4" borderId="59" xfId="0" applyFont="1" applyFill="1" applyBorder="1" applyAlignment="1" applyProtection="1">
      <alignment horizontal="left" vertical="top" wrapText="1"/>
    </xf>
    <xf numFmtId="0" fontId="11" fillId="4" borderId="0" xfId="0" applyFont="1" applyFill="1" applyBorder="1" applyAlignment="1" applyProtection="1">
      <alignment horizontal="left" vertical="top" wrapText="1"/>
    </xf>
    <xf numFmtId="0" fontId="11" fillId="4" borderId="60" xfId="0" applyFont="1" applyFill="1" applyBorder="1" applyAlignment="1" applyProtection="1">
      <alignment horizontal="left" vertical="top" wrapText="1"/>
    </xf>
    <xf numFmtId="0" fontId="11" fillId="4" borderId="61" xfId="0" applyFont="1" applyFill="1" applyBorder="1" applyAlignment="1" applyProtection="1">
      <alignment horizontal="left" vertical="top" wrapText="1"/>
    </xf>
    <xf numFmtId="0" fontId="11" fillId="4" borderId="54" xfId="0" applyFont="1" applyFill="1" applyBorder="1" applyAlignment="1" applyProtection="1">
      <alignment horizontal="left" vertical="top" wrapText="1"/>
    </xf>
    <xf numFmtId="0" fontId="11" fillId="4" borderId="62" xfId="0" applyFont="1" applyFill="1" applyBorder="1" applyAlignment="1" applyProtection="1">
      <alignment horizontal="left" vertical="top" wrapText="1"/>
    </xf>
    <xf numFmtId="0" fontId="11" fillId="4" borderId="0" xfId="0" applyFont="1" applyFill="1" applyAlignment="1" applyProtection="1">
      <alignment horizontal="left" vertical="top" wrapText="1"/>
    </xf>
    <xf numFmtId="0" fontId="62" fillId="4" borderId="1" xfId="0" applyFont="1" applyFill="1" applyBorder="1" applyAlignment="1" applyProtection="1">
      <alignment horizontal="left"/>
      <protection locked="0"/>
    </xf>
    <xf numFmtId="0" fontId="68" fillId="4" borderId="1" xfId="0" applyFont="1" applyFill="1" applyBorder="1" applyAlignment="1" applyProtection="1">
      <alignment horizontal="left"/>
      <protection locked="0"/>
    </xf>
    <xf numFmtId="0" fontId="33" fillId="9" borderId="0" xfId="0" applyFont="1" applyFill="1" applyAlignment="1">
      <alignment horizontal="center"/>
    </xf>
    <xf numFmtId="0" fontId="91" fillId="9" borderId="0" xfId="0" applyFont="1" applyFill="1" applyAlignment="1">
      <alignment horizontal="center" vertical="center" wrapText="1"/>
    </xf>
    <xf numFmtId="0" fontId="33" fillId="4" borderId="0" xfId="0" applyFont="1" applyFill="1" applyAlignment="1" applyProtection="1">
      <alignment horizontal="center"/>
    </xf>
    <xf numFmtId="0" fontId="20" fillId="4" borderId="56" xfId="0" applyFont="1" applyFill="1" applyBorder="1" applyAlignment="1">
      <alignment horizontal="left" vertical="top" wrapText="1"/>
    </xf>
    <xf numFmtId="0" fontId="20" fillId="4" borderId="57" xfId="0" applyFont="1" applyFill="1" applyBorder="1" applyAlignment="1">
      <alignment horizontal="left" vertical="top" wrapText="1"/>
    </xf>
    <xf numFmtId="0" fontId="20" fillId="4" borderId="58" xfId="0" applyFont="1" applyFill="1" applyBorder="1" applyAlignment="1">
      <alignment horizontal="left" vertical="top" wrapText="1"/>
    </xf>
    <xf numFmtId="0" fontId="20" fillId="4" borderId="59" xfId="0" applyFont="1" applyFill="1" applyBorder="1" applyAlignment="1">
      <alignment horizontal="left" vertical="top" wrapText="1"/>
    </xf>
    <xf numFmtId="0" fontId="20" fillId="4" borderId="0" xfId="0" applyFont="1" applyFill="1" applyBorder="1" applyAlignment="1">
      <alignment horizontal="left" vertical="top" wrapText="1"/>
    </xf>
    <xf numFmtId="0" fontId="20" fillId="4" borderId="60" xfId="0" applyFont="1" applyFill="1" applyBorder="1" applyAlignment="1">
      <alignment horizontal="left" vertical="top" wrapText="1"/>
    </xf>
    <xf numFmtId="0" fontId="53" fillId="3" borderId="1" xfId="0" applyFont="1" applyFill="1" applyBorder="1" applyAlignment="1" applyProtection="1">
      <alignment horizontal="left"/>
      <protection locked="0"/>
    </xf>
    <xf numFmtId="0" fontId="53" fillId="3" borderId="15" xfId="0" applyFont="1" applyFill="1" applyBorder="1" applyAlignment="1" applyProtection="1">
      <alignment horizontal="left"/>
      <protection locked="0"/>
    </xf>
    <xf numFmtId="0" fontId="47" fillId="3" borderId="1" xfId="0" applyFont="1" applyFill="1" applyBorder="1" applyAlignment="1" applyProtection="1">
      <alignment horizontal="left"/>
      <protection locked="0"/>
    </xf>
    <xf numFmtId="0" fontId="63" fillId="3" borderId="22" xfId="0" applyFont="1" applyFill="1" applyBorder="1" applyAlignment="1" applyProtection="1">
      <alignment horizontal="left"/>
      <protection locked="0"/>
    </xf>
    <xf numFmtId="0" fontId="2" fillId="3" borderId="0" xfId="0" applyFont="1" applyFill="1" applyAlignment="1" applyProtection="1">
      <alignment wrapText="1"/>
    </xf>
    <xf numFmtId="0" fontId="2" fillId="3" borderId="0" xfId="0" applyFont="1" applyFill="1" applyAlignment="1" applyProtection="1">
      <alignment horizontal="left" vertical="distributed" wrapText="1"/>
    </xf>
    <xf numFmtId="0" fontId="0" fillId="0" borderId="0" xfId="0" applyAlignment="1" applyProtection="1">
      <alignment vertical="distributed" wrapText="1"/>
    </xf>
    <xf numFmtId="0" fontId="0" fillId="0" borderId="0" xfId="0" applyNumberFormat="1" applyAlignment="1" applyProtection="1">
      <alignment wrapText="1" readingOrder="1"/>
    </xf>
    <xf numFmtId="4" fontId="49" fillId="3" borderId="1" xfId="0" applyNumberFormat="1" applyFont="1" applyFill="1" applyBorder="1" applyAlignment="1" applyProtection="1">
      <alignment horizontal="left"/>
      <protection locked="0"/>
    </xf>
    <xf numFmtId="0" fontId="0" fillId="0" borderId="1" xfId="0" applyBorder="1" applyAlignment="1" applyProtection="1">
      <alignment horizontal="left"/>
      <protection locked="0"/>
    </xf>
    <xf numFmtId="0" fontId="64" fillId="4" borderId="0" xfId="0" quotePrefix="1" applyFont="1" applyFill="1" applyAlignment="1" applyProtection="1">
      <alignment horizontal="left" vertical="center" wrapText="1"/>
    </xf>
    <xf numFmtId="0" fontId="21" fillId="4" borderId="0" xfId="0" applyFont="1" applyFill="1" applyAlignment="1" applyProtection="1">
      <alignment horizontal="left" vertical="top" wrapText="1"/>
    </xf>
    <xf numFmtId="0" fontId="0" fillId="4" borderId="56" xfId="0" applyFill="1" applyBorder="1" applyAlignment="1" applyProtection="1">
      <alignment horizontal="left" vertical="top" wrapText="1"/>
      <protection locked="0"/>
    </xf>
    <xf numFmtId="0" fontId="0" fillId="4" borderId="57" xfId="0" applyFill="1" applyBorder="1" applyAlignment="1" applyProtection="1">
      <alignment horizontal="left" vertical="top" wrapText="1"/>
      <protection locked="0"/>
    </xf>
    <xf numFmtId="0" fontId="0" fillId="4" borderId="58" xfId="0" applyFill="1" applyBorder="1" applyAlignment="1" applyProtection="1">
      <alignment horizontal="left" vertical="top" wrapText="1"/>
      <protection locked="0"/>
    </xf>
    <xf numFmtId="0" fontId="0" fillId="4" borderId="59"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0" xfId="0" applyFill="1" applyBorder="1" applyAlignment="1" applyProtection="1">
      <alignment horizontal="left" vertical="top" wrapText="1"/>
      <protection locked="0"/>
    </xf>
    <xf numFmtId="0" fontId="0" fillId="4" borderId="61"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0" fontId="0" fillId="4" borderId="62" xfId="0" applyFill="1" applyBorder="1" applyAlignment="1" applyProtection="1">
      <alignment horizontal="left" vertical="top" wrapText="1"/>
      <protection locked="0"/>
    </xf>
    <xf numFmtId="0" fontId="47" fillId="3" borderId="1" xfId="0" applyFont="1" applyFill="1" applyBorder="1" applyAlignment="1" applyProtection="1">
      <alignment horizontal="left"/>
    </xf>
    <xf numFmtId="0" fontId="80" fillId="0" borderId="33" xfId="1" applyFont="1" applyFill="1" applyBorder="1" applyAlignment="1">
      <alignment horizontal="left"/>
    </xf>
    <xf numFmtId="0" fontId="80" fillId="0" borderId="34" xfId="1" applyFont="1" applyFill="1" applyBorder="1" applyAlignment="1">
      <alignment horizontal="left"/>
    </xf>
    <xf numFmtId="0" fontId="80" fillId="7" borderId="44" xfId="1" applyFont="1" applyFill="1" applyBorder="1" applyAlignment="1">
      <alignment horizontal="center"/>
    </xf>
    <xf numFmtId="0" fontId="80" fillId="7" borderId="45" xfId="1" applyFont="1" applyFill="1" applyBorder="1" applyAlignment="1">
      <alignment horizontal="center"/>
    </xf>
    <xf numFmtId="0" fontId="80" fillId="7" borderId="46" xfId="1" applyFont="1" applyFill="1" applyBorder="1" applyAlignment="1">
      <alignment horizontal="center"/>
    </xf>
    <xf numFmtId="0" fontId="80" fillId="7" borderId="26" xfId="1" applyFont="1" applyFill="1" applyBorder="1" applyAlignment="1"/>
    <xf numFmtId="0" fontId="80" fillId="7" borderId="29" xfId="1" applyFont="1" applyFill="1" applyBorder="1" applyAlignment="1"/>
    <xf numFmtId="0" fontId="80" fillId="7" borderId="32" xfId="1" applyFont="1" applyFill="1" applyBorder="1" applyAlignment="1"/>
    <xf numFmtId="0" fontId="79" fillId="0" borderId="0" xfId="1" applyFont="1" applyFill="1" applyAlignment="1">
      <alignment horizontal="center"/>
    </xf>
    <xf numFmtId="0" fontId="76" fillId="0" borderId="0" xfId="1" applyFont="1" applyFill="1" applyBorder="1" applyAlignment="1">
      <alignment horizontal="center"/>
    </xf>
    <xf numFmtId="0" fontId="84" fillId="8" borderId="0" xfId="1" applyFont="1" applyFill="1" applyAlignment="1">
      <alignment horizontal="center" wrapText="1"/>
    </xf>
    <xf numFmtId="0" fontId="28" fillId="0" borderId="0" xfId="0" applyFont="1" applyAlignment="1">
      <alignment wrapText="1"/>
    </xf>
    <xf numFmtId="0" fontId="0" fillId="0" borderId="0" xfId="0" applyAlignment="1">
      <alignment wrapText="1"/>
    </xf>
    <xf numFmtId="167" fontId="26" fillId="4" borderId="0" xfId="0" applyNumberFormat="1" applyFont="1" applyFill="1" applyAlignment="1" applyProtection="1">
      <alignment horizontal="center"/>
    </xf>
    <xf numFmtId="0" fontId="19" fillId="0" borderId="47" xfId="0" applyFont="1" applyBorder="1" applyAlignment="1">
      <alignment horizontal="left" vertical="top" wrapText="1"/>
    </xf>
    <xf numFmtId="0" fontId="19" fillId="0" borderId="48" xfId="0" applyFont="1" applyBorder="1" applyAlignment="1">
      <alignment horizontal="left" vertical="top" wrapText="1"/>
    </xf>
    <xf numFmtId="0" fontId="19" fillId="0" borderId="49" xfId="0" applyFont="1" applyBorder="1" applyAlignment="1">
      <alignment horizontal="left" vertical="top" wrapText="1"/>
    </xf>
    <xf numFmtId="0" fontId="19" fillId="0" borderId="50" xfId="0" applyFont="1" applyBorder="1" applyAlignment="1">
      <alignment horizontal="left" vertical="top" wrapText="1"/>
    </xf>
    <xf numFmtId="0" fontId="19" fillId="0" borderId="51" xfId="0" applyFont="1" applyBorder="1" applyAlignment="1">
      <alignment horizontal="left" vertical="top" wrapText="1"/>
    </xf>
    <xf numFmtId="0" fontId="19" fillId="0" borderId="52" xfId="0" applyFont="1" applyBorder="1" applyAlignment="1">
      <alignment horizontal="left" vertical="top" wrapText="1"/>
    </xf>
    <xf numFmtId="0" fontId="22" fillId="4" borderId="0" xfId="0" applyFont="1" applyFill="1" applyAlignment="1">
      <alignment horizontal="left"/>
    </xf>
    <xf numFmtId="165" fontId="93" fillId="4" borderId="1" xfId="0" applyNumberFormat="1" applyFont="1" applyFill="1" applyBorder="1" applyAlignment="1" applyProtection="1">
      <alignment horizontal="center"/>
    </xf>
    <xf numFmtId="15" fontId="59" fillId="3" borderId="1" xfId="0" applyNumberFormat="1" applyFont="1" applyFill="1" applyBorder="1" applyAlignment="1" applyProtection="1">
      <alignment horizontal="center"/>
      <protection locked="0"/>
    </xf>
    <xf numFmtId="0" fontId="53" fillId="0" borderId="1" xfId="0" applyFont="1" applyBorder="1" applyAlignment="1" applyProtection="1">
      <alignment horizontal="center"/>
      <protection locked="0"/>
    </xf>
    <xf numFmtId="0" fontId="72" fillId="3" borderId="1" xfId="0" applyFont="1" applyFill="1" applyBorder="1" applyAlignment="1" applyProtection="1">
      <protection locked="0"/>
    </xf>
    <xf numFmtId="0" fontId="73" fillId="0" borderId="1" xfId="0" applyFont="1" applyBorder="1" applyAlignment="1" applyProtection="1">
      <protection locked="0"/>
    </xf>
    <xf numFmtId="0" fontId="48" fillId="3" borderId="1" xfId="0" applyFont="1" applyFill="1" applyBorder="1" applyAlignment="1" applyProtection="1">
      <protection locked="0"/>
    </xf>
    <xf numFmtId="0" fontId="53" fillId="0" borderId="1" xfId="0" applyFont="1" applyBorder="1" applyAlignment="1" applyProtection="1">
      <protection locked="0"/>
    </xf>
    <xf numFmtId="0" fontId="59" fillId="3" borderId="1" xfId="0" applyFont="1" applyFill="1" applyBorder="1" applyAlignment="1" applyProtection="1">
      <alignment horizontal="center"/>
      <protection locked="0"/>
    </xf>
    <xf numFmtId="170" fontId="82" fillId="3" borderId="1" xfId="0" applyNumberFormat="1" applyFont="1" applyFill="1" applyBorder="1" applyAlignment="1" applyProtection="1">
      <alignment horizontal="center"/>
    </xf>
    <xf numFmtId="170" fontId="93" fillId="0" borderId="1" xfId="0" applyNumberFormat="1" applyFont="1" applyBorder="1" applyAlignment="1" applyProtection="1">
      <alignment horizontal="center"/>
    </xf>
  </cellXfs>
  <cellStyles count="4">
    <cellStyle name="Comma 2" xfId="2" xr:uid="{00000000-0005-0000-0000-000000000000}"/>
    <cellStyle name="Normal" xfId="0" builtinId="0"/>
    <cellStyle name="Normal 2" xfId="1" xr:uid="{00000000-0005-0000-0000-000002000000}"/>
    <cellStyle name="Percent 2" xfId="3" xr:uid="{00000000-0005-0000-0000-000003000000}"/>
  </cellStyles>
  <dxfs count="304">
    <dxf>
      <font>
        <color theme="0"/>
      </font>
    </dxf>
    <dxf>
      <font>
        <color theme="1"/>
      </font>
    </dxf>
    <dxf>
      <font>
        <strike val="0"/>
        <color theme="1"/>
      </font>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C00000"/>
      </font>
      <fill>
        <patternFill>
          <bgColor rgb="FFFFE6FF"/>
        </patternFill>
      </fill>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color rgb="FF800000"/>
      </font>
      <fill>
        <patternFill>
          <bgColor rgb="FFFFE6FF"/>
        </patternFill>
      </fill>
    </dxf>
    <dxf>
      <font>
        <color rgb="FF800000"/>
      </font>
      <fill>
        <patternFill>
          <bgColor rgb="FFFFE6FF"/>
        </patternFill>
      </fill>
    </dxf>
    <dxf>
      <font>
        <color theme="0" tint="-4.9989318521683403E-2"/>
      </font>
    </dxf>
    <dxf>
      <font>
        <color theme="0" tint="-4.9989318521683403E-2"/>
      </font>
    </dxf>
    <dxf>
      <font>
        <b val="0"/>
        <i/>
      </font>
    </dxf>
    <dxf>
      <font>
        <b val="0"/>
        <i/>
      </font>
    </dxf>
    <dxf>
      <font>
        <b val="0"/>
        <i/>
      </font>
    </dxf>
    <dxf>
      <font>
        <b val="0"/>
        <i/>
      </font>
    </dxf>
    <dxf>
      <font>
        <b val="0"/>
        <i/>
      </font>
    </dxf>
    <dxf>
      <font>
        <b val="0"/>
        <i/>
      </font>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ill>
        <patternFill>
          <bgColor rgb="FFFFE6FF"/>
        </patternFill>
      </fill>
    </dxf>
    <dxf>
      <fill>
        <patternFill>
          <bgColor rgb="FFFFE6FF"/>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C00000"/>
      </font>
    </dxf>
  </dxfs>
  <tableStyles count="0" defaultTableStyle="TableStyleMedium9" defaultPivotStyle="PivotStyleLight16"/>
  <colors>
    <mruColors>
      <color rgb="FF4BD0FF"/>
      <color rgb="FFFFE6FF"/>
      <color rgb="FF800000"/>
      <color rgb="FF3CFA00"/>
      <color rgb="FF66FF33"/>
      <color rgb="FF000080"/>
      <color rgb="FFA0E6FF"/>
      <color rgb="FFFFDCFF"/>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47"/>
  </sheetPr>
  <dimension ref="A1:IU399"/>
  <sheetViews>
    <sheetView defaultGridColor="0" colorId="22" zoomScale="60" zoomScaleNormal="60" workbookViewId="0">
      <selection activeCell="H16" sqref="H16"/>
    </sheetView>
  </sheetViews>
  <sheetFormatPr defaultColWidth="6" defaultRowHeight="22.5"/>
  <cols>
    <col min="1" max="1" width="9.44921875" customWidth="1"/>
    <col min="2" max="2" width="10.75" customWidth="1"/>
    <col min="3" max="3" width="5.75" customWidth="1"/>
    <col min="4" max="7" width="9.69921875" customWidth="1"/>
    <col min="8" max="8" width="14.69921875" customWidth="1"/>
    <col min="9" max="9" width="5.69921875" customWidth="1"/>
    <col min="10" max="10" width="14.69921875" customWidth="1"/>
    <col min="11" max="11" width="5.69921875" customWidth="1"/>
    <col min="12" max="12" width="16.69921875" customWidth="1"/>
    <col min="15" max="15" width="20.046875" customWidth="1"/>
    <col min="16" max="16" width="3.69921875" customWidth="1"/>
    <col min="17" max="17" width="15.69921875" customWidth="1"/>
    <col min="18" max="18" width="3.69921875" customWidth="1"/>
    <col min="19" max="19" width="15.69921875" customWidth="1"/>
    <col min="20" max="20" width="3.69921875" customWidth="1"/>
    <col min="21" max="21" width="56" customWidth="1"/>
  </cols>
  <sheetData>
    <row r="1" spans="1:21" ht="10" customHeight="1">
      <c r="A1" s="235"/>
      <c r="B1" s="235"/>
      <c r="C1" s="235"/>
      <c r="D1" s="235"/>
      <c r="E1" s="235"/>
      <c r="F1" s="235"/>
      <c r="G1" s="235"/>
      <c r="H1" s="235"/>
      <c r="I1" s="235"/>
      <c r="J1" s="235"/>
      <c r="K1" s="235"/>
      <c r="L1" s="235"/>
      <c r="M1" s="235"/>
      <c r="O1" s="376"/>
      <c r="P1" s="376"/>
      <c r="Q1" s="376"/>
      <c r="R1" s="376"/>
      <c r="S1" s="376"/>
      <c r="T1" s="378"/>
      <c r="U1" s="378"/>
    </row>
    <row r="2" spans="1:21" ht="35">
      <c r="A2" s="450" t="s">
        <v>0</v>
      </c>
      <c r="B2" s="450"/>
      <c r="C2" s="450"/>
      <c r="D2" s="450"/>
      <c r="E2" s="450"/>
      <c r="F2" s="450"/>
      <c r="G2" s="450"/>
      <c r="H2" s="450"/>
      <c r="I2" s="450"/>
      <c r="J2" s="450"/>
      <c r="K2" s="450"/>
      <c r="L2" s="450"/>
      <c r="M2" s="450"/>
      <c r="O2" s="448" t="s">
        <v>0</v>
      </c>
      <c r="P2" s="448"/>
      <c r="Q2" s="448"/>
      <c r="R2" s="448"/>
      <c r="S2" s="448"/>
      <c r="T2" s="448"/>
      <c r="U2" s="448"/>
    </row>
    <row r="3" spans="1:21" ht="35">
      <c r="A3" s="450" t="s">
        <v>274</v>
      </c>
      <c r="B3" s="450"/>
      <c r="C3" s="450"/>
      <c r="D3" s="450"/>
      <c r="E3" s="450"/>
      <c r="F3" s="450"/>
      <c r="G3" s="450"/>
      <c r="H3" s="450"/>
      <c r="I3" s="450"/>
      <c r="J3" s="450"/>
      <c r="K3" s="450"/>
      <c r="L3" s="450"/>
      <c r="M3" s="450"/>
      <c r="O3" s="448" t="s">
        <v>411</v>
      </c>
      <c r="P3" s="448"/>
      <c r="Q3" s="448"/>
      <c r="R3" s="448"/>
      <c r="S3" s="448"/>
      <c r="T3" s="448"/>
      <c r="U3" s="448"/>
    </row>
    <row r="4" spans="1:21" ht="20.149999999999999" customHeight="1">
      <c r="A4" s="236"/>
      <c r="B4" s="237"/>
      <c r="C4" s="237"/>
      <c r="D4" s="237"/>
      <c r="E4" s="237"/>
      <c r="F4" s="238"/>
      <c r="G4" s="237"/>
      <c r="H4" s="237"/>
      <c r="I4" s="237"/>
      <c r="J4" s="237"/>
      <c r="K4" s="237"/>
      <c r="L4" s="237"/>
      <c r="M4" s="239"/>
      <c r="O4" s="449" t="s">
        <v>413</v>
      </c>
      <c r="P4" s="449"/>
      <c r="Q4" s="449"/>
      <c r="R4" s="449"/>
      <c r="S4" s="449"/>
      <c r="T4" s="449"/>
      <c r="U4" s="449"/>
    </row>
    <row r="5" spans="1:21" ht="10" customHeight="1">
      <c r="A5" s="128"/>
      <c r="B5" s="128"/>
      <c r="C5" s="128"/>
      <c r="D5" s="128"/>
      <c r="E5" s="128"/>
      <c r="F5" s="128"/>
      <c r="G5" s="128"/>
      <c r="H5" s="128"/>
      <c r="I5" s="128"/>
      <c r="J5" s="128"/>
      <c r="K5" s="128"/>
      <c r="L5" s="128"/>
      <c r="M5" s="133"/>
      <c r="O5" s="449"/>
      <c r="P5" s="449"/>
      <c r="Q5" s="449"/>
      <c r="R5" s="449"/>
      <c r="S5" s="449"/>
      <c r="T5" s="449"/>
      <c r="U5" s="449"/>
    </row>
    <row r="6" spans="1:21" ht="27" customHeight="1" thickBot="1">
      <c r="A6" s="134" t="s">
        <v>211</v>
      </c>
      <c r="B6" s="134"/>
      <c r="C6" s="446"/>
      <c r="D6" s="446"/>
      <c r="E6" s="446"/>
      <c r="F6" s="446"/>
      <c r="G6" s="446"/>
      <c r="H6" s="446"/>
      <c r="I6" s="134"/>
      <c r="J6" s="135" t="s">
        <v>102</v>
      </c>
      <c r="K6" s="447"/>
      <c r="L6" s="447"/>
      <c r="M6" s="133"/>
      <c r="O6" s="449"/>
      <c r="P6" s="449"/>
      <c r="Q6" s="449"/>
      <c r="R6" s="449"/>
      <c r="S6" s="449"/>
      <c r="T6" s="449"/>
      <c r="U6" s="449"/>
    </row>
    <row r="7" spans="1:21" ht="27" customHeight="1">
      <c r="A7" s="395"/>
      <c r="B7" s="395"/>
      <c r="C7" s="395"/>
      <c r="D7" s="395"/>
      <c r="E7" s="395"/>
      <c r="F7" s="395"/>
      <c r="G7" s="395"/>
      <c r="H7" s="395"/>
      <c r="I7" s="395"/>
      <c r="J7" s="395"/>
      <c r="K7" s="395"/>
      <c r="L7" s="395"/>
      <c r="M7" s="395"/>
      <c r="O7" s="449"/>
      <c r="P7" s="449"/>
      <c r="Q7" s="449"/>
      <c r="R7" s="449"/>
      <c r="S7" s="449"/>
      <c r="T7" s="449"/>
      <c r="U7" s="449"/>
    </row>
    <row r="8" spans="1:21" ht="27" customHeight="1">
      <c r="A8" s="240"/>
      <c r="B8" s="128"/>
      <c r="C8" s="128"/>
      <c r="D8" s="128"/>
      <c r="E8" s="128"/>
      <c r="F8" s="128"/>
      <c r="G8" s="128"/>
      <c r="H8" s="137" t="s">
        <v>1</v>
      </c>
      <c r="I8" s="128"/>
      <c r="J8" s="137"/>
      <c r="K8" s="128"/>
      <c r="L8" s="137" t="s">
        <v>1</v>
      </c>
      <c r="M8" s="136"/>
      <c r="O8" s="377" t="s">
        <v>404</v>
      </c>
      <c r="P8" s="378"/>
      <c r="Q8" s="377"/>
      <c r="R8" s="377"/>
      <c r="S8" s="377"/>
      <c r="T8" s="378"/>
      <c r="U8" s="392" t="str">
        <f>"Application #: "&amp;IF(COSTS!$K$6="","",COSTS!$K$6)</f>
        <v xml:space="preserve">Application #: </v>
      </c>
    </row>
    <row r="9" spans="1:21" ht="27" customHeight="1">
      <c r="A9" s="128"/>
      <c r="B9" s="128"/>
      <c r="C9" s="128"/>
      <c r="D9" s="128"/>
      <c r="E9" s="128"/>
      <c r="F9" s="128"/>
      <c r="G9" s="128"/>
      <c r="H9" s="137" t="s">
        <v>2</v>
      </c>
      <c r="I9" s="128"/>
      <c r="J9" s="137"/>
      <c r="K9" s="128"/>
      <c r="L9" s="137" t="s">
        <v>4</v>
      </c>
      <c r="M9" s="136"/>
      <c r="O9" s="377" t="s">
        <v>402</v>
      </c>
      <c r="P9" s="378"/>
      <c r="Q9" s="377"/>
      <c r="R9" s="377"/>
      <c r="S9" s="377"/>
      <c r="T9" s="378"/>
      <c r="U9" s="378"/>
    </row>
    <row r="10" spans="1:21" ht="27" customHeight="1">
      <c r="A10" s="128"/>
      <c r="B10" s="128"/>
      <c r="C10" s="128"/>
      <c r="D10" s="128"/>
      <c r="E10" s="128"/>
      <c r="F10" s="128"/>
      <c r="G10" s="128"/>
      <c r="H10" s="137" t="s">
        <v>294</v>
      </c>
      <c r="I10" s="128"/>
      <c r="J10" s="137"/>
      <c r="K10" s="128"/>
      <c r="L10" s="137" t="s">
        <v>7</v>
      </c>
      <c r="M10" s="136"/>
      <c r="O10" s="377" t="s">
        <v>403</v>
      </c>
      <c r="P10" s="378"/>
      <c r="Q10" s="377"/>
      <c r="R10" s="377"/>
      <c r="S10" s="377"/>
      <c r="T10" s="378"/>
      <c r="U10" s="378"/>
    </row>
    <row r="11" spans="1:21" ht="27" customHeight="1">
      <c r="A11" s="128"/>
      <c r="B11" s="128"/>
      <c r="C11" s="128"/>
      <c r="D11" s="128"/>
      <c r="E11" s="128"/>
      <c r="F11" s="128"/>
      <c r="G11" s="128"/>
      <c r="H11" s="202" t="s">
        <v>295</v>
      </c>
      <c r="I11" s="128"/>
      <c r="J11" s="137"/>
      <c r="K11" s="128"/>
      <c r="L11" s="202" t="s">
        <v>295</v>
      </c>
      <c r="M11" s="136"/>
      <c r="O11" s="398" t="s">
        <v>405</v>
      </c>
      <c r="P11" s="378" t="s">
        <v>406</v>
      </c>
      <c r="Q11" s="398" t="s">
        <v>408</v>
      </c>
      <c r="R11" s="377" t="s">
        <v>407</v>
      </c>
      <c r="S11" s="398" t="s">
        <v>409</v>
      </c>
      <c r="T11" s="378" t="s">
        <v>406</v>
      </c>
      <c r="U11" s="398" t="s">
        <v>410</v>
      </c>
    </row>
    <row r="12" spans="1:21" ht="27" customHeight="1">
      <c r="A12" s="128" t="s">
        <v>9</v>
      </c>
      <c r="B12" s="128"/>
      <c r="C12" s="128"/>
      <c r="D12" s="128"/>
      <c r="E12" s="128"/>
      <c r="F12" s="128"/>
      <c r="G12" s="128"/>
      <c r="H12" s="128"/>
      <c r="I12" s="128"/>
      <c r="J12" s="128"/>
      <c r="K12" s="128"/>
      <c r="L12" s="128"/>
      <c r="M12" s="136"/>
      <c r="O12" s="378"/>
      <c r="P12" s="378"/>
      <c r="Q12" s="378"/>
      <c r="R12" s="378"/>
      <c r="S12" s="378"/>
      <c r="T12" s="378"/>
      <c r="U12" s="378"/>
    </row>
    <row r="13" spans="1:21" ht="27" customHeight="1">
      <c r="A13" s="138" t="s">
        <v>10</v>
      </c>
      <c r="B13" s="128"/>
      <c r="C13" s="128" t="s">
        <v>11</v>
      </c>
      <c r="D13" s="128"/>
      <c r="E13" s="128"/>
      <c r="F13" s="128"/>
      <c r="G13" s="128"/>
      <c r="H13" s="128"/>
      <c r="I13" s="128"/>
      <c r="J13" s="128"/>
      <c r="K13" s="128"/>
      <c r="L13" s="128"/>
      <c r="M13" s="136"/>
      <c r="O13" s="378"/>
      <c r="P13" s="378"/>
      <c r="Q13" s="378"/>
      <c r="R13" s="378"/>
      <c r="S13" s="378"/>
      <c r="T13" s="378"/>
      <c r="U13" s="378"/>
    </row>
    <row r="14" spans="1:21" ht="27" customHeight="1">
      <c r="A14" s="128"/>
      <c r="B14" s="128"/>
      <c r="C14" s="128" t="s">
        <v>12</v>
      </c>
      <c r="D14" s="128"/>
      <c r="E14" s="128"/>
      <c r="F14" s="128"/>
      <c r="G14" s="128"/>
      <c r="H14" s="128"/>
      <c r="I14" s="128"/>
      <c r="J14" s="128"/>
      <c r="K14" s="128"/>
      <c r="L14" s="128"/>
      <c r="M14" s="136"/>
      <c r="O14" s="378"/>
      <c r="P14" s="378"/>
      <c r="Q14" s="378"/>
      <c r="R14" s="378"/>
      <c r="S14" s="378"/>
      <c r="T14" s="378"/>
      <c r="U14" s="378"/>
    </row>
    <row r="15" spans="1:21" ht="18" customHeight="1">
      <c r="A15" s="128"/>
      <c r="B15" s="128"/>
      <c r="C15" s="128"/>
      <c r="D15" s="128"/>
      <c r="E15" s="128"/>
      <c r="F15" s="128"/>
      <c r="G15" s="128"/>
      <c r="H15" s="128"/>
      <c r="I15" s="128"/>
      <c r="J15" s="139"/>
      <c r="K15" s="128"/>
      <c r="L15" s="140"/>
      <c r="M15" s="136"/>
      <c r="O15" s="378"/>
      <c r="P15" s="378"/>
      <c r="Q15" s="378"/>
      <c r="R15" s="378"/>
      <c r="S15" s="378"/>
      <c r="T15" s="378"/>
      <c r="U15" s="378"/>
    </row>
    <row r="16" spans="1:21" ht="27" customHeight="1" thickBot="1">
      <c r="A16" s="128"/>
      <c r="B16" s="141" t="s">
        <v>13</v>
      </c>
      <c r="C16" s="141"/>
      <c r="D16" s="141"/>
      <c r="E16" s="141"/>
      <c r="F16" s="241"/>
      <c r="G16" s="241"/>
      <c r="H16" s="313"/>
      <c r="I16" s="242"/>
      <c r="J16" s="128"/>
      <c r="K16" s="242"/>
      <c r="L16" s="315" t="str">
        <f t="shared" ref="L16:L25" si="0">IF(H16="","",H16)</f>
        <v/>
      </c>
      <c r="M16" s="133"/>
      <c r="O16" s="379"/>
      <c r="P16" s="378"/>
      <c r="Q16" s="380">
        <f>L16-O16</f>
        <v>0</v>
      </c>
      <c r="R16" s="381"/>
      <c r="S16" s="387">
        <f>IF(O16=0,0,Q16/O16)</f>
        <v>0</v>
      </c>
      <c r="T16" s="378"/>
      <c r="U16" s="399"/>
    </row>
    <row r="17" spans="1:21" ht="27" customHeight="1" thickBot="1">
      <c r="A17" s="128"/>
      <c r="B17" s="128" t="s">
        <v>14</v>
      </c>
      <c r="C17" s="128"/>
      <c r="D17" s="128"/>
      <c r="E17" s="128"/>
      <c r="F17" s="128"/>
      <c r="G17" s="128"/>
      <c r="H17" s="313"/>
      <c r="I17" s="242"/>
      <c r="J17" s="128"/>
      <c r="K17" s="243"/>
      <c r="L17" s="315" t="str">
        <f t="shared" si="0"/>
        <v/>
      </c>
      <c r="M17" s="133"/>
      <c r="O17" s="379"/>
      <c r="P17" s="378"/>
      <c r="Q17" s="380">
        <f t="shared" ref="Q17:Q25" si="1">L17-O17</f>
        <v>0</v>
      </c>
      <c r="R17" s="381"/>
      <c r="S17" s="387">
        <f t="shared" ref="S17:S25" si="2">IF(O17=0,0,Q17/O17)</f>
        <v>0</v>
      </c>
      <c r="T17" s="378"/>
      <c r="U17" s="399"/>
    </row>
    <row r="18" spans="1:21" ht="27" customHeight="1" thickBot="1">
      <c r="A18" s="128"/>
      <c r="B18" s="128" t="s">
        <v>15</v>
      </c>
      <c r="C18" s="128"/>
      <c r="D18" s="128"/>
      <c r="E18" s="128"/>
      <c r="F18" s="128"/>
      <c r="G18" s="128"/>
      <c r="H18" s="313"/>
      <c r="I18" s="242"/>
      <c r="J18" s="128"/>
      <c r="K18" s="243"/>
      <c r="L18" s="315" t="str">
        <f t="shared" si="0"/>
        <v/>
      </c>
      <c r="M18" s="133"/>
      <c r="O18" s="379"/>
      <c r="P18" s="378"/>
      <c r="Q18" s="380">
        <f t="shared" si="1"/>
        <v>0</v>
      </c>
      <c r="R18" s="381"/>
      <c r="S18" s="387">
        <f t="shared" si="2"/>
        <v>0</v>
      </c>
      <c r="T18" s="378"/>
      <c r="U18" s="399"/>
    </row>
    <row r="19" spans="1:21" ht="27" customHeight="1" thickBot="1">
      <c r="A19" s="128"/>
      <c r="B19" s="128" t="s">
        <v>16</v>
      </c>
      <c r="C19" s="128"/>
      <c r="D19" s="128"/>
      <c r="E19" s="128"/>
      <c r="F19" s="128"/>
      <c r="G19" s="128"/>
      <c r="H19" s="313"/>
      <c r="I19" s="242"/>
      <c r="J19" s="128"/>
      <c r="K19" s="243"/>
      <c r="L19" s="315" t="str">
        <f t="shared" si="0"/>
        <v/>
      </c>
      <c r="M19" s="133"/>
      <c r="O19" s="379"/>
      <c r="P19" s="378"/>
      <c r="Q19" s="380">
        <f t="shared" si="1"/>
        <v>0</v>
      </c>
      <c r="R19" s="381"/>
      <c r="S19" s="387">
        <f t="shared" si="2"/>
        <v>0</v>
      </c>
      <c r="T19" s="378"/>
      <c r="U19" s="399"/>
    </row>
    <row r="20" spans="1:21" ht="27" customHeight="1" thickBot="1">
      <c r="A20" s="128"/>
      <c r="B20" s="128" t="s">
        <v>17</v>
      </c>
      <c r="C20" s="128"/>
      <c r="D20" s="128"/>
      <c r="E20" s="128"/>
      <c r="F20" s="128"/>
      <c r="G20" s="128"/>
      <c r="H20" s="313"/>
      <c r="I20" s="244"/>
      <c r="J20" s="128"/>
      <c r="K20" s="243"/>
      <c r="L20" s="315" t="str">
        <f t="shared" si="0"/>
        <v/>
      </c>
      <c r="M20" s="133"/>
      <c r="O20" s="379"/>
      <c r="P20" s="378"/>
      <c r="Q20" s="380">
        <f t="shared" si="1"/>
        <v>0</v>
      </c>
      <c r="R20" s="381"/>
      <c r="S20" s="387">
        <f t="shared" si="2"/>
        <v>0</v>
      </c>
      <c r="T20" s="378"/>
      <c r="U20" s="399"/>
    </row>
    <row r="21" spans="1:21" ht="27" customHeight="1" thickBot="1">
      <c r="A21" s="128"/>
      <c r="B21" s="128" t="s">
        <v>18</v>
      </c>
      <c r="C21" s="128"/>
      <c r="D21" s="128"/>
      <c r="E21" s="128"/>
      <c r="F21" s="128"/>
      <c r="G21" s="128"/>
      <c r="H21" s="313"/>
      <c r="I21" s="242"/>
      <c r="J21" s="128"/>
      <c r="K21" s="243"/>
      <c r="L21" s="315" t="str">
        <f t="shared" si="0"/>
        <v/>
      </c>
      <c r="M21" s="133"/>
      <c r="O21" s="379"/>
      <c r="P21" s="378"/>
      <c r="Q21" s="380">
        <f t="shared" si="1"/>
        <v>0</v>
      </c>
      <c r="R21" s="381"/>
      <c r="S21" s="387">
        <f t="shared" si="2"/>
        <v>0</v>
      </c>
      <c r="T21" s="378"/>
      <c r="U21" s="399"/>
    </row>
    <row r="22" spans="1:21" ht="27" customHeight="1" thickBot="1">
      <c r="A22" s="128"/>
      <c r="B22" s="128" t="s">
        <v>19</v>
      </c>
      <c r="C22" s="128"/>
      <c r="D22" s="128"/>
      <c r="E22" s="128"/>
      <c r="F22" s="128"/>
      <c r="G22" s="128"/>
      <c r="H22" s="313"/>
      <c r="I22" s="242"/>
      <c r="J22" s="128"/>
      <c r="K22" s="243"/>
      <c r="L22" s="315" t="str">
        <f t="shared" si="0"/>
        <v/>
      </c>
      <c r="M22" s="133"/>
      <c r="O22" s="379"/>
      <c r="P22" s="378"/>
      <c r="Q22" s="380">
        <f t="shared" si="1"/>
        <v>0</v>
      </c>
      <c r="R22" s="381"/>
      <c r="S22" s="387">
        <f t="shared" si="2"/>
        <v>0</v>
      </c>
      <c r="T22" s="378"/>
      <c r="U22" s="399"/>
    </row>
    <row r="23" spans="1:21" ht="27" customHeight="1" thickBot="1">
      <c r="A23" s="128"/>
      <c r="B23" s="128" t="s">
        <v>233</v>
      </c>
      <c r="C23" s="128"/>
      <c r="D23" s="128"/>
      <c r="E23" s="128"/>
      <c r="F23" s="128"/>
      <c r="G23" s="128"/>
      <c r="H23" s="313"/>
      <c r="I23" s="242"/>
      <c r="J23" s="128"/>
      <c r="K23" s="243"/>
      <c r="L23" s="315" t="str">
        <f t="shared" si="0"/>
        <v/>
      </c>
      <c r="M23" s="133"/>
      <c r="O23" s="379"/>
      <c r="P23" s="378"/>
      <c r="Q23" s="380">
        <f t="shared" si="1"/>
        <v>0</v>
      </c>
      <c r="R23" s="381"/>
      <c r="S23" s="387">
        <f t="shared" si="2"/>
        <v>0</v>
      </c>
      <c r="T23" s="378"/>
      <c r="U23" s="399"/>
    </row>
    <row r="24" spans="1:21" ht="27" customHeight="1" thickBot="1">
      <c r="A24" s="128"/>
      <c r="B24" s="128" t="s">
        <v>234</v>
      </c>
      <c r="C24" s="190"/>
      <c r="D24" s="190"/>
      <c r="E24" s="190"/>
      <c r="F24" s="190"/>
      <c r="G24" s="128"/>
      <c r="H24" s="313"/>
      <c r="I24" s="242"/>
      <c r="J24" s="128"/>
      <c r="K24" s="243"/>
      <c r="L24" s="315" t="str">
        <f t="shared" si="0"/>
        <v/>
      </c>
      <c r="M24" s="133"/>
      <c r="O24" s="379"/>
      <c r="P24" s="378"/>
      <c r="Q24" s="380">
        <f t="shared" si="1"/>
        <v>0</v>
      </c>
      <c r="R24" s="381"/>
      <c r="S24" s="387">
        <f t="shared" si="2"/>
        <v>0</v>
      </c>
      <c r="T24" s="378"/>
      <c r="U24" s="399"/>
    </row>
    <row r="25" spans="1:21" ht="27" customHeight="1" thickBot="1">
      <c r="A25" s="128"/>
      <c r="B25" s="128" t="s">
        <v>286</v>
      </c>
      <c r="C25" s="190"/>
      <c r="D25" s="190"/>
      <c r="E25" s="190"/>
      <c r="F25" s="190"/>
      <c r="G25" s="128"/>
      <c r="H25" s="313"/>
      <c r="I25" s="242"/>
      <c r="J25" s="128"/>
      <c r="K25" s="243"/>
      <c r="L25" s="315" t="str">
        <f t="shared" si="0"/>
        <v/>
      </c>
      <c r="M25" s="133"/>
      <c r="O25" s="379"/>
      <c r="P25" s="378"/>
      <c r="Q25" s="380">
        <f t="shared" si="1"/>
        <v>0</v>
      </c>
      <c r="R25" s="381"/>
      <c r="S25" s="387">
        <f t="shared" si="2"/>
        <v>0</v>
      </c>
      <c r="T25" s="378"/>
      <c r="U25" s="399"/>
    </row>
    <row r="26" spans="1:21" ht="18" customHeight="1">
      <c r="A26" s="128"/>
      <c r="B26" s="128"/>
      <c r="C26" s="128"/>
      <c r="D26" s="128"/>
      <c r="E26" s="128"/>
      <c r="F26" s="128"/>
      <c r="G26" s="128"/>
      <c r="H26" s="314"/>
      <c r="I26" s="243"/>
      <c r="J26" s="128"/>
      <c r="K26" s="243"/>
      <c r="L26" s="316"/>
      <c r="M26" s="133"/>
      <c r="O26" s="382"/>
      <c r="P26" s="378"/>
      <c r="Q26" s="382"/>
      <c r="R26" s="378"/>
      <c r="S26" s="383"/>
      <c r="T26" s="378"/>
      <c r="U26" s="378"/>
    </row>
    <row r="27" spans="1:21" ht="27" customHeight="1" thickBot="1">
      <c r="A27" s="128"/>
      <c r="B27" s="142" t="s">
        <v>235</v>
      </c>
      <c r="C27" s="128"/>
      <c r="D27" s="128"/>
      <c r="E27" s="128"/>
      <c r="F27" s="128"/>
      <c r="G27" s="128"/>
      <c r="H27" s="315" t="str">
        <f>IF(SUM(H16:H25)=0,"",SUM(H16:H25))</f>
        <v/>
      </c>
      <c r="I27" s="245"/>
      <c r="J27" s="128"/>
      <c r="K27" s="243"/>
      <c r="L27" s="315" t="str">
        <f>IF(SUM(L16:L25)=0,"",SUM(L16:L25))</f>
        <v/>
      </c>
      <c r="M27" s="133"/>
      <c r="O27" s="384" t="str">
        <f>IF(SUM(O16:O25)=0,"",SUM(O16:O25))</f>
        <v/>
      </c>
      <c r="P27" s="378"/>
      <c r="Q27" s="380" t="str">
        <f>IF(AND(SUM(Q16:Q25)&lt;0.01,SUM(Q16:Q25)&gt;-0.01),"",SUM(Q16:Q25))</f>
        <v/>
      </c>
      <c r="R27" s="378"/>
      <c r="S27" s="385" t="str">
        <f>IF(SUM(S16:S25)=0,"",SUM(S16:S25))</f>
        <v/>
      </c>
      <c r="T27" s="378"/>
      <c r="U27" s="378"/>
    </row>
    <row r="28" spans="1:21" ht="18" customHeight="1">
      <c r="A28" s="128"/>
      <c r="B28" s="128"/>
      <c r="C28" s="128"/>
      <c r="D28" s="128"/>
      <c r="E28" s="128"/>
      <c r="F28" s="128"/>
      <c r="G28" s="128"/>
      <c r="H28" s="128"/>
      <c r="I28" s="128"/>
      <c r="J28" s="128"/>
      <c r="K28" s="128"/>
      <c r="L28" s="128"/>
      <c r="M28" s="133"/>
      <c r="O28" s="378"/>
      <c r="P28" s="378"/>
      <c r="Q28" s="378"/>
      <c r="R28" s="378"/>
      <c r="S28" s="378"/>
      <c r="T28" s="378"/>
      <c r="U28" s="378"/>
    </row>
    <row r="29" spans="1:21" ht="27" customHeight="1">
      <c r="A29" s="128" t="s">
        <v>20</v>
      </c>
      <c r="B29" s="128"/>
      <c r="C29" s="142"/>
      <c r="D29" s="142"/>
      <c r="E29" s="142"/>
      <c r="F29" s="142"/>
      <c r="G29" s="142"/>
      <c r="H29" s="142"/>
      <c r="I29" s="142"/>
      <c r="J29" s="142"/>
      <c r="K29" s="142"/>
      <c r="L29" s="142"/>
      <c r="M29" s="248"/>
      <c r="N29" s="4"/>
      <c r="O29" s="386"/>
      <c r="P29" s="386"/>
      <c r="Q29" s="378"/>
      <c r="R29" s="378"/>
      <c r="S29" s="378"/>
      <c r="T29" s="386"/>
      <c r="U29" s="378"/>
    </row>
    <row r="30" spans="1:21" ht="27" customHeight="1">
      <c r="A30" s="138" t="s">
        <v>21</v>
      </c>
      <c r="B30" s="128"/>
      <c r="C30" s="142"/>
      <c r="D30" s="142"/>
      <c r="E30" s="142"/>
      <c r="F30" s="142"/>
      <c r="G30" s="142"/>
      <c r="H30" s="142"/>
      <c r="I30" s="142"/>
      <c r="J30" s="142"/>
      <c r="K30" s="142"/>
      <c r="L30" s="142"/>
      <c r="M30" s="248"/>
      <c r="N30" s="4"/>
      <c r="O30" s="386"/>
      <c r="P30" s="386"/>
      <c r="Q30" s="378"/>
      <c r="R30" s="378"/>
      <c r="S30" s="378"/>
      <c r="T30" s="386"/>
      <c r="U30" s="378"/>
    </row>
    <row r="31" spans="1:21" ht="18" customHeight="1">
      <c r="A31" s="128"/>
      <c r="B31" s="128"/>
      <c r="C31" s="128"/>
      <c r="D31" s="128"/>
      <c r="E31" s="128"/>
      <c r="F31" s="128"/>
      <c r="G31" s="128"/>
      <c r="H31" s="128"/>
      <c r="I31" s="128"/>
      <c r="J31" s="128"/>
      <c r="K31" s="128"/>
      <c r="L31" s="128"/>
      <c r="M31" s="133"/>
      <c r="O31" s="378"/>
      <c r="P31" s="378"/>
      <c r="Q31" s="378"/>
      <c r="R31" s="378"/>
      <c r="S31" s="378"/>
      <c r="T31" s="378"/>
      <c r="U31" s="378"/>
    </row>
    <row r="32" spans="1:21" ht="27" customHeight="1">
      <c r="A32" s="128"/>
      <c r="B32" s="142" t="s">
        <v>22</v>
      </c>
      <c r="C32" s="128"/>
      <c r="D32" s="128"/>
      <c r="E32" s="128"/>
      <c r="F32" s="128"/>
      <c r="G32" s="128"/>
      <c r="H32" s="128"/>
      <c r="I32" s="128"/>
      <c r="J32" s="128"/>
      <c r="K32" s="128"/>
      <c r="L32" s="128"/>
      <c r="M32" s="133"/>
      <c r="O32" s="378"/>
      <c r="P32" s="378"/>
      <c r="Q32" s="378"/>
      <c r="R32" s="378"/>
      <c r="S32" s="378"/>
      <c r="T32" s="378"/>
      <c r="U32" s="378"/>
    </row>
    <row r="33" spans="1:21" ht="27" customHeight="1">
      <c r="A33" s="128"/>
      <c r="B33" s="142" t="s">
        <v>23</v>
      </c>
      <c r="C33" s="128"/>
      <c r="D33" s="128"/>
      <c r="E33" s="128"/>
      <c r="F33" s="128"/>
      <c r="G33" s="128"/>
      <c r="H33" s="128"/>
      <c r="I33" s="128"/>
      <c r="J33" s="128"/>
      <c r="K33" s="128"/>
      <c r="L33" s="128"/>
      <c r="M33" s="133"/>
      <c r="O33" s="378"/>
      <c r="P33" s="378"/>
      <c r="Q33" s="378"/>
      <c r="R33" s="378"/>
      <c r="S33" s="378"/>
      <c r="T33" s="378"/>
      <c r="U33" s="378"/>
    </row>
    <row r="34" spans="1:21" ht="13.5" customHeight="1">
      <c r="A34" s="128"/>
      <c r="B34" s="142"/>
      <c r="C34" s="128"/>
      <c r="D34" s="128"/>
      <c r="E34" s="128"/>
      <c r="F34" s="128"/>
      <c r="G34" s="128"/>
      <c r="H34" s="128"/>
      <c r="I34" s="128"/>
      <c r="J34" s="128"/>
      <c r="K34" s="128"/>
      <c r="L34" s="128"/>
      <c r="M34" s="133"/>
      <c r="O34" s="378"/>
      <c r="P34" s="378"/>
      <c r="Q34" s="378"/>
      <c r="R34" s="378"/>
      <c r="S34" s="378"/>
      <c r="T34" s="378"/>
      <c r="U34" s="378"/>
    </row>
    <row r="35" spans="1:21" ht="27" customHeight="1">
      <c r="A35" s="128"/>
      <c r="B35" s="142"/>
      <c r="C35" s="128"/>
      <c r="D35" s="128"/>
      <c r="E35" s="128"/>
      <c r="F35" s="128"/>
      <c r="G35" s="128"/>
      <c r="H35" s="137" t="s">
        <v>1</v>
      </c>
      <c r="I35" s="128"/>
      <c r="J35" s="137" t="s">
        <v>1</v>
      </c>
      <c r="K35" s="128"/>
      <c r="L35" s="137" t="s">
        <v>1</v>
      </c>
      <c r="M35" s="133"/>
      <c r="O35" s="377" t="s">
        <v>414</v>
      </c>
      <c r="P35" s="378"/>
      <c r="Q35" s="377"/>
      <c r="R35" s="377"/>
      <c r="S35" s="377"/>
      <c r="T35" s="378"/>
      <c r="U35" s="392" t="str">
        <f>"Application #: "&amp;IF(COSTS!$K$6="","",COSTS!$K$6)</f>
        <v xml:space="preserve">Application #: </v>
      </c>
    </row>
    <row r="36" spans="1:21" ht="27" customHeight="1">
      <c r="A36" s="128"/>
      <c r="B36" s="142"/>
      <c r="C36" s="128"/>
      <c r="D36" s="128"/>
      <c r="E36" s="128"/>
      <c r="F36" s="128"/>
      <c r="G36" s="128"/>
      <c r="H36" s="137" t="s">
        <v>2</v>
      </c>
      <c r="I36" s="128"/>
      <c r="J36" s="137" t="s">
        <v>3</v>
      </c>
      <c r="K36" s="128"/>
      <c r="L36" s="137" t="s">
        <v>4</v>
      </c>
      <c r="M36" s="133"/>
      <c r="O36" s="377" t="s">
        <v>402</v>
      </c>
      <c r="P36" s="378"/>
      <c r="Q36" s="377"/>
      <c r="R36" s="377"/>
      <c r="S36" s="377"/>
      <c r="T36" s="378"/>
      <c r="U36" s="378"/>
    </row>
    <row r="37" spans="1:21" ht="27" customHeight="1">
      <c r="A37" s="128"/>
      <c r="B37" s="142"/>
      <c r="C37" s="128"/>
      <c r="D37" s="128"/>
      <c r="E37" s="128"/>
      <c r="F37" s="128"/>
      <c r="G37" s="128"/>
      <c r="H37" s="137" t="s">
        <v>5</v>
      </c>
      <c r="I37" s="128"/>
      <c r="J37" s="137" t="s">
        <v>6</v>
      </c>
      <c r="K37" s="128"/>
      <c r="L37" s="137" t="s">
        <v>7</v>
      </c>
      <c r="M37" s="133"/>
      <c r="O37" s="377" t="s">
        <v>403</v>
      </c>
      <c r="P37" s="378"/>
      <c r="Q37" s="377"/>
      <c r="R37" s="377"/>
      <c r="S37" s="377"/>
      <c r="T37" s="378"/>
      <c r="U37" s="378"/>
    </row>
    <row r="38" spans="1:21" ht="27" customHeight="1">
      <c r="A38" s="128"/>
      <c r="B38" s="142"/>
      <c r="C38" s="128"/>
      <c r="D38" s="128"/>
      <c r="E38" s="128"/>
      <c r="F38" s="128"/>
      <c r="G38" s="128"/>
      <c r="H38" s="202" t="s">
        <v>8</v>
      </c>
      <c r="I38" s="128"/>
      <c r="J38" s="202" t="s">
        <v>8</v>
      </c>
      <c r="K38" s="128"/>
      <c r="L38" s="202" t="s">
        <v>8</v>
      </c>
      <c r="M38" s="133"/>
      <c r="O38" s="398" t="s">
        <v>405</v>
      </c>
      <c r="P38" s="378" t="s">
        <v>406</v>
      </c>
      <c r="Q38" s="398" t="s">
        <v>408</v>
      </c>
      <c r="R38" s="377" t="s">
        <v>407</v>
      </c>
      <c r="S38" s="398" t="s">
        <v>409</v>
      </c>
      <c r="T38" s="378" t="s">
        <v>406</v>
      </c>
      <c r="U38" s="398" t="s">
        <v>410</v>
      </c>
    </row>
    <row r="39" spans="1:21" ht="27" customHeight="1">
      <c r="A39" s="128" t="s">
        <v>300</v>
      </c>
      <c r="B39" s="128"/>
      <c r="C39" s="128"/>
      <c r="D39" s="128"/>
      <c r="E39" s="128"/>
      <c r="F39" s="128"/>
      <c r="G39" s="128"/>
      <c r="H39" s="128"/>
      <c r="I39" s="128"/>
      <c r="J39" s="128"/>
      <c r="K39" s="128"/>
      <c r="L39" s="128"/>
      <c r="M39" s="133"/>
      <c r="O39" s="378"/>
      <c r="P39" s="378"/>
      <c r="Q39" s="378"/>
      <c r="R39" s="378"/>
      <c r="S39" s="378"/>
      <c r="T39" s="378"/>
      <c r="U39" s="378"/>
    </row>
    <row r="40" spans="1:21" ht="27" customHeight="1">
      <c r="A40" s="138" t="s">
        <v>24</v>
      </c>
      <c r="B40" s="128"/>
      <c r="C40" s="128"/>
      <c r="D40" s="128"/>
      <c r="E40" s="128"/>
      <c r="F40" s="128"/>
      <c r="G40" s="128"/>
      <c r="H40" s="128"/>
      <c r="I40" s="128"/>
      <c r="J40" s="128"/>
      <c r="K40" s="128"/>
      <c r="L40" s="128"/>
      <c r="M40" s="133"/>
      <c r="O40" s="378"/>
      <c r="P40" s="378"/>
      <c r="Q40" s="378"/>
      <c r="R40" s="378"/>
      <c r="S40" s="378"/>
      <c r="T40" s="378"/>
      <c r="U40" s="378"/>
    </row>
    <row r="41" spans="1:21" ht="18" customHeight="1">
      <c r="A41" s="139"/>
      <c r="B41" s="128"/>
      <c r="C41" s="128"/>
      <c r="D41" s="128"/>
      <c r="E41" s="128"/>
      <c r="F41" s="128"/>
      <c r="G41" s="128"/>
      <c r="H41" s="128"/>
      <c r="I41" s="128"/>
      <c r="J41" s="128"/>
      <c r="K41" s="128"/>
      <c r="L41" s="128"/>
      <c r="M41" s="133"/>
      <c r="O41" s="378"/>
      <c r="P41" s="378"/>
      <c r="Q41" s="378"/>
      <c r="R41" s="378"/>
      <c r="S41" s="378"/>
      <c r="T41" s="378"/>
      <c r="U41" s="378"/>
    </row>
    <row r="42" spans="1:21" ht="27" customHeight="1">
      <c r="A42" s="128"/>
      <c r="B42" s="142" t="s">
        <v>334</v>
      </c>
      <c r="C42" s="128"/>
      <c r="D42" s="128"/>
      <c r="E42" s="128"/>
      <c r="F42" s="128"/>
      <c r="G42" s="128"/>
      <c r="H42" s="128"/>
      <c r="I42" s="128"/>
      <c r="J42" s="128"/>
      <c r="K42" s="128"/>
      <c r="L42" s="128"/>
      <c r="M42" s="133"/>
      <c r="O42" s="378"/>
      <c r="P42" s="378"/>
      <c r="Q42" s="378"/>
      <c r="R42" s="378"/>
      <c r="S42" s="378"/>
      <c r="T42" s="378"/>
      <c r="U42" s="378"/>
    </row>
    <row r="43" spans="1:21" ht="27" customHeight="1">
      <c r="A43" s="128"/>
      <c r="B43" s="142" t="s">
        <v>335</v>
      </c>
      <c r="C43" s="128"/>
      <c r="D43" s="128"/>
      <c r="E43" s="128"/>
      <c r="F43" s="128"/>
      <c r="G43" s="128"/>
      <c r="H43" s="128"/>
      <c r="I43" s="128"/>
      <c r="J43" s="128"/>
      <c r="K43" s="128"/>
      <c r="L43" s="128"/>
      <c r="M43" s="133"/>
      <c r="O43" s="378"/>
      <c r="P43" s="378"/>
      <c r="Q43" s="378"/>
      <c r="R43" s="378"/>
      <c r="S43" s="378"/>
      <c r="T43" s="378"/>
      <c r="U43" s="378"/>
    </row>
    <row r="44" spans="1:21" ht="18" customHeight="1">
      <c r="A44" s="128"/>
      <c r="B44" s="128"/>
      <c r="C44" s="128"/>
      <c r="D44" s="128"/>
      <c r="E44" s="128"/>
      <c r="F44" s="128"/>
      <c r="G44" s="128"/>
      <c r="H44" s="128"/>
      <c r="I44" s="128"/>
      <c r="J44" s="128"/>
      <c r="K44" s="128"/>
      <c r="L44" s="128"/>
      <c r="M44" s="133"/>
      <c r="O44" s="378"/>
      <c r="P44" s="378"/>
      <c r="Q44" s="378"/>
      <c r="R44" s="378"/>
      <c r="S44" s="378"/>
      <c r="T44" s="378"/>
      <c r="U44" s="378"/>
    </row>
    <row r="45" spans="1:21" ht="27" customHeight="1">
      <c r="A45" s="128"/>
      <c r="B45" s="138" t="s">
        <v>25</v>
      </c>
      <c r="C45" s="128"/>
      <c r="D45" s="128"/>
      <c r="E45" s="128"/>
      <c r="F45" s="128"/>
      <c r="G45" s="128"/>
      <c r="H45" s="128"/>
      <c r="I45" s="128"/>
      <c r="J45" s="128"/>
      <c r="K45" s="128"/>
      <c r="L45" s="128"/>
      <c r="M45" s="133"/>
      <c r="O45" s="378"/>
      <c r="P45" s="378"/>
      <c r="Q45" s="378"/>
      <c r="R45" s="378"/>
      <c r="S45" s="378"/>
      <c r="T45" s="378"/>
      <c r="U45" s="378"/>
    </row>
    <row r="46" spans="1:21" ht="18" customHeight="1">
      <c r="A46" s="128"/>
      <c r="B46" s="138"/>
      <c r="C46" s="128"/>
      <c r="D46" s="128"/>
      <c r="E46" s="128"/>
      <c r="F46" s="128"/>
      <c r="G46" s="128"/>
      <c r="H46" s="128"/>
      <c r="I46" s="128"/>
      <c r="J46" s="128"/>
      <c r="K46" s="128"/>
      <c r="L46" s="128"/>
      <c r="M46" s="133"/>
      <c r="O46" s="378"/>
      <c r="P46" s="378"/>
      <c r="Q46" s="378"/>
      <c r="R46" s="378"/>
      <c r="S46" s="378"/>
      <c r="T46" s="378"/>
      <c r="U46" s="378"/>
    </row>
    <row r="47" spans="1:21" ht="27" customHeight="1" thickBot="1">
      <c r="A47" s="128"/>
      <c r="B47" s="128" t="s">
        <v>256</v>
      </c>
      <c r="C47" s="128"/>
      <c r="D47" s="128"/>
      <c r="E47" s="128"/>
      <c r="F47" s="128"/>
      <c r="G47" s="139"/>
      <c r="H47" s="313"/>
      <c r="I47" s="247"/>
      <c r="J47" s="313"/>
      <c r="K47" s="243"/>
      <c r="L47" s="317" t="str">
        <f t="shared" ref="L47:L55" si="3">IF(AND(H47="",J47=""),"",+H47+J47)</f>
        <v/>
      </c>
      <c r="M47" s="133"/>
      <c r="O47" s="379"/>
      <c r="P47" s="378"/>
      <c r="Q47" s="380">
        <f t="shared" ref="Q47:Q55" si="4">L47-O47</f>
        <v>0</v>
      </c>
      <c r="R47" s="381"/>
      <c r="S47" s="387">
        <f t="shared" ref="S47:S55" si="5">IF(O47=0,0,Q47/O47)</f>
        <v>0</v>
      </c>
      <c r="T47" s="378"/>
      <c r="U47" s="399"/>
    </row>
    <row r="48" spans="1:21" ht="27" customHeight="1" thickBot="1">
      <c r="A48" s="128"/>
      <c r="B48" s="128" t="s">
        <v>257</v>
      </c>
      <c r="C48" s="128"/>
      <c r="D48" s="128"/>
      <c r="E48" s="128"/>
      <c r="F48" s="128"/>
      <c r="G48" s="139"/>
      <c r="H48" s="313"/>
      <c r="I48" s="247"/>
      <c r="J48" s="313"/>
      <c r="K48" s="243"/>
      <c r="L48" s="317" t="str">
        <f t="shared" si="3"/>
        <v/>
      </c>
      <c r="M48" s="133"/>
      <c r="O48" s="379"/>
      <c r="P48" s="378"/>
      <c r="Q48" s="380">
        <f t="shared" si="4"/>
        <v>0</v>
      </c>
      <c r="R48" s="381"/>
      <c r="S48" s="387">
        <f t="shared" si="5"/>
        <v>0</v>
      </c>
      <c r="T48" s="378"/>
      <c r="U48" s="399"/>
    </row>
    <row r="49" spans="1:21" ht="27" customHeight="1" thickBot="1">
      <c r="A49" s="128"/>
      <c r="B49" s="128" t="s">
        <v>27</v>
      </c>
      <c r="C49" s="128"/>
      <c r="D49" s="128"/>
      <c r="E49" s="128"/>
      <c r="F49" s="128"/>
      <c r="G49" s="139"/>
      <c r="H49" s="313"/>
      <c r="I49" s="247"/>
      <c r="J49" s="313"/>
      <c r="K49" s="243"/>
      <c r="L49" s="317" t="str">
        <f t="shared" si="3"/>
        <v/>
      </c>
      <c r="M49" s="133"/>
      <c r="O49" s="379"/>
      <c r="P49" s="378"/>
      <c r="Q49" s="380">
        <f t="shared" si="4"/>
        <v>0</v>
      </c>
      <c r="R49" s="381"/>
      <c r="S49" s="387">
        <f t="shared" si="5"/>
        <v>0</v>
      </c>
      <c r="T49" s="378"/>
      <c r="U49" s="399"/>
    </row>
    <row r="50" spans="1:21" ht="27" customHeight="1" thickBot="1">
      <c r="A50" s="143" t="s">
        <v>26</v>
      </c>
      <c r="B50" s="128" t="s">
        <v>258</v>
      </c>
      <c r="C50" s="128"/>
      <c r="D50" s="128"/>
      <c r="E50" s="128"/>
      <c r="F50" s="128"/>
      <c r="G50" s="139"/>
      <c r="H50" s="313"/>
      <c r="I50" s="247"/>
      <c r="J50" s="313"/>
      <c r="K50" s="243"/>
      <c r="L50" s="317" t="str">
        <f t="shared" si="3"/>
        <v/>
      </c>
      <c r="M50" s="133"/>
      <c r="O50" s="379"/>
      <c r="P50" s="378"/>
      <c r="Q50" s="380">
        <f t="shared" si="4"/>
        <v>0</v>
      </c>
      <c r="R50" s="381"/>
      <c r="S50" s="387">
        <f t="shared" si="5"/>
        <v>0</v>
      </c>
      <c r="T50" s="378"/>
      <c r="U50" s="399"/>
    </row>
    <row r="51" spans="1:21" ht="27" customHeight="1" thickBot="1">
      <c r="A51" s="128"/>
      <c r="B51" s="128" t="s">
        <v>259</v>
      </c>
      <c r="C51" s="128"/>
      <c r="D51" s="128"/>
      <c r="E51" s="128"/>
      <c r="F51" s="128"/>
      <c r="G51" s="139"/>
      <c r="H51" s="313"/>
      <c r="I51" s="247"/>
      <c r="J51" s="313"/>
      <c r="K51" s="243"/>
      <c r="L51" s="317" t="str">
        <f t="shared" si="3"/>
        <v/>
      </c>
      <c r="M51" s="133"/>
      <c r="O51" s="379"/>
      <c r="P51" s="378"/>
      <c r="Q51" s="380">
        <f t="shared" si="4"/>
        <v>0</v>
      </c>
      <c r="R51" s="381"/>
      <c r="S51" s="387">
        <f t="shared" si="5"/>
        <v>0</v>
      </c>
      <c r="T51" s="378"/>
      <c r="U51" s="399"/>
    </row>
    <row r="52" spans="1:21" ht="27" customHeight="1" thickBot="1">
      <c r="A52" s="128"/>
      <c r="B52" s="128" t="s">
        <v>260</v>
      </c>
      <c r="C52" s="128"/>
      <c r="D52" s="128"/>
      <c r="E52" s="128"/>
      <c r="F52" s="128"/>
      <c r="G52" s="139"/>
      <c r="H52" s="313"/>
      <c r="I52" s="247"/>
      <c r="J52" s="313"/>
      <c r="K52" s="243"/>
      <c r="L52" s="317" t="str">
        <f t="shared" si="3"/>
        <v/>
      </c>
      <c r="M52" s="133"/>
      <c r="O52" s="379"/>
      <c r="P52" s="378"/>
      <c r="Q52" s="380">
        <f t="shared" si="4"/>
        <v>0</v>
      </c>
      <c r="R52" s="381"/>
      <c r="S52" s="387">
        <f t="shared" si="5"/>
        <v>0</v>
      </c>
      <c r="T52" s="378"/>
      <c r="U52" s="399"/>
    </row>
    <row r="53" spans="1:21" ht="27" customHeight="1" thickBot="1">
      <c r="A53" s="128"/>
      <c r="B53" s="128" t="s">
        <v>261</v>
      </c>
      <c r="C53" s="128"/>
      <c r="D53" s="128"/>
      <c r="E53" s="128"/>
      <c r="F53" s="128"/>
      <c r="G53" s="139"/>
      <c r="H53" s="313"/>
      <c r="I53" s="247"/>
      <c r="J53" s="313"/>
      <c r="K53" s="243"/>
      <c r="L53" s="317" t="str">
        <f t="shared" si="3"/>
        <v/>
      </c>
      <c r="M53" s="133"/>
      <c r="O53" s="379"/>
      <c r="P53" s="378"/>
      <c r="Q53" s="380">
        <f t="shared" si="4"/>
        <v>0</v>
      </c>
      <c r="R53" s="381"/>
      <c r="S53" s="387">
        <f t="shared" si="5"/>
        <v>0</v>
      </c>
      <c r="T53" s="378"/>
      <c r="U53" s="399"/>
    </row>
    <row r="54" spans="1:21" ht="27" customHeight="1" thickBot="1">
      <c r="A54" s="128"/>
      <c r="B54" s="128" t="s">
        <v>433</v>
      </c>
      <c r="C54" s="128"/>
      <c r="D54" s="128"/>
      <c r="E54" s="128"/>
      <c r="F54" s="128"/>
      <c r="G54" s="139"/>
      <c r="H54" s="313"/>
      <c r="I54" s="247"/>
      <c r="J54" s="313"/>
      <c r="K54" s="243"/>
      <c r="L54" s="317" t="str">
        <f t="shared" si="3"/>
        <v/>
      </c>
      <c r="M54" s="133"/>
      <c r="O54" s="379"/>
      <c r="P54" s="378"/>
      <c r="Q54" s="380">
        <f t="shared" si="4"/>
        <v>0</v>
      </c>
      <c r="R54" s="381"/>
      <c r="S54" s="387">
        <f t="shared" si="5"/>
        <v>0</v>
      </c>
      <c r="T54" s="378"/>
      <c r="U54" s="399"/>
    </row>
    <row r="55" spans="1:21" ht="27" customHeight="1" thickBot="1">
      <c r="A55" s="143" t="s">
        <v>26</v>
      </c>
      <c r="B55" s="128" t="s">
        <v>262</v>
      </c>
      <c r="C55" s="128"/>
      <c r="D55" s="128"/>
      <c r="E55" s="128"/>
      <c r="F55" s="128"/>
      <c r="G55" s="139"/>
      <c r="H55" s="313"/>
      <c r="I55" s="247"/>
      <c r="J55" s="313"/>
      <c r="K55" s="243"/>
      <c r="L55" s="317" t="str">
        <f t="shared" si="3"/>
        <v/>
      </c>
      <c r="M55" s="133"/>
      <c r="O55" s="379"/>
      <c r="P55" s="378"/>
      <c r="Q55" s="380">
        <f t="shared" si="4"/>
        <v>0</v>
      </c>
      <c r="R55" s="381"/>
      <c r="S55" s="387">
        <f t="shared" si="5"/>
        <v>0</v>
      </c>
      <c r="T55" s="378"/>
      <c r="U55" s="399"/>
    </row>
    <row r="56" spans="1:21" ht="18" customHeight="1">
      <c r="A56" s="128"/>
      <c r="B56" s="128"/>
      <c r="C56" s="128"/>
      <c r="D56" s="128"/>
      <c r="E56" s="128"/>
      <c r="F56" s="128"/>
      <c r="G56" s="139"/>
      <c r="H56" s="314"/>
      <c r="I56" s="243"/>
      <c r="J56" s="314"/>
      <c r="K56" s="243"/>
      <c r="L56" s="318"/>
      <c r="M56" s="133"/>
      <c r="O56" s="378"/>
      <c r="P56" s="378"/>
      <c r="Q56" s="378"/>
      <c r="R56" s="378"/>
      <c r="S56" s="378"/>
      <c r="T56" s="378"/>
      <c r="U56" s="378"/>
    </row>
    <row r="57" spans="1:21" ht="27" customHeight="1" thickBot="1">
      <c r="A57" s="128"/>
      <c r="B57" s="128" t="s">
        <v>263</v>
      </c>
      <c r="C57" s="128"/>
      <c r="D57" s="128"/>
      <c r="E57" s="128"/>
      <c r="F57" s="128"/>
      <c r="G57" s="139"/>
      <c r="H57" s="315" t="str">
        <f>IF(SUM(H47:H55)=0,"",SUM(H47:H55))</f>
        <v/>
      </c>
      <c r="I57" s="245"/>
      <c r="J57" s="315" t="str">
        <f>IF(SUM(J47:J55)=0,"",SUM(J47:J55))</f>
        <v/>
      </c>
      <c r="K57" s="243"/>
      <c r="L57" s="315" t="str">
        <f>IF(SUM(L47:L55)=0,"",SUM(L47:L55))</f>
        <v/>
      </c>
      <c r="M57" s="133"/>
      <c r="O57" s="384" t="str">
        <f>IF(SUM(O47:O55)=0,"",SUM(O47:O55))</f>
        <v/>
      </c>
      <c r="P57" s="378"/>
      <c r="Q57" s="380" t="str">
        <f>IF(AND(SUM(Q47:Q55)&lt;0.01,SUM(Q47:Q55)&gt;-0.01),"",SUM(Q47:Q55))</f>
        <v/>
      </c>
      <c r="R57" s="378"/>
      <c r="S57" s="387">
        <f t="shared" ref="S57" si="6">IF(O57=0,0,Q57/O57)</f>
        <v>0</v>
      </c>
      <c r="T57" s="378"/>
      <c r="U57" s="378"/>
    </row>
    <row r="58" spans="1:21" ht="18" customHeight="1">
      <c r="A58" s="128"/>
      <c r="B58" s="128"/>
      <c r="C58" s="128"/>
      <c r="D58" s="128"/>
      <c r="E58" s="128"/>
      <c r="F58" s="128"/>
      <c r="G58" s="128"/>
      <c r="H58" s="246"/>
      <c r="I58" s="243"/>
      <c r="J58" s="246"/>
      <c r="K58" s="243"/>
      <c r="L58" s="243"/>
      <c r="M58" s="133"/>
      <c r="O58" s="378"/>
      <c r="P58" s="378"/>
      <c r="Q58" s="378"/>
      <c r="R58" s="378"/>
      <c r="S58" s="378"/>
      <c r="T58" s="378"/>
      <c r="U58" s="378"/>
    </row>
    <row r="59" spans="1:21" ht="27" customHeight="1">
      <c r="A59" s="128"/>
      <c r="B59" s="138" t="s">
        <v>230</v>
      </c>
      <c r="C59" s="128"/>
      <c r="D59" s="128"/>
      <c r="E59" s="128"/>
      <c r="F59" s="128"/>
      <c r="G59" s="128"/>
      <c r="H59" s="246"/>
      <c r="I59" s="243"/>
      <c r="J59" s="246"/>
      <c r="K59" s="243"/>
      <c r="L59" s="243"/>
      <c r="M59" s="133"/>
      <c r="O59" s="378"/>
      <c r="P59" s="378"/>
      <c r="Q59" s="378"/>
      <c r="R59" s="378"/>
      <c r="S59" s="378"/>
      <c r="T59" s="378"/>
      <c r="U59" s="378"/>
    </row>
    <row r="60" spans="1:21" ht="18" customHeight="1">
      <c r="A60" s="128"/>
      <c r="B60" s="128"/>
      <c r="C60" s="128"/>
      <c r="D60" s="128"/>
      <c r="E60" s="128"/>
      <c r="F60" s="128"/>
      <c r="G60" s="128"/>
      <c r="H60" s="246"/>
      <c r="I60" s="243"/>
      <c r="J60" s="246"/>
      <c r="K60" s="243"/>
      <c r="L60" s="243"/>
      <c r="M60" s="133"/>
      <c r="O60" s="378"/>
      <c r="P60" s="378"/>
      <c r="Q60" s="378"/>
      <c r="R60" s="378"/>
      <c r="S60" s="378"/>
      <c r="T60" s="378"/>
      <c r="U60" s="378"/>
    </row>
    <row r="61" spans="1:21" ht="27" customHeight="1" thickBot="1">
      <c r="A61" s="128"/>
      <c r="B61" s="128" t="s">
        <v>28</v>
      </c>
      <c r="C61" s="128"/>
      <c r="D61" s="128"/>
      <c r="E61" s="128"/>
      <c r="F61" s="139"/>
      <c r="G61" s="128"/>
      <c r="H61" s="313"/>
      <c r="I61" s="247"/>
      <c r="J61" s="313"/>
      <c r="K61" s="243"/>
      <c r="L61" s="320" t="str">
        <f>IF(AND(H61="",J61=""),"",+H61+J61)</f>
        <v/>
      </c>
      <c r="M61" s="133"/>
      <c r="O61" s="379"/>
      <c r="P61" s="378"/>
      <c r="Q61" s="380">
        <f t="shared" ref="Q61:Q63" si="7">L61-O61</f>
        <v>0</v>
      </c>
      <c r="R61" s="381"/>
      <c r="S61" s="387">
        <f t="shared" ref="S61:S67" si="8">IF(O61=0,0,Q61/O61)</f>
        <v>0</v>
      </c>
      <c r="T61" s="378"/>
      <c r="U61" s="399"/>
    </row>
    <row r="62" spans="1:21" ht="27" customHeight="1" thickBot="1">
      <c r="A62" s="128"/>
      <c r="B62" s="128" t="s">
        <v>29</v>
      </c>
      <c r="C62" s="128"/>
      <c r="D62" s="128"/>
      <c r="E62" s="128"/>
      <c r="F62" s="139"/>
      <c r="G62" s="128"/>
      <c r="H62" s="313"/>
      <c r="I62" s="247"/>
      <c r="J62" s="313"/>
      <c r="K62" s="243"/>
      <c r="L62" s="320" t="str">
        <f>IF(AND(H62="",J62=""),"",+H62+J62)</f>
        <v/>
      </c>
      <c r="M62" s="133"/>
      <c r="O62" s="379"/>
      <c r="P62" s="378"/>
      <c r="Q62" s="380">
        <f t="shared" si="7"/>
        <v>0</v>
      </c>
      <c r="R62" s="381"/>
      <c r="S62" s="387">
        <f t="shared" si="8"/>
        <v>0</v>
      </c>
      <c r="T62" s="378"/>
      <c r="U62" s="399"/>
    </row>
    <row r="63" spans="1:21" ht="27" customHeight="1" thickBot="1">
      <c r="A63" s="128"/>
      <c r="B63" s="128" t="s">
        <v>329</v>
      </c>
      <c r="C63" s="128"/>
      <c r="D63" s="128"/>
      <c r="E63" s="128"/>
      <c r="F63" s="139"/>
      <c r="G63" s="128"/>
      <c r="H63" s="313"/>
      <c r="I63" s="247"/>
      <c r="J63" s="313"/>
      <c r="K63" s="243"/>
      <c r="L63" s="320" t="str">
        <f>IF(AND(H63="",J63=""),"",+H63+J63)</f>
        <v/>
      </c>
      <c r="M63" s="133"/>
      <c r="O63" s="379"/>
      <c r="P63" s="378"/>
      <c r="Q63" s="380">
        <f t="shared" si="7"/>
        <v>0</v>
      </c>
      <c r="R63" s="381"/>
      <c r="S63" s="387">
        <f t="shared" si="8"/>
        <v>0</v>
      </c>
      <c r="T63" s="378"/>
      <c r="U63" s="399"/>
    </row>
    <row r="64" spans="1:21" ht="18" customHeight="1">
      <c r="A64" s="128"/>
      <c r="B64" s="128"/>
      <c r="C64" s="128"/>
      <c r="D64" s="128"/>
      <c r="E64" s="128"/>
      <c r="F64" s="139"/>
      <c r="G64" s="128"/>
      <c r="H64" s="314"/>
      <c r="I64" s="243"/>
      <c r="J64" s="314"/>
      <c r="K64" s="243"/>
      <c r="L64" s="321"/>
      <c r="M64" s="133"/>
      <c r="O64" s="378"/>
      <c r="P64" s="378"/>
      <c r="Q64" s="378"/>
      <c r="R64" s="378"/>
      <c r="S64" s="378"/>
      <c r="T64" s="378"/>
      <c r="U64" s="378"/>
    </row>
    <row r="65" spans="1:21" ht="27" customHeight="1" thickBot="1">
      <c r="A65" s="128"/>
      <c r="B65" s="128" t="s">
        <v>30</v>
      </c>
      <c r="C65" s="128"/>
      <c r="D65" s="128"/>
      <c r="E65" s="128"/>
      <c r="F65" s="139"/>
      <c r="G65" s="128"/>
      <c r="H65" s="315" t="str">
        <f>IF(SUM(H61:H63)=0,"",SUM(H61:H63))</f>
        <v/>
      </c>
      <c r="I65" s="245"/>
      <c r="J65" s="315" t="str">
        <f>IF(SUM(J61:J63)=0,"",SUM(J61:J63))</f>
        <v/>
      </c>
      <c r="K65" s="243"/>
      <c r="L65" s="320" t="str">
        <f>IF(AND(H65="",J65=""),"",+H65+J65)</f>
        <v/>
      </c>
      <c r="M65" s="133"/>
      <c r="O65" s="384" t="str">
        <f>IF(SUM(O61:O63)=0,"",SUM(O61:O63))</f>
        <v/>
      </c>
      <c r="P65" s="378"/>
      <c r="Q65" s="380" t="str">
        <f>IF(AND(SUM(Q61:Q63)&lt;0.01,SUM(Q61:Q63)&gt;-0.01),"",SUM(Q61:Q63))</f>
        <v/>
      </c>
      <c r="R65" s="378"/>
      <c r="S65" s="387">
        <f t="shared" si="8"/>
        <v>0</v>
      </c>
      <c r="T65" s="378"/>
      <c r="U65" s="378"/>
    </row>
    <row r="66" spans="1:21" ht="18" customHeight="1">
      <c r="A66" s="128"/>
      <c r="B66" s="128"/>
      <c r="C66" s="128"/>
      <c r="D66" s="128"/>
      <c r="E66" s="128"/>
      <c r="F66" s="128"/>
      <c r="G66" s="235"/>
      <c r="H66" s="316"/>
      <c r="I66" s="245"/>
      <c r="J66" s="319"/>
      <c r="K66" s="243"/>
      <c r="L66" s="322" t="str">
        <f>IF(SUM(L61:L63)=0,"",IF(SUM(L61:L63)&gt;0.14*L57,"ERROR&gt;14%",""))</f>
        <v/>
      </c>
      <c r="M66" s="133"/>
      <c r="O66" s="378"/>
      <c r="P66" s="378"/>
      <c r="Q66" s="378"/>
      <c r="R66" s="378"/>
      <c r="S66" s="378"/>
      <c r="T66" s="378"/>
      <c r="U66" s="378"/>
    </row>
    <row r="67" spans="1:21" ht="27" customHeight="1" thickBot="1">
      <c r="A67" s="128"/>
      <c r="B67" s="138" t="s">
        <v>430</v>
      </c>
      <c r="C67" s="128"/>
      <c r="D67" s="128"/>
      <c r="E67" s="128"/>
      <c r="F67" s="128"/>
      <c r="G67" s="128"/>
      <c r="H67" s="315" t="str">
        <f>IF((H57+H65)=0,"",H57+H65)</f>
        <v/>
      </c>
      <c r="I67" s="245"/>
      <c r="J67" s="315" t="str">
        <f>IF((J57+J65)=0,"",J57+J65)</f>
        <v/>
      </c>
      <c r="K67" s="243"/>
      <c r="L67" s="323" t="str">
        <f>IF((L57+L66)=0,"",L57+L65)</f>
        <v/>
      </c>
      <c r="M67" s="133"/>
      <c r="O67" s="384" t="str">
        <f>IF((O57+O65)=0,"",O57+O65)</f>
        <v/>
      </c>
      <c r="P67" s="378"/>
      <c r="Q67" s="384" t="str">
        <f>IF((Q57+Q65)=0,"",Q57+Q65)</f>
        <v/>
      </c>
      <c r="R67" s="378"/>
      <c r="S67" s="387">
        <f t="shared" si="8"/>
        <v>0</v>
      </c>
      <c r="T67" s="378"/>
      <c r="U67" s="378"/>
    </row>
    <row r="68" spans="1:21" ht="18" customHeight="1">
      <c r="A68" s="128"/>
      <c r="B68" s="128"/>
      <c r="C68" s="128"/>
      <c r="D68" s="128"/>
      <c r="E68" s="128"/>
      <c r="F68" s="128"/>
      <c r="G68" s="128"/>
      <c r="H68" s="128"/>
      <c r="I68" s="128"/>
      <c r="J68" s="128"/>
      <c r="K68" s="128"/>
      <c r="L68" s="128"/>
      <c r="M68" s="133"/>
      <c r="O68" s="378"/>
      <c r="P68" s="378"/>
      <c r="Q68" s="378"/>
      <c r="R68" s="378"/>
      <c r="S68" s="378"/>
      <c r="T68" s="378"/>
      <c r="U68" s="378"/>
    </row>
    <row r="69" spans="1:21" ht="27" customHeight="1">
      <c r="A69" s="128"/>
      <c r="B69" s="138" t="s">
        <v>431</v>
      </c>
      <c r="C69" s="128"/>
      <c r="D69" s="128"/>
      <c r="E69" s="128"/>
      <c r="F69" s="128"/>
      <c r="G69" s="128"/>
      <c r="H69" s="128"/>
      <c r="I69" s="128"/>
      <c r="J69" s="128"/>
      <c r="K69" s="128"/>
      <c r="L69" s="128"/>
      <c r="M69" s="133"/>
      <c r="O69" s="378"/>
      <c r="P69" s="378"/>
      <c r="Q69" s="378"/>
      <c r="R69" s="378"/>
      <c r="S69" s="378"/>
      <c r="T69" s="378"/>
      <c r="U69" s="378"/>
    </row>
    <row r="70" spans="1:21" ht="18" customHeight="1">
      <c r="A70" s="128"/>
      <c r="B70" s="128"/>
      <c r="C70" s="128"/>
      <c r="D70" s="128"/>
      <c r="E70" s="128"/>
      <c r="F70" s="128"/>
      <c r="G70" s="128"/>
      <c r="H70" s="128"/>
      <c r="I70" s="128"/>
      <c r="J70" s="128"/>
      <c r="K70" s="128"/>
      <c r="L70" s="128"/>
      <c r="M70" s="133"/>
      <c r="O70" s="378"/>
      <c r="P70" s="378"/>
      <c r="Q70" s="378"/>
      <c r="R70" s="378"/>
      <c r="S70" s="378"/>
      <c r="T70" s="378"/>
      <c r="U70" s="378"/>
    </row>
    <row r="71" spans="1:21" ht="27" customHeight="1" thickBot="1">
      <c r="A71" s="143" t="s">
        <v>26</v>
      </c>
      <c r="B71" s="128" t="s">
        <v>434</v>
      </c>
      <c r="C71" s="128"/>
      <c r="D71" s="128"/>
      <c r="E71" s="128"/>
      <c r="F71" s="128"/>
      <c r="G71" s="128"/>
      <c r="H71" s="313"/>
      <c r="I71" s="247"/>
      <c r="J71" s="313"/>
      <c r="K71" s="243"/>
      <c r="L71" s="317" t="str">
        <f t="shared" ref="L71" si="9">IF(AND(H71="",J71=""),"",+H71+J71)</f>
        <v/>
      </c>
      <c r="M71" s="133"/>
      <c r="O71" s="379"/>
      <c r="P71" s="378"/>
      <c r="Q71" s="380">
        <f t="shared" ref="Q71" si="10">L71-O71</f>
        <v>0</v>
      </c>
      <c r="R71" s="381"/>
      <c r="S71" s="387">
        <f t="shared" ref="S71" si="11">IF(O71=0,0,Q71/O71)</f>
        <v>0</v>
      </c>
      <c r="T71" s="378"/>
      <c r="U71" s="399"/>
    </row>
    <row r="72" spans="1:21" ht="18" customHeight="1">
      <c r="A72" s="128"/>
      <c r="B72" s="128"/>
      <c r="C72" s="128"/>
      <c r="D72" s="128"/>
      <c r="E72" s="128"/>
      <c r="F72" s="128"/>
      <c r="G72" s="128"/>
      <c r="H72" s="128"/>
      <c r="I72" s="128"/>
      <c r="J72" s="128"/>
      <c r="K72" s="128"/>
      <c r="L72" s="128"/>
      <c r="M72" s="133"/>
      <c r="O72" s="378"/>
      <c r="P72" s="378"/>
      <c r="Q72" s="378"/>
      <c r="R72" s="378"/>
      <c r="S72" s="378"/>
      <c r="T72" s="378"/>
      <c r="U72" s="378"/>
    </row>
    <row r="73" spans="1:21" ht="27" customHeight="1" thickBot="1">
      <c r="A73" s="128"/>
      <c r="B73" s="138" t="s">
        <v>432</v>
      </c>
      <c r="C73" s="128"/>
      <c r="D73" s="128"/>
      <c r="E73" s="128"/>
      <c r="F73" s="128"/>
      <c r="G73" s="128"/>
      <c r="H73" s="315">
        <f>H67+H71</f>
        <v>0</v>
      </c>
      <c r="I73" s="245"/>
      <c r="J73" s="315">
        <f>J67+J71</f>
        <v>0</v>
      </c>
      <c r="K73" s="243"/>
      <c r="L73" s="320" t="str">
        <f>IF(AND(H73="",J73=""),"",+H73+J73)</f>
        <v/>
      </c>
      <c r="M73" s="133"/>
      <c r="O73" s="384" t="str">
        <f>IF((O67+O71)=0,"",O67+O71)</f>
        <v/>
      </c>
      <c r="P73" s="378"/>
      <c r="Q73" s="384" t="str">
        <f>IF((Q67+Q71)=0,"",Q67+Q71)</f>
        <v/>
      </c>
      <c r="R73" s="378"/>
      <c r="S73" s="387">
        <f t="shared" ref="S73" si="12">IF(O73=0,0,Q73/O73)</f>
        <v>0</v>
      </c>
      <c r="T73" s="378"/>
      <c r="U73" s="378"/>
    </row>
    <row r="74" spans="1:21" ht="18" customHeight="1">
      <c r="A74" s="128"/>
      <c r="B74" s="128"/>
      <c r="C74" s="128"/>
      <c r="D74" s="128"/>
      <c r="E74" s="128"/>
      <c r="F74" s="128"/>
      <c r="G74" s="128"/>
      <c r="H74" s="128"/>
      <c r="I74" s="128"/>
      <c r="J74" s="128"/>
      <c r="K74" s="128"/>
      <c r="L74" s="128"/>
      <c r="M74" s="133"/>
      <c r="O74" s="378"/>
      <c r="P74" s="378"/>
      <c r="Q74" s="378"/>
      <c r="R74" s="378"/>
      <c r="S74" s="378"/>
      <c r="T74" s="378"/>
      <c r="U74" s="378"/>
    </row>
    <row r="75" spans="1:21" ht="55.5" customHeight="1">
      <c r="A75" s="149" t="s">
        <v>26</v>
      </c>
      <c r="B75" s="445" t="s">
        <v>328</v>
      </c>
      <c r="C75" s="445"/>
      <c r="D75" s="445"/>
      <c r="E75" s="445"/>
      <c r="F75" s="445"/>
      <c r="G75" s="445"/>
      <c r="H75" s="445"/>
      <c r="I75" s="445"/>
      <c r="J75" s="445"/>
      <c r="K75" s="445"/>
      <c r="L75" s="445"/>
      <c r="M75" s="133"/>
      <c r="O75" s="378"/>
      <c r="P75" s="378"/>
      <c r="Q75" s="378"/>
      <c r="R75" s="378"/>
      <c r="S75" s="378"/>
      <c r="T75" s="378"/>
      <c r="U75" s="378"/>
    </row>
    <row r="76" spans="1:21" ht="18" customHeight="1">
      <c r="A76" s="149"/>
      <c r="B76" s="233"/>
      <c r="C76" s="233"/>
      <c r="D76" s="233"/>
      <c r="E76" s="233"/>
      <c r="F76" s="233"/>
      <c r="G76" s="233"/>
      <c r="H76" s="233"/>
      <c r="I76" s="233"/>
      <c r="J76" s="233"/>
      <c r="K76" s="233"/>
      <c r="L76" s="233"/>
      <c r="M76" s="133"/>
      <c r="O76" s="378"/>
      <c r="P76" s="378"/>
      <c r="Q76" s="378"/>
      <c r="R76" s="378"/>
      <c r="S76" s="378"/>
      <c r="T76" s="378"/>
      <c r="U76" s="378"/>
    </row>
    <row r="77" spans="1:21" ht="27" customHeight="1">
      <c r="A77" s="143"/>
      <c r="B77" s="128"/>
      <c r="C77" s="128"/>
      <c r="D77" s="128"/>
      <c r="E77" s="128"/>
      <c r="F77" s="128"/>
      <c r="G77" s="128"/>
      <c r="H77" s="128"/>
      <c r="I77" s="128"/>
      <c r="J77" s="128"/>
      <c r="K77" s="128"/>
      <c r="L77" s="258" t="str">
        <f>"Application #: "&amp;IF(COSTS!$K$6="","",COSTS!$K$6)</f>
        <v xml:space="preserve">Application #: </v>
      </c>
      <c r="M77" s="133"/>
      <c r="O77" s="378"/>
      <c r="P77" s="378"/>
      <c r="Q77" s="378"/>
      <c r="R77" s="378"/>
      <c r="S77" s="376"/>
      <c r="T77" s="378"/>
      <c r="U77" s="392" t="str">
        <f>"Application #: "&amp;IF(COSTS!$K$6="","",COSTS!$K$6)</f>
        <v xml:space="preserve">Application #: </v>
      </c>
    </row>
    <row r="78" spans="1:21" ht="27" customHeight="1">
      <c r="A78" s="240"/>
      <c r="B78" s="128"/>
      <c r="C78" s="128"/>
      <c r="D78" s="128"/>
      <c r="E78" s="128"/>
      <c r="F78" s="128"/>
      <c r="G78" s="128"/>
      <c r="H78" s="137" t="s">
        <v>1</v>
      </c>
      <c r="I78" s="128"/>
      <c r="J78" s="137" t="s">
        <v>1</v>
      </c>
      <c r="K78" s="128"/>
      <c r="L78" s="137" t="s">
        <v>1</v>
      </c>
      <c r="M78" s="133"/>
      <c r="O78" s="377" t="s">
        <v>414</v>
      </c>
      <c r="P78" s="378"/>
      <c r="Q78" s="377"/>
      <c r="R78" s="377"/>
      <c r="S78" s="377"/>
      <c r="T78" s="378"/>
      <c r="U78" s="392"/>
    </row>
    <row r="79" spans="1:21" ht="27" customHeight="1">
      <c r="A79" s="128"/>
      <c r="B79" s="128"/>
      <c r="C79" s="128"/>
      <c r="D79" s="128"/>
      <c r="E79" s="128"/>
      <c r="F79" s="128"/>
      <c r="G79" s="128"/>
      <c r="H79" s="137" t="s">
        <v>2</v>
      </c>
      <c r="I79" s="128"/>
      <c r="J79" s="137" t="s">
        <v>3</v>
      </c>
      <c r="K79" s="128"/>
      <c r="L79" s="137" t="s">
        <v>4</v>
      </c>
      <c r="M79" s="133"/>
      <c r="O79" s="377" t="s">
        <v>402</v>
      </c>
      <c r="P79" s="378"/>
      <c r="Q79" s="377"/>
      <c r="R79" s="377"/>
      <c r="S79" s="377"/>
      <c r="T79" s="378"/>
      <c r="U79" s="378"/>
    </row>
    <row r="80" spans="1:21" ht="27" customHeight="1">
      <c r="A80" s="128"/>
      <c r="B80" s="128"/>
      <c r="C80" s="128"/>
      <c r="D80" s="128"/>
      <c r="E80" s="128"/>
      <c r="F80" s="128"/>
      <c r="G80" s="128"/>
      <c r="H80" s="137" t="s">
        <v>5</v>
      </c>
      <c r="I80" s="128"/>
      <c r="J80" s="137" t="s">
        <v>6</v>
      </c>
      <c r="K80" s="128"/>
      <c r="L80" s="137" t="s">
        <v>7</v>
      </c>
      <c r="M80" s="133"/>
      <c r="O80" s="377" t="s">
        <v>403</v>
      </c>
      <c r="P80" s="378"/>
      <c r="Q80" s="377"/>
      <c r="R80" s="377"/>
      <c r="S80" s="377"/>
      <c r="T80" s="378"/>
      <c r="U80" s="378"/>
    </row>
    <row r="81" spans="1:21" ht="27" customHeight="1">
      <c r="A81" s="128"/>
      <c r="B81" s="128"/>
      <c r="C81" s="128"/>
      <c r="D81" s="128"/>
      <c r="E81" s="128"/>
      <c r="F81" s="128"/>
      <c r="G81" s="128"/>
      <c r="H81" s="202" t="s">
        <v>8</v>
      </c>
      <c r="I81" s="128"/>
      <c r="J81" s="202" t="s">
        <v>8</v>
      </c>
      <c r="K81" s="128"/>
      <c r="L81" s="202" t="s">
        <v>8</v>
      </c>
      <c r="M81" s="133"/>
      <c r="O81" s="398" t="s">
        <v>405</v>
      </c>
      <c r="P81" s="378" t="s">
        <v>406</v>
      </c>
      <c r="Q81" s="398" t="s">
        <v>408</v>
      </c>
      <c r="R81" s="377" t="s">
        <v>407</v>
      </c>
      <c r="S81" s="398" t="s">
        <v>409</v>
      </c>
      <c r="T81" s="378" t="s">
        <v>406</v>
      </c>
      <c r="U81" s="398" t="s">
        <v>410</v>
      </c>
    </row>
    <row r="82" spans="1:21" ht="27" customHeight="1">
      <c r="A82" s="128" t="s">
        <v>301</v>
      </c>
      <c r="B82" s="128"/>
      <c r="C82" s="128"/>
      <c r="D82" s="128"/>
      <c r="E82" s="128"/>
      <c r="F82" s="128"/>
      <c r="G82" s="128"/>
      <c r="H82" s="128"/>
      <c r="I82" s="128"/>
      <c r="J82" s="128"/>
      <c r="K82" s="128"/>
      <c r="L82" s="128"/>
      <c r="M82" s="133"/>
      <c r="O82" s="378"/>
      <c r="P82" s="378"/>
      <c r="Q82" s="378"/>
      <c r="R82" s="378"/>
      <c r="S82" s="378"/>
      <c r="T82" s="378"/>
      <c r="U82" s="378"/>
    </row>
    <row r="83" spans="1:21" ht="27" customHeight="1">
      <c r="A83" s="138" t="s">
        <v>31</v>
      </c>
      <c r="B83" s="128"/>
      <c r="C83" s="128"/>
      <c r="D83" s="128"/>
      <c r="E83" s="139"/>
      <c r="F83" s="139"/>
      <c r="G83" s="128"/>
      <c r="H83" s="128"/>
      <c r="I83" s="128"/>
      <c r="J83" s="128"/>
      <c r="K83" s="128"/>
      <c r="L83" s="128"/>
      <c r="M83" s="133"/>
      <c r="O83" s="378"/>
      <c r="P83" s="378"/>
      <c r="Q83" s="378"/>
      <c r="R83" s="378"/>
      <c r="S83" s="378"/>
      <c r="T83" s="378"/>
      <c r="U83" s="378"/>
    </row>
    <row r="84" spans="1:21" ht="27" customHeight="1">
      <c r="A84" s="128"/>
      <c r="B84" s="128"/>
      <c r="C84" s="249" t="str">
        <f>IF(L66="ERROR&gt;14%","BEFORE PROCEEDING YOU NEED TO REDUCE THE CONTRACTOR COSTS","")</f>
        <v/>
      </c>
      <c r="D84" s="139"/>
      <c r="E84" s="139"/>
      <c r="F84" s="139"/>
      <c r="G84" s="128"/>
      <c r="H84" s="128"/>
      <c r="I84" s="128"/>
      <c r="J84" s="128"/>
      <c r="K84" s="128"/>
      <c r="L84" s="128"/>
      <c r="M84" s="133"/>
      <c r="O84" s="378"/>
      <c r="P84" s="378"/>
      <c r="Q84" s="378"/>
      <c r="R84" s="378"/>
      <c r="S84" s="378"/>
      <c r="T84" s="378"/>
      <c r="U84" s="378"/>
    </row>
    <row r="85" spans="1:21" ht="27" customHeight="1" thickBot="1">
      <c r="A85" s="250"/>
      <c r="B85" s="128" t="s">
        <v>32</v>
      </c>
      <c r="C85" s="128"/>
      <c r="D85" s="128"/>
      <c r="E85" s="128"/>
      <c r="F85" s="128"/>
      <c r="G85" s="128"/>
      <c r="H85" s="130"/>
      <c r="I85" s="252"/>
      <c r="J85" s="130"/>
      <c r="K85" s="254"/>
      <c r="L85" s="131" t="str">
        <f t="shared" ref="L85:L92" si="13">IF(AND(H85="",J85=""),"",+H85+J85)</f>
        <v/>
      </c>
      <c r="M85" s="133"/>
      <c r="O85" s="379"/>
      <c r="P85" s="378"/>
      <c r="Q85" s="380">
        <f t="shared" ref="Q85:Q112" si="14">L85-O85</f>
        <v>0</v>
      </c>
      <c r="R85" s="381"/>
      <c r="S85" s="387">
        <f t="shared" ref="S85:S112" si="15">IF(O85=0,0,Q85/O85)</f>
        <v>0</v>
      </c>
      <c r="T85" s="378"/>
      <c r="U85" s="399"/>
    </row>
    <row r="86" spans="1:21" ht="27" customHeight="1" thickBot="1">
      <c r="A86" s="250"/>
      <c r="B86" s="128" t="s">
        <v>33</v>
      </c>
      <c r="C86" s="128"/>
      <c r="D86" s="128"/>
      <c r="E86" s="128"/>
      <c r="F86" s="128"/>
      <c r="G86" s="128"/>
      <c r="H86" s="130"/>
      <c r="I86" s="252"/>
      <c r="J86" s="130"/>
      <c r="K86" s="254"/>
      <c r="L86" s="131" t="str">
        <f t="shared" si="13"/>
        <v/>
      </c>
      <c r="M86" s="133"/>
      <c r="O86" s="379"/>
      <c r="P86" s="378"/>
      <c r="Q86" s="380">
        <f t="shared" si="14"/>
        <v>0</v>
      </c>
      <c r="R86" s="381"/>
      <c r="S86" s="387">
        <f t="shared" si="15"/>
        <v>0</v>
      </c>
      <c r="T86" s="378"/>
      <c r="U86" s="399"/>
    </row>
    <row r="87" spans="1:21" ht="27" customHeight="1" thickBot="1">
      <c r="A87" s="250"/>
      <c r="B87" s="128" t="s">
        <v>34</v>
      </c>
      <c r="C87" s="128"/>
      <c r="D87" s="128"/>
      <c r="E87" s="128"/>
      <c r="F87" s="128"/>
      <c r="G87" s="128"/>
      <c r="H87" s="130"/>
      <c r="I87" s="252"/>
      <c r="J87" s="130"/>
      <c r="K87" s="254"/>
      <c r="L87" s="131" t="str">
        <f t="shared" si="13"/>
        <v/>
      </c>
      <c r="M87" s="133"/>
      <c r="O87" s="379"/>
      <c r="P87" s="378"/>
      <c r="Q87" s="380">
        <f t="shared" si="14"/>
        <v>0</v>
      </c>
      <c r="R87" s="381"/>
      <c r="S87" s="387">
        <f t="shared" si="15"/>
        <v>0</v>
      </c>
      <c r="T87" s="378"/>
      <c r="U87" s="399"/>
    </row>
    <row r="88" spans="1:21" ht="27" customHeight="1" thickBot="1">
      <c r="A88" s="250"/>
      <c r="B88" s="128" t="s">
        <v>35</v>
      </c>
      <c r="C88" s="128"/>
      <c r="D88" s="128"/>
      <c r="E88" s="128"/>
      <c r="F88" s="128"/>
      <c r="G88" s="128"/>
      <c r="H88" s="130"/>
      <c r="I88" s="252"/>
      <c r="J88" s="130"/>
      <c r="K88" s="254"/>
      <c r="L88" s="131" t="str">
        <f t="shared" si="13"/>
        <v/>
      </c>
      <c r="M88" s="133"/>
      <c r="O88" s="379"/>
      <c r="P88" s="378"/>
      <c r="Q88" s="380">
        <f t="shared" si="14"/>
        <v>0</v>
      </c>
      <c r="R88" s="381"/>
      <c r="S88" s="387">
        <f t="shared" si="15"/>
        <v>0</v>
      </c>
      <c r="T88" s="378"/>
      <c r="U88" s="399"/>
    </row>
    <row r="89" spans="1:21" ht="27" customHeight="1" thickBot="1">
      <c r="A89" s="250"/>
      <c r="B89" s="128" t="s">
        <v>36</v>
      </c>
      <c r="C89" s="128"/>
      <c r="D89" s="128"/>
      <c r="E89" s="128"/>
      <c r="F89" s="128"/>
      <c r="G89" s="128"/>
      <c r="H89" s="130"/>
      <c r="I89" s="252"/>
      <c r="J89" s="130"/>
      <c r="K89" s="254"/>
      <c r="L89" s="131" t="str">
        <f t="shared" si="13"/>
        <v/>
      </c>
      <c r="M89" s="133"/>
      <c r="O89" s="379"/>
      <c r="P89" s="378"/>
      <c r="Q89" s="380">
        <f t="shared" si="14"/>
        <v>0</v>
      </c>
      <c r="R89" s="381"/>
      <c r="S89" s="387">
        <f t="shared" si="15"/>
        <v>0</v>
      </c>
      <c r="T89" s="378"/>
      <c r="U89" s="399"/>
    </row>
    <row r="90" spans="1:21" ht="27" customHeight="1" thickBot="1">
      <c r="A90" s="250"/>
      <c r="B90" s="128" t="s">
        <v>37</v>
      </c>
      <c r="C90" s="128"/>
      <c r="D90" s="128"/>
      <c r="E90" s="128"/>
      <c r="F90" s="128"/>
      <c r="G90" s="128"/>
      <c r="H90" s="130"/>
      <c r="I90" s="252"/>
      <c r="J90" s="130"/>
      <c r="K90" s="257"/>
      <c r="L90" s="144" t="str">
        <f t="shared" si="13"/>
        <v/>
      </c>
      <c r="M90" s="133"/>
      <c r="O90" s="379"/>
      <c r="P90" s="378"/>
      <c r="Q90" s="380">
        <f t="shared" si="14"/>
        <v>0</v>
      </c>
      <c r="R90" s="381"/>
      <c r="S90" s="387">
        <f t="shared" si="15"/>
        <v>0</v>
      </c>
      <c r="T90" s="378"/>
      <c r="U90" s="399"/>
    </row>
    <row r="91" spans="1:21" ht="27" customHeight="1" thickBot="1">
      <c r="A91" s="250"/>
      <c r="B91" s="128" t="s">
        <v>38</v>
      </c>
      <c r="C91" s="128"/>
      <c r="D91" s="128"/>
      <c r="E91" s="128"/>
      <c r="F91" s="128"/>
      <c r="G91" s="128"/>
      <c r="H91" s="145" t="s">
        <v>39</v>
      </c>
      <c r="I91" s="253"/>
      <c r="J91" s="130"/>
      <c r="K91" s="254"/>
      <c r="L91" s="131" t="str">
        <f>IF(J91="","",J91)</f>
        <v/>
      </c>
      <c r="M91" s="133"/>
      <c r="O91" s="379"/>
      <c r="P91" s="378"/>
      <c r="Q91" s="380">
        <f t="shared" si="14"/>
        <v>0</v>
      </c>
      <c r="R91" s="381"/>
      <c r="S91" s="387">
        <f t="shared" si="15"/>
        <v>0</v>
      </c>
      <c r="T91" s="378"/>
      <c r="U91" s="399"/>
    </row>
    <row r="92" spans="1:21" ht="27" customHeight="1" thickBot="1">
      <c r="A92" s="250"/>
      <c r="B92" s="128" t="s">
        <v>269</v>
      </c>
      <c r="C92" s="128"/>
      <c r="D92" s="128"/>
      <c r="E92" s="128"/>
      <c r="F92" s="128"/>
      <c r="G92" s="128"/>
      <c r="H92" s="130"/>
      <c r="I92" s="253"/>
      <c r="J92" s="130"/>
      <c r="K92" s="254"/>
      <c r="L92" s="131" t="str">
        <f t="shared" si="13"/>
        <v/>
      </c>
      <c r="M92" s="133"/>
      <c r="O92" s="379"/>
      <c r="P92" s="378"/>
      <c r="Q92" s="380">
        <f t="shared" si="14"/>
        <v>0</v>
      </c>
      <c r="R92" s="381"/>
      <c r="S92" s="387">
        <f t="shared" si="15"/>
        <v>0</v>
      </c>
      <c r="T92" s="378"/>
      <c r="U92" s="399"/>
    </row>
    <row r="93" spans="1:21" ht="27" customHeight="1" thickBot="1">
      <c r="A93" s="250"/>
      <c r="B93" s="128" t="s">
        <v>246</v>
      </c>
      <c r="C93" s="128"/>
      <c r="D93" s="128"/>
      <c r="E93" s="128"/>
      <c r="F93" s="128"/>
      <c r="G93" s="128"/>
      <c r="H93" s="130"/>
      <c r="I93" s="253"/>
      <c r="J93" s="130"/>
      <c r="K93" s="254"/>
      <c r="L93" s="131" t="str">
        <f>IF(AND(H93="",J93=""),"",+H93+J93)</f>
        <v/>
      </c>
      <c r="M93" s="133"/>
      <c r="O93" s="379"/>
      <c r="P93" s="378"/>
      <c r="Q93" s="380">
        <f t="shared" si="14"/>
        <v>0</v>
      </c>
      <c r="R93" s="381"/>
      <c r="S93" s="387">
        <f t="shared" si="15"/>
        <v>0</v>
      </c>
      <c r="T93" s="378"/>
      <c r="U93" s="399"/>
    </row>
    <row r="94" spans="1:21" ht="27" customHeight="1" thickBot="1">
      <c r="A94" s="250"/>
      <c r="B94" s="128" t="s">
        <v>247</v>
      </c>
      <c r="C94" s="128"/>
      <c r="D94" s="128"/>
      <c r="E94" s="128"/>
      <c r="F94" s="128"/>
      <c r="G94" s="128"/>
      <c r="H94" s="130"/>
      <c r="I94" s="253"/>
      <c r="J94" s="130"/>
      <c r="K94" s="254"/>
      <c r="L94" s="131" t="str">
        <f>IF(AND(H94="",J94=""),"",+H94+J94)</f>
        <v/>
      </c>
      <c r="M94" s="133"/>
      <c r="O94" s="379"/>
      <c r="P94" s="378"/>
      <c r="Q94" s="380">
        <f t="shared" si="14"/>
        <v>0</v>
      </c>
      <c r="R94" s="381"/>
      <c r="S94" s="387">
        <f t="shared" si="15"/>
        <v>0</v>
      </c>
      <c r="T94" s="378"/>
      <c r="U94" s="399"/>
    </row>
    <row r="95" spans="1:21" ht="27" customHeight="1" thickBot="1">
      <c r="A95" s="250"/>
      <c r="B95" s="128" t="s">
        <v>248</v>
      </c>
      <c r="C95" s="128"/>
      <c r="D95" s="128"/>
      <c r="E95" s="128"/>
      <c r="F95" s="128"/>
      <c r="G95" s="128"/>
      <c r="H95" s="129" t="s">
        <v>39</v>
      </c>
      <c r="I95" s="253"/>
      <c r="J95" s="130"/>
      <c r="K95" s="254"/>
      <c r="L95" s="131" t="str">
        <f>IF(J95="","",J95)</f>
        <v/>
      </c>
      <c r="M95" s="133"/>
      <c r="O95" s="379"/>
      <c r="P95" s="378"/>
      <c r="Q95" s="380">
        <f t="shared" si="14"/>
        <v>0</v>
      </c>
      <c r="R95" s="381"/>
      <c r="S95" s="387">
        <f t="shared" si="15"/>
        <v>0</v>
      </c>
      <c r="T95" s="378"/>
      <c r="U95" s="399"/>
    </row>
    <row r="96" spans="1:21" ht="27" customHeight="1" thickBot="1">
      <c r="A96" s="250"/>
      <c r="B96" s="128" t="s">
        <v>249</v>
      </c>
      <c r="C96" s="128"/>
      <c r="D96" s="128"/>
      <c r="E96" s="128"/>
      <c r="F96" s="128"/>
      <c r="G96" s="128"/>
      <c r="H96" s="129" t="s">
        <v>39</v>
      </c>
      <c r="I96" s="253"/>
      <c r="J96" s="130"/>
      <c r="K96" s="254"/>
      <c r="L96" s="131" t="str">
        <f>IF(J96="","",J96)</f>
        <v/>
      </c>
      <c r="M96" s="133"/>
      <c r="O96" s="379"/>
      <c r="P96" s="378"/>
      <c r="Q96" s="380">
        <f t="shared" si="14"/>
        <v>0</v>
      </c>
      <c r="R96" s="381"/>
      <c r="S96" s="387">
        <f t="shared" si="15"/>
        <v>0</v>
      </c>
      <c r="T96" s="378"/>
      <c r="U96" s="399"/>
    </row>
    <row r="97" spans="1:21" ht="27" customHeight="1" thickBot="1">
      <c r="A97" s="250"/>
      <c r="B97" s="128" t="s">
        <v>250</v>
      </c>
      <c r="C97" s="128"/>
      <c r="D97" s="128"/>
      <c r="E97" s="128"/>
      <c r="F97" s="128"/>
      <c r="G97" s="128"/>
      <c r="H97" s="129" t="s">
        <v>39</v>
      </c>
      <c r="I97" s="253"/>
      <c r="J97" s="130"/>
      <c r="K97" s="254"/>
      <c r="L97" s="131" t="str">
        <f>IF(J97="","",J97)</f>
        <v/>
      </c>
      <c r="M97" s="133"/>
      <c r="O97" s="379"/>
      <c r="P97" s="378"/>
      <c r="Q97" s="380">
        <f t="shared" si="14"/>
        <v>0</v>
      </c>
      <c r="R97" s="381"/>
      <c r="S97" s="387">
        <f t="shared" si="15"/>
        <v>0</v>
      </c>
      <c r="T97" s="378"/>
      <c r="U97" s="399"/>
    </row>
    <row r="98" spans="1:21" ht="27" customHeight="1" thickBot="1">
      <c r="A98" s="250"/>
      <c r="B98" s="128" t="s">
        <v>363</v>
      </c>
      <c r="C98" s="128"/>
      <c r="D98" s="128"/>
      <c r="E98" s="128"/>
      <c r="F98" s="128"/>
      <c r="G98" s="128"/>
      <c r="H98" s="130"/>
      <c r="I98" s="253"/>
      <c r="J98" s="130"/>
      <c r="K98" s="254"/>
      <c r="L98" s="131" t="str">
        <f t="shared" ref="L98" si="16">IF(AND(H98="",J98=""),"",+H98+J98)</f>
        <v/>
      </c>
      <c r="M98" s="133"/>
      <c r="O98" s="379"/>
      <c r="P98" s="378"/>
      <c r="Q98" s="380">
        <f t="shared" si="14"/>
        <v>0</v>
      </c>
      <c r="R98" s="381"/>
      <c r="S98" s="387">
        <f t="shared" si="15"/>
        <v>0</v>
      </c>
      <c r="T98" s="378"/>
      <c r="U98" s="399"/>
    </row>
    <row r="99" spans="1:21" ht="27" customHeight="1" thickBot="1">
      <c r="A99" s="250"/>
      <c r="B99" s="128" t="s">
        <v>251</v>
      </c>
      <c r="C99" s="128"/>
      <c r="D99" s="128"/>
      <c r="E99" s="128"/>
      <c r="F99" s="128"/>
      <c r="G99" s="128"/>
      <c r="H99" s="130"/>
      <c r="I99" s="253"/>
      <c r="J99" s="130"/>
      <c r="K99" s="254"/>
      <c r="L99" s="131" t="str">
        <f t="shared" ref="L99:L104" si="17">IF(AND(H99="",J99=""),"",+H99+J99)</f>
        <v/>
      </c>
      <c r="M99" s="133"/>
      <c r="O99" s="379"/>
      <c r="P99" s="378"/>
      <c r="Q99" s="380">
        <f t="shared" si="14"/>
        <v>0</v>
      </c>
      <c r="R99" s="381"/>
      <c r="S99" s="387">
        <f t="shared" si="15"/>
        <v>0</v>
      </c>
      <c r="T99" s="378"/>
      <c r="U99" s="399"/>
    </row>
    <row r="100" spans="1:21" ht="27" customHeight="1" thickBot="1">
      <c r="A100" s="251" t="s">
        <v>26</v>
      </c>
      <c r="B100" s="128" t="s">
        <v>336</v>
      </c>
      <c r="C100" s="128"/>
      <c r="D100" s="128"/>
      <c r="E100" s="128"/>
      <c r="F100" s="128"/>
      <c r="G100" s="128"/>
      <c r="H100" s="130"/>
      <c r="I100" s="253"/>
      <c r="J100" s="130"/>
      <c r="K100" s="254"/>
      <c r="L100" s="131" t="str">
        <f t="shared" si="17"/>
        <v/>
      </c>
      <c r="M100" s="133"/>
      <c r="O100" s="379"/>
      <c r="P100" s="378"/>
      <c r="Q100" s="380">
        <f t="shared" si="14"/>
        <v>0</v>
      </c>
      <c r="R100" s="381"/>
      <c r="S100" s="387">
        <f t="shared" si="15"/>
        <v>0</v>
      </c>
      <c r="T100" s="378"/>
      <c r="U100" s="399"/>
    </row>
    <row r="101" spans="1:21" ht="27" customHeight="1" thickBot="1">
      <c r="A101" s="250"/>
      <c r="B101" s="128" t="s">
        <v>40</v>
      </c>
      <c r="C101" s="128"/>
      <c r="D101" s="128"/>
      <c r="E101" s="128"/>
      <c r="F101" s="128"/>
      <c r="G101" s="128"/>
      <c r="H101" s="130"/>
      <c r="I101" s="253"/>
      <c r="J101" s="130"/>
      <c r="K101" s="254"/>
      <c r="L101" s="131" t="str">
        <f t="shared" si="17"/>
        <v/>
      </c>
      <c r="M101" s="133"/>
      <c r="O101" s="379"/>
      <c r="P101" s="378"/>
      <c r="Q101" s="380">
        <f t="shared" si="14"/>
        <v>0</v>
      </c>
      <c r="R101" s="381"/>
      <c r="S101" s="387">
        <f t="shared" si="15"/>
        <v>0</v>
      </c>
      <c r="T101" s="378"/>
      <c r="U101" s="399"/>
    </row>
    <row r="102" spans="1:21" ht="27" customHeight="1" thickBot="1">
      <c r="A102" s="250"/>
      <c r="B102" s="128" t="s">
        <v>41</v>
      </c>
      <c r="C102" s="128"/>
      <c r="D102" s="128"/>
      <c r="E102" s="128"/>
      <c r="F102" s="128"/>
      <c r="G102" s="128"/>
      <c r="H102" s="130"/>
      <c r="I102" s="253"/>
      <c r="J102" s="130"/>
      <c r="K102" s="254"/>
      <c r="L102" s="131" t="str">
        <f t="shared" si="17"/>
        <v/>
      </c>
      <c r="M102" s="133"/>
      <c r="O102" s="379"/>
      <c r="P102" s="378"/>
      <c r="Q102" s="380">
        <f t="shared" si="14"/>
        <v>0</v>
      </c>
      <c r="R102" s="381"/>
      <c r="S102" s="387">
        <f t="shared" si="15"/>
        <v>0</v>
      </c>
      <c r="T102" s="378"/>
      <c r="U102" s="399"/>
    </row>
    <row r="103" spans="1:21" ht="27" customHeight="1" thickBot="1">
      <c r="A103" s="250"/>
      <c r="B103" s="128" t="s">
        <v>42</v>
      </c>
      <c r="C103" s="128"/>
      <c r="D103" s="128"/>
      <c r="E103" s="128"/>
      <c r="F103" s="128"/>
      <c r="G103" s="128"/>
      <c r="H103" s="130"/>
      <c r="I103" s="253"/>
      <c r="J103" s="130"/>
      <c r="K103" s="254"/>
      <c r="L103" s="131" t="str">
        <f t="shared" si="17"/>
        <v/>
      </c>
      <c r="M103" s="133"/>
      <c r="O103" s="379"/>
      <c r="P103" s="378"/>
      <c r="Q103" s="380">
        <f t="shared" si="14"/>
        <v>0</v>
      </c>
      <c r="R103" s="381"/>
      <c r="S103" s="387">
        <f t="shared" si="15"/>
        <v>0</v>
      </c>
      <c r="T103" s="378"/>
      <c r="U103" s="399"/>
    </row>
    <row r="104" spans="1:21" ht="27" customHeight="1" thickBot="1">
      <c r="A104" s="250"/>
      <c r="B104" s="128" t="s">
        <v>43</v>
      </c>
      <c r="C104" s="128"/>
      <c r="D104" s="128"/>
      <c r="E104" s="128"/>
      <c r="F104" s="128"/>
      <c r="G104" s="128"/>
      <c r="H104" s="130"/>
      <c r="I104" s="253"/>
      <c r="J104" s="130"/>
      <c r="K104" s="254"/>
      <c r="L104" s="131" t="str">
        <f t="shared" si="17"/>
        <v/>
      </c>
      <c r="M104" s="133"/>
      <c r="O104" s="379"/>
      <c r="P104" s="378"/>
      <c r="Q104" s="380">
        <f t="shared" si="14"/>
        <v>0</v>
      </c>
      <c r="R104" s="381"/>
      <c r="S104" s="387">
        <f t="shared" si="15"/>
        <v>0</v>
      </c>
      <c r="T104" s="378"/>
      <c r="U104" s="399"/>
    </row>
    <row r="105" spans="1:21" ht="27" customHeight="1" thickBot="1">
      <c r="A105" s="250"/>
      <c r="B105" s="128" t="s">
        <v>44</v>
      </c>
      <c r="C105" s="128"/>
      <c r="D105" s="128"/>
      <c r="E105" s="128"/>
      <c r="F105" s="128"/>
      <c r="G105" s="128"/>
      <c r="H105" s="145" t="s">
        <v>39</v>
      </c>
      <c r="I105" s="253"/>
      <c r="J105" s="130"/>
      <c r="K105" s="254"/>
      <c r="L105" s="131" t="str">
        <f>IF(J105="","",J105)</f>
        <v/>
      </c>
      <c r="M105" s="133"/>
      <c r="O105" s="379"/>
      <c r="P105" s="378"/>
      <c r="Q105" s="380">
        <f t="shared" si="14"/>
        <v>0</v>
      </c>
      <c r="R105" s="381"/>
      <c r="S105" s="387">
        <f t="shared" si="15"/>
        <v>0</v>
      </c>
      <c r="T105" s="378"/>
      <c r="U105" s="399"/>
    </row>
    <row r="106" spans="1:21" ht="27" customHeight="1" thickBot="1">
      <c r="A106" s="250"/>
      <c r="B106" s="128" t="s">
        <v>45</v>
      </c>
      <c r="C106" s="128"/>
      <c r="D106" s="128"/>
      <c r="E106" s="128"/>
      <c r="F106" s="128"/>
      <c r="G106" s="128"/>
      <c r="H106" s="130"/>
      <c r="I106" s="253"/>
      <c r="J106" s="130"/>
      <c r="K106" s="254"/>
      <c r="L106" s="131" t="str">
        <f t="shared" ref="L106:L112" si="18">IF(AND(H106="",J106=""),"",+H106+J106)</f>
        <v/>
      </c>
      <c r="M106" s="133"/>
      <c r="O106" s="379"/>
      <c r="P106" s="378"/>
      <c r="Q106" s="380">
        <f t="shared" si="14"/>
        <v>0</v>
      </c>
      <c r="R106" s="381"/>
      <c r="S106" s="387">
        <f t="shared" si="15"/>
        <v>0</v>
      </c>
      <c r="T106" s="378"/>
      <c r="U106" s="399"/>
    </row>
    <row r="107" spans="1:21" ht="27" customHeight="1" thickBot="1">
      <c r="A107" s="250"/>
      <c r="B107" s="128" t="s">
        <v>46</v>
      </c>
      <c r="C107" s="128"/>
      <c r="D107" s="128"/>
      <c r="E107" s="128"/>
      <c r="F107" s="128"/>
      <c r="G107" s="128"/>
      <c r="H107" s="130"/>
      <c r="I107" s="253"/>
      <c r="J107" s="130"/>
      <c r="K107" s="254"/>
      <c r="L107" s="131" t="str">
        <f t="shared" si="18"/>
        <v/>
      </c>
      <c r="M107" s="133"/>
      <c r="O107" s="379"/>
      <c r="P107" s="378"/>
      <c r="Q107" s="380">
        <f t="shared" si="14"/>
        <v>0</v>
      </c>
      <c r="R107" s="381"/>
      <c r="S107" s="387">
        <f t="shared" si="15"/>
        <v>0</v>
      </c>
      <c r="T107" s="378"/>
      <c r="U107" s="399"/>
    </row>
    <row r="108" spans="1:21" ht="27" customHeight="1" thickBot="1">
      <c r="A108" s="250"/>
      <c r="B108" s="128" t="s">
        <v>47</v>
      </c>
      <c r="C108" s="128"/>
      <c r="D108" s="128"/>
      <c r="E108" s="128"/>
      <c r="F108" s="128"/>
      <c r="G108" s="128"/>
      <c r="H108" s="130"/>
      <c r="I108" s="253"/>
      <c r="J108" s="130"/>
      <c r="K108" s="254"/>
      <c r="L108" s="131" t="str">
        <f t="shared" si="18"/>
        <v/>
      </c>
      <c r="M108" s="133"/>
      <c r="O108" s="379"/>
      <c r="P108" s="378"/>
      <c r="Q108" s="380">
        <f t="shared" si="14"/>
        <v>0</v>
      </c>
      <c r="R108" s="381"/>
      <c r="S108" s="387">
        <f t="shared" si="15"/>
        <v>0</v>
      </c>
      <c r="T108" s="378"/>
      <c r="U108" s="399"/>
    </row>
    <row r="109" spans="1:21" ht="27" customHeight="1" thickBot="1">
      <c r="A109" s="250"/>
      <c r="B109" s="128" t="s">
        <v>394</v>
      </c>
      <c r="C109" s="128"/>
      <c r="D109" s="128"/>
      <c r="E109" s="128"/>
      <c r="F109" s="128"/>
      <c r="G109" s="128"/>
      <c r="H109" s="130"/>
      <c r="I109" s="253"/>
      <c r="J109" s="130"/>
      <c r="K109" s="254"/>
      <c r="L109" s="131" t="str">
        <f t="shared" si="18"/>
        <v/>
      </c>
      <c r="M109" s="133"/>
      <c r="O109" s="379"/>
      <c r="P109" s="378"/>
      <c r="Q109" s="380">
        <f t="shared" si="14"/>
        <v>0</v>
      </c>
      <c r="R109" s="381"/>
      <c r="S109" s="387">
        <f t="shared" si="15"/>
        <v>0</v>
      </c>
      <c r="T109" s="378"/>
      <c r="U109" s="399"/>
    </row>
    <row r="110" spans="1:21" ht="27" customHeight="1" thickBot="1">
      <c r="A110" s="250"/>
      <c r="B110" s="128" t="s">
        <v>395</v>
      </c>
      <c r="C110" s="128"/>
      <c r="D110" s="128"/>
      <c r="E110" s="128"/>
      <c r="F110" s="128"/>
      <c r="G110" s="128"/>
      <c r="H110" s="130"/>
      <c r="I110" s="253"/>
      <c r="J110" s="130"/>
      <c r="K110" s="254"/>
      <c r="L110" s="131" t="str">
        <f t="shared" si="18"/>
        <v/>
      </c>
      <c r="M110" s="133"/>
      <c r="O110" s="379"/>
      <c r="P110" s="378"/>
      <c r="Q110" s="380">
        <f t="shared" si="14"/>
        <v>0</v>
      </c>
      <c r="R110" s="381"/>
      <c r="S110" s="387">
        <f t="shared" si="15"/>
        <v>0</v>
      </c>
      <c r="T110" s="378"/>
      <c r="U110" s="399"/>
    </row>
    <row r="111" spans="1:21" ht="27" customHeight="1" thickBot="1">
      <c r="A111" s="250"/>
      <c r="B111" s="128" t="s">
        <v>396</v>
      </c>
      <c r="C111" s="128"/>
      <c r="D111" s="128"/>
      <c r="E111" s="128"/>
      <c r="F111" s="128"/>
      <c r="G111" s="128"/>
      <c r="H111" s="130"/>
      <c r="I111" s="253"/>
      <c r="J111" s="130"/>
      <c r="K111" s="254"/>
      <c r="L111" s="131" t="str">
        <f t="shared" si="18"/>
        <v/>
      </c>
      <c r="M111" s="133"/>
      <c r="O111" s="379"/>
      <c r="P111" s="378"/>
      <c r="Q111" s="380">
        <f t="shared" si="14"/>
        <v>0</v>
      </c>
      <c r="R111" s="381"/>
      <c r="S111" s="387">
        <f t="shared" si="15"/>
        <v>0</v>
      </c>
      <c r="T111" s="378"/>
      <c r="U111" s="399"/>
    </row>
    <row r="112" spans="1:21" ht="27" customHeight="1" thickBot="1">
      <c r="A112" s="251" t="s">
        <v>26</v>
      </c>
      <c r="B112" s="128" t="s">
        <v>397</v>
      </c>
      <c r="C112" s="128"/>
      <c r="D112" s="128"/>
      <c r="E112" s="128"/>
      <c r="F112" s="128"/>
      <c r="G112" s="128"/>
      <c r="H112" s="130"/>
      <c r="I112" s="253"/>
      <c r="J112" s="130"/>
      <c r="K112" s="254"/>
      <c r="L112" s="131" t="str">
        <f t="shared" si="18"/>
        <v/>
      </c>
      <c r="M112" s="133"/>
      <c r="O112" s="379"/>
      <c r="P112" s="378"/>
      <c r="Q112" s="380">
        <f t="shared" si="14"/>
        <v>0</v>
      </c>
      <c r="R112" s="381"/>
      <c r="S112" s="387">
        <f t="shared" si="15"/>
        <v>0</v>
      </c>
      <c r="T112" s="378"/>
      <c r="U112" s="399"/>
    </row>
    <row r="113" spans="1:21" ht="15" customHeight="1">
      <c r="A113" s="250"/>
      <c r="B113" s="128"/>
      <c r="C113" s="128"/>
      <c r="D113" s="128"/>
      <c r="E113" s="128"/>
      <c r="F113" s="128"/>
      <c r="G113" s="128"/>
      <c r="H113" s="254"/>
      <c r="I113" s="254"/>
      <c r="J113" s="254"/>
      <c r="K113" s="254"/>
      <c r="L113" s="255"/>
      <c r="M113" s="133"/>
      <c r="O113" s="378"/>
      <c r="P113" s="378"/>
      <c r="Q113" s="378"/>
      <c r="R113" s="378"/>
      <c r="S113" s="378"/>
      <c r="T113" s="378"/>
      <c r="U113" s="378"/>
    </row>
    <row r="114" spans="1:21" ht="27" customHeight="1" thickBot="1">
      <c r="A114" s="128"/>
      <c r="B114" s="142" t="s">
        <v>398</v>
      </c>
      <c r="C114" s="128"/>
      <c r="D114" s="128"/>
      <c r="E114" s="128"/>
      <c r="F114" s="128"/>
      <c r="G114" s="128"/>
      <c r="H114" s="131" t="str">
        <f>IF(SUM(H85:H112)&lt;0.1,"",SUM(H85:H112))</f>
        <v/>
      </c>
      <c r="I114" s="255"/>
      <c r="J114" s="131" t="str">
        <f>IF(SUM(J85:J112)&lt;0.1,"",SUM(J85:J112))</f>
        <v/>
      </c>
      <c r="K114" s="254"/>
      <c r="L114" s="131" t="str">
        <f>IF(SUM(L85:L112)&lt;0.1,"",SUM(L85:L112))</f>
        <v/>
      </c>
      <c r="M114" s="133"/>
      <c r="O114" s="389" t="str">
        <f>IF(SUM(O85:O112)&lt;0.1,"",SUM(O85:O112))</f>
        <v/>
      </c>
      <c r="P114" s="390"/>
      <c r="Q114" s="380" t="str">
        <f>IF(AND(SUM(Q85:Q112)&lt;0.01,SUM(Q85:Q112)&gt;-0.01),"",SUM(Q85:Q112))</f>
        <v/>
      </c>
      <c r="R114" s="378"/>
      <c r="S114" s="387">
        <f t="shared" ref="S114" si="19">IF(O114=0,0,Q114/O114)</f>
        <v>0</v>
      </c>
      <c r="T114" s="396"/>
      <c r="U114" s="378"/>
    </row>
    <row r="115" spans="1:21" ht="27" customHeight="1">
      <c r="A115" s="128"/>
      <c r="B115" s="128"/>
      <c r="C115" s="128"/>
      <c r="D115" s="128"/>
      <c r="E115" s="128"/>
      <c r="F115" s="128"/>
      <c r="G115" s="128"/>
      <c r="H115" s="256"/>
      <c r="I115" s="256"/>
      <c r="J115" s="256"/>
      <c r="K115" s="256"/>
      <c r="L115" s="256"/>
      <c r="M115" s="133"/>
      <c r="O115" s="378"/>
      <c r="P115" s="378"/>
      <c r="Q115" s="378"/>
      <c r="R115" s="378"/>
      <c r="S115" s="378"/>
      <c r="T115" s="378"/>
      <c r="U115" s="378"/>
    </row>
    <row r="116" spans="1:21" ht="27" customHeight="1">
      <c r="A116" s="128"/>
      <c r="B116" s="128"/>
      <c r="C116" s="128"/>
      <c r="D116" s="128"/>
      <c r="E116" s="128"/>
      <c r="F116" s="128"/>
      <c r="G116" s="128"/>
      <c r="H116" s="256"/>
      <c r="I116" s="256"/>
      <c r="J116" s="256"/>
      <c r="K116" s="256"/>
      <c r="L116" s="256"/>
      <c r="M116" s="133"/>
      <c r="O116" s="378"/>
      <c r="P116" s="378"/>
      <c r="Q116" s="378"/>
      <c r="R116" s="378"/>
      <c r="S116" s="378"/>
      <c r="T116" s="378"/>
      <c r="U116" s="378"/>
    </row>
    <row r="117" spans="1:21" ht="27" customHeight="1">
      <c r="A117" s="128" t="s">
        <v>302</v>
      </c>
      <c r="B117" s="128"/>
      <c r="C117" s="128"/>
      <c r="D117" s="128"/>
      <c r="E117" s="128"/>
      <c r="F117" s="128"/>
      <c r="G117" s="128"/>
      <c r="H117" s="256"/>
      <c r="I117" s="256"/>
      <c r="J117" s="256"/>
      <c r="K117" s="256"/>
      <c r="L117" s="256"/>
      <c r="M117" s="133"/>
      <c r="O117" s="378"/>
      <c r="P117" s="378"/>
      <c r="Q117" s="378"/>
      <c r="R117" s="378"/>
      <c r="S117" s="378"/>
      <c r="T117" s="378"/>
      <c r="U117" s="378"/>
    </row>
    <row r="118" spans="1:21" ht="27" customHeight="1">
      <c r="A118" s="138" t="s">
        <v>48</v>
      </c>
      <c r="B118" s="128"/>
      <c r="C118" s="128"/>
      <c r="D118" s="128"/>
      <c r="E118" s="128"/>
      <c r="F118" s="128"/>
      <c r="G118" s="128"/>
      <c r="H118" s="256"/>
      <c r="I118" s="256"/>
      <c r="J118" s="256"/>
      <c r="K118" s="256"/>
      <c r="L118" s="256"/>
      <c r="M118" s="133"/>
      <c r="O118" s="378"/>
      <c r="P118" s="378"/>
      <c r="Q118" s="378"/>
      <c r="R118" s="378"/>
      <c r="S118" s="378"/>
      <c r="T118" s="378"/>
      <c r="U118" s="378"/>
    </row>
    <row r="119" spans="1:21" ht="27" customHeight="1">
      <c r="A119" s="128"/>
      <c r="B119" s="128"/>
      <c r="C119" s="128"/>
      <c r="D119" s="128"/>
      <c r="E119" s="128"/>
      <c r="F119" s="128"/>
      <c r="G119" s="128"/>
      <c r="H119" s="256"/>
      <c r="I119" s="256"/>
      <c r="J119" s="256"/>
      <c r="K119" s="256"/>
      <c r="L119" s="256"/>
      <c r="M119" s="133"/>
      <c r="O119" s="378"/>
      <c r="P119" s="378"/>
      <c r="Q119" s="378"/>
      <c r="R119" s="378"/>
      <c r="S119" s="378"/>
      <c r="T119" s="378"/>
      <c r="U119" s="378"/>
    </row>
    <row r="120" spans="1:21" ht="27" customHeight="1" thickBot="1">
      <c r="A120" s="128"/>
      <c r="B120" s="128" t="s">
        <v>240</v>
      </c>
      <c r="C120" s="128"/>
      <c r="D120" s="128"/>
      <c r="E120" s="128"/>
      <c r="F120" s="128"/>
      <c r="G120" s="128"/>
      <c r="H120" s="130"/>
      <c r="I120" s="252"/>
      <c r="J120" s="130"/>
      <c r="K120" s="254"/>
      <c r="L120" s="131" t="str">
        <f>IF(AND(H120="",J120=""),"",+H120+J120)</f>
        <v/>
      </c>
      <c r="M120" s="133"/>
      <c r="O120" s="379"/>
      <c r="P120" s="378"/>
      <c r="Q120" s="380">
        <f t="shared" ref="Q120:Q129" si="20">L120-O120</f>
        <v>0</v>
      </c>
      <c r="R120" s="381"/>
      <c r="S120" s="387">
        <f t="shared" ref="S120:S129" si="21">IF(O120=0,0,Q120/O120)</f>
        <v>0</v>
      </c>
      <c r="T120" s="378"/>
      <c r="U120" s="399"/>
    </row>
    <row r="121" spans="1:21" ht="27" customHeight="1" thickBot="1">
      <c r="A121" s="128"/>
      <c r="B121" s="128" t="s">
        <v>241</v>
      </c>
      <c r="C121" s="128"/>
      <c r="D121" s="128"/>
      <c r="E121" s="128"/>
      <c r="F121" s="128"/>
      <c r="G121" s="128"/>
      <c r="H121" s="130"/>
      <c r="I121" s="252"/>
      <c r="J121" s="130"/>
      <c r="K121" s="254"/>
      <c r="L121" s="131" t="str">
        <f>IF(AND(H121="",J121=""),"",+H121+J121)</f>
        <v/>
      </c>
      <c r="M121" s="133"/>
      <c r="O121" s="379"/>
      <c r="P121" s="378"/>
      <c r="Q121" s="380">
        <f t="shared" si="20"/>
        <v>0</v>
      </c>
      <c r="R121" s="381"/>
      <c r="S121" s="387">
        <f t="shared" si="21"/>
        <v>0</v>
      </c>
      <c r="T121" s="378"/>
      <c r="U121" s="399"/>
    </row>
    <row r="122" spans="1:21" ht="27" customHeight="1" thickBot="1">
      <c r="A122" s="128"/>
      <c r="B122" s="128" t="s">
        <v>242</v>
      </c>
      <c r="C122" s="128"/>
      <c r="D122" s="128"/>
      <c r="E122" s="128"/>
      <c r="F122" s="128"/>
      <c r="G122" s="128"/>
      <c r="H122" s="130"/>
      <c r="I122" s="252"/>
      <c r="J122" s="130"/>
      <c r="K122" s="254"/>
      <c r="L122" s="131" t="str">
        <f>IF(AND(H122="",J122=""),"",+H122+J122)</f>
        <v/>
      </c>
      <c r="M122" s="133"/>
      <c r="O122" s="379"/>
      <c r="P122" s="378"/>
      <c r="Q122" s="380">
        <f t="shared" si="20"/>
        <v>0</v>
      </c>
      <c r="R122" s="381"/>
      <c r="S122" s="387">
        <f t="shared" si="21"/>
        <v>0</v>
      </c>
      <c r="T122" s="378"/>
      <c r="U122" s="399"/>
    </row>
    <row r="123" spans="1:21" ht="27" customHeight="1" thickBot="1">
      <c r="A123" s="128"/>
      <c r="B123" s="128" t="s">
        <v>273</v>
      </c>
      <c r="C123" s="128"/>
      <c r="D123" s="128"/>
      <c r="E123" s="128"/>
      <c r="F123" s="128"/>
      <c r="G123" s="128"/>
      <c r="H123" s="130"/>
      <c r="I123" s="252"/>
      <c r="J123" s="130"/>
      <c r="K123" s="254"/>
      <c r="L123" s="131" t="str">
        <f>IF(AND(H123="",J123=""),"",+H123+J123)</f>
        <v/>
      </c>
      <c r="M123" s="133"/>
      <c r="O123" s="379"/>
      <c r="P123" s="378"/>
      <c r="Q123" s="380">
        <f t="shared" si="20"/>
        <v>0</v>
      </c>
      <c r="R123" s="381"/>
      <c r="S123" s="387">
        <f t="shared" si="21"/>
        <v>0</v>
      </c>
      <c r="T123" s="378"/>
      <c r="U123" s="399"/>
    </row>
    <row r="124" spans="1:21" ht="27" customHeight="1" thickBot="1">
      <c r="A124" s="128"/>
      <c r="B124" s="128" t="s">
        <v>330</v>
      </c>
      <c r="C124" s="128"/>
      <c r="D124" s="128"/>
      <c r="E124" s="128"/>
      <c r="F124" s="128"/>
      <c r="G124" s="128"/>
      <c r="H124" s="145" t="s">
        <v>39</v>
      </c>
      <c r="I124" s="253"/>
      <c r="J124" s="130"/>
      <c r="K124" s="254"/>
      <c r="L124" s="131" t="str">
        <f>IF(J124="","",J124)</f>
        <v/>
      </c>
      <c r="M124" s="133"/>
      <c r="O124" s="379"/>
      <c r="P124" s="378"/>
      <c r="Q124" s="380">
        <f t="shared" si="20"/>
        <v>0</v>
      </c>
      <c r="R124" s="381"/>
      <c r="S124" s="387">
        <f t="shared" si="21"/>
        <v>0</v>
      </c>
      <c r="T124" s="378"/>
      <c r="U124" s="399"/>
    </row>
    <row r="125" spans="1:21" ht="27" customHeight="1" thickBot="1">
      <c r="A125" s="128"/>
      <c r="B125" s="128" t="s">
        <v>49</v>
      </c>
      <c r="C125" s="128"/>
      <c r="D125" s="128"/>
      <c r="E125" s="128"/>
      <c r="F125" s="128"/>
      <c r="G125" s="128"/>
      <c r="H125" s="145" t="s">
        <v>39</v>
      </c>
      <c r="I125" s="253"/>
      <c r="J125" s="130"/>
      <c r="K125" s="254"/>
      <c r="L125" s="131" t="str">
        <f>IF(J125="","",J125)</f>
        <v/>
      </c>
      <c r="M125" s="133"/>
      <c r="O125" s="379"/>
      <c r="P125" s="378"/>
      <c r="Q125" s="380">
        <f t="shared" si="20"/>
        <v>0</v>
      </c>
      <c r="R125" s="381"/>
      <c r="S125" s="387">
        <f t="shared" si="21"/>
        <v>0</v>
      </c>
      <c r="T125" s="378"/>
      <c r="U125" s="399"/>
    </row>
    <row r="126" spans="1:21" ht="27" customHeight="1" thickBot="1">
      <c r="A126" s="128"/>
      <c r="B126" s="128" t="s">
        <v>243</v>
      </c>
      <c r="C126" s="128"/>
      <c r="D126" s="128"/>
      <c r="E126" s="128"/>
      <c r="F126" s="128"/>
      <c r="G126" s="128"/>
      <c r="H126" s="129" t="s">
        <v>39</v>
      </c>
      <c r="I126" s="253"/>
      <c r="J126" s="130"/>
      <c r="K126" s="254"/>
      <c r="L126" s="131" t="str">
        <f>IF(J126="","",J126)</f>
        <v/>
      </c>
      <c r="M126" s="133"/>
      <c r="O126" s="379"/>
      <c r="P126" s="378"/>
      <c r="Q126" s="380">
        <f t="shared" si="20"/>
        <v>0</v>
      </c>
      <c r="R126" s="381"/>
      <c r="S126" s="387">
        <f t="shared" si="21"/>
        <v>0</v>
      </c>
      <c r="T126" s="378"/>
      <c r="U126" s="399"/>
    </row>
    <row r="127" spans="1:21" ht="27" customHeight="1" thickBot="1">
      <c r="A127" s="128"/>
      <c r="B127" s="128" t="s">
        <v>244</v>
      </c>
      <c r="C127" s="128"/>
      <c r="D127" s="128"/>
      <c r="E127" s="128"/>
      <c r="F127" s="128"/>
      <c r="G127" s="128"/>
      <c r="H127" s="130"/>
      <c r="I127" s="252"/>
      <c r="J127" s="130"/>
      <c r="K127" s="254"/>
      <c r="L127" s="131" t="str">
        <f>IF(AND(H127="",J127=""),"",+H127+J127)</f>
        <v/>
      </c>
      <c r="M127" s="133"/>
      <c r="O127" s="379"/>
      <c r="P127" s="378"/>
      <c r="Q127" s="380">
        <f t="shared" si="20"/>
        <v>0</v>
      </c>
      <c r="R127" s="381"/>
      <c r="S127" s="387">
        <f t="shared" si="21"/>
        <v>0</v>
      </c>
      <c r="T127" s="378"/>
      <c r="U127" s="399"/>
    </row>
    <row r="128" spans="1:21" ht="27" customHeight="1" thickBot="1">
      <c r="A128" s="128"/>
      <c r="B128" s="128" t="s">
        <v>245</v>
      </c>
      <c r="C128" s="128"/>
      <c r="D128" s="128"/>
      <c r="E128" s="128"/>
      <c r="F128" s="128"/>
      <c r="G128" s="128"/>
      <c r="H128" s="130"/>
      <c r="I128" s="252"/>
      <c r="J128" s="130"/>
      <c r="K128" s="254"/>
      <c r="L128" s="131" t="str">
        <f>IF(AND(H128="",J128=""),"",+H128+J128)</f>
        <v/>
      </c>
      <c r="M128" s="133"/>
      <c r="O128" s="379"/>
      <c r="P128" s="378"/>
      <c r="Q128" s="380">
        <f t="shared" si="20"/>
        <v>0</v>
      </c>
      <c r="R128" s="381"/>
      <c r="S128" s="387">
        <f t="shared" si="21"/>
        <v>0</v>
      </c>
      <c r="T128" s="378"/>
      <c r="U128" s="399"/>
    </row>
    <row r="129" spans="1:21" ht="27" customHeight="1" thickBot="1">
      <c r="A129" s="143" t="s">
        <v>26</v>
      </c>
      <c r="B129" s="128" t="s">
        <v>399</v>
      </c>
      <c r="C129" s="128"/>
      <c r="D129" s="128"/>
      <c r="E129" s="128"/>
      <c r="F129" s="128"/>
      <c r="G129" s="128"/>
      <c r="H129" s="130"/>
      <c r="I129" s="252"/>
      <c r="J129" s="130"/>
      <c r="K129" s="254"/>
      <c r="L129" s="131" t="str">
        <f>IF(AND(H129="",J129=""),"",+H129+J129)</f>
        <v/>
      </c>
      <c r="M129" s="133"/>
      <c r="O129" s="379"/>
      <c r="P129" s="378"/>
      <c r="Q129" s="380">
        <f t="shared" si="20"/>
        <v>0</v>
      </c>
      <c r="R129" s="381"/>
      <c r="S129" s="387">
        <f t="shared" si="21"/>
        <v>0</v>
      </c>
      <c r="T129" s="378"/>
      <c r="U129" s="399"/>
    </row>
    <row r="130" spans="1:21" ht="15" customHeight="1">
      <c r="A130" s="128"/>
      <c r="B130" s="128"/>
      <c r="C130" s="128"/>
      <c r="D130" s="128"/>
      <c r="E130" s="128"/>
      <c r="F130" s="128"/>
      <c r="G130" s="128"/>
      <c r="H130" s="254"/>
      <c r="I130" s="254"/>
      <c r="J130" s="254"/>
      <c r="K130" s="254"/>
      <c r="L130" s="254"/>
      <c r="M130" s="133"/>
      <c r="O130" s="378"/>
      <c r="P130" s="378"/>
      <c r="Q130" s="378"/>
      <c r="R130" s="378"/>
      <c r="S130" s="378"/>
      <c r="T130" s="378"/>
      <c r="U130" s="400"/>
    </row>
    <row r="131" spans="1:21" ht="27" customHeight="1" thickBot="1">
      <c r="A131" s="128"/>
      <c r="B131" s="142" t="s">
        <v>400</v>
      </c>
      <c r="C131" s="128"/>
      <c r="D131" s="128"/>
      <c r="E131" s="128"/>
      <c r="F131" s="128"/>
      <c r="G131" s="128"/>
      <c r="H131" s="131" t="str">
        <f>IF(SUM(H120:H129)&lt;0.1,"",SUM(H120:H129))</f>
        <v/>
      </c>
      <c r="I131" s="255"/>
      <c r="J131" s="131" t="str">
        <f>IF(SUM(J120:J129)&lt;0.1,"",SUM(J120:J129))</f>
        <v/>
      </c>
      <c r="K131" s="255"/>
      <c r="L131" s="131" t="str">
        <f>IF(SUM(L120:L129)&lt;0.1,"",SUM(L120:L129))</f>
        <v/>
      </c>
      <c r="M131" s="133"/>
      <c r="O131" s="389" t="str">
        <f>IF(SUM(O120:O129)&lt;0.1,"",SUM(O120:O129))</f>
        <v/>
      </c>
      <c r="P131" s="390"/>
      <c r="Q131" s="380" t="str">
        <f>IF(AND(SUM(Q120:Q129)&lt;0.01,SUM(Q120:Q129)&gt;-0.01),"",SUM(Q120:Q129))</f>
        <v/>
      </c>
      <c r="R131" s="378"/>
      <c r="S131" s="387">
        <f t="shared" ref="S131" si="22">IF(O131=0,0,Q131/O131)</f>
        <v>0</v>
      </c>
      <c r="T131" s="396"/>
      <c r="U131" s="378"/>
    </row>
    <row r="132" spans="1:21" ht="27" customHeight="1">
      <c r="A132" s="128"/>
      <c r="B132" s="128"/>
      <c r="C132" s="128"/>
      <c r="D132" s="128"/>
      <c r="E132" s="128"/>
      <c r="F132" s="128"/>
      <c r="G132" s="128"/>
      <c r="H132" s="256"/>
      <c r="I132" s="256"/>
      <c r="J132" s="256"/>
      <c r="K132" s="256"/>
      <c r="L132" s="256"/>
      <c r="M132" s="133"/>
      <c r="O132" s="391"/>
      <c r="P132" s="391"/>
      <c r="Q132" s="391"/>
      <c r="R132" s="378"/>
      <c r="S132" s="378"/>
      <c r="T132" s="397"/>
      <c r="U132" s="378"/>
    </row>
    <row r="133" spans="1:21" ht="27" customHeight="1">
      <c r="A133" s="128"/>
      <c r="B133" s="128"/>
      <c r="C133" s="128"/>
      <c r="D133" s="128"/>
      <c r="E133" s="128"/>
      <c r="F133" s="128"/>
      <c r="G133" s="128"/>
      <c r="H133" s="256"/>
      <c r="I133" s="256"/>
      <c r="J133" s="256"/>
      <c r="K133" s="256"/>
      <c r="L133" s="256"/>
      <c r="M133" s="133"/>
      <c r="O133" s="391"/>
      <c r="P133" s="391"/>
      <c r="Q133" s="391"/>
      <c r="R133" s="378"/>
      <c r="S133" s="378"/>
      <c r="T133" s="397"/>
      <c r="U133" s="378"/>
    </row>
    <row r="134" spans="1:21" ht="27" customHeight="1">
      <c r="A134" s="128" t="s">
        <v>303</v>
      </c>
      <c r="B134" s="128"/>
      <c r="C134" s="128"/>
      <c r="D134" s="128"/>
      <c r="E134" s="128"/>
      <c r="F134" s="128"/>
      <c r="G134" s="128"/>
      <c r="H134" s="256"/>
      <c r="I134" s="256"/>
      <c r="J134" s="256"/>
      <c r="K134" s="256"/>
      <c r="L134" s="256"/>
      <c r="M134" s="133"/>
      <c r="O134" s="391"/>
      <c r="P134" s="391"/>
      <c r="Q134" s="391"/>
      <c r="R134" s="378"/>
      <c r="S134" s="378"/>
      <c r="T134" s="397"/>
      <c r="U134" s="378"/>
    </row>
    <row r="135" spans="1:21" ht="27" customHeight="1">
      <c r="A135" s="138" t="s">
        <v>50</v>
      </c>
      <c r="B135" s="128"/>
      <c r="C135" s="128"/>
      <c r="D135" s="128"/>
      <c r="E135" s="128"/>
      <c r="F135" s="128"/>
      <c r="G135" s="128"/>
      <c r="H135" s="256"/>
      <c r="I135" s="256"/>
      <c r="J135" s="256"/>
      <c r="K135" s="256"/>
      <c r="L135" s="256"/>
      <c r="M135" s="133"/>
      <c r="O135" s="391"/>
      <c r="P135" s="391"/>
      <c r="Q135" s="391"/>
      <c r="R135" s="378"/>
      <c r="S135" s="378"/>
      <c r="T135" s="397"/>
      <c r="U135" s="378"/>
    </row>
    <row r="136" spans="1:21" ht="27" customHeight="1">
      <c r="A136" s="128"/>
      <c r="B136" s="128"/>
      <c r="C136" s="128"/>
      <c r="D136" s="128"/>
      <c r="E136" s="128"/>
      <c r="F136" s="128"/>
      <c r="G136" s="128"/>
      <c r="H136" s="256"/>
      <c r="I136" s="256"/>
      <c r="J136" s="256"/>
      <c r="K136" s="256"/>
      <c r="L136" s="256"/>
      <c r="M136" s="133"/>
      <c r="O136" s="391"/>
      <c r="P136" s="391"/>
      <c r="Q136" s="391"/>
      <c r="R136" s="378"/>
      <c r="S136" s="378"/>
      <c r="T136" s="397"/>
      <c r="U136" s="378"/>
    </row>
    <row r="137" spans="1:21" ht="27" customHeight="1" thickBot="1">
      <c r="A137" s="128"/>
      <c r="B137" s="128" t="s">
        <v>401</v>
      </c>
      <c r="C137" s="128"/>
      <c r="D137" s="128"/>
      <c r="E137" s="128"/>
      <c r="F137" s="128"/>
      <c r="G137" s="128"/>
      <c r="H137" s="131" t="str">
        <f>IF((H131+H114+H73)&lt;0.1,"",H131+H114+H73)</f>
        <v/>
      </c>
      <c r="I137" s="255"/>
      <c r="J137" s="131" t="str">
        <f>IF((J131+J114+J73)&lt;0.1,"",J131+J114+J73)</f>
        <v/>
      </c>
      <c r="K137" s="255"/>
      <c r="L137" s="131" t="str">
        <f>IF((L131+L114+L73)&lt;0.1,"",L131+L114+L73)</f>
        <v/>
      </c>
      <c r="M137" s="133"/>
      <c r="O137" s="389" t="str">
        <f>IF((O131+O114+O73)&lt;0.1,"",O131+O114+O73)</f>
        <v/>
      </c>
      <c r="P137" s="390"/>
      <c r="Q137" s="401" t="str">
        <f>IF(AND(Q131+Q114+Q73&lt;0.01,Q131+Q114+Q73&gt;-0.01),"",Q131+Q114+Q73)</f>
        <v/>
      </c>
      <c r="R137" s="378"/>
      <c r="S137" s="387">
        <f t="shared" ref="S137" si="23">IF(O137=0,0,Q137/O137)</f>
        <v>0</v>
      </c>
      <c r="T137" s="396"/>
      <c r="U137" s="378"/>
    </row>
    <row r="138" spans="1:21" ht="27" customHeight="1">
      <c r="A138" s="128"/>
      <c r="B138" s="128"/>
      <c r="C138" s="128"/>
      <c r="D138" s="128"/>
      <c r="E138" s="128"/>
      <c r="F138" s="128"/>
      <c r="G138" s="128"/>
      <c r="H138" s="128"/>
      <c r="I138" s="128"/>
      <c r="J138" s="128"/>
      <c r="K138" s="128"/>
      <c r="L138" s="128"/>
      <c r="M138" s="133"/>
      <c r="O138" s="378"/>
      <c r="P138" s="378"/>
      <c r="Q138" s="378"/>
      <c r="R138" s="378"/>
      <c r="S138" s="378"/>
      <c r="T138" s="378"/>
      <c r="U138" s="378"/>
    </row>
    <row r="139" spans="1:21" ht="55.5" customHeight="1">
      <c r="A139" s="149" t="s">
        <v>26</v>
      </c>
      <c r="B139" s="445" t="s">
        <v>328</v>
      </c>
      <c r="C139" s="445"/>
      <c r="D139" s="445"/>
      <c r="E139" s="445"/>
      <c r="F139" s="445"/>
      <c r="G139" s="445"/>
      <c r="H139" s="445"/>
      <c r="I139" s="445"/>
      <c r="J139" s="445"/>
      <c r="K139" s="445"/>
      <c r="L139" s="445"/>
      <c r="M139" s="133"/>
      <c r="O139" s="378"/>
      <c r="P139" s="378"/>
      <c r="Q139" s="378"/>
      <c r="R139" s="378"/>
      <c r="S139" s="378"/>
      <c r="T139" s="378"/>
      <c r="U139" s="378"/>
    </row>
    <row r="140" spans="1:21" ht="27" customHeight="1">
      <c r="A140" s="143"/>
      <c r="B140" s="128"/>
      <c r="C140" s="128"/>
      <c r="D140" s="128"/>
      <c r="E140" s="128"/>
      <c r="F140" s="128"/>
      <c r="G140" s="128"/>
      <c r="H140" s="128"/>
      <c r="I140" s="128"/>
      <c r="J140" s="128"/>
      <c r="K140" s="128"/>
      <c r="L140" s="258" t="str">
        <f>"Application #: "&amp;IF(COSTS!$K$6="","",COSTS!$K$6)</f>
        <v xml:space="preserve">Application #: </v>
      </c>
      <c r="M140" s="133"/>
      <c r="O140" s="378"/>
      <c r="P140" s="378"/>
      <c r="Q140" s="378"/>
      <c r="R140" s="378"/>
      <c r="S140" s="376"/>
      <c r="T140" s="378"/>
      <c r="U140" s="392" t="str">
        <f>"Application #: "&amp;IF(COSTS!$K$6="","",COSTS!$K$6)</f>
        <v xml:space="preserve">Application #: </v>
      </c>
    </row>
    <row r="141" spans="1:21" ht="27" customHeight="1">
      <c r="A141" s="143"/>
      <c r="B141" s="128"/>
      <c r="C141" s="128"/>
      <c r="D141" s="128"/>
      <c r="E141" s="128"/>
      <c r="F141" s="128"/>
      <c r="G141" s="128"/>
      <c r="H141" s="137" t="s">
        <v>1</v>
      </c>
      <c r="I141" s="128"/>
      <c r="J141" s="137" t="s">
        <v>1</v>
      </c>
      <c r="K141" s="128"/>
      <c r="L141" s="137" t="s">
        <v>1</v>
      </c>
      <c r="M141" s="133"/>
      <c r="O141" s="377" t="s">
        <v>414</v>
      </c>
      <c r="P141" s="378"/>
      <c r="Q141" s="377"/>
      <c r="R141" s="377"/>
      <c r="S141" s="377"/>
      <c r="T141" s="378"/>
      <c r="U141" s="392"/>
    </row>
    <row r="142" spans="1:21" ht="27" customHeight="1">
      <c r="A142" s="143"/>
      <c r="B142" s="128"/>
      <c r="C142" s="128"/>
      <c r="D142" s="128"/>
      <c r="E142" s="128"/>
      <c r="F142" s="128"/>
      <c r="G142" s="128"/>
      <c r="H142" s="137" t="s">
        <v>2</v>
      </c>
      <c r="I142" s="128"/>
      <c r="J142" s="137" t="s">
        <v>3</v>
      </c>
      <c r="K142" s="128"/>
      <c r="L142" s="137" t="s">
        <v>4</v>
      </c>
      <c r="M142" s="133"/>
      <c r="O142" s="377" t="s">
        <v>402</v>
      </c>
      <c r="P142" s="378"/>
      <c r="Q142" s="377"/>
      <c r="R142" s="377"/>
      <c r="S142" s="377"/>
      <c r="T142" s="378"/>
      <c r="U142" s="378"/>
    </row>
    <row r="143" spans="1:21" ht="27" customHeight="1">
      <c r="A143" s="143"/>
      <c r="B143" s="128"/>
      <c r="C143" s="128"/>
      <c r="D143" s="128"/>
      <c r="E143" s="128"/>
      <c r="F143" s="128"/>
      <c r="G143" s="128"/>
      <c r="H143" s="137" t="s">
        <v>5</v>
      </c>
      <c r="I143" s="128"/>
      <c r="J143" s="137" t="s">
        <v>6</v>
      </c>
      <c r="K143" s="128"/>
      <c r="L143" s="137" t="s">
        <v>7</v>
      </c>
      <c r="M143" s="133"/>
      <c r="O143" s="377" t="s">
        <v>403</v>
      </c>
      <c r="P143" s="378"/>
      <c r="Q143" s="377"/>
      <c r="R143" s="377"/>
      <c r="S143" s="377"/>
      <c r="T143" s="378"/>
      <c r="U143" s="378"/>
    </row>
    <row r="144" spans="1:21" ht="27" customHeight="1">
      <c r="A144" s="143"/>
      <c r="B144" s="128"/>
      <c r="C144" s="128"/>
      <c r="D144" s="128"/>
      <c r="E144" s="128"/>
      <c r="F144" s="128"/>
      <c r="G144" s="128"/>
      <c r="H144" s="202" t="s">
        <v>8</v>
      </c>
      <c r="I144" s="128"/>
      <c r="J144" s="202" t="s">
        <v>8</v>
      </c>
      <c r="K144" s="128"/>
      <c r="L144" s="202" t="s">
        <v>8</v>
      </c>
      <c r="M144" s="133"/>
      <c r="O144" s="398" t="s">
        <v>405</v>
      </c>
      <c r="P144" s="378" t="s">
        <v>406</v>
      </c>
      <c r="Q144" s="398" t="s">
        <v>408</v>
      </c>
      <c r="R144" s="377" t="s">
        <v>407</v>
      </c>
      <c r="S144" s="398" t="s">
        <v>409</v>
      </c>
      <c r="T144" s="378" t="s">
        <v>406</v>
      </c>
      <c r="U144" s="398" t="s">
        <v>410</v>
      </c>
    </row>
    <row r="145" spans="1:21" ht="27" customHeight="1">
      <c r="A145" s="128" t="s">
        <v>304</v>
      </c>
      <c r="B145" s="128"/>
      <c r="C145" s="128"/>
      <c r="D145" s="128"/>
      <c r="E145" s="128"/>
      <c r="F145" s="128"/>
      <c r="G145" s="128"/>
      <c r="H145" s="128"/>
      <c r="I145" s="128"/>
      <c r="J145" s="128"/>
      <c r="K145" s="128"/>
      <c r="L145" s="128"/>
      <c r="M145" s="133"/>
      <c r="O145" s="378"/>
      <c r="P145" s="378"/>
      <c r="Q145" s="378"/>
      <c r="R145" s="378"/>
      <c r="S145" s="378"/>
      <c r="T145" s="378"/>
      <c r="U145" s="378"/>
    </row>
    <row r="146" spans="1:21" ht="27" customHeight="1">
      <c r="A146" s="138" t="s">
        <v>265</v>
      </c>
      <c r="B146" s="128"/>
      <c r="C146" s="128"/>
      <c r="D146" s="128"/>
      <c r="E146" s="128"/>
      <c r="F146" s="128"/>
      <c r="G146" s="128"/>
      <c r="H146" s="128"/>
      <c r="I146" s="128"/>
      <c r="J146" s="128"/>
      <c r="K146" s="128"/>
      <c r="L146" s="128"/>
      <c r="M146" s="133"/>
      <c r="O146" s="378"/>
      <c r="P146" s="378"/>
      <c r="Q146" s="378"/>
      <c r="R146" s="378"/>
      <c r="S146" s="378"/>
      <c r="T146" s="378"/>
      <c r="U146" s="378"/>
    </row>
    <row r="147" spans="1:21" ht="22.5" customHeight="1">
      <c r="A147" s="128"/>
      <c r="B147" s="128"/>
      <c r="C147" s="128"/>
      <c r="D147" s="128"/>
      <c r="E147" s="128"/>
      <c r="F147" s="128"/>
      <c r="G147" s="128"/>
      <c r="H147" s="128"/>
      <c r="I147" s="128"/>
      <c r="J147" s="128"/>
      <c r="K147" s="128"/>
      <c r="L147" s="128"/>
      <c r="M147" s="133"/>
      <c r="O147" s="378"/>
      <c r="P147" s="378"/>
      <c r="Q147" s="378"/>
      <c r="R147" s="378"/>
      <c r="S147" s="378"/>
      <c r="T147" s="378"/>
      <c r="U147" s="378"/>
    </row>
    <row r="148" spans="1:21" ht="27" customHeight="1">
      <c r="A148" s="128" t="s">
        <v>332</v>
      </c>
      <c r="B148" s="128"/>
      <c r="C148" s="128"/>
      <c r="D148" s="128"/>
      <c r="E148" s="128"/>
      <c r="F148" s="128"/>
      <c r="G148" s="128"/>
      <c r="H148" s="128"/>
      <c r="I148" s="128"/>
      <c r="J148" s="128"/>
      <c r="K148" s="128"/>
      <c r="L148" s="128"/>
      <c r="M148" s="133"/>
      <c r="O148" s="378"/>
      <c r="P148" s="378"/>
      <c r="Q148" s="378"/>
      <c r="R148" s="378"/>
      <c r="S148" s="378"/>
      <c r="T148" s="378"/>
      <c r="U148" s="378"/>
    </row>
    <row r="149" spans="1:21" ht="27" customHeight="1">
      <c r="A149" s="128" t="s">
        <v>333</v>
      </c>
      <c r="B149" s="128"/>
      <c r="C149" s="128"/>
      <c r="D149" s="128"/>
      <c r="E149" s="128"/>
      <c r="F149" s="128"/>
      <c r="G149" s="128"/>
      <c r="H149" s="128"/>
      <c r="I149" s="128"/>
      <c r="J149" s="128"/>
      <c r="K149" s="128"/>
      <c r="L149" s="128"/>
      <c r="M149" s="133"/>
      <c r="O149" s="378"/>
      <c r="P149" s="378"/>
      <c r="Q149" s="378"/>
      <c r="R149" s="378"/>
      <c r="S149" s="378"/>
      <c r="T149" s="378"/>
      <c r="U149" s="378"/>
    </row>
    <row r="150" spans="1:21" ht="27" customHeight="1">
      <c r="A150" s="128" t="s">
        <v>341</v>
      </c>
      <c r="B150" s="128"/>
      <c r="C150" s="128"/>
      <c r="D150" s="128"/>
      <c r="E150" s="128"/>
      <c r="F150" s="128"/>
      <c r="G150" s="128"/>
      <c r="H150" s="128"/>
      <c r="I150" s="128"/>
      <c r="J150" s="128"/>
      <c r="K150" s="128"/>
      <c r="L150" s="128"/>
      <c r="M150" s="133"/>
      <c r="O150" s="378"/>
      <c r="P150" s="378"/>
      <c r="Q150" s="378"/>
      <c r="R150" s="378"/>
      <c r="S150" s="378"/>
      <c r="T150" s="378"/>
      <c r="U150" s="378"/>
    </row>
    <row r="151" spans="1:21" ht="22.5" customHeight="1">
      <c r="A151" s="128"/>
      <c r="B151" s="128"/>
      <c r="C151" s="128"/>
      <c r="D151" s="128"/>
      <c r="E151" s="128"/>
      <c r="F151" s="128"/>
      <c r="G151" s="128"/>
      <c r="H151" s="128"/>
      <c r="I151" s="128"/>
      <c r="J151" s="128"/>
      <c r="K151" s="128"/>
      <c r="L151" s="128"/>
      <c r="M151" s="133"/>
      <c r="O151" s="378"/>
      <c r="P151" s="378"/>
      <c r="Q151" s="378"/>
      <c r="R151" s="378"/>
      <c r="S151" s="378"/>
      <c r="T151" s="378"/>
      <c r="U151" s="378"/>
    </row>
    <row r="152" spans="1:21" ht="27" customHeight="1" thickBot="1">
      <c r="A152" s="149" t="s">
        <v>270</v>
      </c>
      <c r="B152" s="128" t="s">
        <v>54</v>
      </c>
      <c r="C152" s="128"/>
      <c r="D152" s="128"/>
      <c r="E152" s="128"/>
      <c r="F152" s="128"/>
      <c r="G152" s="128"/>
      <c r="H152" s="130"/>
      <c r="I152" s="264"/>
      <c r="J152" s="130"/>
      <c r="K152" s="254"/>
      <c r="L152" s="131" t="str">
        <f>IF(AND(H152="",J152=""),"",+H152+J152)</f>
        <v/>
      </c>
      <c r="M152" s="133"/>
      <c r="O152" s="379"/>
      <c r="P152" s="378"/>
      <c r="Q152" s="380">
        <f t="shared" ref="Q152:Q154" si="24">L152-O152</f>
        <v>0</v>
      </c>
      <c r="R152" s="381"/>
      <c r="S152" s="387">
        <f t="shared" ref="S152:S154" si="25">IF(O152=0,0,Q152/O152)</f>
        <v>0</v>
      </c>
      <c r="T152" s="378"/>
      <c r="U152" s="399"/>
    </row>
    <row r="153" spans="1:21" ht="27" customHeight="1" thickBot="1">
      <c r="A153" s="143" t="s">
        <v>26</v>
      </c>
      <c r="B153" s="128" t="s">
        <v>236</v>
      </c>
      <c r="C153" s="128"/>
      <c r="D153" s="128"/>
      <c r="E153" s="128"/>
      <c r="F153" s="128"/>
      <c r="G153" s="128"/>
      <c r="H153" s="130"/>
      <c r="I153" s="264"/>
      <c r="J153" s="130"/>
      <c r="K153" s="254"/>
      <c r="L153" s="131" t="str">
        <f>IF(AND(H153="",J153=""),"",+H153+J153)</f>
        <v/>
      </c>
      <c r="M153" s="133"/>
      <c r="O153" s="379"/>
      <c r="P153" s="378"/>
      <c r="Q153" s="380">
        <f t="shared" si="24"/>
        <v>0</v>
      </c>
      <c r="R153" s="381"/>
      <c r="S153" s="387">
        <f t="shared" si="25"/>
        <v>0</v>
      </c>
      <c r="T153" s="378"/>
      <c r="U153" s="399"/>
    </row>
    <row r="154" spans="1:21" ht="27" customHeight="1" thickBot="1">
      <c r="A154" s="143"/>
      <c r="B154" s="128" t="s">
        <v>343</v>
      </c>
      <c r="C154" s="128"/>
      <c r="D154" s="128"/>
      <c r="E154" s="128"/>
      <c r="F154" s="128"/>
      <c r="G154" s="128"/>
      <c r="H154" s="130"/>
      <c r="I154" s="264"/>
      <c r="J154" s="130"/>
      <c r="K154" s="254"/>
      <c r="L154" s="131" t="str">
        <f>IF(AND(H154="",J154=""),"",+H154+J154)</f>
        <v/>
      </c>
      <c r="M154" s="133"/>
      <c r="O154" s="379"/>
      <c r="P154" s="378"/>
      <c r="Q154" s="380">
        <f t="shared" si="24"/>
        <v>0</v>
      </c>
      <c r="R154" s="381"/>
      <c r="S154" s="387">
        <f t="shared" si="25"/>
        <v>0</v>
      </c>
      <c r="T154" s="378"/>
      <c r="U154" s="399"/>
    </row>
    <row r="155" spans="1:21" ht="27" customHeight="1">
      <c r="A155" s="149" t="s">
        <v>270</v>
      </c>
      <c r="B155" s="128" t="s">
        <v>443</v>
      </c>
      <c r="C155" s="128"/>
      <c r="D155" s="128"/>
      <c r="E155" s="128"/>
      <c r="F155" s="128"/>
      <c r="G155" s="128"/>
      <c r="H155" s="128"/>
      <c r="I155" s="128"/>
      <c r="J155" s="128"/>
      <c r="K155" s="128"/>
      <c r="L155" s="128"/>
      <c r="M155" s="133"/>
      <c r="O155" s="378"/>
      <c r="P155" s="378"/>
      <c r="Q155" s="378"/>
      <c r="R155" s="378"/>
      <c r="S155" s="378"/>
      <c r="T155" s="378"/>
      <c r="U155" s="378"/>
    </row>
    <row r="156" spans="1:21" ht="27" customHeight="1" thickBot="1">
      <c r="A156" s="143"/>
      <c r="B156" s="128"/>
      <c r="C156" s="128" t="s">
        <v>444</v>
      </c>
      <c r="D156" s="128"/>
      <c r="E156" s="128"/>
      <c r="F156" s="128"/>
      <c r="G156" s="128"/>
      <c r="H156" s="130"/>
      <c r="I156" s="264"/>
      <c r="J156" s="130"/>
      <c r="K156" s="254"/>
      <c r="L156" s="131" t="str">
        <f>IF(AND(H156="",J156=""),"",+H156+J156)</f>
        <v/>
      </c>
      <c r="M156" s="133"/>
      <c r="O156" s="379"/>
      <c r="P156" s="378"/>
      <c r="Q156" s="380">
        <f t="shared" ref="Q156" si="26">L156-O156</f>
        <v>0</v>
      </c>
      <c r="R156" s="381"/>
      <c r="S156" s="387">
        <f t="shared" ref="S156" si="27">IF(O156=0,0,Q156/O156)</f>
        <v>0</v>
      </c>
      <c r="T156" s="378"/>
      <c r="U156" s="399"/>
    </row>
    <row r="157" spans="1:21" ht="22.5" customHeight="1">
      <c r="A157" s="139"/>
      <c r="B157" s="128"/>
      <c r="C157" s="128"/>
      <c r="D157" s="128"/>
      <c r="E157" s="128"/>
      <c r="F157" s="128"/>
      <c r="G157" s="128"/>
      <c r="H157" s="254"/>
      <c r="I157" s="254"/>
      <c r="J157" s="272"/>
      <c r="K157" s="254"/>
      <c r="L157" s="271" t="str">
        <f>IF(AND(H157="",J157=""),"",+H157+J157)</f>
        <v/>
      </c>
      <c r="M157" s="133"/>
      <c r="O157" s="378"/>
      <c r="P157" s="378"/>
      <c r="Q157" s="378"/>
      <c r="R157" s="378"/>
      <c r="S157" s="378"/>
      <c r="T157" s="378"/>
      <c r="U157" s="378"/>
    </row>
    <row r="158" spans="1:21" ht="27" customHeight="1" thickBot="1">
      <c r="A158" s="139"/>
      <c r="B158" s="142" t="s">
        <v>442</v>
      </c>
      <c r="C158" s="128"/>
      <c r="D158" s="128"/>
      <c r="E158" s="128"/>
      <c r="F158" s="128"/>
      <c r="G158" s="128"/>
      <c r="H158" s="131" t="str">
        <f>IF(SUM(H152:H156)=0,"",SUM(H152:H156))</f>
        <v/>
      </c>
      <c r="I158" s="255"/>
      <c r="J158" s="131" t="str">
        <f>IF(SUM(J152:J156)=0,"",SUM(J152:J156))</f>
        <v/>
      </c>
      <c r="K158" s="254"/>
      <c r="L158" s="131" t="str">
        <f>IF(AND(H158="",J158=""),"",+H158+J158)</f>
        <v/>
      </c>
      <c r="M158" s="133"/>
      <c r="O158" s="389" t="str">
        <f>IF(SUM(O152:O156)=0,"",SUM(O152:O156))</f>
        <v/>
      </c>
      <c r="P158" s="390"/>
      <c r="Q158" s="401" t="str">
        <f>IF(SUM(Q152:Q156)=0,"",SUM(Q152:Q156))</f>
        <v/>
      </c>
      <c r="R158" s="378"/>
      <c r="S158" s="387">
        <f t="shared" ref="S158" si="28">IF(O158=0,0,Q158/O158)</f>
        <v>0</v>
      </c>
      <c r="T158" s="396"/>
      <c r="U158" s="378"/>
    </row>
    <row r="159" spans="1:21" ht="27" customHeight="1">
      <c r="A159" s="128"/>
      <c r="B159" s="142" t="s">
        <v>337</v>
      </c>
      <c r="C159" s="128"/>
      <c r="D159" s="128"/>
      <c r="E159" s="128"/>
      <c r="F159" s="128"/>
      <c r="G159" s="128"/>
      <c r="H159" s="256"/>
      <c r="I159" s="256"/>
      <c r="J159" s="256"/>
      <c r="K159" s="256"/>
      <c r="L159" s="256"/>
      <c r="M159" s="133"/>
      <c r="O159" s="378"/>
      <c r="P159" s="378"/>
      <c r="Q159" s="378"/>
      <c r="R159" s="378"/>
      <c r="S159" s="378"/>
      <c r="T159" s="378"/>
      <c r="U159" s="378"/>
    </row>
    <row r="160" spans="1:21" ht="27" customHeight="1">
      <c r="A160" s="138"/>
      <c r="B160" s="259" t="str">
        <f>IF($L$158="","",IF($J$175="","Please enter a Developer fee limit below in B.6.",IF((($L$154+$L$156)/($L$152+$L$153))*100&gt;$J$175,"Error, Developer fees associated with acquisition costs are greater than the allowed limit by "&amp;TEXT($L$154+$L$156-($L$152+$L$153)*$J$175/100,"$#,##0")&amp;".","")))</f>
        <v/>
      </c>
      <c r="C160" s="128"/>
      <c r="D160" s="235"/>
      <c r="E160" s="235"/>
      <c r="F160" s="128"/>
      <c r="G160" s="128"/>
      <c r="H160" s="128"/>
      <c r="I160" s="128"/>
      <c r="J160" s="128"/>
      <c r="K160" s="128"/>
      <c r="L160" s="128"/>
      <c r="M160" s="133"/>
      <c r="O160" s="378"/>
      <c r="P160" s="378"/>
      <c r="Q160" s="378"/>
      <c r="R160" s="378"/>
      <c r="S160" s="378"/>
      <c r="T160" s="378"/>
      <c r="U160" s="378"/>
    </row>
    <row r="161" spans="1:255" ht="27" customHeight="1">
      <c r="A161" s="128" t="s">
        <v>305</v>
      </c>
      <c r="B161" s="128"/>
      <c r="C161" s="128"/>
      <c r="D161" s="128"/>
      <c r="E161" s="128"/>
      <c r="F161" s="128"/>
      <c r="G161" s="128"/>
      <c r="H161" s="128"/>
      <c r="I161" s="128"/>
      <c r="J161" s="128"/>
      <c r="K161" s="128"/>
      <c r="L161" s="128"/>
      <c r="M161" s="133"/>
      <c r="O161" s="378"/>
      <c r="P161" s="378"/>
      <c r="Q161" s="378"/>
      <c r="R161" s="378"/>
      <c r="S161" s="378"/>
      <c r="T161" s="378"/>
      <c r="U161" s="378"/>
    </row>
    <row r="162" spans="1:255" ht="27" customHeight="1">
      <c r="A162" s="138" t="s">
        <v>266</v>
      </c>
      <c r="B162" s="128"/>
      <c r="C162" s="128"/>
      <c r="D162" s="128"/>
      <c r="E162" s="128"/>
      <c r="F162" s="128"/>
      <c r="G162" s="128"/>
      <c r="H162" s="128"/>
      <c r="I162" s="128"/>
      <c r="J162" s="128"/>
      <c r="K162" s="128"/>
      <c r="L162" s="128"/>
      <c r="M162" s="133"/>
      <c r="O162" s="378"/>
      <c r="P162" s="378"/>
      <c r="Q162" s="378"/>
      <c r="R162" s="378"/>
      <c r="S162" s="378"/>
      <c r="T162" s="378"/>
      <c r="U162" s="378"/>
    </row>
    <row r="163" spans="1:255" ht="22.5" customHeight="1">
      <c r="A163" s="138"/>
      <c r="B163" s="128"/>
      <c r="C163" s="128"/>
      <c r="D163" s="128"/>
      <c r="E163" s="128"/>
      <c r="F163" s="128"/>
      <c r="G163" s="128"/>
      <c r="H163" s="128"/>
      <c r="I163" s="128"/>
      <c r="J163" s="128"/>
      <c r="K163" s="128"/>
      <c r="L163" s="128"/>
      <c r="M163" s="133"/>
      <c r="O163" s="378"/>
      <c r="P163" s="378"/>
      <c r="Q163" s="378"/>
      <c r="R163" s="378"/>
      <c r="S163" s="378"/>
      <c r="T163" s="378"/>
      <c r="U163" s="378"/>
    </row>
    <row r="164" spans="1:255" ht="27" customHeight="1">
      <c r="A164" s="139" t="s">
        <v>342</v>
      </c>
      <c r="B164" s="128"/>
      <c r="C164" s="128"/>
      <c r="D164" s="128"/>
      <c r="E164" s="128"/>
      <c r="F164" s="128"/>
      <c r="G164" s="128"/>
      <c r="H164" s="128"/>
      <c r="I164" s="128"/>
      <c r="J164" s="128"/>
      <c r="K164" s="128"/>
      <c r="L164" s="128"/>
      <c r="M164" s="136"/>
      <c r="N164" s="1"/>
      <c r="O164" s="381"/>
      <c r="P164" s="381"/>
      <c r="Q164" s="381"/>
      <c r="R164" s="381"/>
      <c r="S164" s="381"/>
      <c r="T164" s="381"/>
      <c r="U164" s="38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row>
    <row r="165" spans="1:255" ht="27" customHeight="1">
      <c r="A165" s="146" t="s">
        <v>348</v>
      </c>
      <c r="B165" s="128"/>
      <c r="C165" s="128"/>
      <c r="D165" s="128"/>
      <c r="E165" s="128"/>
      <c r="F165" s="128"/>
      <c r="G165" s="128"/>
      <c r="H165" s="128"/>
      <c r="I165" s="128"/>
      <c r="J165" s="128"/>
      <c r="K165" s="128"/>
      <c r="L165" s="128"/>
      <c r="M165" s="136"/>
      <c r="N165" s="1"/>
      <c r="O165" s="381"/>
      <c r="P165" s="381"/>
      <c r="Q165" s="381"/>
      <c r="R165" s="381"/>
      <c r="S165" s="381"/>
      <c r="T165" s="381"/>
      <c r="U165" s="38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row>
    <row r="166" spans="1:255" ht="27" customHeight="1">
      <c r="A166" s="139" t="s">
        <v>349</v>
      </c>
      <c r="B166" s="128"/>
      <c r="C166" s="128"/>
      <c r="D166" s="128"/>
      <c r="E166" s="128"/>
      <c r="F166" s="128"/>
      <c r="G166" s="128"/>
      <c r="H166" s="128"/>
      <c r="I166" s="128"/>
      <c r="J166" s="128"/>
      <c r="K166" s="128"/>
      <c r="L166" s="128"/>
      <c r="M166" s="136"/>
      <c r="N166" s="1"/>
      <c r="O166" s="381"/>
      <c r="P166" s="381"/>
      <c r="Q166" s="381"/>
      <c r="R166" s="381"/>
      <c r="S166" s="381"/>
      <c r="T166" s="381"/>
      <c r="U166" s="38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c r="IR166" s="1"/>
      <c r="IS166" s="1"/>
      <c r="IT166" s="1"/>
      <c r="IU166" s="1"/>
    </row>
    <row r="167" spans="1:255" ht="27" customHeight="1">
      <c r="A167" s="139" t="s">
        <v>445</v>
      </c>
      <c r="B167" s="128"/>
      <c r="C167" s="128"/>
      <c r="D167" s="128"/>
      <c r="E167" s="128"/>
      <c r="F167" s="128"/>
      <c r="G167" s="128"/>
      <c r="H167" s="128"/>
      <c r="I167" s="128"/>
      <c r="J167" s="128"/>
      <c r="K167" s="128"/>
      <c r="L167" s="128"/>
      <c r="M167" s="136"/>
      <c r="N167" s="1"/>
      <c r="O167" s="381"/>
      <c r="P167" s="381"/>
      <c r="Q167" s="381"/>
      <c r="R167" s="381"/>
      <c r="S167" s="381"/>
      <c r="T167" s="381"/>
      <c r="U167" s="38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c r="IS167" s="1"/>
      <c r="IT167" s="1"/>
      <c r="IU167" s="1"/>
    </row>
    <row r="168" spans="1:255" ht="27" customHeight="1">
      <c r="A168" s="139" t="s">
        <v>446</v>
      </c>
      <c r="B168" s="128"/>
      <c r="C168" s="128"/>
      <c r="D168" s="128"/>
      <c r="E168" s="128"/>
      <c r="F168" s="128"/>
      <c r="G168" s="128"/>
      <c r="H168" s="128"/>
      <c r="I168" s="128"/>
      <c r="J168" s="128"/>
      <c r="K168" s="128"/>
      <c r="L168" s="128"/>
      <c r="M168" s="136"/>
      <c r="N168" s="1"/>
      <c r="O168" s="381"/>
      <c r="P168" s="381"/>
      <c r="Q168" s="381"/>
      <c r="R168" s="381"/>
      <c r="S168" s="381"/>
      <c r="T168" s="381"/>
      <c r="U168" s="38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c r="IS168" s="1"/>
      <c r="IT168" s="1"/>
      <c r="IU168" s="1"/>
    </row>
    <row r="169" spans="1:255" ht="27" customHeight="1">
      <c r="A169" s="128" t="s">
        <v>344</v>
      </c>
      <c r="B169" s="128"/>
      <c r="C169" s="128"/>
      <c r="D169" s="128"/>
      <c r="E169" s="128"/>
      <c r="F169" s="128"/>
      <c r="G169" s="128"/>
      <c r="H169" s="128"/>
      <c r="I169" s="128"/>
      <c r="J169" s="128"/>
      <c r="K169" s="128"/>
      <c r="L169" s="128"/>
      <c r="M169" s="136"/>
      <c r="N169" s="1"/>
      <c r="O169" s="381"/>
      <c r="P169" s="381"/>
      <c r="Q169" s="381"/>
      <c r="R169" s="381"/>
      <c r="S169" s="381"/>
      <c r="T169" s="381"/>
      <c r="U169" s="38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row>
    <row r="170" spans="1:255" ht="27" customHeight="1">
      <c r="A170" s="139" t="s">
        <v>345</v>
      </c>
      <c r="B170" s="128"/>
      <c r="C170" s="128"/>
      <c r="D170" s="128"/>
      <c r="E170" s="128"/>
      <c r="F170" s="128"/>
      <c r="G170" s="128"/>
      <c r="H170" s="128"/>
      <c r="I170" s="128"/>
      <c r="J170" s="128"/>
      <c r="K170" s="128"/>
      <c r="L170" s="128"/>
      <c r="M170" s="136"/>
      <c r="N170" s="1"/>
      <c r="O170" s="381"/>
      <c r="P170" s="381"/>
      <c r="Q170" s="381"/>
      <c r="R170" s="381"/>
      <c r="S170" s="381"/>
      <c r="T170" s="381"/>
      <c r="U170" s="38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row>
    <row r="171" spans="1:255" s="76" customFormat="1" ht="27" customHeight="1">
      <c r="A171" s="139" t="s">
        <v>346</v>
      </c>
      <c r="B171" s="139"/>
      <c r="C171" s="139"/>
      <c r="D171" s="139"/>
      <c r="E171" s="139"/>
      <c r="F171" s="139"/>
      <c r="G171" s="139"/>
      <c r="H171" s="139"/>
      <c r="I171" s="139"/>
      <c r="J171" s="139"/>
      <c r="K171" s="139"/>
      <c r="L171" s="139"/>
      <c r="M171" s="139"/>
      <c r="N171" s="75"/>
      <c r="O171" s="381"/>
      <c r="P171" s="381"/>
      <c r="Q171" s="381"/>
      <c r="R171" s="381"/>
      <c r="S171" s="381"/>
      <c r="T171" s="381"/>
      <c r="U171" s="381"/>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c r="BI171" s="75"/>
      <c r="BJ171" s="75"/>
      <c r="BK171" s="75"/>
      <c r="BL171" s="75"/>
      <c r="BM171" s="75"/>
      <c r="BN171" s="75"/>
      <c r="BO171" s="75"/>
      <c r="BP171" s="75"/>
      <c r="BQ171" s="75"/>
      <c r="BR171" s="75"/>
      <c r="BS171" s="75"/>
      <c r="BT171" s="75"/>
      <c r="BU171" s="75"/>
      <c r="BV171" s="75"/>
      <c r="BW171" s="75"/>
      <c r="BX171" s="75"/>
      <c r="BY171" s="75"/>
      <c r="BZ171" s="75"/>
      <c r="CA171" s="75"/>
      <c r="CB171" s="75"/>
      <c r="CC171" s="75"/>
      <c r="CD171" s="75"/>
      <c r="CE171" s="75"/>
      <c r="CF171" s="75"/>
      <c r="CG171" s="75"/>
      <c r="CH171" s="75"/>
      <c r="CI171" s="75"/>
      <c r="CJ171" s="75"/>
      <c r="CK171" s="75"/>
      <c r="CL171" s="75"/>
      <c r="CM171" s="75"/>
      <c r="CN171" s="75"/>
      <c r="CO171" s="75"/>
      <c r="CP171" s="75"/>
      <c r="CQ171" s="75"/>
      <c r="CR171" s="75"/>
      <c r="CS171" s="75"/>
      <c r="CT171" s="75"/>
      <c r="CU171" s="75"/>
      <c r="CV171" s="75"/>
      <c r="CW171" s="75"/>
      <c r="CX171" s="75"/>
      <c r="CY171" s="75"/>
      <c r="CZ171" s="75"/>
      <c r="DA171" s="75"/>
      <c r="DB171" s="75"/>
      <c r="DC171" s="75"/>
      <c r="DD171" s="75"/>
      <c r="DE171" s="75"/>
      <c r="DF171" s="75"/>
      <c r="DG171" s="75"/>
      <c r="DH171" s="75"/>
      <c r="DI171" s="75"/>
      <c r="DJ171" s="75"/>
      <c r="DK171" s="75"/>
      <c r="DL171" s="75"/>
      <c r="DM171" s="75"/>
      <c r="DN171" s="75"/>
      <c r="DO171" s="75"/>
      <c r="DP171" s="75"/>
      <c r="DQ171" s="75"/>
      <c r="DR171" s="75"/>
      <c r="DS171" s="75"/>
      <c r="DT171" s="75"/>
      <c r="DU171" s="75"/>
      <c r="DV171" s="75"/>
      <c r="DW171" s="75"/>
      <c r="DX171" s="75"/>
      <c r="DY171" s="75"/>
      <c r="DZ171" s="75"/>
      <c r="EA171" s="75"/>
      <c r="EB171" s="75"/>
      <c r="EC171" s="75"/>
      <c r="ED171" s="75"/>
      <c r="EE171" s="75"/>
      <c r="EF171" s="75"/>
      <c r="EG171" s="75"/>
      <c r="EH171" s="75"/>
      <c r="EI171" s="75"/>
      <c r="EJ171" s="75"/>
      <c r="EK171" s="75"/>
      <c r="EL171" s="75"/>
      <c r="EM171" s="75"/>
      <c r="EN171" s="75"/>
      <c r="EO171" s="75"/>
      <c r="EP171" s="75"/>
      <c r="EQ171" s="75"/>
      <c r="ER171" s="75"/>
      <c r="ES171" s="75"/>
      <c r="ET171" s="75"/>
      <c r="EU171" s="75"/>
      <c r="EV171" s="75"/>
      <c r="EW171" s="75"/>
      <c r="EX171" s="75"/>
      <c r="EY171" s="75"/>
      <c r="EZ171" s="75"/>
      <c r="FA171" s="75"/>
      <c r="FB171" s="75"/>
      <c r="FC171" s="75"/>
      <c r="FD171" s="75"/>
      <c r="FE171" s="75"/>
      <c r="FF171" s="75"/>
      <c r="FG171" s="75"/>
      <c r="FH171" s="75"/>
      <c r="FI171" s="75"/>
      <c r="FJ171" s="75"/>
      <c r="FK171" s="75"/>
      <c r="FL171" s="75"/>
      <c r="FM171" s="75"/>
      <c r="FN171" s="75"/>
      <c r="FO171" s="75"/>
      <c r="FP171" s="75"/>
      <c r="FQ171" s="75"/>
      <c r="FR171" s="75"/>
      <c r="FS171" s="75"/>
      <c r="FT171" s="75"/>
      <c r="FU171" s="75"/>
      <c r="FV171" s="75"/>
      <c r="FW171" s="75"/>
      <c r="FX171" s="75"/>
      <c r="FY171" s="75"/>
      <c r="FZ171" s="75"/>
      <c r="GA171" s="75"/>
      <c r="GB171" s="75"/>
      <c r="GC171" s="75"/>
      <c r="GD171" s="75"/>
      <c r="GE171" s="75"/>
      <c r="GF171" s="75"/>
      <c r="GG171" s="75"/>
      <c r="GH171" s="75"/>
      <c r="GI171" s="75"/>
      <c r="GJ171" s="75"/>
      <c r="GK171" s="75"/>
      <c r="GL171" s="75"/>
      <c r="GM171" s="75"/>
      <c r="GN171" s="75"/>
      <c r="GO171" s="75"/>
      <c r="GP171" s="75"/>
      <c r="GQ171" s="75"/>
      <c r="GR171" s="75"/>
      <c r="GS171" s="75"/>
      <c r="GT171" s="75"/>
      <c r="GU171" s="75"/>
      <c r="GV171" s="75"/>
      <c r="GW171" s="75"/>
      <c r="GX171" s="75"/>
      <c r="GY171" s="75"/>
      <c r="GZ171" s="75"/>
      <c r="HA171" s="75"/>
      <c r="HB171" s="75"/>
      <c r="HC171" s="75"/>
      <c r="HD171" s="75"/>
      <c r="HE171" s="75"/>
      <c r="HF171" s="75"/>
      <c r="HG171" s="75"/>
      <c r="HH171" s="75"/>
      <c r="HI171" s="75"/>
      <c r="HJ171" s="75"/>
      <c r="HK171" s="75"/>
      <c r="HL171" s="75"/>
      <c r="HM171" s="75"/>
      <c r="HN171" s="75"/>
      <c r="HO171" s="75"/>
      <c r="HP171" s="75"/>
      <c r="HQ171" s="75"/>
      <c r="HR171" s="75"/>
      <c r="HS171" s="75"/>
      <c r="HT171" s="75"/>
      <c r="HU171" s="75"/>
      <c r="HV171" s="75"/>
      <c r="HW171" s="75"/>
      <c r="HX171" s="75"/>
      <c r="HY171" s="75"/>
      <c r="HZ171" s="75"/>
      <c r="IA171" s="75"/>
      <c r="IB171" s="75"/>
      <c r="IC171" s="75"/>
      <c r="ID171" s="75"/>
      <c r="IE171" s="75"/>
      <c r="IF171" s="75"/>
      <c r="IG171" s="75"/>
      <c r="IH171" s="75"/>
      <c r="II171" s="75"/>
      <c r="IJ171" s="75"/>
      <c r="IK171" s="75"/>
      <c r="IL171" s="75"/>
      <c r="IM171" s="75"/>
      <c r="IN171" s="75"/>
      <c r="IO171" s="75"/>
      <c r="IP171" s="75"/>
      <c r="IQ171" s="75"/>
      <c r="IR171" s="75"/>
      <c r="IS171" s="75"/>
      <c r="IT171" s="75"/>
      <c r="IU171" s="75"/>
    </row>
    <row r="172" spans="1:255" s="76" customFormat="1" ht="27" customHeight="1">
      <c r="A172" s="139" t="s">
        <v>347</v>
      </c>
      <c r="B172" s="139"/>
      <c r="C172" s="139"/>
      <c r="D172" s="139"/>
      <c r="E172" s="139"/>
      <c r="F172" s="139"/>
      <c r="G172" s="139"/>
      <c r="H172" s="139"/>
      <c r="I172" s="139"/>
      <c r="J172" s="139"/>
      <c r="K172" s="139"/>
      <c r="L172" s="139"/>
      <c r="M172" s="139"/>
      <c r="N172" s="75"/>
      <c r="O172" s="381"/>
      <c r="P172" s="381"/>
      <c r="Q172" s="381"/>
      <c r="R172" s="381"/>
      <c r="S172" s="381"/>
      <c r="T172" s="381"/>
      <c r="U172" s="381"/>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c r="BJ172" s="75"/>
      <c r="BK172" s="75"/>
      <c r="BL172" s="75"/>
      <c r="BM172" s="75"/>
      <c r="BN172" s="75"/>
      <c r="BO172" s="75"/>
      <c r="BP172" s="75"/>
      <c r="BQ172" s="75"/>
      <c r="BR172" s="75"/>
      <c r="BS172" s="75"/>
      <c r="BT172" s="75"/>
      <c r="BU172" s="75"/>
      <c r="BV172" s="75"/>
      <c r="BW172" s="75"/>
      <c r="BX172" s="75"/>
      <c r="BY172" s="75"/>
      <c r="BZ172" s="75"/>
      <c r="CA172" s="75"/>
      <c r="CB172" s="75"/>
      <c r="CC172" s="75"/>
      <c r="CD172" s="75"/>
      <c r="CE172" s="75"/>
      <c r="CF172" s="75"/>
      <c r="CG172" s="75"/>
      <c r="CH172" s="75"/>
      <c r="CI172" s="75"/>
      <c r="CJ172" s="75"/>
      <c r="CK172" s="75"/>
      <c r="CL172" s="75"/>
      <c r="CM172" s="75"/>
      <c r="CN172" s="75"/>
      <c r="CO172" s="75"/>
      <c r="CP172" s="75"/>
      <c r="CQ172" s="75"/>
      <c r="CR172" s="75"/>
      <c r="CS172" s="75"/>
      <c r="CT172" s="75"/>
      <c r="CU172" s="75"/>
      <c r="CV172" s="75"/>
      <c r="CW172" s="75"/>
      <c r="CX172" s="75"/>
      <c r="CY172" s="75"/>
      <c r="CZ172" s="75"/>
      <c r="DA172" s="75"/>
      <c r="DB172" s="75"/>
      <c r="DC172" s="75"/>
      <c r="DD172" s="75"/>
      <c r="DE172" s="75"/>
      <c r="DF172" s="75"/>
      <c r="DG172" s="75"/>
      <c r="DH172" s="75"/>
      <c r="DI172" s="75"/>
      <c r="DJ172" s="75"/>
      <c r="DK172" s="75"/>
      <c r="DL172" s="75"/>
      <c r="DM172" s="75"/>
      <c r="DN172" s="75"/>
      <c r="DO172" s="75"/>
      <c r="DP172" s="75"/>
      <c r="DQ172" s="75"/>
      <c r="DR172" s="75"/>
      <c r="DS172" s="75"/>
      <c r="DT172" s="75"/>
      <c r="DU172" s="75"/>
      <c r="DV172" s="75"/>
      <c r="DW172" s="75"/>
      <c r="DX172" s="75"/>
      <c r="DY172" s="75"/>
      <c r="DZ172" s="75"/>
      <c r="EA172" s="75"/>
      <c r="EB172" s="75"/>
      <c r="EC172" s="75"/>
      <c r="ED172" s="75"/>
      <c r="EE172" s="75"/>
      <c r="EF172" s="75"/>
      <c r="EG172" s="75"/>
      <c r="EH172" s="75"/>
      <c r="EI172" s="75"/>
      <c r="EJ172" s="75"/>
      <c r="EK172" s="75"/>
      <c r="EL172" s="75"/>
      <c r="EM172" s="75"/>
      <c r="EN172" s="75"/>
      <c r="EO172" s="75"/>
      <c r="EP172" s="75"/>
      <c r="EQ172" s="75"/>
      <c r="ER172" s="75"/>
      <c r="ES172" s="75"/>
      <c r="ET172" s="75"/>
      <c r="EU172" s="75"/>
      <c r="EV172" s="75"/>
      <c r="EW172" s="75"/>
      <c r="EX172" s="75"/>
      <c r="EY172" s="75"/>
      <c r="EZ172" s="75"/>
      <c r="FA172" s="75"/>
      <c r="FB172" s="75"/>
      <c r="FC172" s="75"/>
      <c r="FD172" s="75"/>
      <c r="FE172" s="75"/>
      <c r="FF172" s="75"/>
      <c r="FG172" s="75"/>
      <c r="FH172" s="75"/>
      <c r="FI172" s="75"/>
      <c r="FJ172" s="75"/>
      <c r="FK172" s="75"/>
      <c r="FL172" s="75"/>
      <c r="FM172" s="75"/>
      <c r="FN172" s="75"/>
      <c r="FO172" s="75"/>
      <c r="FP172" s="75"/>
      <c r="FQ172" s="75"/>
      <c r="FR172" s="75"/>
      <c r="FS172" s="75"/>
      <c r="FT172" s="75"/>
      <c r="FU172" s="75"/>
      <c r="FV172" s="75"/>
      <c r="FW172" s="75"/>
      <c r="FX172" s="75"/>
      <c r="FY172" s="75"/>
      <c r="FZ172" s="75"/>
      <c r="GA172" s="75"/>
      <c r="GB172" s="75"/>
      <c r="GC172" s="75"/>
      <c r="GD172" s="75"/>
      <c r="GE172" s="75"/>
      <c r="GF172" s="75"/>
      <c r="GG172" s="75"/>
      <c r="GH172" s="75"/>
      <c r="GI172" s="75"/>
      <c r="GJ172" s="75"/>
      <c r="GK172" s="75"/>
      <c r="GL172" s="75"/>
      <c r="GM172" s="75"/>
      <c r="GN172" s="75"/>
      <c r="GO172" s="75"/>
      <c r="GP172" s="75"/>
      <c r="GQ172" s="75"/>
      <c r="GR172" s="75"/>
      <c r="GS172" s="75"/>
      <c r="GT172" s="75"/>
      <c r="GU172" s="75"/>
      <c r="GV172" s="75"/>
      <c r="GW172" s="75"/>
      <c r="GX172" s="75"/>
      <c r="GY172" s="75"/>
      <c r="GZ172" s="75"/>
      <c r="HA172" s="75"/>
      <c r="HB172" s="75"/>
      <c r="HC172" s="75"/>
      <c r="HD172" s="75"/>
      <c r="HE172" s="75"/>
      <c r="HF172" s="75"/>
      <c r="HG172" s="75"/>
      <c r="HH172" s="75"/>
      <c r="HI172" s="75"/>
      <c r="HJ172" s="75"/>
      <c r="HK172" s="75"/>
      <c r="HL172" s="75"/>
      <c r="HM172" s="75"/>
      <c r="HN172" s="75"/>
      <c r="HO172" s="75"/>
      <c r="HP172" s="75"/>
      <c r="HQ172" s="75"/>
      <c r="HR172" s="75"/>
      <c r="HS172" s="75"/>
      <c r="HT172" s="75"/>
      <c r="HU172" s="75"/>
      <c r="HV172" s="75"/>
      <c r="HW172" s="75"/>
      <c r="HX172" s="75"/>
      <c r="HY172" s="75"/>
      <c r="HZ172" s="75"/>
      <c r="IA172" s="75"/>
      <c r="IB172" s="75"/>
      <c r="IC172" s="75"/>
      <c r="ID172" s="75"/>
      <c r="IE172" s="75"/>
      <c r="IF172" s="75"/>
      <c r="IG172" s="75"/>
      <c r="IH172" s="75"/>
      <c r="II172" s="75"/>
      <c r="IJ172" s="75"/>
      <c r="IK172" s="75"/>
      <c r="IL172" s="75"/>
      <c r="IM172" s="75"/>
      <c r="IN172" s="75"/>
      <c r="IO172" s="75"/>
      <c r="IP172" s="75"/>
      <c r="IQ172" s="75"/>
      <c r="IR172" s="75"/>
      <c r="IS172" s="75"/>
      <c r="IT172" s="75"/>
      <c r="IU172" s="75"/>
    </row>
    <row r="173" spans="1:255" s="76" customFormat="1" ht="22.5" customHeight="1">
      <c r="A173" s="139"/>
      <c r="B173" s="139"/>
      <c r="C173" s="139"/>
      <c r="D173" s="139"/>
      <c r="E173" s="139"/>
      <c r="F173" s="139"/>
      <c r="G173" s="139"/>
      <c r="H173" s="139"/>
      <c r="I173" s="139"/>
      <c r="J173" s="139"/>
      <c r="K173" s="139"/>
      <c r="L173" s="139"/>
      <c r="M173" s="139"/>
      <c r="N173" s="75"/>
      <c r="O173" s="381"/>
      <c r="P173" s="381"/>
      <c r="Q173" s="381"/>
      <c r="R173" s="381"/>
      <c r="S173" s="381"/>
      <c r="T173" s="381"/>
      <c r="U173" s="381"/>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c r="BJ173" s="75"/>
      <c r="BK173" s="75"/>
      <c r="BL173" s="75"/>
      <c r="BM173" s="75"/>
      <c r="BN173" s="75"/>
      <c r="BO173" s="75"/>
      <c r="BP173" s="75"/>
      <c r="BQ173" s="75"/>
      <c r="BR173" s="75"/>
      <c r="BS173" s="75"/>
      <c r="BT173" s="75"/>
      <c r="BU173" s="75"/>
      <c r="BV173" s="75"/>
      <c r="BW173" s="75"/>
      <c r="BX173" s="75"/>
      <c r="BY173" s="75"/>
      <c r="BZ173" s="75"/>
      <c r="CA173" s="75"/>
      <c r="CB173" s="75"/>
      <c r="CC173" s="75"/>
      <c r="CD173" s="75"/>
      <c r="CE173" s="75"/>
      <c r="CF173" s="75"/>
      <c r="CG173" s="75"/>
      <c r="CH173" s="75"/>
      <c r="CI173" s="75"/>
      <c r="CJ173" s="75"/>
      <c r="CK173" s="75"/>
      <c r="CL173" s="75"/>
      <c r="CM173" s="75"/>
      <c r="CN173" s="75"/>
      <c r="CO173" s="75"/>
      <c r="CP173" s="75"/>
      <c r="CQ173" s="75"/>
      <c r="CR173" s="75"/>
      <c r="CS173" s="75"/>
      <c r="CT173" s="75"/>
      <c r="CU173" s="75"/>
      <c r="CV173" s="75"/>
      <c r="CW173" s="75"/>
      <c r="CX173" s="75"/>
      <c r="CY173" s="75"/>
      <c r="CZ173" s="75"/>
      <c r="DA173" s="75"/>
      <c r="DB173" s="75"/>
      <c r="DC173" s="75"/>
      <c r="DD173" s="75"/>
      <c r="DE173" s="75"/>
      <c r="DF173" s="75"/>
      <c r="DG173" s="75"/>
      <c r="DH173" s="75"/>
      <c r="DI173" s="75"/>
      <c r="DJ173" s="75"/>
      <c r="DK173" s="75"/>
      <c r="DL173" s="75"/>
      <c r="DM173" s="75"/>
      <c r="DN173" s="75"/>
      <c r="DO173" s="75"/>
      <c r="DP173" s="75"/>
      <c r="DQ173" s="75"/>
      <c r="DR173" s="75"/>
      <c r="DS173" s="75"/>
      <c r="DT173" s="75"/>
      <c r="DU173" s="75"/>
      <c r="DV173" s="75"/>
      <c r="DW173" s="75"/>
      <c r="DX173" s="75"/>
      <c r="DY173" s="75"/>
      <c r="DZ173" s="75"/>
      <c r="EA173" s="75"/>
      <c r="EB173" s="75"/>
      <c r="EC173" s="75"/>
      <c r="ED173" s="75"/>
      <c r="EE173" s="75"/>
      <c r="EF173" s="75"/>
      <c r="EG173" s="75"/>
      <c r="EH173" s="75"/>
      <c r="EI173" s="75"/>
      <c r="EJ173" s="75"/>
      <c r="EK173" s="75"/>
      <c r="EL173" s="75"/>
      <c r="EM173" s="75"/>
      <c r="EN173" s="75"/>
      <c r="EO173" s="75"/>
      <c r="EP173" s="75"/>
      <c r="EQ173" s="75"/>
      <c r="ER173" s="75"/>
      <c r="ES173" s="75"/>
      <c r="ET173" s="75"/>
      <c r="EU173" s="75"/>
      <c r="EV173" s="75"/>
      <c r="EW173" s="75"/>
      <c r="EX173" s="75"/>
      <c r="EY173" s="75"/>
      <c r="EZ173" s="75"/>
      <c r="FA173" s="75"/>
      <c r="FB173" s="75"/>
      <c r="FC173" s="75"/>
      <c r="FD173" s="75"/>
      <c r="FE173" s="75"/>
      <c r="FF173" s="75"/>
      <c r="FG173" s="75"/>
      <c r="FH173" s="75"/>
      <c r="FI173" s="75"/>
      <c r="FJ173" s="75"/>
      <c r="FK173" s="75"/>
      <c r="FL173" s="75"/>
      <c r="FM173" s="75"/>
      <c r="FN173" s="75"/>
      <c r="FO173" s="75"/>
      <c r="FP173" s="75"/>
      <c r="FQ173" s="75"/>
      <c r="FR173" s="75"/>
      <c r="FS173" s="75"/>
      <c r="FT173" s="75"/>
      <c r="FU173" s="75"/>
      <c r="FV173" s="75"/>
      <c r="FW173" s="75"/>
      <c r="FX173" s="75"/>
      <c r="FY173" s="75"/>
      <c r="FZ173" s="75"/>
      <c r="GA173" s="75"/>
      <c r="GB173" s="75"/>
      <c r="GC173" s="75"/>
      <c r="GD173" s="75"/>
      <c r="GE173" s="75"/>
      <c r="GF173" s="75"/>
      <c r="GG173" s="75"/>
      <c r="GH173" s="75"/>
      <c r="GI173" s="75"/>
      <c r="GJ173" s="75"/>
      <c r="GK173" s="75"/>
      <c r="GL173" s="75"/>
      <c r="GM173" s="75"/>
      <c r="GN173" s="75"/>
      <c r="GO173" s="75"/>
      <c r="GP173" s="75"/>
      <c r="GQ173" s="75"/>
      <c r="GR173" s="75"/>
      <c r="GS173" s="75"/>
      <c r="GT173" s="75"/>
      <c r="GU173" s="75"/>
      <c r="GV173" s="75"/>
      <c r="GW173" s="75"/>
      <c r="GX173" s="75"/>
      <c r="GY173" s="75"/>
      <c r="GZ173" s="75"/>
      <c r="HA173" s="75"/>
      <c r="HB173" s="75"/>
      <c r="HC173" s="75"/>
      <c r="HD173" s="75"/>
      <c r="HE173" s="75"/>
      <c r="HF173" s="75"/>
      <c r="HG173" s="75"/>
      <c r="HH173" s="75"/>
      <c r="HI173" s="75"/>
      <c r="HJ173" s="75"/>
      <c r="HK173" s="75"/>
      <c r="HL173" s="75"/>
      <c r="HM173" s="75"/>
      <c r="HN173" s="75"/>
      <c r="HO173" s="75"/>
      <c r="HP173" s="75"/>
      <c r="HQ173" s="75"/>
      <c r="HR173" s="75"/>
      <c r="HS173" s="75"/>
      <c r="HT173" s="75"/>
      <c r="HU173" s="75"/>
      <c r="HV173" s="75"/>
      <c r="HW173" s="75"/>
      <c r="HX173" s="75"/>
      <c r="HY173" s="75"/>
      <c r="HZ173" s="75"/>
      <c r="IA173" s="75"/>
      <c r="IB173" s="75"/>
      <c r="IC173" s="75"/>
      <c r="ID173" s="75"/>
      <c r="IE173" s="75"/>
      <c r="IF173" s="75"/>
      <c r="IG173" s="75"/>
      <c r="IH173" s="75"/>
      <c r="II173" s="75"/>
      <c r="IJ173" s="75"/>
      <c r="IK173" s="75"/>
      <c r="IL173" s="75"/>
      <c r="IM173" s="75"/>
      <c r="IN173" s="75"/>
      <c r="IO173" s="75"/>
      <c r="IP173" s="75"/>
      <c r="IQ173" s="75"/>
      <c r="IR173" s="75"/>
      <c r="IS173" s="75"/>
      <c r="IT173" s="75"/>
      <c r="IU173" s="75"/>
    </row>
    <row r="174" spans="1:255" ht="27" customHeight="1">
      <c r="A174" s="146" t="s">
        <v>212</v>
      </c>
      <c r="B174" s="128"/>
      <c r="C174" s="128"/>
      <c r="D174" s="128"/>
      <c r="E174" s="128"/>
      <c r="F174" s="128"/>
      <c r="G174" s="128"/>
      <c r="H174" s="128"/>
      <c r="I174" s="128"/>
      <c r="J174" s="128"/>
      <c r="K174" s="128"/>
      <c r="L174" s="128"/>
      <c r="M174" s="136"/>
      <c r="N174" s="1"/>
      <c r="O174" s="381"/>
      <c r="P174" s="381"/>
      <c r="Q174" s="381"/>
      <c r="R174" s="381"/>
      <c r="S174" s="381"/>
      <c r="T174" s="381"/>
      <c r="U174" s="38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row>
    <row r="175" spans="1:255" ht="27" customHeight="1" thickBot="1">
      <c r="A175" s="146" t="s">
        <v>277</v>
      </c>
      <c r="B175" s="128"/>
      <c r="C175" s="128"/>
      <c r="D175" s="128"/>
      <c r="E175" s="128"/>
      <c r="F175" s="128"/>
      <c r="G175" s="128"/>
      <c r="H175" s="128"/>
      <c r="I175" s="128"/>
      <c r="J175" s="203">
        <v>16</v>
      </c>
      <c r="K175" s="266" t="s">
        <v>87</v>
      </c>
      <c r="L175" s="128"/>
      <c r="M175" s="136"/>
      <c r="N175" s="1"/>
      <c r="O175" s="381"/>
      <c r="P175" s="381"/>
      <c r="Q175" s="381"/>
      <c r="R175" s="381"/>
      <c r="S175" s="381"/>
      <c r="T175" s="381"/>
      <c r="U175" s="38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row>
    <row r="176" spans="1:255" ht="22.5" customHeight="1">
      <c r="A176" s="261"/>
      <c r="B176" s="128"/>
      <c r="C176" s="128"/>
      <c r="D176" s="128"/>
      <c r="E176" s="128"/>
      <c r="F176" s="128"/>
      <c r="G176" s="128"/>
      <c r="H176" s="128"/>
      <c r="I176" s="128"/>
      <c r="J176" s="273" t="s">
        <v>163</v>
      </c>
      <c r="K176" s="235"/>
      <c r="L176" s="128"/>
      <c r="M176" s="133"/>
      <c r="O176" s="378"/>
      <c r="P176" s="378"/>
      <c r="Q176" s="378"/>
      <c r="R176" s="378"/>
      <c r="S176" s="378"/>
      <c r="T176" s="378"/>
      <c r="U176" s="378"/>
    </row>
    <row r="177" spans="1:21" ht="27" customHeight="1">
      <c r="A177" s="128"/>
      <c r="B177" s="139"/>
      <c r="C177" s="128"/>
      <c r="D177" s="249" t="str">
        <f>IF(L137+L152+L153="","",IF(J175="","Please enter 16, 18 or 21 for the Developer fee limit above before proceeding.",""))</f>
        <v/>
      </c>
      <c r="E177" s="249"/>
      <c r="F177" s="128"/>
      <c r="G177" s="128"/>
      <c r="H177" s="128"/>
      <c r="I177" s="128"/>
      <c r="J177" s="128"/>
      <c r="K177" s="128"/>
      <c r="L177" s="128"/>
      <c r="M177" s="133"/>
      <c r="O177" s="378"/>
      <c r="P177" s="378"/>
      <c r="Q177" s="378"/>
      <c r="R177" s="378"/>
      <c r="S177" s="378"/>
      <c r="T177" s="378"/>
      <c r="U177" s="378"/>
    </row>
    <row r="178" spans="1:21" ht="27" customHeight="1" thickBot="1">
      <c r="A178" s="139"/>
      <c r="B178" s="128" t="s">
        <v>51</v>
      </c>
      <c r="C178" s="128"/>
      <c r="D178" s="128"/>
      <c r="E178" s="128"/>
      <c r="F178" s="128"/>
      <c r="G178" s="128"/>
      <c r="H178" s="130"/>
      <c r="I178" s="264"/>
      <c r="J178" s="130"/>
      <c r="K178" s="254"/>
      <c r="L178" s="131" t="str">
        <f>IF(AND(H178="",J178=""),"",+H178+J178)</f>
        <v/>
      </c>
      <c r="M178" s="133"/>
      <c r="O178" s="379"/>
      <c r="P178" s="378"/>
      <c r="Q178" s="380">
        <f t="shared" ref="Q178:Q181" si="29">L178-O178</f>
        <v>0</v>
      </c>
      <c r="R178" s="381"/>
      <c r="S178" s="387">
        <f t="shared" ref="S178:S181" si="30">IF(O178=0,0,Q178/O178)</f>
        <v>0</v>
      </c>
      <c r="T178" s="378"/>
      <c r="U178" s="399"/>
    </row>
    <row r="179" spans="1:21" ht="27" customHeight="1" thickBot="1">
      <c r="A179" s="139"/>
      <c r="B179" s="128" t="s">
        <v>52</v>
      </c>
      <c r="C179" s="128"/>
      <c r="D179" s="128"/>
      <c r="E179" s="128"/>
      <c r="F179" s="128"/>
      <c r="G179" s="128"/>
      <c r="H179" s="130"/>
      <c r="I179" s="264"/>
      <c r="J179" s="130"/>
      <c r="K179" s="254"/>
      <c r="L179" s="131" t="str">
        <f>IF(AND(H179="",J179=""),"",+H179+J179)</f>
        <v/>
      </c>
      <c r="M179" s="133"/>
      <c r="O179" s="379"/>
      <c r="P179" s="378"/>
      <c r="Q179" s="380">
        <f t="shared" si="29"/>
        <v>0</v>
      </c>
      <c r="R179" s="381"/>
      <c r="S179" s="387">
        <f t="shared" si="30"/>
        <v>0</v>
      </c>
      <c r="T179" s="378"/>
      <c r="U179" s="399"/>
    </row>
    <row r="180" spans="1:21" ht="27" customHeight="1" thickBot="1">
      <c r="A180" s="149" t="s">
        <v>270</v>
      </c>
      <c r="B180" s="128" t="s">
        <v>296</v>
      </c>
      <c r="C180" s="128"/>
      <c r="D180" s="128"/>
      <c r="E180" s="128"/>
      <c r="F180" s="128"/>
      <c r="G180" s="128"/>
      <c r="H180" s="130"/>
      <c r="I180" s="264"/>
      <c r="J180" s="130"/>
      <c r="K180" s="254"/>
      <c r="L180" s="131" t="str">
        <f>IF(AND(H180="",J180=""),"",+H180+J180)</f>
        <v/>
      </c>
      <c r="M180" s="133"/>
      <c r="O180" s="379"/>
      <c r="P180" s="378"/>
      <c r="Q180" s="380">
        <f t="shared" si="29"/>
        <v>0</v>
      </c>
      <c r="R180" s="381"/>
      <c r="S180" s="387">
        <f t="shared" si="30"/>
        <v>0</v>
      </c>
      <c r="T180" s="378"/>
      <c r="U180" s="399"/>
    </row>
    <row r="181" spans="1:21" ht="27" customHeight="1" thickBot="1">
      <c r="A181" s="143" t="s">
        <v>26</v>
      </c>
      <c r="B181" s="128" t="s">
        <v>297</v>
      </c>
      <c r="C181" s="128"/>
      <c r="D181" s="128"/>
      <c r="E181" s="128"/>
      <c r="F181" s="128"/>
      <c r="G181" s="128"/>
      <c r="H181" s="130"/>
      <c r="I181" s="264"/>
      <c r="J181" s="130"/>
      <c r="K181" s="254"/>
      <c r="L181" s="131" t="str">
        <f>IF(AND(H181="",J181=""),"",+H181+J181)</f>
        <v/>
      </c>
      <c r="M181" s="133"/>
      <c r="O181" s="379"/>
      <c r="P181" s="378"/>
      <c r="Q181" s="380">
        <f t="shared" si="29"/>
        <v>0</v>
      </c>
      <c r="R181" s="381"/>
      <c r="S181" s="387">
        <f t="shared" si="30"/>
        <v>0</v>
      </c>
      <c r="T181" s="378"/>
      <c r="U181" s="399"/>
    </row>
    <row r="182" spans="1:21" ht="22.5" customHeight="1">
      <c r="A182" s="128"/>
      <c r="B182" s="139"/>
      <c r="C182" s="128"/>
      <c r="D182" s="128"/>
      <c r="E182" s="128"/>
      <c r="F182" s="128"/>
      <c r="G182" s="128"/>
      <c r="H182" s="254"/>
      <c r="I182" s="254"/>
      <c r="J182" s="254"/>
      <c r="K182" s="254"/>
      <c r="L182" s="274"/>
      <c r="M182" s="133"/>
      <c r="O182" s="378"/>
      <c r="P182" s="378"/>
      <c r="Q182" s="378"/>
      <c r="R182" s="378"/>
      <c r="S182" s="378"/>
      <c r="T182" s="378"/>
      <c r="U182" s="378"/>
    </row>
    <row r="183" spans="1:21" ht="27" customHeight="1" thickBot="1">
      <c r="A183" s="139"/>
      <c r="B183" s="142" t="s">
        <v>298</v>
      </c>
      <c r="C183" s="128"/>
      <c r="D183" s="128"/>
      <c r="E183" s="128"/>
      <c r="F183" s="128"/>
      <c r="G183" s="128"/>
      <c r="H183" s="131" t="str">
        <f>IF(SUM(H178:H181)&lt;0.1,"",SUM(H178:H181))</f>
        <v/>
      </c>
      <c r="I183" s="255"/>
      <c r="J183" s="131" t="str">
        <f>IF(SUM(J178:J181)&lt;0.1,"",SUM(J178:J181))</f>
        <v/>
      </c>
      <c r="K183" s="254"/>
      <c r="L183" s="131" t="str">
        <f>IF(AND(H183="",J183=""),"",+H183+J183)</f>
        <v/>
      </c>
      <c r="M183" s="133"/>
      <c r="O183" s="389" t="str">
        <f>IF(SUM(O178:O181)&lt;0.1,"",SUM(O178:O181))</f>
        <v/>
      </c>
      <c r="P183" s="378"/>
      <c r="Q183" s="380" t="str">
        <f>IF(AND(SUM(Q178:Q181)&lt;0.01,SUM(Q178:Q181)&gt;-0.01),"",SUM(Q178:Q181))</f>
        <v/>
      </c>
      <c r="R183" s="378"/>
      <c r="S183" s="387">
        <f t="shared" ref="S183" si="31">IF(O183=0,0,Q183/O183)</f>
        <v>0</v>
      </c>
      <c r="T183" s="378"/>
      <c r="U183" s="378"/>
    </row>
    <row r="184" spans="1:21" ht="27" customHeight="1">
      <c r="A184" s="139"/>
      <c r="B184" s="435" t="str">
        <f>IF($L$183="","",IF($L$137=0,"",IF($L$183/$L$137*100&gt;$J$175,"Error, Developer fees associated with non-acquisition costs are greater than the allowed limit by "&amp;TEXT($L$183-$L$137*$J$175/100,"$#,##0")&amp;".","")))</f>
        <v/>
      </c>
      <c r="C184" s="128"/>
      <c r="D184" s="128"/>
      <c r="E184" s="128"/>
      <c r="F184" s="128"/>
      <c r="G184" s="128"/>
      <c r="H184" s="271"/>
      <c r="I184" s="255"/>
      <c r="J184" s="271"/>
      <c r="K184" s="254"/>
      <c r="L184" s="271"/>
      <c r="M184" s="133"/>
      <c r="O184" s="434"/>
      <c r="P184" s="378"/>
      <c r="Q184" s="432"/>
      <c r="R184" s="378"/>
      <c r="S184" s="433"/>
      <c r="T184" s="378"/>
      <c r="U184" s="378"/>
    </row>
    <row r="185" spans="1:21" ht="27" customHeight="1">
      <c r="A185" s="128"/>
      <c r="B185" s="249" t="str">
        <f>IF($L$183="","",IF($L$137+$L$152+$L$153=0,"Need to input Development Costs above.",IF(((N($L$154)+N($L$156)+$L$183)/($L$137+$L$152+$L$153))*100&gt;$J$175,"Error, Combined total Developer fees are greater than the allowed limit by "&amp;TEXT($L$154+$L$156+$L$183-($L$137+$L$152+$L$153)*$J$175/100,"$#,##0")&amp;".","")))</f>
        <v/>
      </c>
      <c r="C185" s="128"/>
      <c r="D185" s="260"/>
      <c r="E185" s="260"/>
      <c r="F185" s="235"/>
      <c r="G185" s="128"/>
      <c r="H185" s="128"/>
      <c r="I185" s="128"/>
      <c r="J185" s="128"/>
      <c r="K185" s="128"/>
      <c r="L185" s="128"/>
      <c r="M185" s="133"/>
      <c r="O185" s="378"/>
      <c r="P185" s="378"/>
      <c r="Q185" s="378"/>
      <c r="R185" s="378"/>
      <c r="S185" s="378"/>
      <c r="T185" s="378"/>
      <c r="U185" s="378"/>
    </row>
    <row r="186" spans="1:21" ht="27" customHeight="1">
      <c r="A186" s="128" t="s">
        <v>306</v>
      </c>
      <c r="B186" s="128"/>
      <c r="C186" s="128"/>
      <c r="D186" s="262"/>
      <c r="E186" s="128"/>
      <c r="F186" s="235"/>
      <c r="G186" s="128"/>
      <c r="H186" s="256"/>
      <c r="I186" s="256"/>
      <c r="J186" s="256"/>
      <c r="K186" s="256"/>
      <c r="L186" s="256"/>
      <c r="M186" s="133"/>
      <c r="O186" s="378"/>
      <c r="P186" s="378"/>
      <c r="Q186" s="378"/>
      <c r="R186" s="378"/>
      <c r="S186" s="378"/>
      <c r="T186" s="378"/>
      <c r="U186" s="378"/>
    </row>
    <row r="187" spans="1:21" ht="27" customHeight="1">
      <c r="A187" s="138" t="s">
        <v>252</v>
      </c>
      <c r="B187" s="128"/>
      <c r="C187" s="128"/>
      <c r="D187" s="262"/>
      <c r="E187" s="128"/>
      <c r="F187" s="235"/>
      <c r="G187" s="128"/>
      <c r="H187" s="256"/>
      <c r="I187" s="256"/>
      <c r="J187" s="256"/>
      <c r="K187" s="256"/>
      <c r="L187" s="256"/>
      <c r="M187" s="133"/>
      <c r="O187" s="378"/>
      <c r="P187" s="378"/>
      <c r="Q187" s="378"/>
      <c r="R187" s="378"/>
      <c r="S187" s="378"/>
      <c r="T187" s="378"/>
      <c r="U187" s="378"/>
    </row>
    <row r="188" spans="1:21" ht="22.5" customHeight="1">
      <c r="A188" s="128"/>
      <c r="B188" s="128"/>
      <c r="C188" s="128"/>
      <c r="D188" s="262"/>
      <c r="E188" s="128"/>
      <c r="F188" s="235"/>
      <c r="G188" s="128"/>
      <c r="H188" s="256"/>
      <c r="I188" s="256"/>
      <c r="J188" s="256"/>
      <c r="K188" s="256"/>
      <c r="L188" s="256"/>
      <c r="M188" s="133"/>
      <c r="O188" s="378"/>
      <c r="P188" s="378"/>
      <c r="Q188" s="378"/>
      <c r="R188" s="378"/>
      <c r="S188" s="378"/>
      <c r="T188" s="378"/>
      <c r="U188" s="378"/>
    </row>
    <row r="189" spans="1:21" ht="27" customHeight="1" thickBot="1">
      <c r="A189" s="128"/>
      <c r="B189" s="128" t="s">
        <v>253</v>
      </c>
      <c r="C189" s="128"/>
      <c r="D189" s="128"/>
      <c r="E189" s="128"/>
      <c r="F189" s="128"/>
      <c r="G189" s="128"/>
      <c r="H189" s="270"/>
      <c r="I189" s="253"/>
      <c r="J189" s="130"/>
      <c r="K189" s="254"/>
      <c r="L189" s="131" t="str">
        <f>IF(J189="","",J189)</f>
        <v/>
      </c>
      <c r="M189" s="133"/>
      <c r="O189" s="379"/>
      <c r="P189" s="378"/>
      <c r="Q189" s="380">
        <f t="shared" ref="Q189:Q190" si="32">L189-O189</f>
        <v>0</v>
      </c>
      <c r="R189" s="381"/>
      <c r="S189" s="387">
        <f t="shared" ref="S189:S190" si="33">IF(O189=0,0,Q189/O189)</f>
        <v>0</v>
      </c>
      <c r="T189" s="378"/>
      <c r="U189" s="399"/>
    </row>
    <row r="190" spans="1:21" ht="27" customHeight="1" thickBot="1">
      <c r="A190" s="143" t="s">
        <v>26</v>
      </c>
      <c r="B190" s="128" t="s">
        <v>254</v>
      </c>
      <c r="C190" s="128"/>
      <c r="D190" s="128"/>
      <c r="E190" s="128"/>
      <c r="F190" s="128"/>
      <c r="G190" s="128"/>
      <c r="H190" s="270"/>
      <c r="I190" s="253"/>
      <c r="J190" s="130"/>
      <c r="K190" s="254"/>
      <c r="L190" s="131" t="str">
        <f>IF(J190="","",J190)</f>
        <v/>
      </c>
      <c r="M190" s="133"/>
      <c r="O190" s="379"/>
      <c r="P190" s="378"/>
      <c r="Q190" s="380">
        <f t="shared" si="32"/>
        <v>0</v>
      </c>
      <c r="R190" s="381"/>
      <c r="S190" s="387">
        <f t="shared" si="33"/>
        <v>0</v>
      </c>
      <c r="T190" s="378"/>
      <c r="U190" s="399"/>
    </row>
    <row r="191" spans="1:21" ht="22.5" customHeight="1">
      <c r="A191" s="128"/>
      <c r="B191" s="128"/>
      <c r="C191" s="128"/>
      <c r="D191" s="262"/>
      <c r="E191" s="128"/>
      <c r="F191" s="235"/>
      <c r="G191" s="128"/>
      <c r="H191" s="270"/>
      <c r="I191" s="256"/>
      <c r="J191" s="256"/>
      <c r="K191" s="256"/>
      <c r="L191" s="256"/>
      <c r="M191" s="133"/>
      <c r="O191" s="378"/>
      <c r="P191" s="378"/>
      <c r="Q191" s="378"/>
      <c r="R191" s="378"/>
      <c r="S191" s="378"/>
      <c r="T191" s="378"/>
      <c r="U191" s="378"/>
    </row>
    <row r="192" spans="1:21" ht="27" customHeight="1" thickBot="1">
      <c r="A192" s="128"/>
      <c r="B192" s="142" t="s">
        <v>255</v>
      </c>
      <c r="C192" s="128"/>
      <c r="D192" s="128"/>
      <c r="E192" s="128"/>
      <c r="F192" s="128"/>
      <c r="G192" s="128"/>
      <c r="H192" s="256"/>
      <c r="I192" s="255"/>
      <c r="J192" s="131" t="str">
        <f>IF(SUM(J189:J190)&lt;0.1,"",SUM(J189:J190))</f>
        <v/>
      </c>
      <c r="K192" s="254"/>
      <c r="L192" s="131" t="str">
        <f>IF(J192="","",J192)</f>
        <v/>
      </c>
      <c r="M192" s="133"/>
      <c r="O192" s="389" t="str">
        <f>IF(SUM(O189:O190)&lt;0.1,"",SUM(O189:O190))</f>
        <v/>
      </c>
      <c r="P192" s="378"/>
      <c r="Q192" s="380" t="str">
        <f>IF(AND(SUM(Q189:Q190)&lt;0.01,SUM(Q189:Q190)&gt;-0.01),"",SUM(Q189:Q190))</f>
        <v/>
      </c>
      <c r="R192" s="378"/>
      <c r="S192" s="387">
        <f t="shared" ref="S192" si="34">IF(O192=0,0,Q192/O192)</f>
        <v>0</v>
      </c>
      <c r="T192" s="378"/>
      <c r="U192" s="378"/>
    </row>
    <row r="193" spans="1:21" ht="22" customHeight="1">
      <c r="A193" s="128"/>
      <c r="B193" s="142"/>
      <c r="C193" s="128"/>
      <c r="D193" s="128"/>
      <c r="E193" s="128"/>
      <c r="F193" s="128"/>
      <c r="G193" s="128"/>
      <c r="H193" s="267"/>
      <c r="I193" s="255"/>
      <c r="J193" s="271"/>
      <c r="K193" s="254"/>
      <c r="L193" s="271"/>
      <c r="M193" s="133"/>
      <c r="O193" s="378"/>
      <c r="P193" s="378"/>
      <c r="Q193" s="378"/>
      <c r="R193" s="378"/>
      <c r="S193" s="378"/>
      <c r="T193" s="378"/>
      <c r="U193" s="378"/>
    </row>
    <row r="194" spans="1:21" ht="27" customHeight="1">
      <c r="A194" s="128" t="s">
        <v>307</v>
      </c>
      <c r="B194" s="128"/>
      <c r="C194" s="128"/>
      <c r="D194" s="262"/>
      <c r="E194" s="128"/>
      <c r="F194" s="235"/>
      <c r="G194" s="128"/>
      <c r="H194" s="267"/>
      <c r="I194" s="256"/>
      <c r="J194" s="256"/>
      <c r="K194" s="256"/>
      <c r="L194" s="256"/>
      <c r="M194" s="133"/>
      <c r="O194" s="378"/>
      <c r="P194" s="378"/>
      <c r="Q194" s="378"/>
      <c r="R194" s="378"/>
      <c r="S194" s="378"/>
      <c r="T194" s="378"/>
      <c r="U194" s="378"/>
    </row>
    <row r="195" spans="1:21" ht="27" customHeight="1">
      <c r="A195" s="138" t="s">
        <v>268</v>
      </c>
      <c r="B195" s="128"/>
      <c r="C195" s="128"/>
      <c r="D195" s="128"/>
      <c r="E195" s="128"/>
      <c r="F195" s="235"/>
      <c r="G195" s="142"/>
      <c r="H195" s="256"/>
      <c r="I195" s="256"/>
      <c r="J195" s="256"/>
      <c r="K195" s="256"/>
      <c r="L195" s="256"/>
      <c r="M195" s="133"/>
      <c r="O195" s="378"/>
      <c r="P195" s="378"/>
      <c r="Q195" s="378"/>
      <c r="R195" s="378"/>
      <c r="S195" s="378"/>
      <c r="T195" s="378"/>
      <c r="U195" s="378"/>
    </row>
    <row r="196" spans="1:21" ht="22.5" customHeight="1">
      <c r="A196" s="128"/>
      <c r="B196" s="128"/>
      <c r="C196" s="128"/>
      <c r="D196" s="128"/>
      <c r="E196" s="128"/>
      <c r="F196" s="128"/>
      <c r="G196" s="128"/>
      <c r="H196" s="256"/>
      <c r="I196" s="256"/>
      <c r="J196" s="256"/>
      <c r="K196" s="256"/>
      <c r="L196" s="256"/>
      <c r="M196" s="133"/>
      <c r="O196" s="378"/>
      <c r="P196" s="378"/>
      <c r="Q196" s="378"/>
      <c r="R196" s="378"/>
      <c r="S196" s="378"/>
      <c r="T196" s="378"/>
      <c r="U196" s="378"/>
    </row>
    <row r="197" spans="1:21" ht="27" customHeight="1" thickBot="1">
      <c r="A197" s="143" t="s">
        <v>270</v>
      </c>
      <c r="B197" s="128" t="s">
        <v>299</v>
      </c>
      <c r="C197" s="128"/>
      <c r="D197" s="128"/>
      <c r="E197" s="128"/>
      <c r="F197" s="128"/>
      <c r="G197" s="128"/>
      <c r="H197" s="270"/>
      <c r="I197" s="256"/>
      <c r="J197" s="130"/>
      <c r="K197" s="254"/>
      <c r="L197" s="131" t="str">
        <f>IF(J197="","",J197)</f>
        <v/>
      </c>
      <c r="M197" s="133"/>
      <c r="O197" s="379"/>
      <c r="P197" s="378"/>
      <c r="Q197" s="380">
        <f t="shared" ref="Q197:Q199" si="35">L197-O197</f>
        <v>0</v>
      </c>
      <c r="R197" s="381"/>
      <c r="S197" s="387">
        <f t="shared" ref="S197:S199" si="36">IF(O197=0,0,Q197/O197)</f>
        <v>0</v>
      </c>
      <c r="T197" s="378"/>
      <c r="U197" s="399"/>
    </row>
    <row r="198" spans="1:21" ht="27" customHeight="1" thickBot="1">
      <c r="A198" s="143" t="s">
        <v>270</v>
      </c>
      <c r="B198" s="128" t="s">
        <v>331</v>
      </c>
      <c r="C198" s="128"/>
      <c r="D198" s="128"/>
      <c r="E198" s="128"/>
      <c r="F198" s="128"/>
      <c r="G198" s="128"/>
      <c r="H198" s="270"/>
      <c r="I198" s="256"/>
      <c r="J198" s="130"/>
      <c r="K198" s="254"/>
      <c r="L198" s="131" t="str">
        <f>IF(J198="","",J198)</f>
        <v/>
      </c>
      <c r="M198" s="133"/>
      <c r="O198" s="379"/>
      <c r="P198" s="378"/>
      <c r="Q198" s="380">
        <f t="shared" si="35"/>
        <v>0</v>
      </c>
      <c r="R198" s="381"/>
      <c r="S198" s="387">
        <f t="shared" si="36"/>
        <v>0</v>
      </c>
      <c r="T198" s="378"/>
      <c r="U198" s="399"/>
    </row>
    <row r="199" spans="1:21" ht="27" customHeight="1" thickBot="1">
      <c r="A199" s="143" t="s">
        <v>26</v>
      </c>
      <c r="B199" s="128" t="s">
        <v>53</v>
      </c>
      <c r="C199" s="128"/>
      <c r="D199" s="128"/>
      <c r="E199" s="128"/>
      <c r="F199" s="128"/>
      <c r="G199" s="128"/>
      <c r="H199" s="270"/>
      <c r="I199" s="256"/>
      <c r="J199" s="130"/>
      <c r="K199" s="254"/>
      <c r="L199" s="131" t="str">
        <f>IF(J199="","",J199)</f>
        <v/>
      </c>
      <c r="M199" s="133"/>
      <c r="O199" s="379"/>
      <c r="P199" s="378"/>
      <c r="Q199" s="380">
        <f t="shared" si="35"/>
        <v>0</v>
      </c>
      <c r="R199" s="381"/>
      <c r="S199" s="387">
        <f t="shared" si="36"/>
        <v>0</v>
      </c>
      <c r="T199" s="378"/>
      <c r="U199" s="399"/>
    </row>
    <row r="200" spans="1:21" ht="22" customHeight="1">
      <c r="A200" s="128"/>
      <c r="B200" s="139"/>
      <c r="C200" s="128"/>
      <c r="D200" s="128"/>
      <c r="E200" s="128"/>
      <c r="F200" s="128"/>
      <c r="G200" s="128"/>
      <c r="H200" s="256"/>
      <c r="I200" s="256"/>
      <c r="J200" s="272"/>
      <c r="K200" s="254"/>
      <c r="L200" s="255"/>
      <c r="M200" s="133"/>
      <c r="O200" s="378"/>
      <c r="P200" s="378"/>
      <c r="Q200" s="378"/>
      <c r="R200" s="378"/>
      <c r="S200" s="378"/>
      <c r="T200" s="378"/>
      <c r="U200" s="378"/>
    </row>
    <row r="201" spans="1:21" ht="27" customHeight="1" thickBot="1">
      <c r="A201" s="139"/>
      <c r="B201" s="142" t="s">
        <v>55</v>
      </c>
      <c r="C201" s="128"/>
      <c r="D201" s="128"/>
      <c r="E201" s="128"/>
      <c r="F201" s="128"/>
      <c r="G201" s="128"/>
      <c r="H201" s="267"/>
      <c r="I201" s="256"/>
      <c r="J201" s="147" t="str">
        <f>IF(SUM(J197:J199)=0,"",SUM(J197:J199))</f>
        <v/>
      </c>
      <c r="K201" s="254"/>
      <c r="L201" s="131" t="str">
        <f>IF(SUM(L197:L199)=0,"",SUM(L197:L199))</f>
        <v/>
      </c>
      <c r="M201" s="133"/>
      <c r="O201" s="393" t="str">
        <f>IF(SUM(O197:O199)=0,"",SUM(O197:O199))</f>
        <v/>
      </c>
      <c r="P201" s="378"/>
      <c r="Q201" s="380" t="str">
        <f>IF(AND(SUM(Q197:Q199)&lt;0.01,SUM(Q197:Q199)&gt;-0.01),"",SUM(Q197:Q199))</f>
        <v/>
      </c>
      <c r="R201" s="378"/>
      <c r="S201" s="387">
        <f t="shared" ref="S201" si="37">IF(O201=0,0,Q201/O201)</f>
        <v>0</v>
      </c>
      <c r="T201" s="378"/>
      <c r="U201" s="378"/>
    </row>
    <row r="202" spans="1:21" ht="22" customHeight="1">
      <c r="A202" s="139"/>
      <c r="B202" s="142"/>
      <c r="C202" s="128"/>
      <c r="D202" s="128"/>
      <c r="E202" s="128"/>
      <c r="F202" s="128"/>
      <c r="G202" s="128"/>
      <c r="H202" s="267"/>
      <c r="I202" s="256"/>
      <c r="J202" s="268"/>
      <c r="K202" s="256"/>
      <c r="L202" s="269"/>
      <c r="M202" s="133"/>
      <c r="O202" s="378"/>
      <c r="P202" s="378"/>
      <c r="Q202" s="378"/>
      <c r="R202" s="378"/>
      <c r="S202" s="378"/>
      <c r="T202" s="378"/>
      <c r="U202" s="378"/>
    </row>
    <row r="203" spans="1:21" ht="27" customHeight="1">
      <c r="A203" s="128" t="s">
        <v>308</v>
      </c>
      <c r="B203" s="128"/>
      <c r="C203" s="128"/>
      <c r="D203" s="128"/>
      <c r="E203" s="128"/>
      <c r="F203" s="128"/>
      <c r="G203" s="128"/>
      <c r="H203" s="256"/>
      <c r="I203" s="256"/>
      <c r="J203" s="256"/>
      <c r="K203" s="256"/>
      <c r="L203" s="256"/>
      <c r="M203" s="133"/>
      <c r="O203" s="378"/>
      <c r="P203" s="378"/>
      <c r="Q203" s="378"/>
      <c r="R203" s="378"/>
      <c r="S203" s="378"/>
      <c r="T203" s="378"/>
      <c r="U203" s="378"/>
    </row>
    <row r="204" spans="1:21" ht="27" customHeight="1">
      <c r="A204" s="138" t="s">
        <v>56</v>
      </c>
      <c r="B204" s="128"/>
      <c r="C204" s="128"/>
      <c r="D204" s="128"/>
      <c r="E204" s="139"/>
      <c r="F204" s="128"/>
      <c r="G204" s="128"/>
      <c r="H204" s="256"/>
      <c r="I204" s="256"/>
      <c r="J204" s="256"/>
      <c r="K204" s="256"/>
      <c r="L204" s="256"/>
      <c r="M204" s="133"/>
      <c r="O204" s="378"/>
      <c r="P204" s="378"/>
      <c r="Q204" s="378"/>
      <c r="R204" s="378"/>
      <c r="S204" s="378"/>
      <c r="T204" s="378"/>
      <c r="U204" s="378"/>
    </row>
    <row r="205" spans="1:21" ht="22" customHeight="1">
      <c r="A205" s="139"/>
      <c r="B205" s="139"/>
      <c r="C205" s="139"/>
      <c r="D205" s="139"/>
      <c r="E205" s="139"/>
      <c r="F205" s="139"/>
      <c r="G205" s="139"/>
      <c r="H205" s="265"/>
      <c r="I205" s="265"/>
      <c r="J205" s="265"/>
      <c r="K205" s="265"/>
      <c r="L205" s="265"/>
      <c r="M205" s="133"/>
      <c r="O205" s="378"/>
      <c r="P205" s="378"/>
      <c r="Q205" s="378"/>
      <c r="R205" s="378"/>
      <c r="S205" s="378"/>
      <c r="T205" s="378"/>
      <c r="U205" s="378"/>
    </row>
    <row r="206" spans="1:21" ht="27" customHeight="1" thickBot="1">
      <c r="A206" s="128"/>
      <c r="B206" s="128" t="s">
        <v>309</v>
      </c>
      <c r="C206" s="128"/>
      <c r="D206" s="128"/>
      <c r="E206" s="128"/>
      <c r="F206" s="128"/>
      <c r="G206" s="128"/>
      <c r="H206" s="148" t="str">
        <f>IF((H137+H158+H183)=0,"",H137+H158+H183)</f>
        <v/>
      </c>
      <c r="I206" s="255"/>
      <c r="J206" s="148" t="str">
        <f>IF((J137+J158+J183+J192+J201)=0,"",J137+J158+J183+J192+J201)</f>
        <v/>
      </c>
      <c r="K206" s="255"/>
      <c r="L206" s="148" t="str">
        <f>IF(H206="","",H206+J206)</f>
        <v/>
      </c>
      <c r="M206" s="133"/>
      <c r="O206" s="394" t="str">
        <f>IF((O137+O158+O183+O192+O201)=0,"",O137+O158+O183+O192+O201)</f>
        <v/>
      </c>
      <c r="P206" s="378"/>
      <c r="Q206" s="402" t="str">
        <f>IF((Q137+Q158+Q183+Q192+Q201)=0,"",Q137+Q158+Q183+Q192+Q201)</f>
        <v/>
      </c>
      <c r="R206" s="378"/>
      <c r="S206" s="388">
        <f t="shared" ref="S206" si="38">IF(O206=0,0,Q206/O206)</f>
        <v>0</v>
      </c>
      <c r="T206" s="378"/>
      <c r="U206" s="378"/>
    </row>
    <row r="207" spans="1:21" ht="27" customHeight="1" thickTop="1">
      <c r="A207" s="263" t="str">
        <f>IF($L206="","",IF($L206=$L27,"","YOU MAY HAVE AN ERROR.  TOTAL SOURCES DO NOT EQUAL TOTAL USES.  PLEASE EXPLAIN AT EXHIBIT A."))</f>
        <v/>
      </c>
      <c r="B207" s="128"/>
      <c r="C207" s="128"/>
      <c r="D207" s="128"/>
      <c r="E207" s="139"/>
      <c r="F207" s="128"/>
      <c r="G207" s="128"/>
      <c r="H207" s="128"/>
      <c r="I207" s="128"/>
      <c r="J207" s="128"/>
      <c r="K207" s="128"/>
      <c r="L207" s="128"/>
      <c r="M207" s="133"/>
      <c r="O207" s="378"/>
      <c r="P207" s="378"/>
      <c r="Q207" s="378"/>
      <c r="R207" s="378"/>
      <c r="S207" s="378"/>
      <c r="T207" s="378"/>
      <c r="U207" s="378"/>
    </row>
    <row r="208" spans="1:21" ht="55.5" customHeight="1">
      <c r="A208" s="149" t="s">
        <v>26</v>
      </c>
      <c r="B208" s="445" t="s">
        <v>328</v>
      </c>
      <c r="C208" s="445"/>
      <c r="D208" s="445"/>
      <c r="E208" s="445"/>
      <c r="F208" s="445"/>
      <c r="G208" s="445"/>
      <c r="H208" s="445"/>
      <c r="I208" s="445"/>
      <c r="J208" s="445"/>
      <c r="K208" s="445"/>
      <c r="L208" s="445"/>
      <c r="M208" s="133"/>
      <c r="O208" s="376"/>
      <c r="P208" s="376"/>
      <c r="Q208" s="376"/>
      <c r="R208" s="376"/>
      <c r="S208" s="376"/>
      <c r="T208" s="378"/>
      <c r="U208" s="378"/>
    </row>
    <row r="209" spans="1:21" ht="111" customHeight="1">
      <c r="A209" s="149" t="s">
        <v>270</v>
      </c>
      <c r="B209" s="445" t="s">
        <v>447</v>
      </c>
      <c r="C209" s="445"/>
      <c r="D209" s="445"/>
      <c r="E209" s="445"/>
      <c r="F209" s="445"/>
      <c r="G209" s="445"/>
      <c r="H209" s="445"/>
      <c r="I209" s="445"/>
      <c r="J209" s="445"/>
      <c r="K209" s="445"/>
      <c r="L209" s="445"/>
      <c r="M209" s="445"/>
      <c r="O209" s="376"/>
      <c r="P209" s="376"/>
      <c r="Q209" s="376"/>
      <c r="R209" s="376"/>
      <c r="S209" s="376"/>
      <c r="T209" s="378"/>
      <c r="U209" s="378"/>
    </row>
    <row r="210" spans="1:21" ht="10.5" customHeight="1">
      <c r="A210" s="149"/>
      <c r="B210" s="209"/>
      <c r="C210" s="209"/>
      <c r="D210" s="209"/>
      <c r="E210" s="209"/>
      <c r="F210" s="209"/>
      <c r="G210" s="209"/>
      <c r="H210" s="209"/>
      <c r="I210" s="209"/>
      <c r="J210" s="209"/>
      <c r="K210" s="209"/>
      <c r="L210" s="209"/>
      <c r="M210" s="209"/>
      <c r="O210" s="376"/>
      <c r="P210" s="376"/>
      <c r="Q210" s="376"/>
      <c r="R210" s="376"/>
      <c r="S210" s="376"/>
      <c r="T210" s="378"/>
      <c r="U210" s="378"/>
    </row>
    <row r="211" spans="1:21" ht="27" customHeight="1">
      <c r="A211" s="143"/>
      <c r="B211" s="235"/>
      <c r="C211" s="128"/>
      <c r="D211" s="128"/>
      <c r="E211" s="139"/>
      <c r="F211" s="128"/>
      <c r="G211" s="128"/>
      <c r="H211" s="128"/>
      <c r="I211" s="128"/>
      <c r="J211" s="128"/>
      <c r="K211" s="128"/>
      <c r="L211" s="258" t="str">
        <f>"Application #: "&amp;IF(COSTS!$K$6="","",COSTS!$K$6)</f>
        <v xml:space="preserve">Application #: </v>
      </c>
      <c r="M211" s="133"/>
      <c r="O211" s="378"/>
      <c r="P211" s="378"/>
      <c r="Q211" s="378"/>
      <c r="R211" s="378"/>
      <c r="S211" s="378"/>
      <c r="T211" s="378"/>
      <c r="U211" s="258" t="str">
        <f>"Application #: "&amp;IF(COSTS!$K$6="","",COSTS!$K$6)</f>
        <v xml:space="preserve">Application #: </v>
      </c>
    </row>
    <row r="212" spans="1:21" ht="27" customHeight="1">
      <c r="A212" s="128" t="s">
        <v>362</v>
      </c>
      <c r="B212" s="128"/>
      <c r="C212" s="128"/>
      <c r="D212" s="128"/>
      <c r="E212" s="128"/>
      <c r="F212" s="128"/>
      <c r="G212" s="128"/>
      <c r="H212" s="128"/>
      <c r="I212" s="128"/>
      <c r="J212" s="128"/>
      <c r="K212" s="128"/>
      <c r="L212" s="128"/>
      <c r="M212" s="136"/>
      <c r="N212" s="1"/>
      <c r="O212" s="405" t="s">
        <v>412</v>
      </c>
      <c r="P212" s="406"/>
      <c r="Q212" s="406"/>
      <c r="R212" s="406"/>
      <c r="S212" s="406"/>
      <c r="T212" s="406"/>
      <c r="U212" s="406"/>
    </row>
    <row r="213" spans="1:21" ht="27" customHeight="1">
      <c r="A213" s="128"/>
      <c r="B213" s="128"/>
      <c r="C213" s="128"/>
      <c r="D213" s="128"/>
      <c r="E213" s="128"/>
      <c r="F213" s="128"/>
      <c r="G213" s="128"/>
      <c r="H213" s="128"/>
      <c r="I213" s="128"/>
      <c r="J213" s="128"/>
      <c r="K213" s="128"/>
      <c r="L213" s="128"/>
      <c r="M213" s="136"/>
      <c r="N213" s="1"/>
      <c r="O213" s="406"/>
      <c r="P213" s="406"/>
      <c r="Q213" s="406"/>
      <c r="R213" s="406"/>
      <c r="S213" s="406"/>
      <c r="T213" s="406"/>
      <c r="U213" s="406"/>
    </row>
    <row r="214" spans="1:21" ht="27" customHeight="1">
      <c r="A214" s="140" t="s">
        <v>57</v>
      </c>
      <c r="B214" s="128" t="s">
        <v>58</v>
      </c>
      <c r="C214" s="128"/>
      <c r="D214" s="128"/>
      <c r="E214" s="128"/>
      <c r="F214" s="128"/>
      <c r="G214" s="128"/>
      <c r="H214" s="128"/>
      <c r="I214" s="128"/>
      <c r="J214" s="128"/>
      <c r="K214" s="128"/>
      <c r="L214" s="128"/>
      <c r="M214" s="136"/>
      <c r="N214" s="1"/>
      <c r="O214" s="407" t="s">
        <v>417</v>
      </c>
      <c r="P214" s="406"/>
      <c r="Q214" s="407" t="s">
        <v>419</v>
      </c>
      <c r="R214" s="406"/>
      <c r="S214" s="407" t="s">
        <v>420</v>
      </c>
      <c r="T214" s="406"/>
      <c r="U214" s="407" t="s">
        <v>421</v>
      </c>
    </row>
    <row r="215" spans="1:21" ht="27" customHeight="1">
      <c r="A215" s="128"/>
      <c r="B215" s="436" t="str">
        <f>"Off-Site: "&amp;IF(COUNTIF(O$216:O$265,O$271)=0,"(to be autofilled from data to the right)","")&amp;IF(O$216=O$271,U$216&amp;" - "&amp;TEXT(Q$216+S$216,"$#,##0")&amp;"; ","")&amp;IF(O$217=O$271,U$217&amp;" - "&amp;TEXT(Q$217+S$217,"$#,##0")&amp;"; ","")&amp;IF(O$218=O$271,U$218&amp;" - "&amp;TEXT(Q$218+S$218,"$#,##0")&amp;"; ","")&amp;IF(O$219=O$271,U$219&amp;" - "&amp;TEXT(Q$219+S$219,"$#,##0")&amp;"; ","")&amp;IF(O$220=O$271,U$220&amp;" - "&amp;TEXT(Q$220+S$220,"$#,##0")&amp;"; ","")&amp;IF(O$221=O$271,U$221&amp;" - "&amp;TEXT(Q$221+S$221,"$#,##0")&amp;"; ","")&amp;IF(O$222=O$271,U$222&amp;" - "&amp;TEXT(Q$222+S$222,"$#,##0")&amp;"; ","")&amp;IF(O$223=O$271,U$223&amp;" - "&amp;TEXT(Q$223+S$223,"$#,##0")&amp;"; ","")&amp;IF(O$224=O$271,U$224&amp;" - "&amp;TEXT(Q$224+S$224,"$#,##0")&amp;"; ","")&amp;IF(O$225=O$271,U$225&amp;" - "&amp;TEXT(Q$225+S$225,"$#,##0")&amp;"; ","")&amp;IF(O$226=O$271,U$226&amp;" - "&amp;TEXT(Q$226+S$226,"$#,##0")&amp;"; ","")&amp;IF(O$227=O$271,U$227&amp;" - "&amp;TEXT(Q$227+S$227,"$#,##0")&amp;"; ","")&amp;IF(O$228=O$271,U$228&amp;" - "&amp;TEXT(Q$228+S$228,"$#,##0")&amp;"; ","")&amp;IF(O$229=O$271,U$229&amp;" - "&amp;TEXT(Q$229+S$229,"$#,##0")&amp;"; ","")&amp;IF(O$230=O$271,U$230&amp;" - "&amp;TEXT(Q$230+S$230,"$#,##0")&amp;"; ","")&amp;IF(O$231=O$271,U$231&amp;" - "&amp;TEXT(Q$231+S$231,"$#,##0")&amp;"; ","")&amp;IF(O$232=O$271,U$232&amp;" - "&amp;TEXT(Q$232+S$232,"$#,##0")&amp;"; ","")&amp;IF(O$233=O$271,U$233&amp;" - "&amp;TEXT(Q$233+S$233,"$#,##0")&amp;"; ","")&amp;IF(O$234=O$271,U$234&amp;" - "&amp;TEXT(Q$234+S$234,"$#,##0")&amp;"; ","")&amp;IF(O$235=O$271,U$235&amp;" - "&amp;TEXT(Q$235+S$235,"$#,##0")&amp;"; ","")&amp;IF(O$236=O$271,U$236&amp;" - "&amp;TEXT(Q$236+S$236,"$#,##0")&amp;"; ","")&amp;IF(O$237=O$271,U$237&amp;" - "&amp;TEXT(Q$237+S$237,"$#,##0")&amp;"; ","")&amp;IF(O$238=O$271,U$238&amp;" - "&amp;TEXT(Q$238+S$238,"$#,##0")&amp;"; ","")&amp;IF(O$239=O$271,U$239&amp;" - "&amp;TEXT(Q$239+S$239,"$#,##0")&amp;"; ","")&amp;IF(O$240=O$271,U$240&amp;" - "&amp;TEXT(Q$240+S$240,"$#,##0")&amp;"; ","")&amp;IF(O$241=O$271,U$241&amp;" - "&amp;TEXT(Q$241+S$241,"$#,##0")&amp;"; ","")&amp;IF(O$242=O$271,U$242&amp;" - "&amp;TEXT(Q$242+S$242,"$#,##0")&amp;"; ","")&amp;IF(O$243=O$271,U$243&amp;" - "&amp;TEXT(Q$243+S$243,"$#,##0")&amp;"; ","")&amp;IF(O$244=O$271,U$244&amp;" - "&amp;TEXT(Q$244+S$244,"$#,##0")&amp;"; ","")&amp;IF(O$245=O$271,U$245&amp;" - "&amp;TEXT(Q$245+S$245,"$#,##0")&amp;"; ","")&amp;IF(O$246=O$271,U$246&amp;" - "&amp;TEXT(Q$246+S$246,"$#,##0")&amp;"; ","")&amp;IF(O$247=O$271,U$247&amp;" - "&amp;TEXT(Q$247+S$247,"$#,##0")&amp;"; ","")&amp;IF(O$248=O$271,U$248&amp;" - "&amp;TEXT(Q$248+S$248,"$#,##0")&amp;"; ","")&amp;IF(O$249=O$271,U$249&amp;" - "&amp;TEXT(Q$249+S$249,"$#,##0")&amp;"; ","")&amp;IF(O$250=O$271,U$250&amp;" - "&amp;TEXT(Q$250+S$250,"$#,##0")&amp;"; ","")&amp;IF(O$251=O$271,U$251&amp;" - "&amp;TEXT(Q$251+S$251,"$#,##0")&amp;"; ","")&amp;IF(O$252=O$271,U$252&amp;" - "&amp;TEXT(Q$252+S$252,"$#,##0")&amp;"; ","")&amp;IF(O$253=O$271,U$253&amp;" - "&amp;TEXT(Q$253+S$253,"$#,##0")&amp;"; ","")&amp;IF(O$254=O$271,U$254&amp;" - "&amp;TEXT(Q$254+S$254,"$#,##0")&amp;"; ","")&amp;IF(O$255=O$271,U$255&amp;" - "&amp;TEXT(Q$255+S$255,"$#,##0")&amp;"; ","")&amp;IF(O$256=O$271,U$256&amp;" - "&amp;TEXT(Q$256+S$256,"$#,##0")&amp;"; ","")&amp;IF(O$257=O$271,U$257&amp;" - "&amp;TEXT(Q$257+S$257,"$#,##0")&amp;"; ","")&amp;IF(O$258=O$271,U$258&amp;" - "&amp;TEXT(Q$258+S$258,"$#,##0")&amp;"; ","")&amp;IF(O$259=O$271,U$259&amp;" - "&amp;TEXT(Q$259+S$259,"$#,##0")&amp;"; ","")&amp;IF(O$260=O$271,U$260&amp;" - "&amp;TEXT(Q$260+S$260,"$#,##0")&amp;"; ","")&amp;IF(O$261=O$271,U$261&amp;" - "&amp;TEXT(Q$261+S$261,"$#,##0")&amp;"; ","")&amp;IF(O$262=O$271,U$262&amp;" - "&amp;TEXT(Q$262+S$262,"$#,##0")&amp;"; ","")&amp;IF(O$263=O$271,U$263&amp;" - "&amp;TEXT(Q$263+S$263,"$#,##0")&amp;"; ","")&amp;IF(O$264=O$271,U$264&amp;" - "&amp;TEXT(Q$264+S$264,"$#,##0")&amp;"; ","")&amp;IF(O$265=O$271,U$265&amp;" - "&amp;TEXT(Q$265+S$265,"$#,##0")&amp;"; ","")</f>
        <v>Off-Site: (to be autofilled from data to the right)</v>
      </c>
      <c r="C215" s="437"/>
      <c r="D215" s="437"/>
      <c r="E215" s="437"/>
      <c r="F215" s="437"/>
      <c r="G215" s="437"/>
      <c r="H215" s="437"/>
      <c r="I215" s="437"/>
      <c r="J215" s="437"/>
      <c r="K215" s="437"/>
      <c r="L215" s="438"/>
      <c r="M215" s="136"/>
      <c r="N215" s="1"/>
      <c r="O215" s="408"/>
      <c r="P215" s="408"/>
      <c r="Q215" s="408"/>
      <c r="R215" s="408"/>
      <c r="S215" s="408"/>
      <c r="T215" s="408"/>
      <c r="U215" s="408"/>
    </row>
    <row r="216" spans="1:21" ht="27" customHeight="1" thickBot="1">
      <c r="A216" s="128"/>
      <c r="B216" s="439"/>
      <c r="C216" s="440"/>
      <c r="D216" s="440"/>
      <c r="E216" s="440"/>
      <c r="F216" s="440"/>
      <c r="G216" s="440"/>
      <c r="H216" s="440"/>
      <c r="I216" s="440"/>
      <c r="J216" s="440"/>
      <c r="K216" s="440"/>
      <c r="L216" s="441"/>
      <c r="M216" s="136"/>
      <c r="N216" s="1"/>
      <c r="O216" s="421" t="s">
        <v>418</v>
      </c>
      <c r="P216" s="408"/>
      <c r="Q216" s="420"/>
      <c r="R216" s="408"/>
      <c r="S216" s="420"/>
      <c r="T216" s="408"/>
      <c r="U216" s="422"/>
    </row>
    <row r="217" spans="1:21" ht="27" customHeight="1" thickBot="1">
      <c r="A217" s="128"/>
      <c r="B217" s="439"/>
      <c r="C217" s="440"/>
      <c r="D217" s="440"/>
      <c r="E217" s="440"/>
      <c r="F217" s="440"/>
      <c r="G217" s="440"/>
      <c r="H217" s="440"/>
      <c r="I217" s="440"/>
      <c r="J217" s="440"/>
      <c r="K217" s="440"/>
      <c r="L217" s="441"/>
      <c r="M217" s="136"/>
      <c r="N217" s="1"/>
      <c r="O217" s="421" t="s">
        <v>418</v>
      </c>
      <c r="P217" s="408"/>
      <c r="Q217" s="420"/>
      <c r="R217" s="408"/>
      <c r="S217" s="420"/>
      <c r="T217" s="408"/>
      <c r="U217" s="422"/>
    </row>
    <row r="218" spans="1:21" ht="27" customHeight="1" thickBot="1">
      <c r="A218" s="128"/>
      <c r="B218" s="439"/>
      <c r="C218" s="440"/>
      <c r="D218" s="440"/>
      <c r="E218" s="440"/>
      <c r="F218" s="440"/>
      <c r="G218" s="440"/>
      <c r="H218" s="440"/>
      <c r="I218" s="440"/>
      <c r="J218" s="440"/>
      <c r="K218" s="440"/>
      <c r="L218" s="441"/>
      <c r="M218" s="136"/>
      <c r="N218" s="1"/>
      <c r="O218" s="421" t="s">
        <v>418</v>
      </c>
      <c r="P218" s="408"/>
      <c r="Q218" s="420"/>
      <c r="R218" s="408"/>
      <c r="S218" s="420"/>
      <c r="T218" s="408"/>
      <c r="U218" s="422"/>
    </row>
    <row r="219" spans="1:21" ht="27" customHeight="1" thickBot="1">
      <c r="A219" s="128"/>
      <c r="B219" s="442"/>
      <c r="C219" s="443"/>
      <c r="D219" s="443"/>
      <c r="E219" s="443"/>
      <c r="F219" s="443"/>
      <c r="G219" s="443"/>
      <c r="H219" s="443"/>
      <c r="I219" s="443"/>
      <c r="J219" s="443"/>
      <c r="K219" s="443"/>
      <c r="L219" s="444"/>
      <c r="M219" s="136"/>
      <c r="N219" s="1"/>
      <c r="O219" s="421" t="s">
        <v>418</v>
      </c>
      <c r="P219" s="408"/>
      <c r="Q219" s="420"/>
      <c r="R219" s="408"/>
      <c r="S219" s="420"/>
      <c r="T219" s="408"/>
      <c r="U219" s="422"/>
    </row>
    <row r="220" spans="1:21" ht="27" customHeight="1" thickBot="1">
      <c r="A220" s="128"/>
      <c r="B220" s="436" t="str">
        <f>"Other: "&amp;IF(COUNTIF(O$216:O$265,O$272)=0,"(to be autofilled from data to the right)","")&amp;IF(O$216=O$272,U$216&amp;" - "&amp;TEXT(Q$216+S$216,"$#,##0")&amp;"; ","")&amp;IF(O$217=O$272,U$217&amp;" - "&amp;TEXT(Q$217+S$217,"$#,##0")&amp;"; ","")&amp;IF(O$218=O$272,U$218&amp;" - "&amp;TEXT(Q$218+S$218,"$#,##0")&amp;"; ","")&amp;IF(O$219=O$272,U$219&amp;" - "&amp;TEXT(Q$219+S$219,"$#,##0")&amp;"; ","")&amp;IF(O$220=O$272,U$220&amp;" - "&amp;TEXT(Q$220+S$220,"$#,##0")&amp;"; ","")&amp;IF(O$221=O$272,U$221&amp;" - "&amp;TEXT(Q$221+S$221,"$#,##0")&amp;"; ","")&amp;IF(O$222=O$272,U$222&amp;" - "&amp;TEXT(Q$222+S$222,"$#,##0")&amp;"; ","")&amp;IF(O$223=O$272,U$223&amp;" - "&amp;TEXT(Q$223+S$223,"$#,##0")&amp;"; ","")&amp;IF(O$224=O$272,U$224&amp;" - "&amp;TEXT(Q$224+S$224,"$#,##0")&amp;"; ","")&amp;IF(O$225=O$272,U$225&amp;" - "&amp;TEXT(Q$225+S$225,"$#,##0")&amp;"; ","")&amp;IF(O$226=O$272,U$226&amp;" - "&amp;TEXT(Q$226+S$226,"$#,##0")&amp;"; ","")&amp;IF(O$227=O$272,U$227&amp;" - "&amp;TEXT(Q$227+S$227,"$#,##0")&amp;"; ","")&amp;IF(O$228=O$272,U$228&amp;" - "&amp;TEXT(Q$228+S$228,"$#,##0")&amp;"; ","")&amp;IF(O$229=O$272,U$229&amp;" - "&amp;TEXT(Q$229+S$229,"$#,##0")&amp;"; ","")&amp;IF(O$230=O$272,U$230&amp;" - "&amp;TEXT(Q$230+S$230,"$#,##0")&amp;"; ","")&amp;IF(O$231=O$272,U$231&amp;" - "&amp;TEXT(Q$231+S$231,"$#,##0")&amp;"; ","")&amp;IF(O$232=O$272,U$232&amp;" - "&amp;TEXT(Q$232+S$232,"$#,##0")&amp;"; ","")&amp;IF(O$233=O$272,U$233&amp;" - "&amp;TEXT(Q$233+S$233,"$#,##0")&amp;"; ","")&amp;IF(O$234=O$272,U$234&amp;" - "&amp;TEXT(Q$234+S$234,"$#,##0")&amp;"; ","")&amp;IF(O$235=O$272,U$235&amp;" - "&amp;TEXT(Q$235+S$235,"$#,##0")&amp;"; ","")&amp;IF(O$236=O$272,U$236&amp;" - "&amp;TEXT(Q$236+S$236,"$#,##0")&amp;"; ","")&amp;IF(O$237=O$272,U$237&amp;" - "&amp;TEXT(Q$237+S$237,"$#,##0")&amp;"; ","")&amp;IF(O$238=O$272,U$238&amp;" - "&amp;TEXT(Q$238+S$238,"$#,##0")&amp;"; ","")&amp;IF(O$239=O$272,U$239&amp;" - "&amp;TEXT(Q$239+S$239,"$#,##0")&amp;"; ","")&amp;IF(O$240=O$272,U$240&amp;" - "&amp;TEXT(Q$240+S$240,"$#,##0")&amp;"; ","")&amp;IF(O$241=O$272,U$241&amp;" - "&amp;TEXT(Q$241+S$241,"$#,##0")&amp;"; ","")&amp;IF(O$242=O$272,U$242&amp;" - "&amp;TEXT(Q$242+S$242,"$#,##0")&amp;"; ","")&amp;IF(O$243=O$272,U$243&amp;" - "&amp;TEXT(Q$243+S$243,"$#,##0")&amp;"; ","")&amp;IF(O$244=O$272,U$244&amp;" - "&amp;TEXT(Q$244+S$244,"$#,##0")&amp;"; ","")&amp;IF(O$245=O$272,U$245&amp;" - "&amp;TEXT(Q$245+S$245,"$#,##0")&amp;"; ","")&amp;IF(O$246=O$272,U$246&amp;" - "&amp;TEXT(Q$246+S$246,"$#,##0")&amp;"; ","")&amp;IF(O$247=O$272,U$247&amp;" - "&amp;TEXT(Q$247+S$247,"$#,##0")&amp;"; ","")&amp;IF(O$248=O$272,U$248&amp;" - "&amp;TEXT(Q$248+S$248,"$#,##0")&amp;"; ","")&amp;IF(O$249=O$272,U$249&amp;" - "&amp;TEXT(Q$249+S$249,"$#,##0")&amp;"; ","")&amp;IF(O$250=O$272,U$250&amp;" - "&amp;TEXT(Q$250+S$250,"$#,##0")&amp;"; ","")&amp;IF(O$251=O$272,U$251&amp;" - "&amp;TEXT(Q$251+S$251,"$#,##0")&amp;"; ","")&amp;IF(O$252=O$272,U$252&amp;" - "&amp;TEXT(Q$252+S$252,"$#,##0")&amp;"; ","")&amp;IF(O$253=O$272,U$253&amp;" - "&amp;TEXT(Q$253+S$253,"$#,##0")&amp;"; ","")&amp;IF(O$254=O$272,U$254&amp;" - "&amp;TEXT(Q$254+S$254,"$#,##0")&amp;"; ","")&amp;IF(O$255=O$272,U$255&amp;" - "&amp;TEXT(Q$255+S$255,"$#,##0")&amp;"; ","")&amp;IF(O$256=O$272,U$256&amp;" - "&amp;TEXT(Q$256+S$256,"$#,##0")&amp;"; ","")&amp;IF(O$257=O$272,U$257&amp;" - "&amp;TEXT(Q$257+S$257,"$#,##0")&amp;"; ","")&amp;IF(O$258=O$272,U$258&amp;" - "&amp;TEXT(Q$258+S$258,"$#,##0")&amp;"; ","")&amp;IF(O$259=O$272,U$259&amp;" - "&amp;TEXT(Q$259+S$259,"$#,##0")&amp;"; ","")&amp;IF(O$260=O$272,U$260&amp;" - "&amp;TEXT(Q$260+S$260,"$#,##0")&amp;"; ","")&amp;IF(O$261=O$272,U$261&amp;" - "&amp;TEXT(Q$261+S$261,"$#,##0")&amp;"; ","")&amp;IF(O$262=O$272,U$262&amp;" - "&amp;TEXT(Q$262+S$262,"$#,##0")&amp;"; ","")&amp;IF(O$263=O$272,U$263&amp;" - "&amp;TEXT(Q$263+S$263,"$#,##0")&amp;"; ","")&amp;IF(O$264=O$272,U$264&amp;" - "&amp;TEXT(Q$264+S$264,"$#,##0")&amp;"; ","")&amp;IF(O$265=O$272,U$265&amp;" - "&amp;TEXT(Q$265+S$265,"$#,##0")&amp;"; ","")</f>
        <v>Other: (to be autofilled from data to the right)</v>
      </c>
      <c r="C220" s="437"/>
      <c r="D220" s="437"/>
      <c r="E220" s="437"/>
      <c r="F220" s="437"/>
      <c r="G220" s="437"/>
      <c r="H220" s="437"/>
      <c r="I220" s="437"/>
      <c r="J220" s="437"/>
      <c r="K220" s="437"/>
      <c r="L220" s="438"/>
      <c r="M220" s="136"/>
      <c r="N220" s="1"/>
      <c r="O220" s="421" t="s">
        <v>418</v>
      </c>
      <c r="P220" s="408"/>
      <c r="Q220" s="420"/>
      <c r="R220" s="408"/>
      <c r="S220" s="420"/>
      <c r="T220" s="408"/>
      <c r="U220" s="422"/>
    </row>
    <row r="221" spans="1:21" ht="27" customHeight="1" thickBot="1">
      <c r="A221" s="128"/>
      <c r="B221" s="439"/>
      <c r="C221" s="440"/>
      <c r="D221" s="440"/>
      <c r="E221" s="440"/>
      <c r="F221" s="440"/>
      <c r="G221" s="440"/>
      <c r="H221" s="440"/>
      <c r="I221" s="440"/>
      <c r="J221" s="440"/>
      <c r="K221" s="440"/>
      <c r="L221" s="441"/>
      <c r="M221" s="136"/>
      <c r="N221" s="1"/>
      <c r="O221" s="421" t="s">
        <v>418</v>
      </c>
      <c r="P221" s="408"/>
      <c r="Q221" s="420"/>
      <c r="R221" s="408"/>
      <c r="S221" s="420"/>
      <c r="T221" s="408"/>
      <c r="U221" s="422"/>
    </row>
    <row r="222" spans="1:21" ht="27" customHeight="1" thickBot="1">
      <c r="A222" s="128"/>
      <c r="B222" s="439"/>
      <c r="C222" s="440"/>
      <c r="D222" s="440"/>
      <c r="E222" s="440"/>
      <c r="F222" s="440"/>
      <c r="G222" s="440"/>
      <c r="H222" s="440"/>
      <c r="I222" s="440"/>
      <c r="J222" s="440"/>
      <c r="K222" s="440"/>
      <c r="L222" s="441"/>
      <c r="M222" s="136"/>
      <c r="N222" s="1"/>
      <c r="O222" s="421" t="s">
        <v>418</v>
      </c>
      <c r="P222" s="408"/>
      <c r="Q222" s="420"/>
      <c r="R222" s="408"/>
      <c r="S222" s="420"/>
      <c r="T222" s="408"/>
      <c r="U222" s="422"/>
    </row>
    <row r="223" spans="1:21" ht="27" customHeight="1" thickBot="1">
      <c r="A223" s="128"/>
      <c r="B223" s="439"/>
      <c r="C223" s="440"/>
      <c r="D223" s="440"/>
      <c r="E223" s="440"/>
      <c r="F223" s="440"/>
      <c r="G223" s="440"/>
      <c r="H223" s="440"/>
      <c r="I223" s="440"/>
      <c r="J223" s="440"/>
      <c r="K223" s="440"/>
      <c r="L223" s="441"/>
      <c r="M223" s="136"/>
      <c r="N223" s="1"/>
      <c r="O223" s="421" t="s">
        <v>418</v>
      </c>
      <c r="P223" s="408"/>
      <c r="Q223" s="420"/>
      <c r="R223" s="408"/>
      <c r="S223" s="420"/>
      <c r="T223" s="408"/>
      <c r="U223" s="422"/>
    </row>
    <row r="224" spans="1:21" ht="27" customHeight="1" thickBot="1">
      <c r="A224" s="128"/>
      <c r="B224" s="442"/>
      <c r="C224" s="443"/>
      <c r="D224" s="443"/>
      <c r="E224" s="443"/>
      <c r="F224" s="443"/>
      <c r="G224" s="443"/>
      <c r="H224" s="443"/>
      <c r="I224" s="443"/>
      <c r="J224" s="443"/>
      <c r="K224" s="443"/>
      <c r="L224" s="444"/>
      <c r="M224" s="136"/>
      <c r="N224" s="1"/>
      <c r="O224" s="421" t="s">
        <v>418</v>
      </c>
      <c r="P224" s="408"/>
      <c r="Q224" s="420"/>
      <c r="R224" s="408"/>
      <c r="S224" s="420"/>
      <c r="T224" s="408"/>
      <c r="U224" s="422"/>
    </row>
    <row r="225" spans="1:21" ht="27" customHeight="1" thickBot="1">
      <c r="A225" s="128"/>
      <c r="B225" s="436" t="str">
        <f>"Miscellaneous: "&amp;IF(COUNTIF(O$216:O$265,O$273)=0,"(to be autofilled from data to the right)","")&amp;IF(O$216=O$273,U$216&amp;" - "&amp;TEXT(Q$216+S$216,"$#,##0")&amp;"; ","")&amp;IF(O$217=O$273,U$217&amp;" - "&amp;TEXT(Q$217+S$217,"$#,##0")&amp;"; ","")&amp;IF(O$218=O$273,U$218&amp;" - "&amp;TEXT(Q$218+S$218,"$#,##0")&amp;"; ","")&amp;IF(O$219=O$273,U$219&amp;" - "&amp;TEXT(Q$219+S$219,"$#,##0")&amp;"; ","")&amp;IF(O$220=O$273,U$220&amp;" - "&amp;TEXT(Q$220+S$220,"$#,##0")&amp;"; ","")&amp;IF(O$221=O$273,U$221&amp;" - "&amp;TEXT(Q$221+S$221,"$#,##0")&amp;"; ","")&amp;IF(O$222=O$273,U$222&amp;" - "&amp;TEXT(Q$222+S$222,"$#,##0")&amp;"; ","")&amp;IF(O$223=O$273,U$223&amp;" - "&amp;TEXT(Q$223+S$223,"$#,##0")&amp;"; ","")&amp;IF(O$224=O$273,U$224&amp;" - "&amp;TEXT(Q$224+S$224,"$#,##0")&amp;"; ","")&amp;IF(O$225=O$273,U$225&amp;" - "&amp;TEXT(Q$225+S$225,"$#,##0")&amp;"; ","")&amp;IF(O$226=O$273,U$226&amp;" - "&amp;TEXT(Q$226+S$226,"$#,##0")&amp;"; ","")&amp;IF(O$227=O$273,U$227&amp;" - "&amp;TEXT(Q$227+S$227,"$#,##0")&amp;"; ","")&amp;IF(O$228=O$273,U$228&amp;" - "&amp;TEXT(Q$228+S$228,"$#,##0")&amp;"; ","")&amp;IF(O$229=O$273,U$229&amp;" - "&amp;TEXT(Q$229+S$229,"$#,##0")&amp;"; ","")&amp;IF(O$230=O$273,U$230&amp;" - "&amp;TEXT(Q$230+S$230,"$#,##0")&amp;"; ","")&amp;IF(O$231=O$273,U$231&amp;" - "&amp;TEXT(Q$231+S$231,"$#,##0")&amp;"; ","")&amp;IF(O$232=O$273,U$232&amp;" - "&amp;TEXT(Q$232+S$232,"$#,##0")&amp;"; ","")&amp;IF(O$233=O$273,U$233&amp;" - "&amp;TEXT(Q$233+S$233,"$#,##0")&amp;"; ","")&amp;IF(O$234=O$273,U$234&amp;" - "&amp;TEXT(Q$234+S$234,"$#,##0")&amp;"; ","")&amp;IF(O$235=O$273,U$235&amp;" - "&amp;TEXT(Q$235+S$235,"$#,##0")&amp;"; ","")&amp;IF(O$236=O$273,U$236&amp;" - "&amp;TEXT(Q$236+S$236,"$#,##0")&amp;"; ","")&amp;IF(O$237=O$273,U$237&amp;" - "&amp;TEXT(Q$237+S$237,"$#,##0")&amp;"; ","")&amp;IF(O$238=O$273,U$238&amp;" - "&amp;TEXT(Q$238+S$238,"$#,##0")&amp;"; ","")&amp;IF(O$239=O$273,U$239&amp;" - "&amp;TEXT(Q$239+S$239,"$#,##0")&amp;"; ","")&amp;IF(O$240=O$273,U$240&amp;" - "&amp;TEXT(Q$240+S$240,"$#,##0")&amp;"; ","")&amp;IF(O$241=O$273,U$241&amp;" - "&amp;TEXT(Q$241+S$241,"$#,##0")&amp;"; ","")&amp;IF(O$242=O$273,U$242&amp;" - "&amp;TEXT(Q$242+S$242,"$#,##0")&amp;"; ","")&amp;IF(O$243=O$273,U$243&amp;" - "&amp;TEXT(Q$243+S$243,"$#,##0")&amp;"; ","")&amp;IF(O$244=O$273,U$244&amp;" - "&amp;TEXT(Q$244+S$244,"$#,##0")&amp;"; ","")&amp;IF(O$245=O$273,U$245&amp;" - "&amp;TEXT(Q$245+S$245,"$#,##0")&amp;"; ","")&amp;IF(O$246=O$273,U$246&amp;" - "&amp;TEXT(Q$246+S$246,"$#,##0")&amp;"; ","")&amp;IF(O$247=O$273,U$247&amp;" - "&amp;TEXT(Q$247+S$247,"$#,##0")&amp;"; ","")&amp;IF(O$248=O$273,U$248&amp;" - "&amp;TEXT(Q$248+S$248,"$#,##0")&amp;"; ","")&amp;IF(O$249=O$273,U$249&amp;" - "&amp;TEXT(Q$249+S$249,"$#,##0")&amp;"; ","")&amp;IF(O$250=O$273,U$250&amp;" - "&amp;TEXT(Q$250+S$250,"$#,##0")&amp;"; ","")&amp;IF(O$251=O$273,U$251&amp;" - "&amp;TEXT(Q$251+S$251,"$#,##0")&amp;"; ","")&amp;IF(O$252=O$273,U$252&amp;" - "&amp;TEXT(Q$252+S$252,"$#,##0")&amp;"; ","")&amp;IF(O$253=O$273,U$253&amp;" - "&amp;TEXT(Q$253+S$253,"$#,##0")&amp;"; ","")&amp;IF(O$254=O$273,U$254&amp;" - "&amp;TEXT(Q$254+S$254,"$#,##0")&amp;"; ","")&amp;IF(O$255=O$273,U$255&amp;" - "&amp;TEXT(Q$255+S$255,"$#,##0")&amp;"; ","")&amp;IF(O$256=O$273,U$256&amp;" - "&amp;TEXT(Q$256+S$256,"$#,##0")&amp;"; ","")&amp;IF(O$257=O$273,U$257&amp;" - "&amp;TEXT(Q$257+S$257,"$#,##0")&amp;"; ","")&amp;IF(O$258=O$273,U$258&amp;" - "&amp;TEXT(Q$258+S$258,"$#,##0")&amp;"; ","")&amp;IF(O$259=O$273,U$259&amp;" - "&amp;TEXT(Q$259+S$259,"$#,##0")&amp;"; ","")&amp;IF(O$260=O$273,U$260&amp;" - "&amp;TEXT(Q$260+S$260,"$#,##0")&amp;"; ","")&amp;IF(O$261=O$273,U$261&amp;" - "&amp;TEXT(Q$261+S$261,"$#,##0")&amp;"; ","")&amp;IF(O$262=O$273,U$262&amp;" - "&amp;TEXT(Q$262+S$262,"$#,##0")&amp;"; ","")&amp;IF(O$263=O$273,U$263&amp;" - "&amp;TEXT(Q$263+S$263,"$#,##0")&amp;"; ","")&amp;IF(O$264=O$273,U$264&amp;" - "&amp;TEXT(Q$264+S$264,"$#,##0")&amp;"; ","")&amp;IF(O$265=O$273,U$265&amp;" - "&amp;TEXT(Q$265+S$265,"$#,##0")&amp;"; ","")</f>
        <v>Miscellaneous: (to be autofilled from data to the right)</v>
      </c>
      <c r="C225" s="437"/>
      <c r="D225" s="437"/>
      <c r="E225" s="437"/>
      <c r="F225" s="437"/>
      <c r="G225" s="437"/>
      <c r="H225" s="437"/>
      <c r="I225" s="437"/>
      <c r="J225" s="437"/>
      <c r="K225" s="437"/>
      <c r="L225" s="438"/>
      <c r="M225" s="136"/>
      <c r="N225" s="1"/>
      <c r="O225" s="421" t="s">
        <v>418</v>
      </c>
      <c r="P225" s="408"/>
      <c r="Q225" s="420"/>
      <c r="R225" s="408"/>
      <c r="S225" s="420"/>
      <c r="T225" s="408"/>
      <c r="U225" s="422"/>
    </row>
    <row r="226" spans="1:21" ht="24" customHeight="1" thickBot="1">
      <c r="A226" s="128"/>
      <c r="B226" s="439"/>
      <c r="C226" s="440"/>
      <c r="D226" s="440"/>
      <c r="E226" s="440"/>
      <c r="F226" s="440"/>
      <c r="G226" s="440"/>
      <c r="H226" s="440"/>
      <c r="I226" s="440"/>
      <c r="J226" s="440"/>
      <c r="K226" s="440"/>
      <c r="L226" s="441"/>
      <c r="M226" s="136"/>
      <c r="N226" s="1"/>
      <c r="O226" s="421" t="s">
        <v>418</v>
      </c>
      <c r="P226" s="408"/>
      <c r="Q226" s="420"/>
      <c r="R226" s="408"/>
      <c r="S226" s="420"/>
      <c r="T226" s="408"/>
      <c r="U226" s="422"/>
    </row>
    <row r="227" spans="1:21" ht="27" customHeight="1" thickBot="1">
      <c r="A227" s="128"/>
      <c r="B227" s="439"/>
      <c r="C227" s="440"/>
      <c r="D227" s="440"/>
      <c r="E227" s="440"/>
      <c r="F227" s="440"/>
      <c r="G227" s="440"/>
      <c r="H227" s="440"/>
      <c r="I227" s="440"/>
      <c r="J227" s="440"/>
      <c r="K227" s="440"/>
      <c r="L227" s="441"/>
      <c r="M227" s="136"/>
      <c r="N227" s="1"/>
      <c r="O227" s="421" t="s">
        <v>418</v>
      </c>
      <c r="P227" s="408"/>
      <c r="Q227" s="420"/>
      <c r="R227" s="408"/>
      <c r="S227" s="420"/>
      <c r="T227" s="408"/>
      <c r="U227" s="422"/>
    </row>
    <row r="228" spans="1:21" ht="27" customHeight="1" thickBot="1">
      <c r="A228" s="128"/>
      <c r="B228" s="439"/>
      <c r="C228" s="440"/>
      <c r="D228" s="440"/>
      <c r="E228" s="440"/>
      <c r="F228" s="440"/>
      <c r="G228" s="440"/>
      <c r="H228" s="440"/>
      <c r="I228" s="440"/>
      <c r="J228" s="440"/>
      <c r="K228" s="440"/>
      <c r="L228" s="441"/>
      <c r="M228" s="136"/>
      <c r="N228" s="1"/>
      <c r="O228" s="421" t="s">
        <v>418</v>
      </c>
      <c r="P228" s="408"/>
      <c r="Q228" s="420"/>
      <c r="R228" s="408"/>
      <c r="S228" s="420"/>
      <c r="T228" s="408"/>
      <c r="U228" s="422"/>
    </row>
    <row r="229" spans="1:21" ht="27" customHeight="1" thickBot="1">
      <c r="A229" s="128"/>
      <c r="B229" s="442"/>
      <c r="C229" s="443"/>
      <c r="D229" s="443"/>
      <c r="E229" s="443"/>
      <c r="F229" s="443"/>
      <c r="G229" s="443"/>
      <c r="H229" s="443"/>
      <c r="I229" s="443"/>
      <c r="J229" s="443"/>
      <c r="K229" s="443"/>
      <c r="L229" s="444"/>
      <c r="M229" s="136"/>
      <c r="N229" s="1"/>
      <c r="O229" s="421" t="s">
        <v>418</v>
      </c>
      <c r="P229" s="408"/>
      <c r="Q229" s="420"/>
      <c r="R229" s="408"/>
      <c r="S229" s="420"/>
      <c r="T229" s="408"/>
      <c r="U229" s="422"/>
    </row>
    <row r="230" spans="1:21" ht="27" customHeight="1" thickBot="1">
      <c r="A230" s="128"/>
      <c r="B230" s="132"/>
      <c r="C230" s="132"/>
      <c r="D230" s="132"/>
      <c r="E230" s="132"/>
      <c r="F230" s="132"/>
      <c r="G230" s="132"/>
      <c r="H230" s="132"/>
      <c r="I230" s="132"/>
      <c r="J230" s="132"/>
      <c r="K230" s="132"/>
      <c r="L230" s="132"/>
      <c r="M230" s="136"/>
      <c r="N230" s="1"/>
      <c r="O230" s="421" t="s">
        <v>418</v>
      </c>
      <c r="P230" s="408"/>
      <c r="Q230" s="420"/>
      <c r="R230" s="408"/>
      <c r="S230" s="420"/>
      <c r="T230" s="408"/>
      <c r="U230" s="422"/>
    </row>
    <row r="231" spans="1:21" ht="27" customHeight="1" thickBot="1">
      <c r="A231" s="140" t="s">
        <v>59</v>
      </c>
      <c r="B231" s="128" t="s">
        <v>60</v>
      </c>
      <c r="C231" s="128"/>
      <c r="D231" s="128"/>
      <c r="E231" s="128"/>
      <c r="F231" s="232"/>
      <c r="G231" s="232"/>
      <c r="H231" s="232"/>
      <c r="I231" s="232"/>
      <c r="J231" s="232"/>
      <c r="K231" s="232"/>
      <c r="L231" s="232"/>
      <c r="M231" s="136"/>
      <c r="N231" s="1"/>
      <c r="O231" s="421" t="s">
        <v>418</v>
      </c>
      <c r="P231" s="408"/>
      <c r="Q231" s="420"/>
      <c r="R231" s="408"/>
      <c r="S231" s="420"/>
      <c r="T231" s="408"/>
      <c r="U231" s="422"/>
    </row>
    <row r="232" spans="1:21" ht="27" customHeight="1" thickBot="1">
      <c r="A232" s="132"/>
      <c r="B232" s="436" t="str">
        <f>"Impact Fees: "&amp;IF(COUNTIF(O$216:O$265,O$274)=0,"(to be autofilled from data to the right)","")&amp;IF(O$216=O$274,U$216&amp;" - "&amp;TEXT(Q$216+S$216,"$#,##0")&amp;"; ","")&amp;IF(O$217=O$274,U$217&amp;" - "&amp;TEXT(Q$217+S$217,"$#,##0")&amp;"; ","")&amp;IF(O$218=O$274,U$218&amp;" - "&amp;TEXT(Q$218+S$218,"$#,##0")&amp;"; ","")&amp;IF(O$219=O$274,U$219&amp;" - "&amp;TEXT(Q$219+S$219,"$#,##0")&amp;"; ","")&amp;IF(O$220=O$274,U$220&amp;" - "&amp;TEXT(Q$220+S$220,"$#,##0")&amp;"; ","")&amp;IF(O$221=O$274,U$221&amp;" - "&amp;TEXT(Q$221+S$221,"$#,##0")&amp;"; ","")&amp;IF(O$222=O$274,U$222&amp;" - "&amp;TEXT(Q$222+S$222,"$#,##0")&amp;"; ","")&amp;IF(O$223=O$274,U$223&amp;" - "&amp;TEXT(Q$223+S$223,"$#,##0")&amp;"; ","")&amp;IF(O$224=O$274,U$224&amp;" - "&amp;TEXT(Q$224+S$224,"$#,##0")&amp;"; ","")&amp;IF(O$225=O$274,U$225&amp;" - "&amp;TEXT(Q$225+S$225,"$#,##0")&amp;"; ","")&amp;IF(O$226=O$274,U$226&amp;" - "&amp;TEXT(Q$226+S$226,"$#,##0")&amp;"; ","")&amp;IF(O$227=O$274,U$227&amp;" - "&amp;TEXT(Q$227+S$227,"$#,##0")&amp;"; ","")&amp;IF(O$228=O$274,U$228&amp;" - "&amp;TEXT(Q$228+S$228,"$#,##0")&amp;"; ","")&amp;IF(O$229=O$274,U$229&amp;" - "&amp;TEXT(Q$229+S$229,"$#,##0")&amp;"; ","")&amp;IF(O$230=O$274,U$230&amp;" - "&amp;TEXT(Q$230+S$230,"$#,##0")&amp;"; ","")&amp;IF(O$231=O$274,U$231&amp;" - "&amp;TEXT(Q$231+S$231,"$#,##0")&amp;"; ","")&amp;IF(O$232=O$274,U$232&amp;" - "&amp;TEXT(Q$232+S$232,"$#,##0")&amp;"; ","")&amp;IF(O$233=O$274,U$233&amp;" - "&amp;TEXT(Q$233+S$233,"$#,##0")&amp;"; ","")&amp;IF(O$234=O$274,U$234&amp;" - "&amp;TEXT(Q$234+S$234,"$#,##0")&amp;"; ","")&amp;IF(O$235=O$274,U$235&amp;" - "&amp;TEXT(Q$235+S$235,"$#,##0")&amp;"; ","")&amp;IF(O$236=O$274,U$236&amp;" - "&amp;TEXT(Q$236+S$236,"$#,##0")&amp;"; ","")&amp;IF(O$237=O$274,U$237&amp;" - "&amp;TEXT(Q$237+S$237,"$#,##0")&amp;"; ","")&amp;IF(O$238=O$274,U$238&amp;" - "&amp;TEXT(Q$238+S$238,"$#,##0")&amp;"; ","")&amp;IF(O$239=O$274,U$239&amp;" - "&amp;TEXT(Q$239+S$239,"$#,##0")&amp;"; ","")&amp;IF(O$240=O$274,U$240&amp;" - "&amp;TEXT(Q$240+S$240,"$#,##0")&amp;"; ","")&amp;IF(O$241=O$274,U$241&amp;" - "&amp;TEXT(Q$241+S$241,"$#,##0")&amp;"; ","")&amp;IF(O$242=O$274,U$242&amp;" - "&amp;TEXT(Q$242+S$242,"$#,##0")&amp;"; ","")&amp;IF(O$243=O$274,U$243&amp;" - "&amp;TEXT(Q$243+S$243,"$#,##0")&amp;"; ","")&amp;IF(O$244=O$274,U$244&amp;" - "&amp;TEXT(Q$244+S$244,"$#,##0")&amp;"; ","")&amp;IF(O$245=O$274,U$245&amp;" - "&amp;TEXT(Q$245+S$245,"$#,##0")&amp;"; ","")&amp;IF(O$246=O$274,U$246&amp;" - "&amp;TEXT(Q$246+S$246,"$#,##0")&amp;"; ","")&amp;IF(O$247=O$274,U$247&amp;" - "&amp;TEXT(Q$247+S$247,"$#,##0")&amp;"; ","")&amp;IF(O$248=O$274,U$248&amp;" - "&amp;TEXT(Q$248+S$248,"$#,##0")&amp;"; ","")&amp;IF(O$249=O$274,U$249&amp;" - "&amp;TEXT(Q$249+S$249,"$#,##0")&amp;"; ","")&amp;IF(O$250=O$274,U$250&amp;" - "&amp;TEXT(Q$250+S$250,"$#,##0")&amp;"; ","")&amp;IF(O$251=O$274,U$251&amp;" - "&amp;TEXT(Q$251+S$251,"$#,##0")&amp;"; ","")&amp;IF(O$252=O$274,U$252&amp;" - "&amp;TEXT(Q$252+S$252,"$#,##0")&amp;"; ","")&amp;IF(O$253=O$274,U$253&amp;" - "&amp;TEXT(Q$253+S$253,"$#,##0")&amp;"; ","")&amp;IF(O$254=O$274,U$254&amp;" - "&amp;TEXT(Q$254+S$254,"$#,##0")&amp;"; ","")&amp;IF(O$255=O$274,U$255&amp;" - "&amp;TEXT(Q$255+S$255,"$#,##0")&amp;"; ","")&amp;IF(O$256=O$274,U$256&amp;" - "&amp;TEXT(Q$256+S$256,"$#,##0")&amp;"; ","")&amp;IF(O$257=O$274,U$257&amp;" - "&amp;TEXT(Q$257+S$257,"$#,##0")&amp;"; ","")&amp;IF(O$258=O$274,U$258&amp;" - "&amp;TEXT(Q$258+S$258,"$#,##0")&amp;"; ","")&amp;IF(O$259=O$274,U$259&amp;" - "&amp;TEXT(Q$259+S$259,"$#,##0")&amp;"; ","")&amp;IF(O$260=O$274,U$260&amp;" - "&amp;TEXT(Q$260+S$260,"$#,##0")&amp;"; ","")&amp;IF(O$261=O$274,U$261&amp;" - "&amp;TEXT(Q$261+S$261,"$#,##0")&amp;"; ","")&amp;IF(O$262=O$274,U$262&amp;" - "&amp;TEXT(Q$262+S$262,"$#,##0")&amp;"; ","")&amp;IF(O$263=O$274,U$263&amp;" - "&amp;TEXT(Q$263+S$263,"$#,##0")&amp;"; ","")&amp;IF(O$264=O$274,U$264&amp;" - "&amp;TEXT(Q$264+S$264,"$#,##0")&amp;"; ","")&amp;IF(O$265=O$274,U$265&amp;" - "&amp;TEXT(Q$265+S$265,"$#,##0")&amp;"; ","")</f>
        <v>Impact Fees: (to be autofilled from data to the right)</v>
      </c>
      <c r="C232" s="437"/>
      <c r="D232" s="437"/>
      <c r="E232" s="437"/>
      <c r="F232" s="437"/>
      <c r="G232" s="437"/>
      <c r="H232" s="437"/>
      <c r="I232" s="437"/>
      <c r="J232" s="437"/>
      <c r="K232" s="437"/>
      <c r="L232" s="438"/>
      <c r="M232" s="136"/>
      <c r="N232" s="1"/>
      <c r="O232" s="421" t="s">
        <v>418</v>
      </c>
      <c r="P232" s="408"/>
      <c r="Q232" s="420"/>
      <c r="R232" s="408"/>
      <c r="S232" s="420"/>
      <c r="T232" s="408"/>
      <c r="U232" s="422"/>
    </row>
    <row r="233" spans="1:21" ht="27" customHeight="1" thickBot="1">
      <c r="A233" s="128"/>
      <c r="B233" s="439"/>
      <c r="C233" s="440"/>
      <c r="D233" s="440"/>
      <c r="E233" s="440"/>
      <c r="F233" s="440"/>
      <c r="G233" s="440"/>
      <c r="H233" s="440"/>
      <c r="I233" s="440"/>
      <c r="J233" s="440"/>
      <c r="K233" s="440"/>
      <c r="L233" s="441"/>
      <c r="M233" s="136"/>
      <c r="O233" s="421" t="s">
        <v>418</v>
      </c>
      <c r="P233" s="408"/>
      <c r="Q233" s="420"/>
      <c r="R233" s="408"/>
      <c r="S233" s="420"/>
      <c r="T233" s="408"/>
      <c r="U233" s="422"/>
    </row>
    <row r="234" spans="1:21" ht="27" customHeight="1" thickBot="1">
      <c r="A234" s="128"/>
      <c r="B234" s="439"/>
      <c r="C234" s="440"/>
      <c r="D234" s="440"/>
      <c r="E234" s="440"/>
      <c r="F234" s="440"/>
      <c r="G234" s="440"/>
      <c r="H234" s="440"/>
      <c r="I234" s="440"/>
      <c r="J234" s="440"/>
      <c r="K234" s="440"/>
      <c r="L234" s="441"/>
      <c r="M234" s="136"/>
      <c r="O234" s="421" t="s">
        <v>418</v>
      </c>
      <c r="P234" s="408"/>
      <c r="Q234" s="420"/>
      <c r="R234" s="408"/>
      <c r="S234" s="420"/>
      <c r="T234" s="408"/>
      <c r="U234" s="422"/>
    </row>
    <row r="235" spans="1:21" ht="27" customHeight="1" thickBot="1">
      <c r="A235" s="128"/>
      <c r="B235" s="439"/>
      <c r="C235" s="440"/>
      <c r="D235" s="440"/>
      <c r="E235" s="440"/>
      <c r="F235" s="440"/>
      <c r="G235" s="440"/>
      <c r="H235" s="440"/>
      <c r="I235" s="440"/>
      <c r="J235" s="440"/>
      <c r="K235" s="440"/>
      <c r="L235" s="441"/>
      <c r="M235" s="136"/>
      <c r="O235" s="421" t="s">
        <v>418</v>
      </c>
      <c r="P235" s="408"/>
      <c r="Q235" s="420"/>
      <c r="R235" s="408"/>
      <c r="S235" s="420"/>
      <c r="T235" s="408"/>
      <c r="U235" s="422"/>
    </row>
    <row r="236" spans="1:21" ht="27" customHeight="1" thickBot="1">
      <c r="A236" s="128"/>
      <c r="B236" s="442"/>
      <c r="C236" s="443"/>
      <c r="D236" s="443"/>
      <c r="E236" s="443"/>
      <c r="F236" s="443"/>
      <c r="G236" s="443"/>
      <c r="H236" s="443"/>
      <c r="I236" s="443"/>
      <c r="J236" s="443"/>
      <c r="K236" s="443"/>
      <c r="L236" s="444"/>
      <c r="M236" s="136"/>
      <c r="O236" s="421" t="s">
        <v>418</v>
      </c>
      <c r="P236" s="408"/>
      <c r="Q236" s="420"/>
      <c r="R236" s="408"/>
      <c r="S236" s="420"/>
      <c r="T236" s="408"/>
      <c r="U236" s="422"/>
    </row>
    <row r="237" spans="1:21" ht="24" customHeight="1" thickBot="1">
      <c r="A237" s="128"/>
      <c r="B237" s="436" t="str">
        <f>"Other: "&amp;IF(COUNTIF(O$216:O$265,O$275)=0,"(to be autofilled from data to the right)","")&amp;IF(O$216=O$275,U$216&amp;" - "&amp;TEXT(Q$216+S$216,"$#,##0")&amp;"; ","")&amp;IF(O$217=O$275,U$217&amp;" - "&amp;TEXT(Q$217+S$217,"$#,##0")&amp;"; ","")&amp;IF(O$218=O$275,U$218&amp;" - "&amp;TEXT(Q$218+S$218,"$#,##0")&amp;"; ","")&amp;IF(O$219=O$275,U$219&amp;" - "&amp;TEXT(Q$219+S$219,"$#,##0")&amp;"; ","")&amp;IF(O$220=O$275,U$220&amp;" - "&amp;TEXT(Q$220+S$220,"$#,##0")&amp;"; ","")&amp;IF(O$221=O$275,U$221&amp;" - "&amp;TEXT(Q$221+S$221,"$#,##0")&amp;"; ","")&amp;IF(O$222=O$275,U$222&amp;" - "&amp;TEXT(Q$222+S$222,"$#,##0")&amp;"; ","")&amp;IF(O$223=O$275,U$223&amp;" - "&amp;TEXT(Q$223+S$223,"$#,##0")&amp;"; ","")&amp;IF(O$224=O$275,U$224&amp;" - "&amp;TEXT(Q$224+S$224,"$#,##0")&amp;"; ","")&amp;IF(O$225=O$275,U$225&amp;" - "&amp;TEXT(Q$225+S$225,"$#,##0")&amp;"; ","")&amp;IF(O$226=O$275,U$226&amp;" - "&amp;TEXT(Q$226+S$226,"$#,##0")&amp;"; ","")&amp;IF(O$227=O$275,U$227&amp;" - "&amp;TEXT(Q$227+S$227,"$#,##0")&amp;"; ","")&amp;IF(O$228=O$275,U$228&amp;" - "&amp;TEXT(Q$228+S$228,"$#,##0")&amp;"; ","")&amp;IF(O$229=O$275,U$229&amp;" - "&amp;TEXT(Q$229+S$229,"$#,##0")&amp;"; ","")&amp;IF(O$230=O$275,U$230&amp;" - "&amp;TEXT(Q$230+S$230,"$#,##0")&amp;"; ","")&amp;IF(O$231=O$275,U$231&amp;" - "&amp;TEXT(Q$231+S$231,"$#,##0")&amp;"; ","")&amp;IF(O$232=O$275,U$232&amp;" - "&amp;TEXT(Q$232+S$232,"$#,##0")&amp;"; ","")&amp;IF(O$233=O$275,U$233&amp;" - "&amp;TEXT(Q$233+S$233,"$#,##0")&amp;"; ","")&amp;IF(O$234=O$275,U$234&amp;" - "&amp;TEXT(Q$234+S$234,"$#,##0")&amp;"; ","")&amp;IF(O$235=O$275,U$235&amp;" - "&amp;TEXT(Q$235+S$235,"$#,##0")&amp;"; ","")&amp;IF(O$236=O$275,U$236&amp;" - "&amp;TEXT(Q$236+S$236,"$#,##0")&amp;"; ","")&amp;IF(O$237=O$275,U$237&amp;" - "&amp;TEXT(Q$237+S$237,"$#,##0")&amp;"; ","")&amp;IF(O$238=O$275,U$238&amp;" - "&amp;TEXT(Q$238+S$238,"$#,##0")&amp;"; ","")&amp;IF(O$239=O$275,U$239&amp;" - "&amp;TEXT(Q$239+S$239,"$#,##0")&amp;"; ","")&amp;IF(O$240=O$275,U$240&amp;" - "&amp;TEXT(Q$240+S$240,"$#,##0")&amp;"; ","")&amp;IF(O$241=O$275,U$241&amp;" - "&amp;TEXT(Q$241+S$241,"$#,##0")&amp;"; ","")&amp;IF(O$242=O$275,U$242&amp;" - "&amp;TEXT(Q$242+S$242,"$#,##0")&amp;"; ","")&amp;IF(O$243=O$275,U$243&amp;" - "&amp;TEXT(Q$243+S$243,"$#,##0")&amp;"; ","")&amp;IF(O$244=O$275,U$244&amp;" - "&amp;TEXT(Q$244+S$244,"$#,##0")&amp;"; ","")&amp;IF(O$245=O$275,U$245&amp;" - "&amp;TEXT(Q$245+S$245,"$#,##0")&amp;"; ","")&amp;IF(O$246=O$275,U$246&amp;" - "&amp;TEXT(Q$246+S$246,"$#,##0")&amp;"; ","")&amp;IF(O$247=O$275,U$247&amp;" - "&amp;TEXT(Q$247+S$247,"$#,##0")&amp;"; ","")&amp;IF(O$248=O$275,U$248&amp;" - "&amp;TEXT(Q$248+S$248,"$#,##0")&amp;"; ","")&amp;IF(O$249=O$275,U$249&amp;" - "&amp;TEXT(Q$249+S$249,"$#,##0")&amp;"; ","")&amp;IF(O$250=O$275,U$250&amp;" - "&amp;TEXT(Q$250+S$250,"$#,##0")&amp;"; ","")&amp;IF(O$251=O$275,U$251&amp;" - "&amp;TEXT(Q$251+S$251,"$#,##0")&amp;"; ","")&amp;IF(O$252=O$275,U$252&amp;" - "&amp;TEXT(Q$252+S$252,"$#,##0")&amp;"; ","")&amp;IF(O$253=O$275,U$253&amp;" - "&amp;TEXT(Q$253+S$253,"$#,##0")&amp;"; ","")&amp;IF(O$254=O$275,U$254&amp;" - "&amp;TEXT(Q$254+S$254,"$#,##0")&amp;"; ","")&amp;IF(O$255=O$275,U$255&amp;" - "&amp;TEXT(Q$255+S$255,"$#,##0")&amp;"; ","")&amp;IF(O$256=O$275,U$256&amp;" - "&amp;TEXT(Q$256+S$256,"$#,##0")&amp;"; ","")&amp;IF(O$257=O$275,U$257&amp;" - "&amp;TEXT(Q$257+S$257,"$#,##0")&amp;"; ","")&amp;IF(O$258=O$275,U$258&amp;" - "&amp;TEXT(Q$258+S$258,"$#,##0")&amp;"; ","")&amp;IF(O$259=O$275,U$259&amp;" - "&amp;TEXT(Q$259+S$259,"$#,##0")&amp;"; ","")&amp;IF(O$260=O$275,U$260&amp;" - "&amp;TEXT(Q$260+S$260,"$#,##0")&amp;"; ","")&amp;IF(O$261=O$275,U$261&amp;" - "&amp;TEXT(Q$261+S$261,"$#,##0")&amp;"; ","")&amp;IF(O$262=O$275,U$262&amp;" - "&amp;TEXT(Q$262+S$262,"$#,##0")&amp;"; ","")&amp;IF(O$263=O$275,U$263&amp;" - "&amp;TEXT(Q$263+S$263,"$#,##0")&amp;"; ","")&amp;IF(O$264=O$275,U$264&amp;" - "&amp;TEXT(Q$264+S$264,"$#,##0")&amp;"; ","")&amp;IF(O$265=O$275,U$265&amp;" - "&amp;TEXT(Q$265+S$265,"$#,##0")&amp;"; ","")</f>
        <v>Other: (to be autofilled from data to the right)</v>
      </c>
      <c r="C237" s="437"/>
      <c r="D237" s="437"/>
      <c r="E237" s="437"/>
      <c r="F237" s="437"/>
      <c r="G237" s="437"/>
      <c r="H237" s="437"/>
      <c r="I237" s="437"/>
      <c r="J237" s="437"/>
      <c r="K237" s="437"/>
      <c r="L237" s="438"/>
      <c r="M237" s="136"/>
      <c r="O237" s="421" t="s">
        <v>418</v>
      </c>
      <c r="P237" s="408"/>
      <c r="Q237" s="420"/>
      <c r="R237" s="408"/>
      <c r="S237" s="420"/>
      <c r="T237" s="408"/>
      <c r="U237" s="422"/>
    </row>
    <row r="238" spans="1:21" ht="27" customHeight="1" thickBot="1">
      <c r="A238" s="128"/>
      <c r="B238" s="439"/>
      <c r="C238" s="440"/>
      <c r="D238" s="440"/>
      <c r="E238" s="440"/>
      <c r="F238" s="440"/>
      <c r="G238" s="440"/>
      <c r="H238" s="440"/>
      <c r="I238" s="440"/>
      <c r="J238" s="440"/>
      <c r="K238" s="440"/>
      <c r="L238" s="441"/>
      <c r="M238" s="136"/>
      <c r="O238" s="421" t="s">
        <v>418</v>
      </c>
      <c r="P238" s="408"/>
      <c r="Q238" s="420"/>
      <c r="R238" s="408"/>
      <c r="S238" s="420"/>
      <c r="T238" s="408"/>
      <c r="U238" s="422"/>
    </row>
    <row r="239" spans="1:21" ht="27" customHeight="1" thickBot="1">
      <c r="A239" s="128"/>
      <c r="B239" s="439"/>
      <c r="C239" s="440"/>
      <c r="D239" s="440"/>
      <c r="E239" s="440"/>
      <c r="F239" s="440"/>
      <c r="G239" s="440"/>
      <c r="H239" s="440"/>
      <c r="I239" s="440"/>
      <c r="J239" s="440"/>
      <c r="K239" s="440"/>
      <c r="L239" s="441"/>
      <c r="M239" s="136"/>
      <c r="O239" s="421" t="s">
        <v>418</v>
      </c>
      <c r="P239" s="408"/>
      <c r="Q239" s="420"/>
      <c r="R239" s="408"/>
      <c r="S239" s="420"/>
      <c r="T239" s="408"/>
      <c r="U239" s="422"/>
    </row>
    <row r="240" spans="1:21" ht="27" customHeight="1" thickBot="1">
      <c r="A240" s="128"/>
      <c r="B240" s="439"/>
      <c r="C240" s="440"/>
      <c r="D240" s="440"/>
      <c r="E240" s="440"/>
      <c r="F240" s="440"/>
      <c r="G240" s="440"/>
      <c r="H240" s="440"/>
      <c r="I240" s="440"/>
      <c r="J240" s="440"/>
      <c r="K240" s="440"/>
      <c r="L240" s="441"/>
      <c r="M240" s="136"/>
      <c r="O240" s="421" t="s">
        <v>418</v>
      </c>
      <c r="P240" s="408"/>
      <c r="Q240" s="420"/>
      <c r="R240" s="408"/>
      <c r="S240" s="420"/>
      <c r="T240" s="408"/>
      <c r="U240" s="422"/>
    </row>
    <row r="241" spans="1:21" ht="27" customHeight="1" thickBot="1">
      <c r="A241" s="128"/>
      <c r="B241" s="442"/>
      <c r="C241" s="443"/>
      <c r="D241" s="443"/>
      <c r="E241" s="443"/>
      <c r="F241" s="443"/>
      <c r="G241" s="443"/>
      <c r="H241" s="443"/>
      <c r="I241" s="443"/>
      <c r="J241" s="443"/>
      <c r="K241" s="443"/>
      <c r="L241" s="444"/>
      <c r="M241" s="136"/>
      <c r="O241" s="421" t="s">
        <v>418</v>
      </c>
      <c r="P241" s="408"/>
      <c r="Q241" s="420"/>
      <c r="R241" s="408"/>
      <c r="S241" s="420"/>
      <c r="T241" s="408"/>
      <c r="U241" s="422"/>
    </row>
    <row r="242" spans="1:21" ht="24" customHeight="1" thickBot="1">
      <c r="A242" s="128"/>
      <c r="B242" s="132"/>
      <c r="C242" s="132"/>
      <c r="D242" s="132"/>
      <c r="E242" s="132"/>
      <c r="F242" s="132"/>
      <c r="G242" s="132"/>
      <c r="H242" s="132"/>
      <c r="I242" s="132"/>
      <c r="J242" s="132"/>
      <c r="K242" s="132"/>
      <c r="L242" s="132"/>
      <c r="M242" s="136"/>
      <c r="O242" s="421" t="s">
        <v>418</v>
      </c>
      <c r="P242" s="408"/>
      <c r="Q242" s="420"/>
      <c r="R242" s="408"/>
      <c r="S242" s="420"/>
      <c r="T242" s="408"/>
      <c r="U242" s="422"/>
    </row>
    <row r="243" spans="1:21" ht="27" customHeight="1" thickBot="1">
      <c r="A243" s="140" t="s">
        <v>415</v>
      </c>
      <c r="B243" s="128" t="s">
        <v>416</v>
      </c>
      <c r="C243" s="430"/>
      <c r="D243" s="430"/>
      <c r="E243" s="430"/>
      <c r="F243" s="430"/>
      <c r="G243" s="430"/>
      <c r="H243" s="430"/>
      <c r="I243" s="430"/>
      <c r="J243" s="430"/>
      <c r="K243" s="430"/>
      <c r="L243" s="430"/>
      <c r="M243" s="136"/>
      <c r="O243" s="421" t="s">
        <v>418</v>
      </c>
      <c r="P243" s="408"/>
      <c r="Q243" s="420"/>
      <c r="R243" s="408"/>
      <c r="S243" s="420"/>
      <c r="T243" s="408"/>
      <c r="U243" s="422"/>
    </row>
    <row r="244" spans="1:21" ht="27" customHeight="1" thickBot="1">
      <c r="A244" s="132"/>
      <c r="B244" s="436" t="str">
        <f>"Other: "&amp;IF(COUNTIF(O$216:O$265,O$276)=0,"(to be autofilled from data to the right)","")&amp;IF(O$216=O$276,U$216&amp;" - "&amp;TEXT(Q$216+S$216,"$#,##0")&amp;"; ","")&amp;IF(O$217=O$276,U$217&amp;" - "&amp;TEXT(Q$217+S$217,"$#,##0")&amp;"; ","")&amp;IF(O$218=O$276,U$218&amp;" - "&amp;TEXT(Q$218+S$218,"$#,##0")&amp;"; ","")&amp;IF(O$219=O$276,U$219&amp;" - "&amp;TEXT(Q$219+S$219,"$#,##0")&amp;"; ","")&amp;IF(O$220=O$276,U$220&amp;" - "&amp;TEXT(Q$220+S$220,"$#,##0")&amp;"; ","")&amp;IF(O$221=O$276,U$221&amp;" - "&amp;TEXT(Q$221+S$221,"$#,##0")&amp;"; ","")&amp;IF(O$222=O$276,U$222&amp;" - "&amp;TEXT(Q$222+S$222,"$#,##0")&amp;"; ","")&amp;IF(O$223=O$276,U$223&amp;" - "&amp;TEXT(Q$223+S$223,"$#,##0")&amp;"; ","")&amp;IF(O$224=O$276,U$224&amp;" - "&amp;TEXT(Q$224+S$224,"$#,##0")&amp;"; ","")&amp;IF(O$225=O$276,U$225&amp;" - "&amp;TEXT(Q$225+S$225,"$#,##0")&amp;"; ","")&amp;IF(O$226=O$276,U$226&amp;" - "&amp;TEXT(Q$226+S$226,"$#,##0")&amp;"; ","")&amp;IF(O$227=O$276,U$227&amp;" - "&amp;TEXT(Q$227+S$227,"$#,##0")&amp;"; ","")&amp;IF(O$228=O$276,U$228&amp;" - "&amp;TEXT(Q$228+S$228,"$#,##0")&amp;"; ","")&amp;IF(O$229=O$276,U$229&amp;" - "&amp;TEXT(Q$229+S$229,"$#,##0")&amp;"; ","")&amp;IF(O$230=O$276,U$230&amp;" - "&amp;TEXT(Q$230+S$230,"$#,##0")&amp;"; ","")&amp;IF(O$231=O$276,U$231&amp;" - "&amp;TEXT(Q$231+S$231,"$#,##0")&amp;"; ","")&amp;IF(O$232=O$276,U$232&amp;" - "&amp;TEXT(Q$232+S$232,"$#,##0")&amp;"; ","")&amp;IF(O$233=O$276,U$233&amp;" - "&amp;TEXT(Q$233+S$233,"$#,##0")&amp;"; ","")&amp;IF(O$234=O$276,U$234&amp;" - "&amp;TEXT(Q$234+S$234,"$#,##0")&amp;"; ","")&amp;IF(O$235=O$276,U$235&amp;" - "&amp;TEXT(Q$235+S$235,"$#,##0")&amp;"; ","")&amp;IF(O$236=O$276,U$236&amp;" - "&amp;TEXT(Q$236+S$236,"$#,##0")&amp;"; ","")&amp;IF(O$237=O$276,U$237&amp;" - "&amp;TEXT(Q$237+S$237,"$#,##0")&amp;"; ","")&amp;IF(O$238=O$276,U$238&amp;" - "&amp;TEXT(Q$238+S$238,"$#,##0")&amp;"; ","")&amp;IF(O$239=O$276,U$239&amp;" - "&amp;TEXT(Q$239+S$239,"$#,##0")&amp;"; ","")&amp;IF(O$240=O$276,U$240&amp;" - "&amp;TEXT(Q$240+S$240,"$#,##0")&amp;"; ","")&amp;IF(O$241=O$276,U$241&amp;" - "&amp;TEXT(Q$241+S$241,"$#,##0")&amp;"; ","")&amp;IF(O$242=O$276,U$242&amp;" - "&amp;TEXT(Q$242+S$242,"$#,##0")&amp;"; ","")&amp;IF(O$243=O$276,U$243&amp;" - "&amp;TEXT(Q$243+S$243,"$#,##0")&amp;"; ","")&amp;IF(O$244=O$276,U$244&amp;" - "&amp;TEXT(Q$244+S$244,"$#,##0")&amp;"; ","")&amp;IF(O$245=O$276,U$245&amp;" - "&amp;TEXT(Q$245+S$245,"$#,##0")&amp;"; ","")&amp;IF(O$246=O$276,U$246&amp;" - "&amp;TEXT(Q$246+S$246,"$#,##0")&amp;"; ","")&amp;IF(O$247=O$276,U$247&amp;" - "&amp;TEXT(Q$247+S$247,"$#,##0")&amp;"; ","")&amp;IF(O$248=O$276,U$248&amp;" - "&amp;TEXT(Q$248+S$248,"$#,##0")&amp;"; ","")&amp;IF(O$249=O$276,U$249&amp;" - "&amp;TEXT(Q$249+S$249,"$#,##0")&amp;"; ","")&amp;IF(O$250=O$276,U$250&amp;" - "&amp;TEXT(Q$250+S$250,"$#,##0")&amp;"; ","")&amp;IF(O$251=O$276,U$251&amp;" - "&amp;TEXT(Q$251+S$251,"$#,##0")&amp;"; ","")&amp;IF(O$252=O$276,U$252&amp;" - "&amp;TEXT(Q$252+S$252,"$#,##0")&amp;"; ","")&amp;IF(O$253=O$276,U$253&amp;" - "&amp;TEXT(Q$253+S$253,"$#,##0")&amp;"; ","")&amp;IF(O$254=O$276,U$254&amp;" - "&amp;TEXT(Q$254+S$254,"$#,##0")&amp;"; ","")&amp;IF(O$255=O$276,U$255&amp;" - "&amp;TEXT(Q$255+S$255,"$#,##0")&amp;"; ","")&amp;IF(O$256=O$276,U$256&amp;" - "&amp;TEXT(Q$256+S$256,"$#,##0")&amp;"; ","")&amp;IF(O$257=O$276,U$257&amp;" - "&amp;TEXT(Q$257+S$257,"$#,##0")&amp;"; ","")&amp;IF(O$258=O$276,U$258&amp;" - "&amp;TEXT(Q$258+S$258,"$#,##0")&amp;"; ","")&amp;IF(O$259=O$276,U$259&amp;" - "&amp;TEXT(Q$259+S$259,"$#,##0")&amp;"; ","")&amp;IF(O$260=O$276,U$260&amp;" - "&amp;TEXT(Q$260+S$260,"$#,##0")&amp;"; ","")&amp;IF(O$261=O$276,U$261&amp;" - "&amp;TEXT(Q$261+S$261,"$#,##0")&amp;"; ","")&amp;IF(O$262=O$276,U$262&amp;" - "&amp;TEXT(Q$262+S$262,"$#,##0")&amp;"; ","")&amp;IF(O$263=O$276,U$263&amp;" - "&amp;TEXT(Q$263+S$263,"$#,##0")&amp;"; ","")&amp;IF(O$264=O$276,U$264&amp;" - "&amp;TEXT(Q$264+S$264,"$#,##0")&amp;"; ","")&amp;IF(O$265=O$276,U$265&amp;" - "&amp;TEXT(Q$265+S$265,"$#,##0")&amp;"; ","")</f>
        <v>Other: (to be autofilled from data to the right)</v>
      </c>
      <c r="C244" s="437"/>
      <c r="D244" s="437"/>
      <c r="E244" s="437"/>
      <c r="F244" s="437"/>
      <c r="G244" s="437"/>
      <c r="H244" s="437"/>
      <c r="I244" s="437"/>
      <c r="J244" s="437"/>
      <c r="K244" s="437"/>
      <c r="L244" s="438"/>
      <c r="M244" s="136"/>
      <c r="O244" s="421" t="s">
        <v>418</v>
      </c>
      <c r="P244" s="408"/>
      <c r="Q244" s="420"/>
      <c r="R244" s="408"/>
      <c r="S244" s="420"/>
      <c r="T244" s="408"/>
      <c r="U244" s="422"/>
    </row>
    <row r="245" spans="1:21" ht="27" customHeight="1" thickBot="1">
      <c r="A245" s="140"/>
      <c r="B245" s="439"/>
      <c r="C245" s="440"/>
      <c r="D245" s="440"/>
      <c r="E245" s="440"/>
      <c r="F245" s="440"/>
      <c r="G245" s="440"/>
      <c r="H245" s="440"/>
      <c r="I245" s="440"/>
      <c r="J245" s="440"/>
      <c r="K245" s="440"/>
      <c r="L245" s="441"/>
      <c r="M245" s="235"/>
      <c r="O245" s="421" t="s">
        <v>418</v>
      </c>
      <c r="P245" s="408"/>
      <c r="Q245" s="420"/>
      <c r="R245" s="408"/>
      <c r="S245" s="420"/>
      <c r="T245" s="408"/>
      <c r="U245" s="422"/>
    </row>
    <row r="246" spans="1:21" ht="27" customHeight="1" thickBot="1">
      <c r="A246" s="128"/>
      <c r="B246" s="439"/>
      <c r="C246" s="440"/>
      <c r="D246" s="440"/>
      <c r="E246" s="440"/>
      <c r="F246" s="440"/>
      <c r="G246" s="440"/>
      <c r="H246" s="440"/>
      <c r="I246" s="440"/>
      <c r="J246" s="440"/>
      <c r="K246" s="440"/>
      <c r="L246" s="441"/>
      <c r="M246" s="235"/>
      <c r="O246" s="421" t="s">
        <v>418</v>
      </c>
      <c r="P246" s="408"/>
      <c r="Q246" s="420"/>
      <c r="R246" s="408"/>
      <c r="S246" s="420"/>
      <c r="T246" s="408"/>
      <c r="U246" s="422"/>
    </row>
    <row r="247" spans="1:21" ht="27" customHeight="1" thickBot="1">
      <c r="A247" s="128"/>
      <c r="B247" s="439"/>
      <c r="C247" s="440"/>
      <c r="D247" s="440"/>
      <c r="E247" s="440"/>
      <c r="F247" s="440"/>
      <c r="G247" s="440"/>
      <c r="H247" s="440"/>
      <c r="I247" s="440"/>
      <c r="J247" s="440"/>
      <c r="K247" s="440"/>
      <c r="L247" s="441"/>
      <c r="M247" s="235"/>
      <c r="O247" s="421" t="s">
        <v>418</v>
      </c>
      <c r="P247" s="408"/>
      <c r="Q247" s="420"/>
      <c r="R247" s="408"/>
      <c r="S247" s="420"/>
      <c r="T247" s="408"/>
      <c r="U247" s="422"/>
    </row>
    <row r="248" spans="1:21" ht="27" customHeight="1" thickBot="1">
      <c r="A248" s="128"/>
      <c r="B248" s="442"/>
      <c r="C248" s="443"/>
      <c r="D248" s="443"/>
      <c r="E248" s="443"/>
      <c r="F248" s="443"/>
      <c r="G248" s="443"/>
      <c r="H248" s="443"/>
      <c r="I248" s="443"/>
      <c r="J248" s="443"/>
      <c r="K248" s="443"/>
      <c r="L248" s="444"/>
      <c r="M248" s="235"/>
      <c r="O248" s="421" t="s">
        <v>418</v>
      </c>
      <c r="P248" s="408"/>
      <c r="Q248" s="420"/>
      <c r="R248" s="408"/>
      <c r="S248" s="420"/>
      <c r="T248" s="408"/>
      <c r="U248" s="422"/>
    </row>
    <row r="249" spans="1:21" ht="24" customHeight="1" thickBot="1">
      <c r="A249" s="128"/>
      <c r="B249" s="232"/>
      <c r="C249" s="232"/>
      <c r="D249" s="232"/>
      <c r="E249" s="232"/>
      <c r="F249" s="232"/>
      <c r="G249" s="232"/>
      <c r="H249" s="232"/>
      <c r="I249" s="232"/>
      <c r="J249" s="232"/>
      <c r="K249" s="232"/>
      <c r="L249" s="232"/>
      <c r="M249" s="235"/>
      <c r="O249" s="421" t="s">
        <v>418</v>
      </c>
      <c r="P249" s="408"/>
      <c r="Q249" s="420"/>
      <c r="R249" s="408"/>
      <c r="S249" s="420"/>
      <c r="T249" s="408"/>
      <c r="U249" s="422"/>
    </row>
    <row r="250" spans="1:21" ht="27" customHeight="1" thickBot="1">
      <c r="A250" s="140" t="s">
        <v>61</v>
      </c>
      <c r="B250" s="128" t="s">
        <v>64</v>
      </c>
      <c r="C250" s="128"/>
      <c r="D250" s="128"/>
      <c r="E250" s="128"/>
      <c r="F250" s="128"/>
      <c r="G250" s="128"/>
      <c r="H250" s="128"/>
      <c r="I250" s="128"/>
      <c r="J250" s="128"/>
      <c r="K250" s="128"/>
      <c r="L250" s="128"/>
      <c r="M250" s="136"/>
      <c r="O250" s="421" t="s">
        <v>418</v>
      </c>
      <c r="P250" s="408"/>
      <c r="Q250" s="420"/>
      <c r="R250" s="408"/>
      <c r="S250" s="420"/>
      <c r="T250" s="408"/>
      <c r="U250" s="422"/>
    </row>
    <row r="251" spans="1:21" ht="27" customHeight="1" thickBot="1">
      <c r="A251" s="128"/>
      <c r="B251" s="436" t="str">
        <f>"Other: "&amp;IF(COUNTIF(O$216:O$265,O$277)=0,"(to be autofilled from data to the right)","")&amp;IF(O$216=O$277,U$216&amp;" - "&amp;TEXT(Q$216+S$216,"$#,##0")&amp;"; ","")&amp;IF(O$217=O$277,U$217&amp;" - "&amp;TEXT(Q$217+S$217,"$#,##0")&amp;"; ","")&amp;IF(O$218=O$277,U$218&amp;" - "&amp;TEXT(Q$218+S$218,"$#,##0")&amp;"; ","")&amp;IF(O$219=O$277,U$219&amp;" - "&amp;TEXT(Q$219+S$219,"$#,##0")&amp;"; ","")&amp;IF(O$220=O$277,U$220&amp;" - "&amp;TEXT(Q$220+S$220,"$#,##0")&amp;"; ","")&amp;IF(O$221=O$277,U$221&amp;" - "&amp;TEXT(Q$221+S$221,"$#,##0")&amp;"; ","")&amp;IF(O$222=O$277,U$222&amp;" - "&amp;TEXT(Q$222+S$222,"$#,##0")&amp;"; ","")&amp;IF(O$223=O$277,U$223&amp;" - "&amp;TEXT(Q$223+S$223,"$#,##0")&amp;"; ","")&amp;IF(O$224=O$277,U$224&amp;" - "&amp;TEXT(Q$224+S$224,"$#,##0")&amp;"; ","")&amp;IF(O$225=O$277,U$225&amp;" - "&amp;TEXT(Q$225+S$225,"$#,##0")&amp;"; ","")&amp;IF(O$226=O$277,U$226&amp;" - "&amp;TEXT(Q$226+S$226,"$#,##0")&amp;"; ","")&amp;IF(O$227=O$277,U$227&amp;" - "&amp;TEXT(Q$227+S$227,"$#,##0")&amp;"; ","")&amp;IF(O$228=O$277,U$228&amp;" - "&amp;TEXT(Q$228+S$228,"$#,##0")&amp;"; ","")&amp;IF(O$229=O$277,U$229&amp;" - "&amp;TEXT(Q$229+S$229,"$#,##0")&amp;"; ","")&amp;IF(O$230=O$277,U$230&amp;" - "&amp;TEXT(Q$230+S$230,"$#,##0")&amp;"; ","")&amp;IF(O$231=O$277,U$231&amp;" - "&amp;TEXT(Q$231+S$231,"$#,##0")&amp;"; ","")&amp;IF(O$232=O$277,U$232&amp;" - "&amp;TEXT(Q$232+S$232,"$#,##0")&amp;"; ","")&amp;IF(O$233=O$277,U$233&amp;" - "&amp;TEXT(Q$233+S$233,"$#,##0")&amp;"; ","")&amp;IF(O$234=O$277,U$234&amp;" - "&amp;TEXT(Q$234+S$234,"$#,##0")&amp;"; ","")&amp;IF(O$235=O$277,U$235&amp;" - "&amp;TEXT(Q$235+S$235,"$#,##0")&amp;"; ","")&amp;IF(O$236=O$277,U$236&amp;" - "&amp;TEXT(Q$236+S$236,"$#,##0")&amp;"; ","")&amp;IF(O$237=O$277,U$237&amp;" - "&amp;TEXT(Q$237+S$237,"$#,##0")&amp;"; ","")&amp;IF(O$238=O$277,U$238&amp;" - "&amp;TEXT(Q$238+S$238,"$#,##0")&amp;"; ","")&amp;IF(O$239=O$277,U$239&amp;" - "&amp;TEXT(Q$239+S$239,"$#,##0")&amp;"; ","")&amp;IF(O$240=O$277,U$240&amp;" - "&amp;TEXT(Q$240+S$240,"$#,##0")&amp;"; ","")&amp;IF(O$241=O$277,U$241&amp;" - "&amp;TEXT(Q$241+S$241,"$#,##0")&amp;"; ","")&amp;IF(O$242=O$277,U$242&amp;" - "&amp;TEXT(Q$242+S$242,"$#,##0")&amp;"; ","")&amp;IF(O$243=O$277,U$243&amp;" - "&amp;TEXT(Q$243+S$243,"$#,##0")&amp;"; ","")&amp;IF(O$244=O$277,U$244&amp;" - "&amp;TEXT(Q$244+S$244,"$#,##0")&amp;"; ","")&amp;IF(O$245=O$277,U$245&amp;" - "&amp;TEXT(Q$245+S$245,"$#,##0")&amp;"; ","")&amp;IF(O$246=O$277,U$246&amp;" - "&amp;TEXT(Q$246+S$246,"$#,##0")&amp;"; ","")&amp;IF(O$247=O$277,U$247&amp;" - "&amp;TEXT(Q$247+S$247,"$#,##0")&amp;"; ","")&amp;IF(O$248=O$277,U$248&amp;" - "&amp;TEXT(Q$248+S$248,"$#,##0")&amp;"; ","")&amp;IF(O$249=O$277,U$249&amp;" - "&amp;TEXT(Q$249+S$249,"$#,##0")&amp;"; ","")&amp;IF(O$250=O$277,U$250&amp;" - "&amp;TEXT(Q$250+S$250,"$#,##0")&amp;"; ","")&amp;IF(O$251=O$277,U$251&amp;" - "&amp;TEXT(Q$251+S$251,"$#,##0")&amp;"; ","")&amp;IF(O$252=O$277,U$252&amp;" - "&amp;TEXT(Q$252+S$252,"$#,##0")&amp;"; ","")&amp;IF(O$253=O$277,U$253&amp;" - "&amp;TEXT(Q$253+S$253,"$#,##0")&amp;"; ","")&amp;IF(O$254=O$277,U$254&amp;" - "&amp;TEXT(Q$254+S$254,"$#,##0")&amp;"; ","")&amp;IF(O$255=O$277,U$255&amp;" - "&amp;TEXT(Q$255+S$255,"$#,##0")&amp;"; ","")&amp;IF(O$256=O$277,U$256&amp;" - "&amp;TEXT(Q$256+S$256,"$#,##0")&amp;"; ","")&amp;IF(O$257=O$277,U$257&amp;" - "&amp;TEXT(Q$257+S$257,"$#,##0")&amp;"; ","")&amp;IF(O$258=O$277,U$258&amp;" - "&amp;TEXT(Q$258+S$258,"$#,##0")&amp;"; ","")&amp;IF(O$259=O$277,U$259&amp;" - "&amp;TEXT(Q$259+S$259,"$#,##0")&amp;"; ","")&amp;IF(O$260=O$277,U$260&amp;" - "&amp;TEXT(Q$260+S$260,"$#,##0")&amp;"; ","")&amp;IF(O$261=O$277,U$261&amp;" - "&amp;TEXT(Q$261+S$261,"$#,##0")&amp;"; ","")&amp;IF(O$262=O$277,U$262&amp;" - "&amp;TEXT(Q$262+S$262,"$#,##0")&amp;"; ","")&amp;IF(O$263=O$277,U$263&amp;" - "&amp;TEXT(Q$263+S$263,"$#,##0")&amp;"; ","")&amp;IF(O$264=O$277,U$264&amp;" - "&amp;TEXT(Q$264+S$264,"$#,##0")&amp;"; ","")&amp;IF(O$265=O$277,U$265&amp;" - "&amp;TEXT(Q$265+S$265,"$#,##0")&amp;"; ","")</f>
        <v>Other: (to be autofilled from data to the right)</v>
      </c>
      <c r="C251" s="437"/>
      <c r="D251" s="437"/>
      <c r="E251" s="437"/>
      <c r="F251" s="437"/>
      <c r="G251" s="437"/>
      <c r="H251" s="437"/>
      <c r="I251" s="437"/>
      <c r="J251" s="437"/>
      <c r="K251" s="437"/>
      <c r="L251" s="438"/>
      <c r="M251" s="136"/>
      <c r="O251" s="421" t="s">
        <v>418</v>
      </c>
      <c r="P251" s="408"/>
      <c r="Q251" s="420"/>
      <c r="R251" s="408"/>
      <c r="S251" s="420"/>
      <c r="T251" s="408"/>
      <c r="U251" s="422"/>
    </row>
    <row r="252" spans="1:21" ht="27" customHeight="1" thickBot="1">
      <c r="A252" s="128"/>
      <c r="B252" s="439"/>
      <c r="C252" s="440"/>
      <c r="D252" s="440"/>
      <c r="E252" s="440"/>
      <c r="F252" s="440"/>
      <c r="G252" s="440"/>
      <c r="H252" s="440"/>
      <c r="I252" s="440"/>
      <c r="J252" s="440"/>
      <c r="K252" s="440"/>
      <c r="L252" s="441"/>
      <c r="M252" s="136"/>
      <c r="O252" s="421" t="s">
        <v>418</v>
      </c>
      <c r="P252" s="408"/>
      <c r="Q252" s="420"/>
      <c r="R252" s="408"/>
      <c r="S252" s="420"/>
      <c r="T252" s="408"/>
      <c r="U252" s="422"/>
    </row>
    <row r="253" spans="1:21" ht="27" customHeight="1" thickBot="1">
      <c r="A253" s="128"/>
      <c r="B253" s="439"/>
      <c r="C253" s="440"/>
      <c r="D253" s="440"/>
      <c r="E253" s="440"/>
      <c r="F253" s="440"/>
      <c r="G253" s="440"/>
      <c r="H253" s="440"/>
      <c r="I253" s="440"/>
      <c r="J253" s="440"/>
      <c r="K253" s="440"/>
      <c r="L253" s="441"/>
      <c r="M253" s="136"/>
      <c r="O253" s="421" t="s">
        <v>418</v>
      </c>
      <c r="P253" s="408"/>
      <c r="Q253" s="420"/>
      <c r="R253" s="408"/>
      <c r="S253" s="420"/>
      <c r="T253" s="408"/>
      <c r="U253" s="422"/>
    </row>
    <row r="254" spans="1:21" ht="27" customHeight="1" thickBot="1">
      <c r="A254" s="128"/>
      <c r="B254" s="439"/>
      <c r="C254" s="440"/>
      <c r="D254" s="440"/>
      <c r="E254" s="440"/>
      <c r="F254" s="440"/>
      <c r="G254" s="440"/>
      <c r="H254" s="440"/>
      <c r="I254" s="440"/>
      <c r="J254" s="440"/>
      <c r="K254" s="440"/>
      <c r="L254" s="441"/>
      <c r="M254" s="136"/>
      <c r="O254" s="421" t="s">
        <v>418</v>
      </c>
      <c r="P254" s="408"/>
      <c r="Q254" s="420"/>
      <c r="R254" s="408"/>
      <c r="S254" s="420"/>
      <c r="T254" s="408"/>
      <c r="U254" s="422"/>
    </row>
    <row r="255" spans="1:21" ht="27" customHeight="1" thickBot="1">
      <c r="A255" s="128"/>
      <c r="B255" s="442"/>
      <c r="C255" s="443"/>
      <c r="D255" s="443"/>
      <c r="E255" s="443"/>
      <c r="F255" s="443"/>
      <c r="G255" s="443"/>
      <c r="H255" s="443"/>
      <c r="I255" s="443"/>
      <c r="J255" s="443"/>
      <c r="K255" s="443"/>
      <c r="L255" s="444"/>
      <c r="M255" s="136"/>
      <c r="O255" s="421" t="s">
        <v>418</v>
      </c>
      <c r="P255" s="408"/>
      <c r="Q255" s="420"/>
      <c r="R255" s="408"/>
      <c r="S255" s="420"/>
      <c r="T255" s="408"/>
      <c r="U255" s="422"/>
    </row>
    <row r="256" spans="1:21" ht="27" customHeight="1" thickBot="1">
      <c r="A256" s="128"/>
      <c r="B256" s="128"/>
      <c r="C256" s="128"/>
      <c r="D256" s="128"/>
      <c r="E256" s="128"/>
      <c r="F256" s="128"/>
      <c r="G256" s="128"/>
      <c r="H256" s="128"/>
      <c r="I256" s="128"/>
      <c r="J256" s="128"/>
      <c r="K256" s="128"/>
      <c r="L256" s="128"/>
      <c r="M256" s="136"/>
      <c r="O256" s="421" t="s">
        <v>418</v>
      </c>
      <c r="P256" s="408"/>
      <c r="Q256" s="420"/>
      <c r="R256" s="408"/>
      <c r="S256" s="420"/>
      <c r="T256" s="408"/>
      <c r="U256" s="422"/>
    </row>
    <row r="257" spans="1:21" ht="27" customHeight="1" thickBot="1">
      <c r="A257" s="140" t="s">
        <v>63</v>
      </c>
      <c r="B257" s="128" t="s">
        <v>62</v>
      </c>
      <c r="C257" s="128"/>
      <c r="D257" s="128"/>
      <c r="E257" s="128"/>
      <c r="F257" s="128"/>
      <c r="G257" s="128"/>
      <c r="H257" s="128"/>
      <c r="I257" s="128"/>
      <c r="J257" s="128"/>
      <c r="K257" s="128"/>
      <c r="L257" s="128"/>
      <c r="M257" s="136"/>
      <c r="O257" s="421" t="s">
        <v>418</v>
      </c>
      <c r="P257" s="408"/>
      <c r="Q257" s="420"/>
      <c r="R257" s="408"/>
      <c r="S257" s="420"/>
      <c r="T257" s="408"/>
      <c r="U257" s="422"/>
    </row>
    <row r="258" spans="1:21" ht="27" customHeight="1" thickBot="1">
      <c r="A258" s="140"/>
      <c r="B258" s="436" t="str">
        <f>"Other: "&amp;IF(COUNTIF(O$216:O$265,O$278)=0,"(to be autofilled from data to the right)","(NOTE:  Consulting fees, construction management fees, any financial or other guarantee fees required for financing, and acquisition costs of the site in excess of appraised value must be paid out of the Developer Fee limit.)  ")&amp;IF(O$216=O$278,U$216&amp;" - "&amp;TEXT(Q$216+S$216,"$#,##0")&amp;"; ","")&amp;IF(O$217=O$278,U$217&amp;" - "&amp;TEXT(Q$217+S$217,"$#,##0")&amp;"; ","")&amp;IF(O$218=O$278,U$218&amp;" - "&amp;TEXT(Q$218+S$218,"$#,##0")&amp;"; ","")&amp;IF(O$219=O$278,U$219&amp;" - "&amp;TEXT(Q$219+S$219,"$#,##0")&amp;"; ","")&amp;IF(O$220=O$278,U$220&amp;" - "&amp;TEXT(Q$220+S$220,"$#,##0")&amp;"; ","")&amp;IF(O$221=O$278,U$221&amp;" - "&amp;TEXT(Q$221+S$221,"$#,##0")&amp;"; ","")&amp;IF(O$222=O$278,U$222&amp;" - "&amp;TEXT(Q$222+S$222,"$#,##0")&amp;"; ","")&amp;IF(O$223=O$278,U$223&amp;" - "&amp;TEXT(Q$223+S$223,"$#,##0")&amp;"; ","")&amp;IF(O$224=O$278,U$224&amp;" - "&amp;TEXT(Q$224+S$224,"$#,##0")&amp;"; ","")&amp;IF(O$225=O$278,U$225&amp;" - "&amp;TEXT(Q$225+S$225,"$#,##0")&amp;"; ","")&amp;IF(O$226=O$278,U$226&amp;" - "&amp;TEXT(Q$226+S$226,"$#,##0")&amp;"; ","")&amp;IF(O$227=O$278,U$227&amp;" - "&amp;TEXT(Q$227+S$227,"$#,##0")&amp;"; ","")&amp;IF(O$228=O$278,U$228&amp;" - "&amp;TEXT(Q$228+S$228,"$#,##0")&amp;"; ","")&amp;IF(O$229=O$278,U$229&amp;" - "&amp;TEXT(Q$229+S$229,"$#,##0")&amp;"; ","")&amp;IF(O$230=O$278,U$230&amp;" - "&amp;TEXT(Q$230+S$230,"$#,##0")&amp;"; ","")&amp;IF(O$231=O$278,U$231&amp;" - "&amp;TEXT(Q$231+S$231,"$#,##0")&amp;"; ","")&amp;IF(O$232=O$278,U$232&amp;" - "&amp;TEXT(Q$232+S$232,"$#,##0")&amp;"; ","")&amp;IF(O$233=O$278,U$233&amp;" - "&amp;TEXT(Q$233+S$233,"$#,##0")&amp;"; ","")&amp;IF(O$234=O$278,U$234&amp;" - "&amp;TEXT(Q$234+S$234,"$#,##0")&amp;"; ","")&amp;IF(O$235=O$278,U$235&amp;" - "&amp;TEXT(Q$235+S$235,"$#,##0")&amp;"; ","")&amp;IF(O$236=O$278,U$236&amp;" - "&amp;TEXT(Q$236+S$236,"$#,##0")&amp;"; ","")&amp;IF(O$237=O$278,U$237&amp;" - "&amp;TEXT(Q$237+S$237,"$#,##0")&amp;"; ","")&amp;IF(O$238=O$278,U$238&amp;" - "&amp;TEXT(Q$238+S$238,"$#,##0")&amp;"; ","")&amp;IF(O$239=O$278,U$239&amp;" - "&amp;TEXT(Q$239+S$239,"$#,##0")&amp;"; ","")&amp;IF(O$240=O$278,U$240&amp;" - "&amp;TEXT(Q$240+S$240,"$#,##0")&amp;"; ","")&amp;IF(O$241=O$278,U$241&amp;" - "&amp;TEXT(Q$241+S$241,"$#,##0")&amp;"; ","")&amp;IF(O$242=O$278,U$242&amp;" - "&amp;TEXT(Q$242+S$242,"$#,##0")&amp;"; ","")&amp;IF(O$243=O$278,U$243&amp;" - "&amp;TEXT(Q$243+S$243,"$#,##0")&amp;"; ","")&amp;IF(O$244=O$278,U$244&amp;" - "&amp;TEXT(Q$244+S$244,"$#,##0")&amp;"; ","")&amp;IF(O$245=O$278,U$245&amp;" - "&amp;TEXT(Q$245+S$245,"$#,##0")&amp;"; ","")&amp;IF(O$246=O$278,U$246&amp;" - "&amp;TEXT(Q$246+S$246,"$#,##0")&amp;"; ","")&amp;IF(O$247=O$278,U$247&amp;" - "&amp;TEXT(Q$247+S$247,"$#,##0")&amp;"; ","")&amp;IF(O$248=O$278,U$248&amp;" - "&amp;TEXT(Q$248+S$248,"$#,##0")&amp;"; ","")&amp;IF(O$249=O$278,U$249&amp;" - "&amp;TEXT(Q$249+S$249,"$#,##0")&amp;"; ","")&amp;IF(O$250=O$278,U$250&amp;" - "&amp;TEXT(Q$250+S$250,"$#,##0")&amp;"; ","")&amp;IF(O$251=O$278,U$251&amp;" - "&amp;TEXT(Q$251+S$251,"$#,##0")&amp;"; ","")&amp;IF(O$252=O$278,U$252&amp;" - "&amp;TEXT(Q$252+S$252,"$#,##0")&amp;"; ","")&amp;IF(O$253=O$278,U$253&amp;" - "&amp;TEXT(Q$253+S$253,"$#,##0")&amp;"; ","")&amp;IF(O$254=O$278,U$254&amp;" - "&amp;TEXT(Q$254+S$254,"$#,##0")&amp;"; ","")&amp;IF(O$255=O$278,U$255&amp;" - "&amp;TEXT(Q$255+S$255,"$#,##0")&amp;"; ","")&amp;IF(O$256=O$278,U$256&amp;" - "&amp;TEXT(Q$256+S$256,"$#,##0")&amp;"; ","")&amp;IF(O$257=O$278,U$257&amp;" - "&amp;TEXT(Q$257+S$257,"$#,##0")&amp;"; ","")&amp;IF(O$258=O$278,U$258&amp;" - "&amp;TEXT(Q$258+S$258,"$#,##0")&amp;"; ","")&amp;IF(O$259=O$278,U$259&amp;" - "&amp;TEXT(Q$259+S$259,"$#,##0")&amp;"; ","")&amp;IF(O$260=O$278,U$260&amp;" - "&amp;TEXT(Q$260+S$260,"$#,##0")&amp;"; ","")&amp;IF(O$261=O$278,U$261&amp;" - "&amp;TEXT(Q$261+S$261,"$#,##0")&amp;"; ","")&amp;IF(O$262=O$278,U$262&amp;" - "&amp;TEXT(Q$262+S$262,"$#,##0")&amp;"; ","")&amp;IF(O$263=O$278,U$263&amp;" - "&amp;TEXT(Q$263+S$263,"$#,##0")&amp;"; ","")&amp;IF(O$264=O$278,U$264&amp;" - "&amp;TEXT(Q$264+S$264,"$#,##0")&amp;"; ","")&amp;IF(O$265=O$278,U$265&amp;" - "&amp;TEXT(Q$265+S$265,"$#,##0")&amp;"; ","")</f>
        <v>Other: (to be autofilled from data to the right)</v>
      </c>
      <c r="C258" s="437"/>
      <c r="D258" s="437"/>
      <c r="E258" s="437"/>
      <c r="F258" s="437"/>
      <c r="G258" s="437"/>
      <c r="H258" s="437"/>
      <c r="I258" s="437"/>
      <c r="J258" s="437"/>
      <c r="K258" s="437"/>
      <c r="L258" s="438"/>
      <c r="M258" s="136"/>
      <c r="O258" s="421" t="s">
        <v>418</v>
      </c>
      <c r="P258" s="408"/>
      <c r="Q258" s="420"/>
      <c r="R258" s="408"/>
      <c r="S258" s="420"/>
      <c r="T258" s="408"/>
      <c r="U258" s="422"/>
    </row>
    <row r="259" spans="1:21" ht="24" customHeight="1" thickBot="1">
      <c r="A259" s="140"/>
      <c r="B259" s="439"/>
      <c r="C259" s="440"/>
      <c r="D259" s="440"/>
      <c r="E259" s="440"/>
      <c r="F259" s="440"/>
      <c r="G259" s="440"/>
      <c r="H259" s="440"/>
      <c r="I259" s="440"/>
      <c r="J259" s="440"/>
      <c r="K259" s="440"/>
      <c r="L259" s="441"/>
      <c r="M259" s="136"/>
      <c r="O259" s="421" t="s">
        <v>418</v>
      </c>
      <c r="P259" s="408"/>
      <c r="Q259" s="420"/>
      <c r="R259" s="408"/>
      <c r="S259" s="420"/>
      <c r="T259" s="408"/>
      <c r="U259" s="422"/>
    </row>
    <row r="260" spans="1:21" ht="27" customHeight="1" thickBot="1">
      <c r="A260" s="140"/>
      <c r="B260" s="439"/>
      <c r="C260" s="440"/>
      <c r="D260" s="440"/>
      <c r="E260" s="440"/>
      <c r="F260" s="440"/>
      <c r="G260" s="440"/>
      <c r="H260" s="440"/>
      <c r="I260" s="440"/>
      <c r="J260" s="440"/>
      <c r="K260" s="440"/>
      <c r="L260" s="441"/>
      <c r="M260" s="136"/>
      <c r="O260" s="421" t="s">
        <v>418</v>
      </c>
      <c r="P260" s="408"/>
      <c r="Q260" s="420"/>
      <c r="R260" s="408"/>
      <c r="S260" s="420"/>
      <c r="T260" s="408"/>
      <c r="U260" s="422"/>
    </row>
    <row r="261" spans="1:21" ht="27" customHeight="1" thickBot="1">
      <c r="A261" s="128"/>
      <c r="B261" s="439"/>
      <c r="C261" s="440"/>
      <c r="D261" s="440"/>
      <c r="E261" s="440"/>
      <c r="F261" s="440"/>
      <c r="G261" s="440"/>
      <c r="H261" s="440"/>
      <c r="I261" s="440"/>
      <c r="J261" s="440"/>
      <c r="K261" s="440"/>
      <c r="L261" s="441"/>
      <c r="M261" s="136"/>
      <c r="O261" s="421" t="s">
        <v>418</v>
      </c>
      <c r="P261" s="408"/>
      <c r="Q261" s="420"/>
      <c r="R261" s="408"/>
      <c r="S261" s="420"/>
      <c r="T261" s="408"/>
      <c r="U261" s="422"/>
    </row>
    <row r="262" spans="1:21" ht="27" customHeight="1" thickBot="1">
      <c r="A262" s="128"/>
      <c r="B262" s="439"/>
      <c r="C262" s="440"/>
      <c r="D262" s="440"/>
      <c r="E262" s="440"/>
      <c r="F262" s="440"/>
      <c r="G262" s="440"/>
      <c r="H262" s="440"/>
      <c r="I262" s="440"/>
      <c r="J262" s="440"/>
      <c r="K262" s="440"/>
      <c r="L262" s="441"/>
      <c r="M262" s="136"/>
      <c r="O262" s="421" t="s">
        <v>418</v>
      </c>
      <c r="P262" s="408"/>
      <c r="Q262" s="420"/>
      <c r="R262" s="408"/>
      <c r="S262" s="420"/>
      <c r="T262" s="408"/>
      <c r="U262" s="422"/>
    </row>
    <row r="263" spans="1:21" ht="27" customHeight="1" thickBot="1">
      <c r="A263" s="128"/>
      <c r="B263" s="439"/>
      <c r="C263" s="440"/>
      <c r="D263" s="440"/>
      <c r="E263" s="440"/>
      <c r="F263" s="440"/>
      <c r="G263" s="440"/>
      <c r="H263" s="440"/>
      <c r="I263" s="440"/>
      <c r="J263" s="440"/>
      <c r="K263" s="440"/>
      <c r="L263" s="441"/>
      <c r="M263" s="136"/>
      <c r="O263" s="421" t="s">
        <v>418</v>
      </c>
      <c r="P263" s="408"/>
      <c r="Q263" s="420"/>
      <c r="R263" s="408"/>
      <c r="S263" s="420"/>
      <c r="T263" s="408"/>
      <c r="U263" s="422"/>
    </row>
    <row r="264" spans="1:21" ht="27" customHeight="1" thickBot="1">
      <c r="A264" s="128"/>
      <c r="B264" s="442"/>
      <c r="C264" s="443"/>
      <c r="D264" s="443"/>
      <c r="E264" s="443"/>
      <c r="F264" s="443"/>
      <c r="G264" s="443"/>
      <c r="H264" s="443"/>
      <c r="I264" s="443"/>
      <c r="J264" s="443"/>
      <c r="K264" s="443"/>
      <c r="L264" s="444"/>
      <c r="M264" s="235"/>
      <c r="O264" s="421" t="s">
        <v>418</v>
      </c>
      <c r="P264" s="408"/>
      <c r="Q264" s="420"/>
      <c r="R264" s="408"/>
      <c r="S264" s="420"/>
      <c r="T264" s="408"/>
      <c r="U264" s="422"/>
    </row>
    <row r="265" spans="1:21" ht="27" customHeight="1" thickBot="1">
      <c r="A265" s="128"/>
      <c r="B265" s="232"/>
      <c r="C265" s="232"/>
      <c r="D265" s="232"/>
      <c r="E265" s="232"/>
      <c r="F265" s="232"/>
      <c r="G265" s="232"/>
      <c r="H265" s="232"/>
      <c r="I265" s="232"/>
      <c r="J265" s="232"/>
      <c r="K265" s="232"/>
      <c r="L265" s="232"/>
      <c r="M265" s="235"/>
      <c r="O265" s="421" t="s">
        <v>418</v>
      </c>
      <c r="P265" s="408"/>
      <c r="Q265" s="420"/>
      <c r="R265" s="408"/>
      <c r="S265" s="420"/>
      <c r="T265" s="408"/>
      <c r="U265" s="422"/>
    </row>
    <row r="266" spans="1:21" ht="24" customHeight="1">
      <c r="A266" s="140" t="s">
        <v>338</v>
      </c>
      <c r="B266" s="128" t="s">
        <v>339</v>
      </c>
      <c r="C266" s="128"/>
      <c r="D266" s="128"/>
      <c r="E266" s="128"/>
      <c r="F266" s="128"/>
      <c r="G266" s="128"/>
      <c r="H266" s="128"/>
      <c r="I266" s="128"/>
      <c r="J266" s="128"/>
      <c r="K266" s="128"/>
      <c r="L266" s="128"/>
      <c r="M266" s="136"/>
      <c r="O266" s="408"/>
      <c r="P266" s="408"/>
      <c r="Q266" s="408"/>
      <c r="R266" s="408"/>
      <c r="S266" s="408"/>
      <c r="T266" s="408"/>
      <c r="U266" s="408"/>
    </row>
    <row r="267" spans="1:21" ht="27" customHeight="1">
      <c r="A267" s="132"/>
      <c r="B267" s="436" t="str">
        <f>"Other Reserves: "&amp;IF(COUNTIF(O$216:O$265,O$279)=0,"(to be autofilled from data to the right)","")&amp;IF(O$216=O$279,U$216&amp;" - "&amp;TEXT(Q$216+S$216,"$#,##0")&amp;"; ","")&amp;IF(O$217=O$279,U$217&amp;" - "&amp;TEXT(Q$217+S$217,"$#,##0")&amp;"; ","")&amp;IF(O$218=O$279,U$218&amp;" - "&amp;TEXT(Q$218+S$218,"$#,##0")&amp;"; ","")&amp;IF(O$219=O$279,U$219&amp;" - "&amp;TEXT(Q$219+S$219,"$#,##0")&amp;"; ","")&amp;IF(O$220=O$279,U$220&amp;" - "&amp;TEXT(Q$220+S$220,"$#,##0")&amp;"; ","")&amp;IF(O$221=O$279,U$221&amp;" - "&amp;TEXT(Q$221+S$221,"$#,##0")&amp;"; ","")&amp;IF(O$222=O$279,U$222&amp;" - "&amp;TEXT(Q$222+S$222,"$#,##0")&amp;"; ","")&amp;IF(O$223=O$279,U$223&amp;" - "&amp;TEXT(Q$223+S$223,"$#,##0")&amp;"; ","")&amp;IF(O$224=O$279,U$224&amp;" - "&amp;TEXT(Q$224+S$224,"$#,##0")&amp;"; ","")&amp;IF(O$225=O$279,U$225&amp;" - "&amp;TEXT(Q$225+S$225,"$#,##0")&amp;"; ","")&amp;IF(O$226=O$279,U$226&amp;" - "&amp;TEXT(Q$226+S$226,"$#,##0")&amp;"; ","")&amp;IF(O$227=O$279,U$227&amp;" - "&amp;TEXT(Q$227+S$227,"$#,##0")&amp;"; ","")&amp;IF(O$228=O$279,U$228&amp;" - "&amp;TEXT(Q$228+S$228,"$#,##0")&amp;"; ","")&amp;IF(O$229=O$279,U$229&amp;" - "&amp;TEXT(Q$229+S$229,"$#,##0")&amp;"; ","")&amp;IF(O$230=O$279,U$230&amp;" - "&amp;TEXT(Q$230+S$230,"$#,##0")&amp;"; ","")&amp;IF(O$231=O$279,U$231&amp;" - "&amp;TEXT(Q$231+S$231,"$#,##0")&amp;"; ","")&amp;IF(O$232=O$279,U$232&amp;" - "&amp;TEXT(Q$232+S$232,"$#,##0")&amp;"; ","")&amp;IF(O$233=O$279,U$233&amp;" - "&amp;TEXT(Q$233+S$233,"$#,##0")&amp;"; ","")&amp;IF(O$234=O$279,U$234&amp;" - "&amp;TEXT(Q$234+S$234,"$#,##0")&amp;"; ","")&amp;IF(O$235=O$279,U$235&amp;" - "&amp;TEXT(Q$235+S$235,"$#,##0")&amp;"; ","")&amp;IF(O$236=O$279,U$236&amp;" - "&amp;TEXT(Q$236+S$236,"$#,##0")&amp;"; ","")&amp;IF(O$237=O$279,U$237&amp;" - "&amp;TEXT(Q$237+S$237,"$#,##0")&amp;"; ","")&amp;IF(O$238=O$279,U$238&amp;" - "&amp;TEXT(Q$238+S$238,"$#,##0")&amp;"; ","")&amp;IF(O$239=O$279,U$239&amp;" - "&amp;TEXT(Q$239+S$239,"$#,##0")&amp;"; ","")&amp;IF(O$240=O$279,U$240&amp;" - "&amp;TEXT(Q$240+S$240,"$#,##0")&amp;"; ","")&amp;IF(O$241=O$279,U$241&amp;" - "&amp;TEXT(Q$241+S$241,"$#,##0")&amp;"; ","")&amp;IF(O$242=O$279,U$242&amp;" - "&amp;TEXT(Q$242+S$242,"$#,##0")&amp;"; ","")&amp;IF(O$243=O$279,U$243&amp;" - "&amp;TEXT(Q$243+S$243,"$#,##0")&amp;"; ","")&amp;IF(O$244=O$279,U$244&amp;" - "&amp;TEXT(Q$244+S$244,"$#,##0")&amp;"; ","")&amp;IF(O$245=O$279,U$245&amp;" - "&amp;TEXT(Q$245+S$245,"$#,##0")&amp;"; ","")&amp;IF(O$246=O$279,U$246&amp;" - "&amp;TEXT(Q$246+S$246,"$#,##0")&amp;"; ","")&amp;IF(O$247=O$279,U$247&amp;" - "&amp;TEXT(Q$247+S$247,"$#,##0")&amp;"; ","")&amp;IF(O$248=O$279,U$248&amp;" - "&amp;TEXT(Q$248+S$248,"$#,##0")&amp;"; ","")&amp;IF(O$249=O$279,U$249&amp;" - "&amp;TEXT(Q$249+S$249,"$#,##0")&amp;"; ","")&amp;IF(O$250=O$279,U$250&amp;" - "&amp;TEXT(Q$250+S$250,"$#,##0")&amp;"; ","")&amp;IF(O$251=O$279,U$251&amp;" - "&amp;TEXT(Q$251+S$251,"$#,##0")&amp;"; ","")&amp;IF(O$252=O$279,U$252&amp;" - "&amp;TEXT(Q$252+S$252,"$#,##0")&amp;"; ","")&amp;IF(O$253=O$279,U$253&amp;" - "&amp;TEXT(Q$253+S$253,"$#,##0")&amp;"; ","")&amp;IF(O$254=O$279,U$254&amp;" - "&amp;TEXT(Q$254+S$254,"$#,##0")&amp;"; ","")&amp;IF(O$255=O$279,U$255&amp;" - "&amp;TEXT(Q$255+S$255,"$#,##0")&amp;"; ","")&amp;IF(O$256=O$279,U$256&amp;" - "&amp;TEXT(Q$256+S$256,"$#,##0")&amp;"; ","")&amp;IF(O$257=O$279,U$257&amp;" - "&amp;TEXT(Q$257+S$257,"$#,##0")&amp;"; ","")&amp;IF(O$258=O$279,U$258&amp;" - "&amp;TEXT(Q$258+S$258,"$#,##0")&amp;"; ","")&amp;IF(O$259=O$279,U$259&amp;" - "&amp;TEXT(Q$259+S$259,"$#,##0")&amp;"; ","")&amp;IF(O$260=O$279,U$260&amp;" - "&amp;TEXT(Q$260+S$260,"$#,##0")&amp;"; ","")&amp;IF(O$261=O$279,U$261&amp;" - "&amp;TEXT(Q$261+S$261,"$#,##0")&amp;"; ","")&amp;IF(O$262=O$279,U$262&amp;" - "&amp;TEXT(Q$262+S$262,"$#,##0")&amp;"; ","")&amp;IF(O$263=O$279,U$263&amp;" - "&amp;TEXT(Q$263+S$263,"$#,##0")&amp;"; ","")&amp;IF(O$264=O$279,U$264&amp;" - "&amp;TEXT(Q$264+S$264,"$#,##0")&amp;"; ","")&amp;IF(O$265=O$279,U$265&amp;" - "&amp;TEXT(Q$265+S$265,"$#,##0")&amp;"; ","")</f>
        <v>Other Reserves: (to be autofilled from data to the right)</v>
      </c>
      <c r="C267" s="437"/>
      <c r="D267" s="437"/>
      <c r="E267" s="437"/>
      <c r="F267" s="437"/>
      <c r="G267" s="437"/>
      <c r="H267" s="437"/>
      <c r="I267" s="437"/>
      <c r="J267" s="437"/>
      <c r="K267" s="437"/>
      <c r="L267" s="438"/>
      <c r="O267" s="132"/>
      <c r="P267" s="132"/>
      <c r="Q267" s="132"/>
      <c r="R267" s="132"/>
      <c r="S267" s="132"/>
      <c r="T267" s="408"/>
      <c r="U267" s="408"/>
    </row>
    <row r="268" spans="1:21" ht="27" customHeight="1">
      <c r="A268" s="128"/>
      <c r="B268" s="439"/>
      <c r="C268" s="440"/>
      <c r="D268" s="440"/>
      <c r="E268" s="440"/>
      <c r="F268" s="440"/>
      <c r="G268" s="440"/>
      <c r="H268" s="440"/>
      <c r="I268" s="440"/>
      <c r="J268" s="440"/>
      <c r="K268" s="440"/>
      <c r="L268" s="441"/>
      <c r="M268" s="136"/>
      <c r="O268" s="408"/>
      <c r="P268" s="408"/>
      <c r="Q268" s="409" t="s">
        <v>281</v>
      </c>
      <c r="R268" s="409"/>
      <c r="S268" s="409" t="s">
        <v>281</v>
      </c>
      <c r="T268" s="408"/>
      <c r="U268" s="408"/>
    </row>
    <row r="269" spans="1:21" ht="27" customHeight="1">
      <c r="A269" s="128"/>
      <c r="B269" s="439"/>
      <c r="C269" s="440"/>
      <c r="D269" s="440"/>
      <c r="E269" s="440"/>
      <c r="F269" s="440"/>
      <c r="G269" s="440"/>
      <c r="H269" s="440"/>
      <c r="I269" s="440"/>
      <c r="J269" s="440"/>
      <c r="K269" s="440"/>
      <c r="L269" s="441"/>
      <c r="M269" s="136"/>
      <c r="O269" s="410" t="s">
        <v>417</v>
      </c>
      <c r="P269" s="139"/>
      <c r="Q269" s="410" t="s">
        <v>419</v>
      </c>
      <c r="R269" s="139"/>
      <c r="S269" s="410" t="s">
        <v>420</v>
      </c>
      <c r="T269" s="408"/>
      <c r="U269" s="408"/>
    </row>
    <row r="270" spans="1:21" ht="27" customHeight="1">
      <c r="A270" s="128"/>
      <c r="B270" s="439"/>
      <c r="C270" s="440"/>
      <c r="D270" s="440"/>
      <c r="E270" s="440"/>
      <c r="F270" s="440"/>
      <c r="G270" s="440"/>
      <c r="H270" s="440"/>
      <c r="I270" s="440"/>
      <c r="J270" s="440"/>
      <c r="K270" s="440"/>
      <c r="L270" s="441"/>
      <c r="M270" s="136"/>
      <c r="O270" s="132"/>
      <c r="P270" s="132"/>
      <c r="Q270" s="132"/>
      <c r="R270" s="132"/>
      <c r="S270" s="132"/>
      <c r="T270" s="408"/>
      <c r="U270" s="408"/>
    </row>
    <row r="271" spans="1:21" ht="27" customHeight="1" thickBot="1">
      <c r="A271" s="128"/>
      <c r="B271" s="442"/>
      <c r="C271" s="443"/>
      <c r="D271" s="443"/>
      <c r="E271" s="443"/>
      <c r="F271" s="443"/>
      <c r="G271" s="443"/>
      <c r="H271" s="443"/>
      <c r="I271" s="443"/>
      <c r="J271" s="443"/>
      <c r="K271" s="443"/>
      <c r="L271" s="444"/>
      <c r="M271" s="136"/>
      <c r="O271" s="424" t="s">
        <v>427</v>
      </c>
      <c r="P271" s="423"/>
      <c r="Q271" s="426">
        <f t="shared" ref="Q271:Q280" si="39">SUMIF($O$216:$O$265,$O271,Q$216:Q$265)</f>
        <v>0</v>
      </c>
      <c r="R271" s="423"/>
      <c r="S271" s="426">
        <f t="shared" ref="S271:S280" si="40">SUMIF($O$216:$O$265,$O271,S$216:S$265)</f>
        <v>0</v>
      </c>
      <c r="T271" s="408"/>
      <c r="U271" s="431" t="str">
        <f>IF(Q271&lt;&gt;H$50,"Eligible ","")&amp;IF(AND(Q271&lt;&gt;H$50,S271&lt;&gt;J$50),"and ","")&amp;IF(S271&lt;&gt;J$50,"Ineligible ","")&amp;IF(AND(Q271&lt;&gt;H$50,S271&lt;&gt;J$50),"Costs do not match the above entries.",IF(OR(Q271&lt;&gt;H$50,S271&lt;&gt;J$50),"Cost does not match the above entry.",""))</f>
        <v/>
      </c>
    </row>
    <row r="272" spans="1:21" ht="27" customHeight="1" thickBot="1">
      <c r="A272" s="128"/>
      <c r="B272" s="132"/>
      <c r="C272" s="132"/>
      <c r="D272" s="132"/>
      <c r="E272" s="132"/>
      <c r="F272" s="132"/>
      <c r="G272" s="132"/>
      <c r="H272" s="132"/>
      <c r="I272" s="132"/>
      <c r="J272" s="132"/>
      <c r="K272" s="132"/>
      <c r="L272" s="132"/>
      <c r="M272" s="136"/>
      <c r="O272" s="424" t="s">
        <v>428</v>
      </c>
      <c r="P272" s="423"/>
      <c r="Q272" s="426">
        <f t="shared" si="39"/>
        <v>0</v>
      </c>
      <c r="R272" s="423"/>
      <c r="S272" s="426">
        <f t="shared" si="40"/>
        <v>0</v>
      </c>
      <c r="T272" s="408"/>
      <c r="U272" s="431" t="str">
        <f>IF(Q272&lt;&gt;H$55,"Eligible ","")&amp;IF(AND(Q272&lt;&gt;H$55,S272&lt;&gt;J$50),"and ","")&amp;IF(S272&lt;&gt;J$55,"Ineligible ","")&amp;IF(AND(Q272&lt;&gt;H$55,S272&lt;&gt;J$55),"Costs do not match the above entries.",IF(OR(Q272&lt;&gt;H$55,S272&lt;&gt;J$55),"Cost does not match the above entry.",""))</f>
        <v/>
      </c>
    </row>
    <row r="273" spans="1:21" ht="27" customHeight="1" thickBot="1">
      <c r="A273" s="140" t="s">
        <v>271</v>
      </c>
      <c r="B273" s="128" t="s">
        <v>272</v>
      </c>
      <c r="C273" s="128"/>
      <c r="D273" s="128"/>
      <c r="E273" s="128"/>
      <c r="F273" s="128"/>
      <c r="G273" s="128"/>
      <c r="H273" s="128"/>
      <c r="I273" s="128"/>
      <c r="J273" s="128"/>
      <c r="K273" s="128"/>
      <c r="L273" s="128"/>
      <c r="M273" s="235"/>
      <c r="O273" s="424" t="s">
        <v>435</v>
      </c>
      <c r="P273" s="423"/>
      <c r="Q273" s="426">
        <f t="shared" si="39"/>
        <v>0</v>
      </c>
      <c r="R273" s="423"/>
      <c r="S273" s="426">
        <f t="shared" si="40"/>
        <v>0</v>
      </c>
      <c r="T273" s="408"/>
      <c r="U273" s="431" t="str">
        <f>IF(Q273&lt;&gt;H$71,"Eligible ","")&amp;IF(AND(Q273&lt;&gt;H$71,S273&lt;&gt;J$71),"and ","")&amp;IF(S273&lt;&gt;J$71,"Ineligible ","")&amp;IF(AND(Q273&lt;&gt;H$71,S273&lt;&gt;J$71),"Costs do not match the above entries.",IF(OR(Q273&lt;&gt;H$71,S273&lt;&gt;J$71),"Cost does not match the above entry.",""))</f>
        <v/>
      </c>
    </row>
    <row r="274" spans="1:21" ht="27" customHeight="1" thickBot="1">
      <c r="A274" s="140"/>
      <c r="B274" s="436" t="str">
        <f>"Other: "&amp;IF(COUNTIF(O$216:O$265,O$280)=0,"(to be autofilled from data to the right)","(NOTE: Cost items permitted in this category are closing costs related to the acquisition of the land, inclusive of title work, recording fees, legal fees, etc.  "&amp;"Items not allowed include real estate taxes, escrows, carrying expenses, etc.  Any extension fees must be recognized as part of the actual cost line item.)  ")&amp;IF(O$216=O$280,U$216&amp;" - "&amp;TEXT(Q$216+S$216,"$#,##0")&amp;"; ","")&amp;IF(O$217=O$280,U$217&amp;" - "&amp;TEXT(Q$217+S$217,"$#,##0")&amp;"; ","")&amp;IF(O$218=O$280,U$218&amp;" - "&amp;TEXT(Q$218+S$218,"$#,##0")&amp;"; ","")&amp;IF(O$219=O$280,U$219&amp;" - "&amp;TEXT(Q$219+S$219,"$#,##0")&amp;"; ","")&amp;IF(O$220=O$280,U$220&amp;" - "&amp;TEXT(Q$220+S$220,"$#,##0")&amp;"; ","")&amp;IF(O$221=O$280,U$221&amp;" - "&amp;TEXT(Q$221+S$221,"$#,##0")&amp;"; ","")&amp;IF(O$222=O$280,U$222&amp;" - "&amp;TEXT(Q$222+S$222,"$#,##0")&amp;"; ","")&amp;IF(O$223=O$280,U$223&amp;" - "&amp;TEXT(Q$223+S$223,"$#,##0")&amp;"; ","")&amp;IF(O$224=O$280,U$224&amp;" - "&amp;TEXT(Q$224+S$224,"$#,##0")&amp;"; ","")&amp;IF(O$225=O$280,U$225&amp;" - "&amp;TEXT(Q$225+S$225,"$#,##0")&amp;"; ","")&amp;IF(O$226=O$280,U$226&amp;" - "&amp;TEXT(Q$226+S$226,"$#,##0")&amp;"; ","")&amp;IF(O$227=O$280,U$227&amp;" - "&amp;TEXT(Q$227+S$227,"$#,##0")&amp;"; ","")&amp;IF(O$228=O$280,U$228&amp;" - "&amp;TEXT(Q$228+S$228,"$#,##0")&amp;"; ","")&amp;IF(O$229=O$280,U$229&amp;" - "&amp;TEXT(Q$229+S$229,"$#,##0")&amp;"; ","")&amp;IF(O$230=O$280,U$230&amp;" - "&amp;TEXT(Q$230+S$230,"$#,##0")&amp;"; ","")&amp;IF(O$231=O$280,U$231&amp;" - "&amp;TEXT(Q$231+S$231,"$#,##0")&amp;"; ","")&amp;IF(O$232=O$280,U$232&amp;" - "&amp;TEXT(Q$232+S$232,"$#,##0")&amp;"; ","")&amp;IF(O$233=O$280,U$233&amp;" - "&amp;TEXT(Q$233+S$233,"$#,##0")&amp;"; ","")&amp;IF(O$234=O$280,U$234&amp;" - "&amp;TEXT(Q$234+S$234,"$#,##0")&amp;"; ","")&amp;IF(O$235=O$280,U$235&amp;" - "&amp;TEXT(Q$235+S$235,"$#,##0")&amp;"; ","")&amp;IF(O$236=O$280,U$236&amp;" - "&amp;TEXT(Q$236+S$236,"$#,##0")&amp;"; ","")&amp;IF(O$237=O$280,U$237&amp;" - "&amp;TEXT(Q$237+S$237,"$#,##0")&amp;"; ","")&amp;IF(O$238=O$280,U$238&amp;" - "&amp;TEXT(Q$238+S$238,"$#,##0")&amp;"; ","")&amp;IF(O$239=O$280,U$239&amp;" - "&amp;TEXT(Q$239+S$239,"$#,##0")&amp;"; ","")&amp;IF(O$240=O$280,U$240&amp;" - "&amp;TEXT(Q$240+S$240,"$#,##0")&amp;"; ","")&amp;IF(O$241=O$280,U$241&amp;" - "&amp;TEXT(Q$241+S$241,"$#,##0")&amp;"; ","")&amp;IF(O$242=O$280,U$242&amp;" - "&amp;TEXT(Q$242+S$242,"$#,##0")&amp;"; ","")&amp;IF(O$243=O$280,U$243&amp;" - "&amp;TEXT(Q$243+S$243,"$#,##0")&amp;"; ","")&amp;IF(O$244=O$280,U$244&amp;" - "&amp;TEXT(Q$244+S$244,"$#,##0")&amp;"; ","")&amp;IF(O$245=O$280,U$245&amp;" - "&amp;TEXT(Q$245+S$245,"$#,##0")&amp;"; ","")&amp;IF(O$246=O$280,U$246&amp;" - "&amp;TEXT(Q$246+S$246,"$#,##0")&amp;"; ","")&amp;IF(O$247=O$280,U$247&amp;" - "&amp;TEXT(Q$247+S$247,"$#,##0")&amp;"; ","")&amp;IF(O$248=O$280,U$248&amp;" - "&amp;TEXT(Q$248+S$248,"$#,##0")&amp;"; ","")&amp;IF(O$249=O$280,U$249&amp;" - "&amp;TEXT(Q$249+S$249,"$#,##0")&amp;"; ","")&amp;IF(O$250=O$280,U$250&amp;" - "&amp;TEXT(Q$250+S$250,"$#,##0")&amp;"; ","")&amp;IF(O$251=O$280,U$251&amp;" - "&amp;TEXT(Q$251+S$251,"$#,##0")&amp;"; ","")&amp;IF(O$252=O$280,U$252&amp;" - "&amp;TEXT(Q$252+S$252,"$#,##0")&amp;"; ","")&amp;IF(O$253=O$280,U$253&amp;" - "&amp;TEXT(Q$253+S$253,"$#,##0")&amp;"; ","")&amp;IF(O$254=O$280,U$254&amp;" - "&amp;TEXT(Q$254+S$254,"$#,##0")&amp;"; ","")&amp;IF(O$255=O$280,U$255&amp;" - "&amp;TEXT(Q$255+S$255,"$#,##0")&amp;"; ","")&amp;IF(O$256=O$280,U$256&amp;" - "&amp;TEXT(Q$256+S$256,"$#,##0")&amp;"; ","")&amp;IF(O$257=O$280,U$257&amp;" - "&amp;TEXT(Q$257+S$257,"$#,##0")&amp;"; ","")&amp;IF(O$258=O$280,U$258&amp;" - "&amp;TEXT(Q$258+S$258,"$#,##0")&amp;"; ","")&amp;IF(O$259=O$280,U$259&amp;" - "&amp;TEXT(Q$259+S$259,"$#,##0")&amp;"; ","")&amp;IF(O$260=O$280,U$260&amp;" - "&amp;TEXT(Q$260+S$260,"$#,##0")&amp;"; ","")&amp;IF(O$261=O$280,U$261&amp;" - "&amp;TEXT(Q$261+S$261,"$#,##0")&amp;"; ","")&amp;IF(O$262=O$280,U$262&amp;" - "&amp;TEXT(Q$262+S$262,"$#,##0")&amp;"; ","")&amp;IF(O$263=O$280,U$263&amp;" - "&amp;TEXT(Q$263+S$263,"$#,##0")&amp;"; ","")&amp;IF(O$264=O$280,U$264&amp;" - "&amp;TEXT(Q$264+S$264,"$#,##0")&amp;"; ","")&amp;IF(O$265=O$280,U$265&amp;" - "&amp;TEXT(Q$265+S$265,"$#,##0")&amp;"; ","")</f>
        <v>Other: (to be autofilled from data to the right)</v>
      </c>
      <c r="C274" s="437"/>
      <c r="D274" s="437"/>
      <c r="E274" s="437"/>
      <c r="F274" s="437"/>
      <c r="G274" s="437"/>
      <c r="H274" s="437"/>
      <c r="I274" s="437"/>
      <c r="J274" s="437"/>
      <c r="K274" s="437"/>
      <c r="L274" s="438"/>
      <c r="M274" s="235"/>
      <c r="N274" s="260"/>
      <c r="O274" s="425" t="s">
        <v>429</v>
      </c>
      <c r="P274" s="423"/>
      <c r="Q274" s="427">
        <f t="shared" si="39"/>
        <v>0</v>
      </c>
      <c r="R274" s="423"/>
      <c r="S274" s="427">
        <f t="shared" si="40"/>
        <v>0</v>
      </c>
      <c r="T274" s="408"/>
      <c r="U274" s="431" t="str">
        <f>IF(Q274&lt;&gt;H$100,"Eligible ","")&amp;IF(AND(Q274&lt;&gt;H$100,S274&lt;&gt;J$100),"and ","")&amp;IF(S274&lt;&gt;J$100,"Ineligible ","")&amp;IF(AND(Q274&lt;&gt;H$100,S274&lt;&gt;J$100),"Costs do not match the above entries.",IF(OR(Q274&lt;&gt;H$100,S274&lt;&gt;J$100),"Cost does not match the above entry.",""))</f>
        <v/>
      </c>
    </row>
    <row r="275" spans="1:21" ht="27" customHeight="1" thickBot="1">
      <c r="A275" s="140"/>
      <c r="B275" s="439"/>
      <c r="C275" s="440"/>
      <c r="D275" s="440"/>
      <c r="E275" s="440"/>
      <c r="F275" s="440"/>
      <c r="G275" s="440"/>
      <c r="H275" s="440"/>
      <c r="I275" s="440"/>
      <c r="J275" s="440"/>
      <c r="K275" s="440"/>
      <c r="L275" s="441"/>
      <c r="M275" s="235"/>
      <c r="N275" s="260"/>
      <c r="O275" s="424" t="s">
        <v>436</v>
      </c>
      <c r="P275" s="423"/>
      <c r="Q275" s="426">
        <f t="shared" si="39"/>
        <v>0</v>
      </c>
      <c r="R275" s="423"/>
      <c r="S275" s="426">
        <f t="shared" si="40"/>
        <v>0</v>
      </c>
      <c r="T275" s="408"/>
      <c r="U275" s="431" t="str">
        <f>IF(Q275&lt;&gt;H$112,"Eligible ","")&amp;IF(AND(Q275&lt;&gt;H$112,S275&lt;&gt;J$112),"and ","")&amp;IF(S275&lt;&gt;J$112,"Ineligible ","")&amp;IF(AND(Q275&lt;&gt;H$112,S275&lt;&gt;J$112),"Costs do not match the above entries.",IF(OR(Q275&lt;&gt;H$112,S275&lt;&gt;J$112),"Cost does not match the above entry.",""))</f>
        <v/>
      </c>
    </row>
    <row r="276" spans="1:21" ht="27" customHeight="1" thickBot="1">
      <c r="A276" s="140"/>
      <c r="B276" s="439"/>
      <c r="C276" s="440"/>
      <c r="D276" s="440"/>
      <c r="E276" s="440"/>
      <c r="F276" s="440"/>
      <c r="G276" s="440"/>
      <c r="H276" s="440"/>
      <c r="I276" s="440"/>
      <c r="J276" s="440"/>
      <c r="K276" s="440"/>
      <c r="L276" s="441"/>
      <c r="M276" s="235"/>
      <c r="N276" s="260"/>
      <c r="O276" s="425" t="s">
        <v>437</v>
      </c>
      <c r="P276" s="423"/>
      <c r="Q276" s="426">
        <f t="shared" si="39"/>
        <v>0</v>
      </c>
      <c r="R276" s="423"/>
      <c r="S276" s="426">
        <f t="shared" si="40"/>
        <v>0</v>
      </c>
      <c r="T276" s="408"/>
      <c r="U276" s="431" t="str">
        <f>IF(Q276&lt;&gt;H$129,"Eligible ","")&amp;IF(AND(Q276&lt;&gt;H$129,S276&lt;&gt;J$129),"and ","")&amp;IF(S276&lt;&gt;J$129,"Ineligible ","")&amp;IF(AND(Q276&lt;&gt;H$129,S276&lt;&gt;J$129),"Costs do not match the above entries.",IF(OR(Q276&lt;&gt;H$129,S276&lt;&gt;J$129),"Cost does not match the above entry.",""))</f>
        <v/>
      </c>
    </row>
    <row r="277" spans="1:21" ht="28.5" thickBot="1">
      <c r="A277" s="132"/>
      <c r="B277" s="439"/>
      <c r="C277" s="440"/>
      <c r="D277" s="440"/>
      <c r="E277" s="440"/>
      <c r="F277" s="440"/>
      <c r="G277" s="440"/>
      <c r="H277" s="440"/>
      <c r="I277" s="440"/>
      <c r="J277" s="440"/>
      <c r="K277" s="440"/>
      <c r="L277" s="441"/>
      <c r="M277" s="260"/>
      <c r="N277" s="260"/>
      <c r="O277" s="425" t="s">
        <v>438</v>
      </c>
      <c r="P277" s="423"/>
      <c r="Q277" s="427">
        <f t="shared" si="39"/>
        <v>0</v>
      </c>
      <c r="R277" s="423"/>
      <c r="S277" s="427">
        <f t="shared" si="40"/>
        <v>0</v>
      </c>
      <c r="T277" s="408"/>
      <c r="U277" s="431" t="str">
        <f>IF(Q277&lt;&gt;H$153,"Eligible ","")&amp;IF(AND(Q277&lt;&gt;H$153,S277&lt;&gt;J$153),"and ","")&amp;IF(S277&lt;&gt;J$153,"Ineligible ","")&amp;IF(AND(Q277&lt;&gt;H$153,S277&lt;&gt;J$153),"Costs do not match the above entries.",IF(OR(Q277&lt;&gt;H$153,S277&lt;&gt;J$153),"Cost does not match the above entry.",""))</f>
        <v/>
      </c>
    </row>
    <row r="278" spans="1:21" ht="28.5" thickBot="1">
      <c r="A278" s="140"/>
      <c r="B278" s="439"/>
      <c r="C278" s="440"/>
      <c r="D278" s="440"/>
      <c r="E278" s="440"/>
      <c r="F278" s="440"/>
      <c r="G278" s="440"/>
      <c r="H278" s="440"/>
      <c r="I278" s="440"/>
      <c r="J278" s="440"/>
      <c r="K278" s="440"/>
      <c r="L278" s="441"/>
      <c r="M278" s="235"/>
      <c r="N278" s="260"/>
      <c r="O278" s="425" t="s">
        <v>439</v>
      </c>
      <c r="P278" s="423"/>
      <c r="Q278" s="427">
        <f t="shared" si="39"/>
        <v>0</v>
      </c>
      <c r="R278" s="423"/>
      <c r="S278" s="427">
        <f t="shared" si="40"/>
        <v>0</v>
      </c>
      <c r="T278" s="408"/>
      <c r="U278" s="431" t="str">
        <f>IF(Q278&lt;&gt;H$181,"Eligible ","")&amp;IF(AND(Q278&lt;&gt;H$181,S278&lt;&gt;J$181),"and ","")&amp;IF(S278&lt;&gt;J$181,"Ineligible ","")&amp;IF(AND(Q278&lt;&gt;H$181,S278&lt;&gt;J$181),"Costs do not match the above entries.",IF(OR(Q278&lt;&gt;H$181,S278&lt;&gt;J$181),"Cost does not match the above entry.",""))</f>
        <v/>
      </c>
    </row>
    <row r="279" spans="1:21" ht="27" customHeight="1" thickBot="1">
      <c r="A279" s="128"/>
      <c r="B279" s="439"/>
      <c r="C279" s="440"/>
      <c r="D279" s="440"/>
      <c r="E279" s="440"/>
      <c r="F279" s="440"/>
      <c r="G279" s="440"/>
      <c r="H279" s="440"/>
      <c r="I279" s="440"/>
      <c r="J279" s="440"/>
      <c r="K279" s="440"/>
      <c r="L279" s="441"/>
      <c r="M279" s="235"/>
      <c r="N279" s="260"/>
      <c r="O279" s="425" t="s">
        <v>440</v>
      </c>
      <c r="P279" s="423"/>
      <c r="Q279" s="427">
        <f t="shared" si="39"/>
        <v>0</v>
      </c>
      <c r="R279" s="423"/>
      <c r="S279" s="427">
        <f t="shared" si="40"/>
        <v>0</v>
      </c>
      <c r="T279" s="408"/>
      <c r="U279" s="431" t="str">
        <f>IF(Q279&lt;&gt;H$190,"Eligible ","")&amp;IF(AND(Q279&lt;&gt;H$190,S279&lt;&gt;J$190),"and ","")&amp;IF(S279&lt;&gt;J$190,"Ineligible ","")&amp;IF(AND(Q279&lt;&gt;H$190,S279&lt;&gt;J$190),"Costs do not match the above entries.",IF(OR(Q279&lt;&gt;H$190,S279&lt;&gt;J$190),"Cost does not match the above entry.",""))</f>
        <v/>
      </c>
    </row>
    <row r="280" spans="1:21" ht="27" customHeight="1" thickBot="1">
      <c r="A280" s="128"/>
      <c r="B280" s="439"/>
      <c r="C280" s="440"/>
      <c r="D280" s="440"/>
      <c r="E280" s="440"/>
      <c r="F280" s="440"/>
      <c r="G280" s="440"/>
      <c r="H280" s="440"/>
      <c r="I280" s="440"/>
      <c r="J280" s="440"/>
      <c r="K280" s="440"/>
      <c r="L280" s="441"/>
      <c r="M280" s="235"/>
      <c r="N280" s="260"/>
      <c r="O280" s="425" t="s">
        <v>441</v>
      </c>
      <c r="P280" s="423"/>
      <c r="Q280" s="427">
        <f t="shared" si="39"/>
        <v>0</v>
      </c>
      <c r="R280" s="423"/>
      <c r="S280" s="427">
        <f t="shared" si="40"/>
        <v>0</v>
      </c>
      <c r="T280" s="408"/>
      <c r="U280" s="431" t="str">
        <f>IF(Q280&lt;&gt;H$199,"Eligible ","")&amp;IF(AND(Q280&lt;&gt;H$199,S280&lt;&gt;J$199),"and ","")&amp;IF(S280&lt;&gt;J$199,"Ineligible ","")&amp;IF(AND(Q280&lt;&gt;H$199,S280&lt;&gt;J$199),"Costs do not match the above entries.",IF(OR(Q280&lt;&gt;H$199,S280&lt;&gt;J$199),"Cost does not match the above entry.",""))</f>
        <v/>
      </c>
    </row>
    <row r="281" spans="1:21" ht="27" customHeight="1">
      <c r="A281" s="128"/>
      <c r="B281" s="442"/>
      <c r="C281" s="443"/>
      <c r="D281" s="443"/>
      <c r="E281" s="443"/>
      <c r="F281" s="443"/>
      <c r="G281" s="443"/>
      <c r="H281" s="443"/>
      <c r="I281" s="443"/>
      <c r="J281" s="443"/>
      <c r="K281" s="443"/>
      <c r="L281" s="444"/>
      <c r="M281" s="235"/>
      <c r="N281" s="260"/>
      <c r="O281" s="235"/>
      <c r="P281" s="235"/>
      <c r="Q281" s="235"/>
      <c r="R281" s="235"/>
      <c r="S281" s="235"/>
      <c r="T281" s="235"/>
      <c r="U281" s="235"/>
    </row>
    <row r="282" spans="1:21" ht="20.149999999999999" customHeight="1">
      <c r="A282" s="128"/>
      <c r="B282" s="232"/>
      <c r="C282" s="232"/>
      <c r="D282" s="232"/>
      <c r="E282" s="232"/>
      <c r="F282" s="232"/>
      <c r="G282" s="232"/>
      <c r="H282" s="232"/>
      <c r="I282" s="232"/>
      <c r="J282" s="232"/>
      <c r="K282" s="232"/>
      <c r="L282" s="232"/>
      <c r="M282" s="235"/>
      <c r="N282" s="260"/>
      <c r="O282" s="235"/>
      <c r="P282" s="235"/>
      <c r="Q282" s="235"/>
      <c r="R282" s="235"/>
      <c r="S282" s="235"/>
      <c r="T282" s="235"/>
      <c r="U282" s="235"/>
    </row>
    <row r="283" spans="1:21">
      <c r="A283" s="235"/>
      <c r="B283" s="132" t="s">
        <v>351</v>
      </c>
      <c r="C283" s="235"/>
      <c r="D283" s="235"/>
      <c r="E283" s="235"/>
      <c r="F283" s="235"/>
      <c r="G283" s="235"/>
      <c r="H283" s="235"/>
      <c r="I283" s="235"/>
      <c r="J283" s="235"/>
      <c r="K283" s="235"/>
      <c r="L283" s="235"/>
      <c r="M283" s="235"/>
      <c r="O283" s="132"/>
      <c r="P283" s="132"/>
      <c r="Q283" s="132"/>
      <c r="R283" s="132"/>
      <c r="S283" s="132"/>
      <c r="T283" s="132"/>
      <c r="U283" s="132"/>
    </row>
    <row r="284" spans="1:21">
      <c r="A284" s="235"/>
      <c r="B284" s="132" t="s">
        <v>352</v>
      </c>
      <c r="C284" s="235"/>
      <c r="D284" s="235"/>
      <c r="E284" s="235"/>
      <c r="F284" s="235"/>
      <c r="G284" s="235"/>
      <c r="H284" s="235"/>
      <c r="I284" s="235"/>
      <c r="J284" s="235"/>
      <c r="K284" s="235"/>
      <c r="L284" s="235"/>
      <c r="M284" s="235"/>
      <c r="O284" s="132"/>
      <c r="P284" s="132"/>
      <c r="Q284" s="132"/>
      <c r="R284" s="132"/>
      <c r="S284" s="132"/>
      <c r="T284" s="132"/>
      <c r="U284" s="132"/>
    </row>
    <row r="285" spans="1:21">
      <c r="A285" s="132"/>
      <c r="B285" s="132"/>
      <c r="C285" s="132"/>
      <c r="D285" s="132"/>
      <c r="E285" s="132"/>
      <c r="F285" s="132"/>
      <c r="G285" s="132"/>
      <c r="H285" s="132"/>
      <c r="I285" s="132"/>
      <c r="J285" s="132"/>
      <c r="K285" s="132"/>
      <c r="L285" s="132"/>
      <c r="M285" s="132"/>
      <c r="O285" s="132"/>
      <c r="P285" s="132"/>
      <c r="Q285" s="132"/>
      <c r="R285" s="132"/>
      <c r="S285" s="132"/>
      <c r="T285" s="132"/>
      <c r="U285" s="132"/>
    </row>
    <row r="286" spans="1:21" ht="22" customHeight="1">
      <c r="A286" s="132"/>
      <c r="B286" s="132"/>
      <c r="C286" s="132"/>
      <c r="D286" s="132"/>
      <c r="E286" s="132"/>
      <c r="F286" s="132"/>
      <c r="G286" s="132"/>
      <c r="H286" s="132"/>
      <c r="I286" s="132"/>
      <c r="J286" s="132"/>
      <c r="K286" s="132"/>
      <c r="L286" s="132"/>
      <c r="M286" s="132"/>
      <c r="O286" s="132"/>
      <c r="P286" s="132"/>
      <c r="Q286" s="132"/>
      <c r="R286" s="132"/>
      <c r="S286" s="132"/>
      <c r="T286" s="132"/>
      <c r="U286" s="132"/>
    </row>
    <row r="287" spans="1:21" ht="22" customHeight="1">
      <c r="A287" s="132"/>
      <c r="B287" s="132"/>
      <c r="C287" s="132"/>
      <c r="D287" s="132"/>
      <c r="E287" s="132"/>
      <c r="F287" s="132"/>
      <c r="G287" s="132"/>
      <c r="H287" s="132"/>
      <c r="I287" s="132"/>
      <c r="J287" s="132"/>
      <c r="K287" s="132"/>
      <c r="L287" s="132"/>
      <c r="M287" s="132"/>
      <c r="O287" s="132"/>
      <c r="P287" s="132"/>
      <c r="Q287" s="132"/>
      <c r="R287" s="132"/>
      <c r="S287" s="132"/>
      <c r="T287" s="132"/>
      <c r="U287" s="132"/>
    </row>
    <row r="288" spans="1:21" ht="22" customHeight="1">
      <c r="T288" s="132"/>
      <c r="U288" s="132"/>
    </row>
    <row r="289" spans="15:21" ht="22" customHeight="1">
      <c r="T289" s="132"/>
      <c r="U289" s="132"/>
    </row>
    <row r="290" spans="15:21" ht="22" customHeight="1">
      <c r="T290" s="132"/>
      <c r="U290" s="132"/>
    </row>
    <row r="291" spans="15:21" ht="22" customHeight="1">
      <c r="T291" s="132"/>
      <c r="U291" s="132"/>
    </row>
    <row r="292" spans="15:21" ht="22" customHeight="1">
      <c r="T292" s="132"/>
      <c r="U292" s="132"/>
    </row>
    <row r="293" spans="15:21" ht="22" customHeight="1">
      <c r="T293" s="132"/>
      <c r="U293" s="132"/>
    </row>
    <row r="294" spans="15:21" ht="22" customHeight="1">
      <c r="T294" s="132"/>
      <c r="U294" s="132"/>
    </row>
    <row r="295" spans="15:21" ht="22" customHeight="1">
      <c r="O295" s="132"/>
      <c r="P295" s="132"/>
      <c r="Q295" s="132"/>
      <c r="R295" s="132"/>
      <c r="S295" s="132"/>
      <c r="T295" s="132"/>
      <c r="U295" s="132"/>
    </row>
    <row r="296" spans="15:21" ht="22" customHeight="1">
      <c r="O296" s="132"/>
      <c r="P296" s="132"/>
      <c r="Q296" s="132"/>
      <c r="R296" s="132"/>
      <c r="S296" s="132"/>
      <c r="T296" s="132"/>
      <c r="U296" s="132"/>
    </row>
    <row r="297" spans="15:21" ht="22" customHeight="1">
      <c r="O297" s="132"/>
      <c r="P297" s="132"/>
      <c r="Q297" s="132"/>
      <c r="R297" s="132"/>
      <c r="S297" s="132"/>
      <c r="T297" s="132"/>
      <c r="U297" s="132"/>
    </row>
    <row r="298" spans="15:21" ht="22" customHeight="1">
      <c r="O298" s="132"/>
      <c r="P298" s="132"/>
      <c r="Q298" s="132"/>
      <c r="R298" s="132"/>
      <c r="S298" s="132"/>
      <c r="T298" s="132"/>
      <c r="U298" s="132"/>
    </row>
    <row r="299" spans="15:21" ht="22" customHeight="1">
      <c r="O299" s="132"/>
      <c r="P299" s="132"/>
      <c r="Q299" s="132"/>
      <c r="R299" s="132"/>
      <c r="S299" s="132"/>
      <c r="T299" s="132"/>
      <c r="U299" s="132"/>
    </row>
    <row r="300" spans="15:21" ht="22" customHeight="1">
      <c r="O300" s="132"/>
      <c r="P300" s="132"/>
      <c r="Q300" s="132"/>
      <c r="R300" s="132"/>
      <c r="S300" s="132"/>
      <c r="T300" s="132"/>
      <c r="U300" s="132"/>
    </row>
    <row r="301" spans="15:21" ht="22" customHeight="1">
      <c r="O301" s="132"/>
      <c r="P301" s="132"/>
      <c r="Q301" s="132"/>
      <c r="R301" s="132"/>
      <c r="S301" s="132"/>
      <c r="T301" s="132"/>
      <c r="U301" s="132"/>
    </row>
    <row r="302" spans="15:21" ht="22" customHeight="1">
      <c r="O302" s="132"/>
      <c r="P302" s="132"/>
      <c r="Q302" s="132"/>
      <c r="R302" s="132"/>
      <c r="S302" s="132"/>
      <c r="T302" s="132"/>
      <c r="U302" s="132"/>
    </row>
    <row r="303" spans="15:21" ht="22" customHeight="1">
      <c r="O303" s="132"/>
      <c r="P303" s="132"/>
      <c r="Q303" s="132"/>
      <c r="R303" s="132"/>
      <c r="S303" s="132"/>
      <c r="T303" s="132"/>
      <c r="U303" s="132"/>
    </row>
    <row r="304" spans="15:21" ht="22" customHeight="1">
      <c r="O304" s="132"/>
      <c r="P304" s="132"/>
      <c r="Q304" s="132"/>
      <c r="R304" s="132"/>
      <c r="S304" s="132"/>
      <c r="T304" s="132"/>
      <c r="U304" s="132"/>
    </row>
    <row r="305" spans="2:21" ht="22" customHeight="1">
      <c r="O305" s="132"/>
      <c r="P305" s="132"/>
      <c r="Q305" s="132"/>
      <c r="R305" s="132"/>
      <c r="S305" s="132"/>
      <c r="T305" s="132"/>
      <c r="U305" s="132"/>
    </row>
    <row r="306" spans="2:21" ht="22" customHeight="1">
      <c r="O306" s="132"/>
      <c r="P306" s="132"/>
      <c r="Q306" s="132"/>
      <c r="R306" s="132"/>
      <c r="S306" s="132"/>
      <c r="T306" s="132"/>
      <c r="U306" s="132"/>
    </row>
    <row r="307" spans="2:21" ht="22" customHeight="1">
      <c r="O307" s="132"/>
      <c r="P307" s="132"/>
      <c r="Q307" s="132"/>
      <c r="R307" s="132"/>
      <c r="S307" s="132"/>
      <c r="T307" s="132"/>
      <c r="U307" s="132"/>
    </row>
    <row r="308" spans="2:21" ht="22" customHeight="1">
      <c r="O308" s="132"/>
      <c r="P308" s="132"/>
      <c r="Q308" s="132"/>
      <c r="R308" s="132"/>
      <c r="S308" s="132"/>
      <c r="T308" s="132"/>
      <c r="U308" s="132"/>
    </row>
    <row r="309" spans="2:21" ht="22" customHeight="1">
      <c r="O309" s="132"/>
      <c r="P309" s="132"/>
      <c r="Q309" s="132"/>
      <c r="R309" s="132"/>
      <c r="S309" s="132"/>
      <c r="T309" s="132"/>
      <c r="U309" s="132"/>
    </row>
    <row r="310" spans="2:21" ht="22" customHeight="1">
      <c r="O310" s="132"/>
      <c r="P310" s="132"/>
      <c r="Q310" s="132"/>
      <c r="R310" s="132"/>
      <c r="S310" s="132"/>
      <c r="T310" s="132"/>
      <c r="U310" s="132"/>
    </row>
    <row r="311" spans="2:21" ht="22" customHeight="1">
      <c r="O311" s="132"/>
      <c r="P311" s="132"/>
      <c r="Q311" s="132"/>
      <c r="R311" s="132"/>
      <c r="S311" s="132"/>
      <c r="T311" s="132"/>
      <c r="U311" s="132"/>
    </row>
    <row r="312" spans="2:21" ht="22" customHeight="1">
      <c r="B312" s="76" t="s">
        <v>418</v>
      </c>
      <c r="O312" s="132"/>
      <c r="P312" s="132"/>
      <c r="Q312" s="132"/>
      <c r="R312" s="132"/>
      <c r="S312" s="132"/>
      <c r="T312" s="132"/>
      <c r="U312" s="132"/>
    </row>
    <row r="313" spans="2:21" ht="22" customHeight="1">
      <c r="B313" s="76" t="s">
        <v>427</v>
      </c>
      <c r="O313" s="132"/>
      <c r="P313" s="132"/>
      <c r="Q313" s="132"/>
      <c r="R313" s="132"/>
      <c r="S313" s="132"/>
      <c r="T313" s="132"/>
      <c r="U313" s="132"/>
    </row>
    <row r="314" spans="2:21" ht="22" customHeight="1">
      <c r="B314" s="76" t="s">
        <v>428</v>
      </c>
      <c r="O314" s="132"/>
      <c r="P314" s="132"/>
      <c r="Q314" s="132"/>
      <c r="R314" s="132"/>
      <c r="S314" s="132"/>
      <c r="T314" s="132"/>
      <c r="U314" s="132"/>
    </row>
    <row r="315" spans="2:21" ht="22" customHeight="1">
      <c r="B315" s="76" t="s">
        <v>435</v>
      </c>
      <c r="O315" s="132"/>
      <c r="P315" s="132"/>
      <c r="Q315" s="132"/>
      <c r="R315" s="132"/>
      <c r="S315" s="132"/>
      <c r="T315" s="132"/>
      <c r="U315" s="132"/>
    </row>
    <row r="316" spans="2:21" ht="22" customHeight="1">
      <c r="B316" s="76" t="s">
        <v>429</v>
      </c>
      <c r="O316" s="132"/>
      <c r="P316" s="132"/>
      <c r="Q316" s="132"/>
      <c r="R316" s="132"/>
      <c r="S316" s="132"/>
      <c r="T316" s="132"/>
      <c r="U316" s="132"/>
    </row>
    <row r="317" spans="2:21" ht="22" customHeight="1">
      <c r="B317" s="76" t="s">
        <v>436</v>
      </c>
      <c r="O317" s="132"/>
      <c r="P317" s="132"/>
      <c r="Q317" s="132"/>
      <c r="R317" s="132"/>
      <c r="S317" s="132"/>
      <c r="T317" s="132"/>
      <c r="U317" s="132"/>
    </row>
    <row r="318" spans="2:21" ht="22" customHeight="1">
      <c r="B318" s="76" t="s">
        <v>437</v>
      </c>
      <c r="O318" s="132"/>
      <c r="P318" s="132"/>
      <c r="Q318" s="132"/>
      <c r="R318" s="132"/>
      <c r="S318" s="132"/>
      <c r="T318" s="132"/>
      <c r="U318" s="132"/>
    </row>
    <row r="319" spans="2:21" ht="22" customHeight="1">
      <c r="B319" s="76" t="s">
        <v>438</v>
      </c>
      <c r="O319" s="132"/>
      <c r="P319" s="132"/>
      <c r="Q319" s="132"/>
      <c r="R319" s="132"/>
      <c r="S319" s="132"/>
      <c r="T319" s="132"/>
      <c r="U319" s="132"/>
    </row>
    <row r="320" spans="2:21" ht="22" customHeight="1">
      <c r="B320" s="76" t="s">
        <v>439</v>
      </c>
      <c r="O320" s="132"/>
      <c r="P320" s="132"/>
      <c r="Q320" s="132"/>
      <c r="R320" s="132"/>
      <c r="S320" s="132"/>
      <c r="T320" s="132"/>
      <c r="U320" s="132"/>
    </row>
    <row r="321" spans="2:21" ht="22" customHeight="1">
      <c r="B321" s="76" t="s">
        <v>440</v>
      </c>
      <c r="O321" s="132"/>
      <c r="P321" s="132"/>
      <c r="Q321" s="132"/>
      <c r="R321" s="132"/>
      <c r="S321" s="132"/>
      <c r="T321" s="132"/>
      <c r="U321" s="132"/>
    </row>
    <row r="322" spans="2:21" ht="22" customHeight="1">
      <c r="B322" s="76" t="s">
        <v>441</v>
      </c>
      <c r="O322" s="132"/>
      <c r="P322" s="132"/>
      <c r="Q322" s="132"/>
      <c r="R322" s="132"/>
      <c r="S322" s="132"/>
      <c r="T322" s="132"/>
      <c r="U322" s="132"/>
    </row>
    <row r="323" spans="2:21" ht="22" customHeight="1">
      <c r="O323" s="132"/>
      <c r="P323" s="132"/>
      <c r="Q323" s="132"/>
      <c r="R323" s="132"/>
      <c r="S323" s="132"/>
      <c r="T323" s="132"/>
      <c r="U323" s="132"/>
    </row>
    <row r="324" spans="2:21" ht="22" customHeight="1">
      <c r="O324" s="132"/>
      <c r="P324" s="132"/>
      <c r="Q324" s="132"/>
      <c r="R324" s="132"/>
      <c r="S324" s="132"/>
      <c r="T324" s="132"/>
      <c r="U324" s="132"/>
    </row>
    <row r="325" spans="2:21" ht="22" customHeight="1">
      <c r="O325" s="132"/>
      <c r="P325" s="132"/>
      <c r="Q325" s="132"/>
      <c r="R325" s="132"/>
      <c r="S325" s="132"/>
      <c r="T325" s="132"/>
      <c r="U325" s="132"/>
    </row>
    <row r="326" spans="2:21" ht="22" customHeight="1">
      <c r="O326" s="132"/>
      <c r="P326" s="132"/>
      <c r="Q326" s="132"/>
      <c r="R326" s="132"/>
      <c r="S326" s="132"/>
      <c r="T326" s="132"/>
      <c r="U326" s="132"/>
    </row>
    <row r="327" spans="2:21" ht="22" customHeight="1">
      <c r="O327" s="132"/>
      <c r="P327" s="132"/>
      <c r="Q327" s="132"/>
      <c r="R327" s="132"/>
      <c r="S327" s="132"/>
      <c r="T327" s="132"/>
      <c r="U327" s="132"/>
    </row>
    <row r="328" spans="2:21" ht="22" customHeight="1">
      <c r="O328" s="132"/>
      <c r="P328" s="132"/>
      <c r="Q328" s="132"/>
      <c r="R328" s="132"/>
      <c r="S328" s="132"/>
      <c r="T328" s="132"/>
      <c r="U328" s="132"/>
    </row>
    <row r="329" spans="2:21" ht="22" customHeight="1">
      <c r="O329" s="132"/>
      <c r="P329" s="132"/>
      <c r="Q329" s="132"/>
      <c r="R329" s="132"/>
      <c r="S329" s="132"/>
      <c r="T329" s="132"/>
      <c r="U329" s="132"/>
    </row>
    <row r="330" spans="2:21" ht="22" customHeight="1">
      <c r="O330" s="132"/>
      <c r="P330" s="132"/>
      <c r="Q330" s="132"/>
      <c r="R330" s="132"/>
      <c r="S330" s="132"/>
      <c r="T330" s="132"/>
      <c r="U330" s="132"/>
    </row>
    <row r="331" spans="2:21" ht="22" customHeight="1">
      <c r="O331" s="132"/>
      <c r="P331" s="132"/>
      <c r="Q331" s="132"/>
      <c r="R331" s="132"/>
      <c r="S331" s="132"/>
      <c r="T331" s="132"/>
      <c r="U331" s="132"/>
    </row>
    <row r="332" spans="2:21" ht="22" customHeight="1">
      <c r="O332" s="132"/>
      <c r="P332" s="132"/>
      <c r="Q332" s="132"/>
      <c r="R332" s="132"/>
      <c r="S332" s="132"/>
      <c r="T332" s="132"/>
      <c r="U332" s="132"/>
    </row>
    <row r="333" spans="2:21" ht="22" customHeight="1">
      <c r="O333" s="132"/>
      <c r="P333" s="132"/>
      <c r="Q333" s="132"/>
      <c r="R333" s="132"/>
      <c r="S333" s="132"/>
      <c r="T333" s="132"/>
      <c r="U333" s="132"/>
    </row>
    <row r="334" spans="2:21" ht="22" customHeight="1">
      <c r="O334" s="132"/>
      <c r="P334" s="132"/>
      <c r="Q334" s="132"/>
      <c r="R334" s="132"/>
      <c r="S334" s="132"/>
      <c r="T334" s="132"/>
      <c r="U334" s="132"/>
    </row>
    <row r="335" spans="2:21" ht="22" customHeight="1"/>
    <row r="336" spans="2:21" ht="22" customHeight="1"/>
    <row r="337" ht="22" customHeight="1"/>
    <row r="338" ht="22" customHeight="1"/>
    <row r="339" ht="22" customHeight="1"/>
    <row r="340" ht="22" customHeight="1"/>
    <row r="341" ht="22" customHeight="1"/>
    <row r="342" ht="22" customHeight="1"/>
    <row r="343" ht="22" customHeight="1"/>
    <row r="344" ht="22" customHeight="1"/>
    <row r="345" ht="22" customHeight="1"/>
    <row r="346" ht="22" customHeight="1"/>
    <row r="347" ht="22" customHeight="1"/>
    <row r="348" ht="22" customHeight="1"/>
    <row r="349" ht="22" customHeight="1"/>
    <row r="350" ht="22" customHeight="1"/>
    <row r="351" ht="22" customHeight="1"/>
    <row r="352" ht="22" customHeight="1"/>
    <row r="353" ht="22" customHeight="1"/>
    <row r="354" ht="22" customHeight="1"/>
    <row r="355" ht="22" customHeight="1"/>
    <row r="356" ht="22" customHeight="1"/>
    <row r="357" ht="22" customHeight="1"/>
    <row r="358" ht="22" customHeight="1"/>
    <row r="359" ht="22" customHeight="1"/>
    <row r="360" ht="22" customHeight="1"/>
    <row r="361" ht="22" customHeight="1"/>
    <row r="362" ht="22" customHeight="1"/>
    <row r="363" ht="22" customHeight="1"/>
    <row r="364" ht="22" customHeight="1"/>
    <row r="365" ht="22" customHeight="1"/>
    <row r="366" ht="22" customHeight="1"/>
    <row r="367" ht="22" customHeight="1"/>
    <row r="368" ht="22" customHeight="1"/>
    <row r="369" ht="22" customHeight="1"/>
    <row r="370" ht="22" customHeight="1"/>
    <row r="371" ht="22" customHeight="1"/>
    <row r="372" ht="22" customHeight="1"/>
    <row r="373" ht="22" customHeight="1"/>
    <row r="374" ht="22" customHeight="1"/>
    <row r="375" ht="22" customHeight="1"/>
    <row r="376" ht="22" customHeight="1"/>
    <row r="377" ht="22" customHeight="1"/>
    <row r="378" ht="22" customHeight="1"/>
    <row r="379" ht="22" customHeight="1"/>
    <row r="380" ht="22" customHeight="1"/>
    <row r="381" ht="22" customHeight="1"/>
    <row r="382" ht="22" customHeight="1"/>
    <row r="383" ht="22" customHeight="1"/>
    <row r="384" ht="22" customHeight="1"/>
    <row r="385" ht="22" customHeight="1"/>
    <row r="386" ht="22" customHeight="1"/>
    <row r="387" ht="22" customHeight="1"/>
    <row r="388" ht="22" customHeight="1"/>
    <row r="389" ht="22" customHeight="1"/>
    <row r="390" ht="22" customHeight="1"/>
    <row r="391" ht="22" customHeight="1"/>
    <row r="392" ht="22" customHeight="1"/>
    <row r="393" ht="22" customHeight="1"/>
    <row r="394" ht="22" customHeight="1"/>
    <row r="395" ht="22" customHeight="1"/>
    <row r="396" ht="22" customHeight="1"/>
    <row r="397" ht="26" customHeight="1"/>
    <row r="398" ht="26" customHeight="1"/>
    <row r="399" ht="26" customHeight="1"/>
  </sheetData>
  <sheetProtection algorithmName="SHA-512" hashValue="h3kRu72MMw+keZCxagxDooH5PZ1WkCtozYLFcuO+K+K5hDlmpuH2O9neQ/JT82gXj4Pv6BY18wB56JqQkdme7A==" saltValue="/jPTGQdpZe7SALwGeA/oUQ==" spinCount="100000" sheet="1" objects="1" scenarios="1"/>
  <mergeCells count="21">
    <mergeCell ref="B274:L281"/>
    <mergeCell ref="B225:L229"/>
    <mergeCell ref="B244:L248"/>
    <mergeCell ref="B251:L255"/>
    <mergeCell ref="B267:L271"/>
    <mergeCell ref="B258:L264"/>
    <mergeCell ref="B232:L236"/>
    <mergeCell ref="O2:U2"/>
    <mergeCell ref="O3:U3"/>
    <mergeCell ref="O4:U7"/>
    <mergeCell ref="A2:M2"/>
    <mergeCell ref="A3:M3"/>
    <mergeCell ref="B220:L224"/>
    <mergeCell ref="B237:L241"/>
    <mergeCell ref="B215:L219"/>
    <mergeCell ref="B209:M209"/>
    <mergeCell ref="C6:H6"/>
    <mergeCell ref="K6:L6"/>
    <mergeCell ref="B75:L75"/>
    <mergeCell ref="B139:L139"/>
    <mergeCell ref="B208:L208"/>
  </mergeCells>
  <phoneticPr fontId="0" type="noConversion"/>
  <conditionalFormatting sqref="L66">
    <cfRule type="cellIs" dxfId="303" priority="113" operator="equal">
      <formula>"ERROR&gt;14%"</formula>
    </cfRule>
  </conditionalFormatting>
  <conditionalFormatting sqref="Q16:Q25 S16:S25 Q156 S156">
    <cfRule type="cellIs" dxfId="302" priority="92" operator="equal">
      <formula>0</formula>
    </cfRule>
  </conditionalFormatting>
  <conditionalFormatting sqref="Q47:Q57 S47:S57">
    <cfRule type="cellIs" dxfId="301" priority="93" operator="equal">
      <formula>0</formula>
    </cfRule>
  </conditionalFormatting>
  <conditionalFormatting sqref="Q61:Q67 S61:S67">
    <cfRule type="cellIs" dxfId="300" priority="94" operator="equal">
      <formula>0</formula>
    </cfRule>
  </conditionalFormatting>
  <conditionalFormatting sqref="S85:S114 Q85:Q114">
    <cfRule type="cellIs" dxfId="299" priority="95" operator="equal">
      <formula>0</formula>
    </cfRule>
  </conditionalFormatting>
  <conditionalFormatting sqref="Q120:Q131 S120:S131">
    <cfRule type="cellIs" dxfId="298" priority="96" operator="equal">
      <formula>0</formula>
    </cfRule>
  </conditionalFormatting>
  <conditionalFormatting sqref="Q152:Q154 S152:S154 S157:S158 Q157:Q158">
    <cfRule type="cellIs" dxfId="297" priority="98" operator="equal">
      <formula>0</formula>
    </cfRule>
  </conditionalFormatting>
  <conditionalFormatting sqref="Q178:Q184 S178:S184">
    <cfRule type="cellIs" dxfId="296" priority="99" operator="equal">
      <formula>0</formula>
    </cfRule>
  </conditionalFormatting>
  <conditionalFormatting sqref="Q189:Q192 S189:S192">
    <cfRule type="cellIs" dxfId="295" priority="100" operator="equal">
      <formula>0</formula>
    </cfRule>
  </conditionalFormatting>
  <conditionalFormatting sqref="Q197:Q201 S197:S201">
    <cfRule type="cellIs" dxfId="294" priority="101" operator="equal">
      <formula>0</formula>
    </cfRule>
  </conditionalFormatting>
  <conditionalFormatting sqref="Q137 S137">
    <cfRule type="cellIs" dxfId="293" priority="97" operator="equal">
      <formula>0</formula>
    </cfRule>
  </conditionalFormatting>
  <conditionalFormatting sqref="Q206 S206">
    <cfRule type="cellIs" dxfId="292" priority="106" operator="equal">
      <formula>0</formula>
    </cfRule>
  </conditionalFormatting>
  <conditionalFormatting sqref="J85">
    <cfRule type="expression" dxfId="291" priority="52">
      <formula>AND(J85=0,L$114&gt;0)</formula>
    </cfRule>
  </conditionalFormatting>
  <conditionalFormatting sqref="J104">
    <cfRule type="expression" dxfId="290" priority="51">
      <formula>AND(J104=0,L$114&gt;0)</formula>
    </cfRule>
  </conditionalFormatting>
  <conditionalFormatting sqref="Q274">
    <cfRule type="cellIs" dxfId="289" priority="29" operator="notEqual">
      <formula>H$100</formula>
    </cfRule>
  </conditionalFormatting>
  <conditionalFormatting sqref="Q271">
    <cfRule type="cellIs" dxfId="288" priority="4" operator="notEqual">
      <formula>H$50</formula>
    </cfRule>
  </conditionalFormatting>
  <conditionalFormatting sqref="S271">
    <cfRule type="cellIs" dxfId="287" priority="5" operator="notEqual">
      <formula>J$50</formula>
    </cfRule>
  </conditionalFormatting>
  <conditionalFormatting sqref="S274">
    <cfRule type="cellIs" dxfId="286" priority="30" operator="notEqual">
      <formula>J$100</formula>
    </cfRule>
  </conditionalFormatting>
  <conditionalFormatting sqref="Q277">
    <cfRule type="cellIs" dxfId="285" priority="38" operator="notEqual">
      <formula>H$153</formula>
    </cfRule>
  </conditionalFormatting>
  <conditionalFormatting sqref="Q276">
    <cfRule type="cellIs" dxfId="284" priority="35" operator="notEqual">
      <formula>H$129</formula>
    </cfRule>
  </conditionalFormatting>
  <conditionalFormatting sqref="S276">
    <cfRule type="cellIs" dxfId="283" priority="37" operator="notEqual">
      <formula>J$129</formula>
    </cfRule>
  </conditionalFormatting>
  <conditionalFormatting sqref="S277">
    <cfRule type="cellIs" dxfId="282" priority="39" operator="notEqual">
      <formula>J$153</formula>
    </cfRule>
  </conditionalFormatting>
  <conditionalFormatting sqref="Q278">
    <cfRule type="cellIs" dxfId="281" priority="40" operator="notEqual">
      <formula>H$181</formula>
    </cfRule>
  </conditionalFormatting>
  <conditionalFormatting sqref="Q279">
    <cfRule type="cellIs" dxfId="280" priority="43" operator="notEqual">
      <formula>H$190</formula>
    </cfRule>
  </conditionalFormatting>
  <conditionalFormatting sqref="Q280">
    <cfRule type="cellIs" dxfId="279" priority="45" operator="notEqual">
      <formula>H$199</formula>
    </cfRule>
  </conditionalFormatting>
  <conditionalFormatting sqref="S278">
    <cfRule type="cellIs" dxfId="278" priority="42" operator="notEqual">
      <formula>J$181</formula>
    </cfRule>
  </conditionalFormatting>
  <conditionalFormatting sqref="S279">
    <cfRule type="cellIs" dxfId="277" priority="44" operator="notEqual">
      <formula>J$190</formula>
    </cfRule>
  </conditionalFormatting>
  <conditionalFormatting sqref="S280">
    <cfRule type="cellIs" dxfId="276" priority="50" operator="notEqual">
      <formula>J$199</formula>
    </cfRule>
  </conditionalFormatting>
  <conditionalFormatting sqref="Q272">
    <cfRule type="cellIs" dxfId="275" priority="21" operator="notEqual">
      <formula>H$55</formula>
    </cfRule>
  </conditionalFormatting>
  <conditionalFormatting sqref="S272">
    <cfRule type="cellIs" dxfId="274" priority="22" operator="notEqual">
      <formula>J$55</formula>
    </cfRule>
  </conditionalFormatting>
  <conditionalFormatting sqref="Q275">
    <cfRule type="cellIs" dxfId="273" priority="31" operator="notEqual">
      <formula>H$112</formula>
    </cfRule>
  </conditionalFormatting>
  <conditionalFormatting sqref="S275">
    <cfRule type="cellIs" dxfId="272" priority="33" operator="notEqual">
      <formula>J$112</formula>
    </cfRule>
  </conditionalFormatting>
  <conditionalFormatting sqref="G244:H248 B237:F241">
    <cfRule type="expression" dxfId="271" priority="20">
      <formula>COUNTIF(O$216:O$265,O$275)=0</formula>
    </cfRule>
  </conditionalFormatting>
  <conditionalFormatting sqref="G251:H255 B244:F248">
    <cfRule type="expression" dxfId="270" priority="19">
      <formula>COUNTIF(O$216:O$265,O$276)=0</formula>
    </cfRule>
  </conditionalFormatting>
  <conditionalFormatting sqref="G237:H241 B232:F236">
    <cfRule type="expression" dxfId="269" priority="18">
      <formula>COUNTIF(O$216:O$265,O$274)=0</formula>
    </cfRule>
  </conditionalFormatting>
  <conditionalFormatting sqref="G232:H236 B225:H229">
    <cfRule type="expression" dxfId="268" priority="17">
      <formula>COUNTIF(O$216:O$265,O$273)=0</formula>
    </cfRule>
  </conditionalFormatting>
  <conditionalFormatting sqref="B220:H224">
    <cfRule type="expression" dxfId="267" priority="16">
      <formula>COUNTIF(O$216:O$265,O$272)=0</formula>
    </cfRule>
  </conditionalFormatting>
  <conditionalFormatting sqref="B215:H219">
    <cfRule type="expression" dxfId="266" priority="15">
      <formula>COUNTIF(O$216:O$265,O$271)=0</formula>
    </cfRule>
  </conditionalFormatting>
  <conditionalFormatting sqref="Q71 S71">
    <cfRule type="cellIs" dxfId="265" priority="9" operator="equal">
      <formula>0</formula>
    </cfRule>
  </conditionalFormatting>
  <conditionalFormatting sqref="Q73 S73">
    <cfRule type="cellIs" dxfId="264" priority="8" operator="equal">
      <formula>0</formula>
    </cfRule>
  </conditionalFormatting>
  <conditionalFormatting sqref="Q273">
    <cfRule type="cellIs" dxfId="263" priority="23" operator="notEqual">
      <formula>$H$71</formula>
    </cfRule>
  </conditionalFormatting>
  <conditionalFormatting sqref="S273">
    <cfRule type="cellIs" dxfId="262" priority="24" operator="notEqual">
      <formula>J$71</formula>
    </cfRule>
  </conditionalFormatting>
  <conditionalFormatting sqref="I244:L248">
    <cfRule type="expression" dxfId="261" priority="432">
      <formula>COUNTIF(V$216:V$264,V$274)=0</formula>
    </cfRule>
  </conditionalFormatting>
  <conditionalFormatting sqref="I251:L255">
    <cfRule type="expression" dxfId="260" priority="433">
      <formula>COUNTIF(V$216:V$264,V$275)=0</formula>
    </cfRule>
  </conditionalFormatting>
  <conditionalFormatting sqref="I237:L241">
    <cfRule type="expression" dxfId="259" priority="434">
      <formula>COUNTIF(V$216:V$264,V$273)=0</formula>
    </cfRule>
  </conditionalFormatting>
  <conditionalFormatting sqref="I232:L236 I225:L229">
    <cfRule type="expression" dxfId="258" priority="435">
      <formula>COUNTIF(V$216:V$264,V$272)=0</formula>
    </cfRule>
  </conditionalFormatting>
  <conditionalFormatting sqref="I220:L224">
    <cfRule type="expression" dxfId="257" priority="437">
      <formula>COUNTIF(V$216:V$264,V$271)=0</formula>
    </cfRule>
  </conditionalFormatting>
  <conditionalFormatting sqref="I215:L219">
    <cfRule type="expression" dxfId="256" priority="438">
      <formula>COUNTIF(V$216:V$264,V$270)=0</formula>
    </cfRule>
  </conditionalFormatting>
  <conditionalFormatting sqref="B274">
    <cfRule type="expression" dxfId="255" priority="439">
      <formula>COUNTIF(D$216:D$269,D$283)=0</formula>
    </cfRule>
  </conditionalFormatting>
  <conditionalFormatting sqref="B267:J271">
    <cfRule type="expression" dxfId="254" priority="440">
      <formula>COUNTIF(D$216:D$269,D$282)=0</formula>
    </cfRule>
  </conditionalFormatting>
  <conditionalFormatting sqref="B251:F255">
    <cfRule type="expression" dxfId="253" priority="452">
      <formula>COUNTIF(O$216:O$265,O$277)=0</formula>
    </cfRule>
  </conditionalFormatting>
  <conditionalFormatting sqref="B258">
    <cfRule type="expression" dxfId="252" priority="454">
      <formula>COUNTIF(D$216:D$269,D$281)=0</formula>
    </cfRule>
  </conditionalFormatting>
  <dataValidations xWindow="455" yWindow="385" count="2">
    <dataValidation type="whole" allowBlank="1" showInputMessage="1" showErrorMessage="1" error="Please enter a whole number." sqref="I189:J190 S206 I48:I55 H47:H55 H61:J63 J47:J55 H178:J181 J197:J199 H16:H25 H120:J129 O16:O25 Q16:Q25 S16:S25 O47:O55 Q47:Q55 S47:S55 O61:O63 Q61:Q63 S61:S63 O85:O112 Q85:Q112 S85:S112 O120:O129 Q120:Q129 S120:S129 S216:S265 O178:O181 Q178:Q181 S178:S181 O189:O190 Q189:Q190 S189:S190 O197:O199 Q197:Q199 S197:S199 S65 S67 S57 S114 S131 S137 S158 S183:S184 S192 S201 H85:J112 H71:J71 O71 Q71 S71 S73 Q216:Q265 H156 H152:H154 S156 S152:S154 Q156 Q152:Q154 O156 O152:O154 J156 J152:J154" xr:uid="{00000000-0002-0000-0000-000000000000}">
      <formula1>0</formula1>
      <formula2>100000000</formula2>
    </dataValidation>
    <dataValidation type="list" allowBlank="1" showInputMessage="1" showErrorMessage="1" sqref="O216:O265" xr:uid="{00000000-0002-0000-0000-000001000000}">
      <formula1>$B$312:$B$322</formula1>
    </dataValidation>
  </dataValidations>
  <printOptions horizontalCentered="1"/>
  <pageMargins left="0.5" right="0.25" top="0.5" bottom="0.75" header="0.5" footer="0.5"/>
  <pageSetup scale="38" orientation="portrait" r:id="rId1"/>
  <headerFooter alignWithMargins="0">
    <oddHeader xml:space="preserve">&amp;R&amp;14
</oddHeader>
    <oddFooter>&amp;LHC Development Final Cost Certification (DFCC)&amp;10
Rev. 04-2020&amp;RPage &amp;P</oddFooter>
  </headerFooter>
  <rowBreaks count="4" manualBreakCount="4">
    <brk id="76" max="16383" man="1"/>
    <brk id="139" max="12" man="1"/>
    <brk id="210" max="16383" man="1"/>
    <brk id="326" max="16383" man="1"/>
  </rowBreaks>
  <colBreaks count="1" manualBreakCount="1">
    <brk id="13" max="26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indexed="24"/>
    <pageSetUpPr fitToPage="1"/>
  </sheetPr>
  <dimension ref="A1:N48"/>
  <sheetViews>
    <sheetView defaultGridColor="0" topLeftCell="A4" colorId="22" zoomScale="60" zoomScaleNormal="60" workbookViewId="0">
      <selection activeCell="M12" sqref="M12"/>
    </sheetView>
  </sheetViews>
  <sheetFormatPr defaultColWidth="9.69921875" defaultRowHeight="22.5"/>
  <cols>
    <col min="1" max="1" width="10.796875" customWidth="1"/>
    <col min="2" max="2" width="36.296875" customWidth="1"/>
    <col min="3" max="3" width="9.796875" customWidth="1"/>
    <col min="4" max="4" width="9.046875" customWidth="1"/>
    <col min="5" max="5" width="13.59765625" customWidth="1"/>
    <col min="6" max="6" width="7" customWidth="1"/>
    <col min="7" max="7" width="8.69921875" customWidth="1"/>
    <col min="8" max="8" width="13.546875" customWidth="1"/>
    <col min="9" max="9" width="9.69921875" customWidth="1"/>
    <col min="10" max="10" width="13.046875" customWidth="1"/>
    <col min="13" max="13" width="12.25" customWidth="1"/>
    <col min="14" max="14" width="15.3984375" customWidth="1"/>
  </cols>
  <sheetData>
    <row r="1" spans="1:14" ht="23">
      <c r="A1" s="224" t="s">
        <v>149</v>
      </c>
      <c r="B1" s="13"/>
      <c r="C1" s="13"/>
      <c r="D1" s="13"/>
      <c r="E1" s="13"/>
      <c r="F1" s="13"/>
      <c r="G1" s="13"/>
      <c r="H1" s="13"/>
      <c r="I1" s="13"/>
      <c r="J1" s="13"/>
      <c r="M1" s="493" t="s">
        <v>384</v>
      </c>
      <c r="N1" s="494"/>
    </row>
    <row r="2" spans="1:14" ht="23">
      <c r="A2" s="12" t="s">
        <v>150</v>
      </c>
      <c r="B2" s="12"/>
      <c r="C2" s="12"/>
      <c r="D2" s="12"/>
      <c r="E2" s="12"/>
      <c r="F2" s="12"/>
      <c r="G2" s="12"/>
      <c r="H2" s="12"/>
      <c r="I2" s="12"/>
      <c r="J2" s="12"/>
      <c r="M2" s="495"/>
      <c r="N2" s="496"/>
    </row>
    <row r="3" spans="1:14" ht="23">
      <c r="A3" s="12" t="s">
        <v>151</v>
      </c>
      <c r="B3" s="13"/>
      <c r="C3" s="13"/>
      <c r="D3" s="13"/>
      <c r="E3" s="13"/>
      <c r="F3" s="13"/>
      <c r="G3" s="13"/>
      <c r="H3" s="13"/>
      <c r="I3" s="13"/>
      <c r="J3" s="13"/>
      <c r="M3" s="495"/>
      <c r="N3" s="496"/>
    </row>
    <row r="4" spans="1:14" ht="12.75" customHeight="1">
      <c r="A4" s="10"/>
      <c r="B4" s="10"/>
      <c r="C4" s="10"/>
      <c r="D4" s="10"/>
      <c r="E4" s="10"/>
      <c r="F4" s="10"/>
      <c r="G4" s="10"/>
      <c r="H4" s="10"/>
      <c r="I4" s="10"/>
      <c r="J4" s="10"/>
      <c r="M4" s="495"/>
      <c r="N4" s="496"/>
    </row>
    <row r="5" spans="1:14" ht="23.5" thickBot="1">
      <c r="A5" s="34" t="s">
        <v>152</v>
      </c>
      <c r="B5" s="115" t="str">
        <f>IF(COSTS!C6="","",COSTS!C6)</f>
        <v/>
      </c>
      <c r="C5" s="10"/>
      <c r="D5" s="10"/>
      <c r="E5" s="10"/>
      <c r="F5" s="10"/>
      <c r="G5" s="10"/>
      <c r="H5" s="43"/>
      <c r="I5" s="206" t="str">
        <f>"Application #: "&amp;IF(COSTS!$K$6="","",COSTS!$K$6)</f>
        <v xml:space="preserve">Application #: </v>
      </c>
      <c r="J5" s="10"/>
      <c r="M5" s="495"/>
      <c r="N5" s="496"/>
    </row>
    <row r="6" spans="1:14" ht="23" thickBot="1">
      <c r="A6" s="34" t="s">
        <v>153</v>
      </c>
      <c r="B6" s="122"/>
      <c r="C6" s="304"/>
      <c r="D6" s="304"/>
      <c r="E6" s="10"/>
      <c r="F6" s="10"/>
      <c r="G6" s="10"/>
      <c r="H6" s="10"/>
      <c r="I6" s="10"/>
      <c r="J6" s="10"/>
      <c r="M6" s="495"/>
      <c r="N6" s="496"/>
    </row>
    <row r="7" spans="1:14" ht="23" thickBot="1">
      <c r="A7" s="34" t="s">
        <v>154</v>
      </c>
      <c r="B7" s="122"/>
      <c r="C7" s="10"/>
      <c r="D7" s="305" t="s">
        <v>155</v>
      </c>
      <c r="E7" s="122"/>
      <c r="F7" s="10"/>
      <c r="G7" s="10"/>
      <c r="H7" s="10"/>
      <c r="I7" s="10"/>
      <c r="J7" s="10"/>
      <c r="M7" s="495"/>
      <c r="N7" s="496"/>
    </row>
    <row r="8" spans="1:14" ht="23" thickBot="1">
      <c r="A8" s="10"/>
      <c r="B8" s="10" t="s">
        <v>365</v>
      </c>
      <c r="C8" s="10"/>
      <c r="D8" s="10"/>
      <c r="E8" s="10"/>
      <c r="F8" s="10"/>
      <c r="G8" s="10"/>
      <c r="H8" s="10"/>
      <c r="I8" s="10"/>
      <c r="J8" s="10"/>
      <c r="M8" s="497"/>
      <c r="N8" s="498"/>
    </row>
    <row r="9" spans="1:14" ht="23">
      <c r="A9" s="35"/>
      <c r="B9" s="15"/>
      <c r="C9" s="36" t="s">
        <v>111</v>
      </c>
      <c r="D9" s="15" t="s">
        <v>174</v>
      </c>
      <c r="E9" s="36" t="s">
        <v>5</v>
      </c>
      <c r="F9" s="15" t="s">
        <v>156</v>
      </c>
      <c r="G9" s="36" t="s">
        <v>171</v>
      </c>
      <c r="H9" s="35" t="s">
        <v>157</v>
      </c>
      <c r="I9" s="15" t="s">
        <v>117</v>
      </c>
      <c r="J9" s="37" t="s">
        <v>117</v>
      </c>
      <c r="M9" s="36" t="s">
        <v>5</v>
      </c>
      <c r="N9" s="36" t="s">
        <v>382</v>
      </c>
    </row>
    <row r="10" spans="1:14" ht="23">
      <c r="A10" s="38" t="s">
        <v>237</v>
      </c>
      <c r="B10" s="16" t="s">
        <v>114</v>
      </c>
      <c r="C10" s="17" t="s">
        <v>115</v>
      </c>
      <c r="D10" s="16" t="s">
        <v>175</v>
      </c>
      <c r="E10" s="17" t="s">
        <v>120</v>
      </c>
      <c r="F10" s="16" t="s">
        <v>158</v>
      </c>
      <c r="G10" s="17" t="s">
        <v>165</v>
      </c>
      <c r="H10" s="38" t="s">
        <v>120</v>
      </c>
      <c r="I10" s="16" t="s">
        <v>121</v>
      </c>
      <c r="J10" s="39" t="s">
        <v>122</v>
      </c>
      <c r="M10" s="17" t="s">
        <v>120</v>
      </c>
      <c r="N10" s="327" t="s">
        <v>383</v>
      </c>
    </row>
    <row r="11" spans="1:14" ht="23.5" thickBot="1">
      <c r="A11" s="40"/>
      <c r="B11" s="18"/>
      <c r="C11" s="41" t="s">
        <v>118</v>
      </c>
      <c r="D11" s="18" t="s">
        <v>119</v>
      </c>
      <c r="E11" s="41"/>
      <c r="F11" s="18">
        <v>1.3</v>
      </c>
      <c r="G11" s="41"/>
      <c r="H11" s="40"/>
      <c r="I11" s="18"/>
      <c r="J11" s="42"/>
      <c r="M11" s="41" t="s">
        <v>381</v>
      </c>
      <c r="N11" s="41" t="s">
        <v>381</v>
      </c>
    </row>
    <row r="12" spans="1:14" ht="23">
      <c r="A12" s="332"/>
      <c r="B12" s="333" t="str">
        <f>IF('APPLIC. FRACT.'!A8="",IF('QUAL. CALC'!A8="","",'QUAL. CALC'!A8),'APPLIC. FRACT.'!A8)</f>
        <v/>
      </c>
      <c r="C12" s="334" t="str">
        <f>IF('QUAL. CALC'!B8="","",'QUAL. CALC'!B8)</f>
        <v/>
      </c>
      <c r="D12" s="335" t="str">
        <f>IF('APPLIC. FRACT.'!C8="",IF('QUAL. CALC'!C8="","",'QUAL. CALC'!C8),'APPLIC. FRACT.'!C8)</f>
        <v/>
      </c>
      <c r="E12" s="336" t="str">
        <f>IF(B12="","",N(M12)+IF('DEV.  DATA'!H$79&gt;0,IF('CREDIT CALC.'!H$41&lt;='CREDIT CALC.'!H$43,'QUAL. CALC'!D8,('CREDIT CALC.'!H$43/'CREDIT CALC.'!H$41)*'QUAL. CALC'!D8),IF('CREDIT CALC.'!H$37="","",IF(AND('CREDIT CALC.'!H$41&lt;='CREDIT CALC.'!H$37,'CREDIT CALC.'!H$41&lt;='CREDIT CALC.'!H$43),'QUAL. CALC'!D8,IF(AND('CREDIT CALC.'!H$37&lt;'CREDIT CALC.'!H$41,'CREDIT CALC.'!H$37&lt;'CREDIT CALC.'!H$43),('CREDIT CALC.'!H$37/'CREDIT CALC.'!H$41)*'QUAL. CALC'!D8,('CREDIT CALC.'!H$43/'CREDIT CALC.'!H$41)*'QUAL. CALC'!D8)))))</f>
        <v/>
      </c>
      <c r="F12" s="335" t="str">
        <f>IF(B12="","",IF('DEV.  DATA'!$D$66="","",1.3))</f>
        <v/>
      </c>
      <c r="G12" s="337" t="str">
        <f>IF(B12="","",IF('DEV.  DATA'!$G$57=100,1,'APPLIC. FRACT.'!$H8))</f>
        <v/>
      </c>
      <c r="H12" s="336" t="str">
        <f>IF(B12="","",IF(F12="",ROUND(E12*G12,0),ROUND(E12*F12*G12,0)))</f>
        <v/>
      </c>
      <c r="I12" s="338" t="str">
        <f>IF(B12="","",IF('DEV.  DATA'!$E$32="",'QUAL. CALC'!G8,IF('DEV.  DATA'!$E$34="",'DEV.  DATA'!$E$35,'DEV.  DATA'!$E$34)))</f>
        <v/>
      </c>
      <c r="J12" s="336" t="str">
        <f>IF(B12="","",ROUND(H12*(I12/100),0))</f>
        <v/>
      </c>
      <c r="K12" s="339"/>
      <c r="L12" s="339"/>
      <c r="M12" s="340"/>
      <c r="N12" s="336" t="str">
        <f t="shared" ref="N12:N14" si="0">IF(N(M12)=0,"",J12-ROUND(ROUND((E12-N(M12))*F12*G12,0)*I12/100,0))</f>
        <v/>
      </c>
    </row>
    <row r="13" spans="1:14" ht="23">
      <c r="A13" s="332"/>
      <c r="B13" s="333" t="str">
        <f>IF('APPLIC. FRACT.'!A9="",IF('QUAL. CALC'!A9="","",'QUAL. CALC'!A9),'APPLIC. FRACT.'!A9)</f>
        <v/>
      </c>
      <c r="C13" s="334" t="str">
        <f>IF('QUAL. CALC'!B9="","",'QUAL. CALC'!B9)</f>
        <v/>
      </c>
      <c r="D13" s="335" t="str">
        <f>IF('APPLIC. FRACT.'!C9="",IF('QUAL. CALC'!C9="","",'QUAL. CALC'!C9),'APPLIC. FRACT.'!C9)</f>
        <v/>
      </c>
      <c r="E13" s="336" t="str">
        <f>IF(B13="","",N(M13)+IF('DEV.  DATA'!H$79&gt;0,IF('CREDIT CALC.'!H$41&lt;='CREDIT CALC.'!H$43,'QUAL. CALC'!D9,('CREDIT CALC.'!H$43/'CREDIT CALC.'!H$41)*'QUAL. CALC'!D9),IF('CREDIT CALC.'!H$37="","",IF(AND('CREDIT CALC.'!H$41&lt;='CREDIT CALC.'!H$37,'CREDIT CALC.'!H$41&lt;='CREDIT CALC.'!H$43),'QUAL. CALC'!D9,IF(AND('CREDIT CALC.'!H$37&lt;'CREDIT CALC.'!H$41,'CREDIT CALC.'!H$37&lt;'CREDIT CALC.'!H$43),('CREDIT CALC.'!H$37/'CREDIT CALC.'!H$41)*'QUAL. CALC'!D9,('CREDIT CALC.'!H$43/'CREDIT CALC.'!H$41)*'QUAL. CALC'!D9)))))</f>
        <v/>
      </c>
      <c r="F13" s="335" t="str">
        <f>IF(B13="","",IF('DEV.  DATA'!$D$66="","",1.3))</f>
        <v/>
      </c>
      <c r="G13" s="337" t="str">
        <f>IF(B13="","",IF('DEV.  DATA'!$G$57=100,1,'APPLIC. FRACT.'!$H9))</f>
        <v/>
      </c>
      <c r="H13" s="336" t="str">
        <f t="shared" ref="H13:H42" si="1">IF(B13="","",IF(F13="",ROUND(E13*G13,0),ROUND(E13*F13*G13,0)))</f>
        <v/>
      </c>
      <c r="I13" s="338" t="str">
        <f>IF(B13="","",IF('DEV.  DATA'!$E$32="",'QUAL. CALC'!G9,IF('DEV.  DATA'!$E$34="",'DEV.  DATA'!$E$35,'DEV.  DATA'!$E$34)))</f>
        <v/>
      </c>
      <c r="J13" s="336" t="str">
        <f t="shared" ref="J13:J42" si="2">IF(B13="","",ROUND(H13*(I13/100),0))</f>
        <v/>
      </c>
      <c r="K13" s="339"/>
      <c r="L13" s="339"/>
      <c r="M13" s="340"/>
      <c r="N13" s="336" t="str">
        <f t="shared" si="0"/>
        <v/>
      </c>
    </row>
    <row r="14" spans="1:14" ht="23">
      <c r="A14" s="332"/>
      <c r="B14" s="333" t="str">
        <f>IF('APPLIC. FRACT.'!A10="",IF('QUAL. CALC'!A10="","",'QUAL. CALC'!A10),'APPLIC. FRACT.'!A10)</f>
        <v/>
      </c>
      <c r="C14" s="334" t="str">
        <f>IF('QUAL. CALC'!B10="","",'QUAL. CALC'!B10)</f>
        <v/>
      </c>
      <c r="D14" s="335" t="str">
        <f>IF('APPLIC. FRACT.'!C10="",IF('QUAL. CALC'!C10="","",'QUAL. CALC'!C10),'APPLIC. FRACT.'!C10)</f>
        <v/>
      </c>
      <c r="E14" s="336" t="str">
        <f>IF(B14="","",N(M14)+IF('DEV.  DATA'!H$79&gt;0,IF('CREDIT CALC.'!H$41&lt;='CREDIT CALC.'!H$43,'QUAL. CALC'!D10,('CREDIT CALC.'!H$43/'CREDIT CALC.'!H$41)*'QUAL. CALC'!D10),IF('CREDIT CALC.'!H$37="","",IF(AND('CREDIT CALC.'!H$41&lt;='CREDIT CALC.'!H$37,'CREDIT CALC.'!H$41&lt;='CREDIT CALC.'!H$43),'QUAL. CALC'!D10,IF(AND('CREDIT CALC.'!H$37&lt;'CREDIT CALC.'!H$41,'CREDIT CALC.'!H$37&lt;'CREDIT CALC.'!H$43),('CREDIT CALC.'!H$37/'CREDIT CALC.'!H$41)*'QUAL. CALC'!D10,('CREDIT CALC.'!H$43/'CREDIT CALC.'!H$41)*'QUAL. CALC'!D10)))))</f>
        <v/>
      </c>
      <c r="F14" s="335" t="str">
        <f>IF(B14="","",IF('DEV.  DATA'!$D$66="","",1.3))</f>
        <v/>
      </c>
      <c r="G14" s="337" t="str">
        <f>IF(B14="","",IF('DEV.  DATA'!$G$57=100,1,'APPLIC. FRACT.'!$H10))</f>
        <v/>
      </c>
      <c r="H14" s="336" t="str">
        <f t="shared" si="1"/>
        <v/>
      </c>
      <c r="I14" s="338" t="str">
        <f>IF(B14="","",IF('DEV.  DATA'!$E$32="",'QUAL. CALC'!G10,IF('DEV.  DATA'!$E$34="",'DEV.  DATA'!$E$35,'DEV.  DATA'!$E$34)))</f>
        <v/>
      </c>
      <c r="J14" s="336" t="str">
        <f t="shared" si="2"/>
        <v/>
      </c>
      <c r="K14" s="339"/>
      <c r="L14" s="339"/>
      <c r="M14" s="340"/>
      <c r="N14" s="336" t="str">
        <f t="shared" si="0"/>
        <v/>
      </c>
    </row>
    <row r="15" spans="1:14" ht="23">
      <c r="A15" s="332"/>
      <c r="B15" s="333" t="str">
        <f>IF('APPLIC. FRACT.'!A11="",IF('QUAL. CALC'!A11="","",'QUAL. CALC'!A11),'APPLIC. FRACT.'!A11)</f>
        <v/>
      </c>
      <c r="C15" s="334" t="str">
        <f>IF('QUAL. CALC'!B11="","",'QUAL. CALC'!B11)</f>
        <v/>
      </c>
      <c r="D15" s="335" t="str">
        <f>IF('APPLIC. FRACT.'!C11="",IF('QUAL. CALC'!C11="","",'QUAL. CALC'!C11),'APPLIC. FRACT.'!C11)</f>
        <v/>
      </c>
      <c r="E15" s="336" t="str">
        <f>IF(B15="","",N(M15)+IF('DEV.  DATA'!H$79&gt;0,IF('CREDIT CALC.'!H$41&lt;='CREDIT CALC.'!H$43,'QUAL. CALC'!D11,('CREDIT CALC.'!H$43/'CREDIT CALC.'!H$41)*'QUAL. CALC'!D11),IF('CREDIT CALC.'!H$37="","",IF(AND('CREDIT CALC.'!H$41&lt;='CREDIT CALC.'!H$37,'CREDIT CALC.'!H$41&lt;='CREDIT CALC.'!H$43),'QUAL. CALC'!D11,IF(AND('CREDIT CALC.'!H$37&lt;'CREDIT CALC.'!H$41,'CREDIT CALC.'!H$37&lt;'CREDIT CALC.'!H$43),('CREDIT CALC.'!H$37/'CREDIT CALC.'!H$41)*'QUAL. CALC'!D11,('CREDIT CALC.'!H$43/'CREDIT CALC.'!H$41)*'QUAL. CALC'!D11)))))</f>
        <v/>
      </c>
      <c r="F15" s="335" t="str">
        <f>IF(B15="","",IF('DEV.  DATA'!$D$66="","",1.3))</f>
        <v/>
      </c>
      <c r="G15" s="337" t="str">
        <f>IF(B15="","",IF('DEV.  DATA'!$G$57=100,1,'APPLIC. FRACT.'!$H11))</f>
        <v/>
      </c>
      <c r="H15" s="336" t="str">
        <f>IF(B15="","",IF(F15="",ROUND(E15*G15,0),ROUND(E15*F15*G15,0)))</f>
        <v/>
      </c>
      <c r="I15" s="338" t="str">
        <f>IF(B15="","",IF('DEV.  DATA'!$E$32="",'QUAL. CALC'!G11,IF('DEV.  DATA'!$E$34="",'DEV.  DATA'!$E$35,'DEV.  DATA'!$E$34)))</f>
        <v/>
      </c>
      <c r="J15" s="336" t="str">
        <f>IF(B15="","",ROUND(H15*(I15/100),0))</f>
        <v/>
      </c>
      <c r="K15" s="339"/>
      <c r="L15" s="339"/>
      <c r="M15" s="340"/>
      <c r="N15" s="336" t="str">
        <f>IF(N(M15)=0,"",J15-ROUND(ROUND((E15-N(M15))*F15*G15,0)*I15/100,0))</f>
        <v/>
      </c>
    </row>
    <row r="16" spans="1:14" ht="23">
      <c r="A16" s="332"/>
      <c r="B16" s="333" t="str">
        <f>IF('APPLIC. FRACT.'!A12="",IF('QUAL. CALC'!A12="","",'QUAL. CALC'!A12),'APPLIC. FRACT.'!A12)</f>
        <v/>
      </c>
      <c r="C16" s="334" t="str">
        <f>IF('QUAL. CALC'!B12="","",'QUAL. CALC'!B12)</f>
        <v/>
      </c>
      <c r="D16" s="335" t="str">
        <f>IF('APPLIC. FRACT.'!C12="",IF('QUAL. CALC'!C12="","",'QUAL. CALC'!C12),'APPLIC. FRACT.'!C12)</f>
        <v/>
      </c>
      <c r="E16" s="336" t="str">
        <f>IF(B16="","",N(M16)+IF('DEV.  DATA'!H$79&gt;0,IF('CREDIT CALC.'!H$41&lt;='CREDIT CALC.'!H$43,'QUAL. CALC'!D12,('CREDIT CALC.'!H$43/'CREDIT CALC.'!H$41)*'QUAL. CALC'!D12),IF('CREDIT CALC.'!H$37="","",IF(AND('CREDIT CALC.'!H$41&lt;='CREDIT CALC.'!H$37,'CREDIT CALC.'!H$41&lt;='CREDIT CALC.'!H$43),'QUAL. CALC'!D12,IF(AND('CREDIT CALC.'!H$37&lt;'CREDIT CALC.'!H$41,'CREDIT CALC.'!H$37&lt;'CREDIT CALC.'!H$43),('CREDIT CALC.'!H$37/'CREDIT CALC.'!H$41)*'QUAL. CALC'!D12,('CREDIT CALC.'!H$43/'CREDIT CALC.'!H$41)*'QUAL. CALC'!D12)))))</f>
        <v/>
      </c>
      <c r="F16" s="335" t="str">
        <f>IF(B16="","",IF('DEV.  DATA'!$D$66="","",1.3))</f>
        <v/>
      </c>
      <c r="G16" s="337" t="str">
        <f>IF(B16="","",IF('DEV.  DATA'!$G$57=100,1,'APPLIC. FRACT.'!$H12))</f>
        <v/>
      </c>
      <c r="H16" s="336" t="str">
        <f t="shared" si="1"/>
        <v/>
      </c>
      <c r="I16" s="338" t="str">
        <f>IF(B16="","",IF('DEV.  DATA'!$E$32="",'QUAL. CALC'!G12,IF('DEV.  DATA'!$E$34="",'DEV.  DATA'!$E$35,'DEV.  DATA'!$E$34)))</f>
        <v/>
      </c>
      <c r="J16" s="336" t="str">
        <f t="shared" si="2"/>
        <v/>
      </c>
      <c r="K16" s="339"/>
      <c r="L16" s="339"/>
      <c r="M16" s="340"/>
      <c r="N16" s="336" t="str">
        <f t="shared" ref="N16:N42" si="3">IF(N(M16)=0,"",J16-ROUND(ROUND((E16-N(M16))*F16*G16,0)*I16/100,0))</f>
        <v/>
      </c>
    </row>
    <row r="17" spans="1:14" ht="23">
      <c r="A17" s="332"/>
      <c r="B17" s="333" t="str">
        <f>IF('APPLIC. FRACT.'!A13="",IF('QUAL. CALC'!A13="","",'QUAL. CALC'!A13),'APPLIC. FRACT.'!A13)</f>
        <v/>
      </c>
      <c r="C17" s="334" t="str">
        <f>IF('QUAL. CALC'!B13="","",'QUAL. CALC'!B13)</f>
        <v/>
      </c>
      <c r="D17" s="335" t="str">
        <f>IF('APPLIC. FRACT.'!C13="",IF('QUAL. CALC'!C13="","",'QUAL. CALC'!C13),'APPLIC. FRACT.'!C13)</f>
        <v/>
      </c>
      <c r="E17" s="336" t="str">
        <f>IF(B17="","",N(M17)+IF('DEV.  DATA'!H$79&gt;0,IF('CREDIT CALC.'!H$41&lt;='CREDIT CALC.'!H$43,'QUAL. CALC'!D13,('CREDIT CALC.'!H$43/'CREDIT CALC.'!H$41)*'QUAL. CALC'!D13),IF('CREDIT CALC.'!H$37="","",IF(AND('CREDIT CALC.'!H$41&lt;='CREDIT CALC.'!H$37,'CREDIT CALC.'!H$41&lt;='CREDIT CALC.'!H$43),'QUAL. CALC'!D13,IF(AND('CREDIT CALC.'!H$37&lt;'CREDIT CALC.'!H$41,'CREDIT CALC.'!H$37&lt;'CREDIT CALC.'!H$43),('CREDIT CALC.'!H$37/'CREDIT CALC.'!H$41)*'QUAL. CALC'!D13,('CREDIT CALC.'!H$43/'CREDIT CALC.'!H$41)*'QUAL. CALC'!D13)))))</f>
        <v/>
      </c>
      <c r="F17" s="335" t="str">
        <f>IF(B17="","",IF('DEV.  DATA'!$D$66="","",1.3))</f>
        <v/>
      </c>
      <c r="G17" s="337" t="str">
        <f>IF(B17="","",IF('DEV.  DATA'!$G$57=100,1,'APPLIC. FRACT.'!$H13))</f>
        <v/>
      </c>
      <c r="H17" s="336" t="str">
        <f t="shared" si="1"/>
        <v/>
      </c>
      <c r="I17" s="338" t="str">
        <f>IF(B17="","",IF('DEV.  DATA'!$E$32="",'QUAL. CALC'!G13,IF('DEV.  DATA'!$E$34="",'DEV.  DATA'!$E$35,'DEV.  DATA'!$E$34)))</f>
        <v/>
      </c>
      <c r="J17" s="336" t="str">
        <f t="shared" si="2"/>
        <v/>
      </c>
      <c r="K17" s="339"/>
      <c r="L17" s="339"/>
      <c r="M17" s="340"/>
      <c r="N17" s="336" t="str">
        <f t="shared" si="3"/>
        <v/>
      </c>
    </row>
    <row r="18" spans="1:14" ht="23" customHeight="1">
      <c r="A18" s="332"/>
      <c r="B18" s="333" t="str">
        <f>IF('APPLIC. FRACT.'!A14="",IF('QUAL. CALC'!A14="","",'QUAL. CALC'!A14),'APPLIC. FRACT.'!A14)</f>
        <v/>
      </c>
      <c r="C18" s="334" t="str">
        <f>IF('QUAL. CALC'!B14="","",'QUAL. CALC'!B14)</f>
        <v/>
      </c>
      <c r="D18" s="335" t="str">
        <f>IF('APPLIC. FRACT.'!C14="",IF('QUAL. CALC'!C14="","",'QUAL. CALC'!C14),'APPLIC. FRACT.'!C14)</f>
        <v/>
      </c>
      <c r="E18" s="336" t="str">
        <f>IF(B18="","",N(M18)+IF('DEV.  DATA'!H$79&gt;0,IF('CREDIT CALC.'!H$41&lt;='CREDIT CALC.'!H$43,'QUAL. CALC'!D14,('CREDIT CALC.'!H$43/'CREDIT CALC.'!H$41)*'QUAL. CALC'!D14),IF('CREDIT CALC.'!H$37="","",IF(AND('CREDIT CALC.'!H$41&lt;='CREDIT CALC.'!H$37,'CREDIT CALC.'!H$41&lt;='CREDIT CALC.'!H$43),'QUAL. CALC'!D14,IF(AND('CREDIT CALC.'!H$37&lt;'CREDIT CALC.'!H$41,'CREDIT CALC.'!H$37&lt;'CREDIT CALC.'!H$43),('CREDIT CALC.'!H$37/'CREDIT CALC.'!H$41)*'QUAL. CALC'!D14,('CREDIT CALC.'!H$43/'CREDIT CALC.'!H$41)*'QUAL. CALC'!D14)))))</f>
        <v/>
      </c>
      <c r="F18" s="335" t="str">
        <f>IF(B18="","",IF('DEV.  DATA'!$D$66="","",1.3))</f>
        <v/>
      </c>
      <c r="G18" s="337" t="str">
        <f>IF(B18="","",IF('DEV.  DATA'!$G$57=100,1,'APPLIC. FRACT.'!$H14))</f>
        <v/>
      </c>
      <c r="H18" s="336" t="str">
        <f t="shared" si="1"/>
        <v/>
      </c>
      <c r="I18" s="338" t="str">
        <f>IF(B18="","",IF('DEV.  DATA'!$E$32="",'QUAL. CALC'!G14,IF('DEV.  DATA'!$E$34="",'DEV.  DATA'!$E$35,'DEV.  DATA'!$E$34)))</f>
        <v/>
      </c>
      <c r="J18" s="336" t="str">
        <f t="shared" si="2"/>
        <v/>
      </c>
      <c r="K18" s="339"/>
      <c r="L18" s="339"/>
      <c r="M18" s="340"/>
      <c r="N18" s="336" t="str">
        <f t="shared" si="3"/>
        <v/>
      </c>
    </row>
    <row r="19" spans="1:14" ht="23">
      <c r="A19" s="332"/>
      <c r="B19" s="333" t="str">
        <f>IF('APPLIC. FRACT.'!A15="",IF('QUAL. CALC'!A15="","",'QUAL. CALC'!A15),'APPLIC. FRACT.'!A15)</f>
        <v/>
      </c>
      <c r="C19" s="334" t="str">
        <f>IF('QUAL. CALC'!B15="","",'QUAL. CALC'!B15)</f>
        <v/>
      </c>
      <c r="D19" s="335" t="str">
        <f>IF('APPLIC. FRACT.'!C15="",IF('QUAL. CALC'!C15="","",'QUAL. CALC'!C15),'APPLIC. FRACT.'!C15)</f>
        <v/>
      </c>
      <c r="E19" s="336" t="str">
        <f>IF(B19="","",N(M19)+IF('DEV.  DATA'!H$79&gt;0,IF('CREDIT CALC.'!H$41&lt;='CREDIT CALC.'!H$43,'QUAL. CALC'!D15,('CREDIT CALC.'!H$43/'CREDIT CALC.'!H$41)*'QUAL. CALC'!D15),IF('CREDIT CALC.'!H$37="","",IF(AND('CREDIT CALC.'!H$41&lt;='CREDIT CALC.'!H$37,'CREDIT CALC.'!H$41&lt;='CREDIT CALC.'!H$43),'QUAL. CALC'!D15,IF(AND('CREDIT CALC.'!H$37&lt;'CREDIT CALC.'!H$41,'CREDIT CALC.'!H$37&lt;'CREDIT CALC.'!H$43),('CREDIT CALC.'!H$37/'CREDIT CALC.'!H$41)*'QUAL. CALC'!D15,('CREDIT CALC.'!H$43/'CREDIT CALC.'!H$41)*'QUAL. CALC'!D15)))))</f>
        <v/>
      </c>
      <c r="F19" s="335" t="str">
        <f>IF(B19="","",IF('DEV.  DATA'!$D$66="","",1.3))</f>
        <v/>
      </c>
      <c r="G19" s="337" t="str">
        <f>IF(B19="","",IF('DEV.  DATA'!$G$57=100,1,'APPLIC. FRACT.'!$H15))</f>
        <v/>
      </c>
      <c r="H19" s="336" t="str">
        <f t="shared" si="1"/>
        <v/>
      </c>
      <c r="I19" s="338" t="str">
        <f>IF(B19="","",IF('DEV.  DATA'!$E$32="",'QUAL. CALC'!G15,IF('DEV.  DATA'!$E$34="",'DEV.  DATA'!$E$35,'DEV.  DATA'!$E$34)))</f>
        <v/>
      </c>
      <c r="J19" s="336" t="str">
        <f t="shared" si="2"/>
        <v/>
      </c>
      <c r="K19" s="339"/>
      <c r="L19" s="339"/>
      <c r="M19" s="340"/>
      <c r="N19" s="336" t="str">
        <f t="shared" si="3"/>
        <v/>
      </c>
    </row>
    <row r="20" spans="1:14" ht="23">
      <c r="A20" s="332"/>
      <c r="B20" s="333" t="str">
        <f>IF('APPLIC. FRACT.'!A16="",IF('QUAL. CALC'!A16="","",'QUAL. CALC'!A16),'APPLIC. FRACT.'!A16)</f>
        <v/>
      </c>
      <c r="C20" s="334" t="str">
        <f>IF('QUAL. CALC'!B16="","",'QUAL. CALC'!B16)</f>
        <v/>
      </c>
      <c r="D20" s="335" t="str">
        <f>IF('APPLIC. FRACT.'!C16="",IF('QUAL. CALC'!C16="","",'QUAL. CALC'!C16),'APPLIC. FRACT.'!C16)</f>
        <v/>
      </c>
      <c r="E20" s="336" t="str">
        <f>IF(B20="","",N(M20)+IF('DEV.  DATA'!H$79&gt;0,IF('CREDIT CALC.'!H$41&lt;='CREDIT CALC.'!H$43,'QUAL. CALC'!D16,('CREDIT CALC.'!H$43/'CREDIT CALC.'!H$41)*'QUAL. CALC'!D16),IF('CREDIT CALC.'!H$37="","",IF(AND('CREDIT CALC.'!H$41&lt;='CREDIT CALC.'!H$37,'CREDIT CALC.'!H$41&lt;='CREDIT CALC.'!H$43),'QUAL. CALC'!D16,IF(AND('CREDIT CALC.'!H$37&lt;'CREDIT CALC.'!H$41,'CREDIT CALC.'!H$37&lt;'CREDIT CALC.'!H$43),('CREDIT CALC.'!H$37/'CREDIT CALC.'!H$41)*'QUAL. CALC'!D16,('CREDIT CALC.'!H$43/'CREDIT CALC.'!H$41)*'QUAL. CALC'!D16)))))</f>
        <v/>
      </c>
      <c r="F20" s="335" t="str">
        <f>IF(B20="","",IF('DEV.  DATA'!$D$66="","",1.3))</f>
        <v/>
      </c>
      <c r="G20" s="337" t="str">
        <f>IF(B20="","",IF('DEV.  DATA'!$G$57=100,1,'APPLIC. FRACT.'!$H16))</f>
        <v/>
      </c>
      <c r="H20" s="336" t="str">
        <f t="shared" si="1"/>
        <v/>
      </c>
      <c r="I20" s="338" t="str">
        <f>IF(B20="","",IF('DEV.  DATA'!$E$32="",'QUAL. CALC'!G16,IF('DEV.  DATA'!$E$34="",'DEV.  DATA'!$E$35,'DEV.  DATA'!$E$34)))</f>
        <v/>
      </c>
      <c r="J20" s="336" t="str">
        <f t="shared" si="2"/>
        <v/>
      </c>
      <c r="K20" s="339"/>
      <c r="L20" s="339"/>
      <c r="M20" s="340"/>
      <c r="N20" s="336" t="str">
        <f t="shared" si="3"/>
        <v/>
      </c>
    </row>
    <row r="21" spans="1:14" ht="23">
      <c r="A21" s="332"/>
      <c r="B21" s="333" t="str">
        <f>IF('APPLIC. FRACT.'!A17="",IF('QUAL. CALC'!A17="","",'QUAL. CALC'!A17),'APPLIC. FRACT.'!A17)</f>
        <v/>
      </c>
      <c r="C21" s="334" t="str">
        <f>IF('QUAL. CALC'!B17="","",'QUAL. CALC'!B17)</f>
        <v/>
      </c>
      <c r="D21" s="335" t="str">
        <f>IF('APPLIC. FRACT.'!C17="",IF('QUAL. CALC'!C17="","",'QUAL. CALC'!C17),'APPLIC. FRACT.'!C17)</f>
        <v/>
      </c>
      <c r="E21" s="336" t="str">
        <f>IF(B21="","",N(M21)+IF('DEV.  DATA'!H$79&gt;0,IF('CREDIT CALC.'!H$41&lt;='CREDIT CALC.'!H$43,'QUAL. CALC'!D17,('CREDIT CALC.'!H$43/'CREDIT CALC.'!H$41)*'QUAL. CALC'!D17),IF('CREDIT CALC.'!H$37="","",IF(AND('CREDIT CALC.'!H$41&lt;='CREDIT CALC.'!H$37,'CREDIT CALC.'!H$41&lt;='CREDIT CALC.'!H$43),'QUAL. CALC'!D17,IF(AND('CREDIT CALC.'!H$37&lt;'CREDIT CALC.'!H$41,'CREDIT CALC.'!H$37&lt;'CREDIT CALC.'!H$43),('CREDIT CALC.'!H$37/'CREDIT CALC.'!H$41)*'QUAL. CALC'!D17,('CREDIT CALC.'!H$43/'CREDIT CALC.'!H$41)*'QUAL. CALC'!D17)))))</f>
        <v/>
      </c>
      <c r="F21" s="335" t="str">
        <f>IF(B21="","",IF('DEV.  DATA'!$D$66="","",1.3))</f>
        <v/>
      </c>
      <c r="G21" s="337" t="str">
        <f>IF(B21="","",IF('DEV.  DATA'!$G$57=100,1,'APPLIC. FRACT.'!$H17))</f>
        <v/>
      </c>
      <c r="H21" s="336" t="str">
        <f t="shared" si="1"/>
        <v/>
      </c>
      <c r="I21" s="338" t="str">
        <f>IF(B21="","",IF('DEV.  DATA'!$E$32="",'QUAL. CALC'!G17,IF('DEV.  DATA'!$E$34="",'DEV.  DATA'!$E$35,'DEV.  DATA'!$E$34)))</f>
        <v/>
      </c>
      <c r="J21" s="336" t="str">
        <f t="shared" si="2"/>
        <v/>
      </c>
      <c r="K21" s="339"/>
      <c r="L21" s="339"/>
      <c r="M21" s="340"/>
      <c r="N21" s="336" t="str">
        <f t="shared" si="3"/>
        <v/>
      </c>
    </row>
    <row r="22" spans="1:14" ht="23">
      <c r="A22" s="332"/>
      <c r="B22" s="333" t="str">
        <f>IF('APPLIC. FRACT.'!A18="",IF('QUAL. CALC'!A18="","",'QUAL. CALC'!A18),'APPLIC. FRACT.'!A18)</f>
        <v/>
      </c>
      <c r="C22" s="334" t="str">
        <f>IF('QUAL. CALC'!B18="","",'QUAL. CALC'!B18)</f>
        <v/>
      </c>
      <c r="D22" s="335" t="str">
        <f>IF('APPLIC. FRACT.'!C18="",IF('QUAL. CALC'!C18="","",'QUAL. CALC'!C18),'APPLIC. FRACT.'!C18)</f>
        <v/>
      </c>
      <c r="E22" s="336" t="str">
        <f>IF(B22="","",N(M22)+IF('DEV.  DATA'!H$79&gt;0,IF('CREDIT CALC.'!H$41&lt;='CREDIT CALC.'!H$43,'QUAL. CALC'!D18,('CREDIT CALC.'!H$43/'CREDIT CALC.'!H$41)*'QUAL. CALC'!D18),IF('CREDIT CALC.'!H$37="","",IF(AND('CREDIT CALC.'!H$41&lt;='CREDIT CALC.'!H$37,'CREDIT CALC.'!H$41&lt;='CREDIT CALC.'!H$43),'QUAL. CALC'!D18,IF(AND('CREDIT CALC.'!H$37&lt;'CREDIT CALC.'!H$41,'CREDIT CALC.'!H$37&lt;'CREDIT CALC.'!H$43),('CREDIT CALC.'!H$37/'CREDIT CALC.'!H$41)*'QUAL. CALC'!D18,('CREDIT CALC.'!H$43/'CREDIT CALC.'!H$41)*'QUAL. CALC'!D18)))))</f>
        <v/>
      </c>
      <c r="F22" s="335" t="str">
        <f>IF(B22="","",IF('DEV.  DATA'!$D$66="","",1.3))</f>
        <v/>
      </c>
      <c r="G22" s="337" t="str">
        <f>IF(B22="","",IF('DEV.  DATA'!$G$57=100,1,'APPLIC. FRACT.'!$H18))</f>
        <v/>
      </c>
      <c r="H22" s="336" t="str">
        <f t="shared" si="1"/>
        <v/>
      </c>
      <c r="I22" s="338" t="str">
        <f>IF(B22="","",IF('DEV.  DATA'!$E$32="",'QUAL. CALC'!G18,IF('DEV.  DATA'!$E$34="",'DEV.  DATA'!$E$35,'DEV.  DATA'!$E$34)))</f>
        <v/>
      </c>
      <c r="J22" s="336" t="str">
        <f t="shared" si="2"/>
        <v/>
      </c>
      <c r="K22" s="339"/>
      <c r="L22" s="339"/>
      <c r="M22" s="340"/>
      <c r="N22" s="336" t="str">
        <f t="shared" si="3"/>
        <v/>
      </c>
    </row>
    <row r="23" spans="1:14" ht="23">
      <c r="A23" s="332"/>
      <c r="B23" s="333" t="str">
        <f>IF('APPLIC. FRACT.'!A19="",IF('QUAL. CALC'!A19="","",'QUAL. CALC'!A19),'APPLIC. FRACT.'!A19)</f>
        <v/>
      </c>
      <c r="C23" s="334" t="str">
        <f>IF('QUAL. CALC'!B19="","",'QUAL. CALC'!B19)</f>
        <v/>
      </c>
      <c r="D23" s="335" t="str">
        <f>IF('APPLIC. FRACT.'!C19="",IF('QUAL. CALC'!C19="","",'QUAL. CALC'!C19),'APPLIC. FRACT.'!C19)</f>
        <v/>
      </c>
      <c r="E23" s="336" t="str">
        <f>IF(B23="","",N(M23)+IF('DEV.  DATA'!H$79&gt;0,IF('CREDIT CALC.'!H$41&lt;='CREDIT CALC.'!H$43,'QUAL. CALC'!D19,('CREDIT CALC.'!H$43/'CREDIT CALC.'!H$41)*'QUAL. CALC'!D19),IF('CREDIT CALC.'!H$37="","",IF(AND('CREDIT CALC.'!H$41&lt;='CREDIT CALC.'!H$37,'CREDIT CALC.'!H$41&lt;='CREDIT CALC.'!H$43),'QUAL. CALC'!D19,IF(AND('CREDIT CALC.'!H$37&lt;'CREDIT CALC.'!H$41,'CREDIT CALC.'!H$37&lt;'CREDIT CALC.'!H$43),('CREDIT CALC.'!H$37/'CREDIT CALC.'!H$41)*'QUAL. CALC'!D19,('CREDIT CALC.'!H$43/'CREDIT CALC.'!H$41)*'QUAL. CALC'!D19)))))</f>
        <v/>
      </c>
      <c r="F23" s="335" t="str">
        <f>IF(B23="","",IF('DEV.  DATA'!$D$66="","",1.3))</f>
        <v/>
      </c>
      <c r="G23" s="337" t="str">
        <f>IF(B23="","",IF('DEV.  DATA'!$G$57=100,1,'APPLIC. FRACT.'!$H19))</f>
        <v/>
      </c>
      <c r="H23" s="336" t="str">
        <f t="shared" si="1"/>
        <v/>
      </c>
      <c r="I23" s="338" t="str">
        <f>IF(B23="","",IF('DEV.  DATA'!$E$32="",'QUAL. CALC'!G19,IF('DEV.  DATA'!$E$34="",'DEV.  DATA'!$E$35,'DEV.  DATA'!$E$34)))</f>
        <v/>
      </c>
      <c r="J23" s="336" t="str">
        <f t="shared" si="2"/>
        <v/>
      </c>
      <c r="K23" s="339"/>
      <c r="L23" s="339"/>
      <c r="M23" s="340"/>
      <c r="N23" s="336" t="str">
        <f t="shared" si="3"/>
        <v/>
      </c>
    </row>
    <row r="24" spans="1:14" ht="23">
      <c r="A24" s="332"/>
      <c r="B24" s="333" t="str">
        <f>IF('APPLIC. FRACT.'!A20="",IF('QUAL. CALC'!A20="","",'QUAL. CALC'!A20),'APPLIC. FRACT.'!A20)</f>
        <v/>
      </c>
      <c r="C24" s="334" t="str">
        <f>IF('QUAL. CALC'!B20="","",'QUAL. CALC'!B20)</f>
        <v/>
      </c>
      <c r="D24" s="335" t="str">
        <f>IF('APPLIC. FRACT.'!C20="",IF('QUAL. CALC'!C20="","",'QUAL. CALC'!C20),'APPLIC. FRACT.'!C20)</f>
        <v/>
      </c>
      <c r="E24" s="336" t="str">
        <f>IF(B24="","",N(M24)+IF('DEV.  DATA'!H$79&gt;0,IF('CREDIT CALC.'!H$41&lt;='CREDIT CALC.'!H$43,'QUAL. CALC'!D20,('CREDIT CALC.'!H$43/'CREDIT CALC.'!H$41)*'QUAL. CALC'!D20),IF('CREDIT CALC.'!H$37="","",IF(AND('CREDIT CALC.'!H$41&lt;='CREDIT CALC.'!H$37,'CREDIT CALC.'!H$41&lt;='CREDIT CALC.'!H$43),'QUAL. CALC'!D20,IF(AND('CREDIT CALC.'!H$37&lt;'CREDIT CALC.'!H$41,'CREDIT CALC.'!H$37&lt;'CREDIT CALC.'!H$43),('CREDIT CALC.'!H$37/'CREDIT CALC.'!H$41)*'QUAL. CALC'!D20,('CREDIT CALC.'!H$43/'CREDIT CALC.'!H$41)*'QUAL. CALC'!D20)))))</f>
        <v/>
      </c>
      <c r="F24" s="335" t="str">
        <f>IF(B24="","",IF('DEV.  DATA'!$D$66="","",1.3))</f>
        <v/>
      </c>
      <c r="G24" s="337" t="str">
        <f>IF(B24="","",IF('DEV.  DATA'!$G$57=100,1,'APPLIC. FRACT.'!$H20))</f>
        <v/>
      </c>
      <c r="H24" s="336" t="str">
        <f t="shared" si="1"/>
        <v/>
      </c>
      <c r="I24" s="338" t="str">
        <f>IF(B24="","",IF('DEV.  DATA'!$E$32="",'QUAL. CALC'!G20,IF('DEV.  DATA'!$E$34="",'DEV.  DATA'!$E$35,'DEV.  DATA'!$E$34)))</f>
        <v/>
      </c>
      <c r="J24" s="336" t="str">
        <f t="shared" si="2"/>
        <v/>
      </c>
      <c r="K24" s="339"/>
      <c r="L24" s="339"/>
      <c r="M24" s="340"/>
      <c r="N24" s="336" t="str">
        <f t="shared" si="3"/>
        <v/>
      </c>
    </row>
    <row r="25" spans="1:14" ht="23">
      <c r="A25" s="332"/>
      <c r="B25" s="333" t="str">
        <f>IF('APPLIC. FRACT.'!A21="",IF('QUAL. CALC'!A21="","",'QUAL. CALC'!A21),'APPLIC. FRACT.'!A21)</f>
        <v/>
      </c>
      <c r="C25" s="334" t="str">
        <f>IF('QUAL. CALC'!B21="","",'QUAL. CALC'!B21)</f>
        <v/>
      </c>
      <c r="D25" s="335" t="str">
        <f>IF('APPLIC. FRACT.'!C21="",IF('QUAL. CALC'!C21="","",'QUAL. CALC'!C21),'APPLIC. FRACT.'!C21)</f>
        <v/>
      </c>
      <c r="E25" s="336" t="str">
        <f>IF(B25="","",N(M25)+IF('DEV.  DATA'!H$79&gt;0,IF('CREDIT CALC.'!H$41&lt;='CREDIT CALC.'!H$43,'QUAL. CALC'!D21,('CREDIT CALC.'!H$43/'CREDIT CALC.'!H$41)*'QUAL. CALC'!D21),IF('CREDIT CALC.'!H$37="","",IF(AND('CREDIT CALC.'!H$41&lt;='CREDIT CALC.'!H$37,'CREDIT CALC.'!H$41&lt;='CREDIT CALC.'!H$43),'QUAL. CALC'!D21,IF(AND('CREDIT CALC.'!H$37&lt;'CREDIT CALC.'!H$41,'CREDIT CALC.'!H$37&lt;'CREDIT CALC.'!H$43),('CREDIT CALC.'!H$37/'CREDIT CALC.'!H$41)*'QUAL. CALC'!D21,('CREDIT CALC.'!H$43/'CREDIT CALC.'!H$41)*'QUAL. CALC'!D21)))))</f>
        <v/>
      </c>
      <c r="F25" s="335" t="str">
        <f>IF(B25="","",IF('DEV.  DATA'!$D$66="","",1.3))</f>
        <v/>
      </c>
      <c r="G25" s="337" t="str">
        <f>IF(B25="","",IF('DEV.  DATA'!$G$57=100,1,'APPLIC. FRACT.'!$H21))</f>
        <v/>
      </c>
      <c r="H25" s="336" t="str">
        <f t="shared" si="1"/>
        <v/>
      </c>
      <c r="I25" s="338" t="str">
        <f>IF(B25="","",IF('DEV.  DATA'!$E$32="",'QUAL. CALC'!G21,IF('DEV.  DATA'!$E$34="",'DEV.  DATA'!$E$35,'DEV.  DATA'!$E$34)))</f>
        <v/>
      </c>
      <c r="J25" s="336" t="str">
        <f t="shared" si="2"/>
        <v/>
      </c>
      <c r="K25" s="339"/>
      <c r="L25" s="339"/>
      <c r="M25" s="340"/>
      <c r="N25" s="336" t="str">
        <f t="shared" si="3"/>
        <v/>
      </c>
    </row>
    <row r="26" spans="1:14" ht="23">
      <c r="A26" s="332"/>
      <c r="B26" s="333" t="str">
        <f>IF('APPLIC. FRACT.'!A22="",IF('QUAL. CALC'!A22="","",'QUAL. CALC'!A22),'APPLIC. FRACT.'!A22)</f>
        <v/>
      </c>
      <c r="C26" s="334" t="str">
        <f>IF('QUAL. CALC'!B22="","",'QUAL. CALC'!B22)</f>
        <v/>
      </c>
      <c r="D26" s="335" t="str">
        <f>IF('APPLIC. FRACT.'!C22="",IF('QUAL. CALC'!C22="","",'QUAL. CALC'!C22),'APPLIC. FRACT.'!C22)</f>
        <v/>
      </c>
      <c r="E26" s="336" t="str">
        <f>IF(B26="","",N(M26)+IF('DEV.  DATA'!H$79&gt;0,IF('CREDIT CALC.'!H$41&lt;='CREDIT CALC.'!H$43,'QUAL. CALC'!D22,('CREDIT CALC.'!H$43/'CREDIT CALC.'!H$41)*'QUAL. CALC'!D22),IF('CREDIT CALC.'!H$37="","",IF(AND('CREDIT CALC.'!H$41&lt;='CREDIT CALC.'!H$37,'CREDIT CALC.'!H$41&lt;='CREDIT CALC.'!H$43),'QUAL. CALC'!D22,IF(AND('CREDIT CALC.'!H$37&lt;'CREDIT CALC.'!H$41,'CREDIT CALC.'!H$37&lt;'CREDIT CALC.'!H$43),('CREDIT CALC.'!H$37/'CREDIT CALC.'!H$41)*'QUAL. CALC'!D22,('CREDIT CALC.'!H$43/'CREDIT CALC.'!H$41)*'QUAL. CALC'!D22)))))</f>
        <v/>
      </c>
      <c r="F26" s="335" t="str">
        <f>IF(B26="","",IF('DEV.  DATA'!$D$66="","",1.3))</f>
        <v/>
      </c>
      <c r="G26" s="337" t="str">
        <f>IF(B26="","",IF('DEV.  DATA'!$G$57=100,1,'APPLIC. FRACT.'!$H22))</f>
        <v/>
      </c>
      <c r="H26" s="336" t="str">
        <f t="shared" si="1"/>
        <v/>
      </c>
      <c r="I26" s="338" t="str">
        <f>IF(B26="","",IF('DEV.  DATA'!$E$32="",'QUAL. CALC'!G22,IF('DEV.  DATA'!$E$34="",'DEV.  DATA'!$E$35,'DEV.  DATA'!$E$34)))</f>
        <v/>
      </c>
      <c r="J26" s="336" t="str">
        <f t="shared" si="2"/>
        <v/>
      </c>
      <c r="K26" s="339"/>
      <c r="L26" s="339"/>
      <c r="M26" s="340"/>
      <c r="N26" s="336" t="str">
        <f t="shared" si="3"/>
        <v/>
      </c>
    </row>
    <row r="27" spans="1:14" ht="23">
      <c r="A27" s="332"/>
      <c r="B27" s="333" t="str">
        <f>IF('APPLIC. FRACT.'!A23="",IF('QUAL. CALC'!A23="","",'QUAL. CALC'!A23),'APPLIC. FRACT.'!A23)</f>
        <v/>
      </c>
      <c r="C27" s="334" t="str">
        <f>IF('QUAL. CALC'!B23="","",'QUAL. CALC'!B23)</f>
        <v/>
      </c>
      <c r="D27" s="335" t="str">
        <f>IF('APPLIC. FRACT.'!C23="",IF('QUAL. CALC'!C23="","",'QUAL. CALC'!C23),'APPLIC. FRACT.'!C23)</f>
        <v/>
      </c>
      <c r="E27" s="336" t="str">
        <f>IF(B27="","",N(M27)+IF('DEV.  DATA'!H$79&gt;0,IF('CREDIT CALC.'!H$41&lt;='CREDIT CALC.'!H$43,'QUAL. CALC'!D23,('CREDIT CALC.'!H$43/'CREDIT CALC.'!H$41)*'QUAL. CALC'!D23),IF('CREDIT CALC.'!H$37="","",IF(AND('CREDIT CALC.'!H$41&lt;='CREDIT CALC.'!H$37,'CREDIT CALC.'!H$41&lt;='CREDIT CALC.'!H$43),'QUAL. CALC'!D23,IF(AND('CREDIT CALC.'!H$37&lt;'CREDIT CALC.'!H$41,'CREDIT CALC.'!H$37&lt;'CREDIT CALC.'!H$43),('CREDIT CALC.'!H$37/'CREDIT CALC.'!H$41)*'QUAL. CALC'!D23,('CREDIT CALC.'!H$43/'CREDIT CALC.'!H$41)*'QUAL. CALC'!D23)))))</f>
        <v/>
      </c>
      <c r="F27" s="335" t="str">
        <f>IF(B27="","",IF('DEV.  DATA'!$D$66="","",1.3))</f>
        <v/>
      </c>
      <c r="G27" s="337" t="str">
        <f>IF(B27="","",IF('DEV.  DATA'!$G$57=100,1,'APPLIC. FRACT.'!$H23))</f>
        <v/>
      </c>
      <c r="H27" s="336" t="str">
        <f t="shared" si="1"/>
        <v/>
      </c>
      <c r="I27" s="338" t="str">
        <f>IF(B27="","",IF('DEV.  DATA'!$E$32="",'QUAL. CALC'!G23,IF('DEV.  DATA'!$E$34="",'DEV.  DATA'!$E$35,'DEV.  DATA'!$E$34)))</f>
        <v/>
      </c>
      <c r="J27" s="336" t="str">
        <f t="shared" si="2"/>
        <v/>
      </c>
      <c r="K27" s="339"/>
      <c r="L27" s="339"/>
      <c r="M27" s="340"/>
      <c r="N27" s="336" t="str">
        <f t="shared" si="3"/>
        <v/>
      </c>
    </row>
    <row r="28" spans="1:14" ht="23">
      <c r="A28" s="332"/>
      <c r="B28" s="333" t="str">
        <f>IF('APPLIC. FRACT.'!A24="",IF('QUAL. CALC'!A24="","",'QUAL. CALC'!A24),'APPLIC. FRACT.'!A24)</f>
        <v/>
      </c>
      <c r="C28" s="334" t="str">
        <f>IF('QUAL. CALC'!B24="","",'QUAL. CALC'!B24)</f>
        <v/>
      </c>
      <c r="D28" s="335" t="str">
        <f>IF('APPLIC. FRACT.'!C24="",IF('QUAL. CALC'!C24="","",'QUAL. CALC'!C24),'APPLIC. FRACT.'!C24)</f>
        <v/>
      </c>
      <c r="E28" s="336" t="str">
        <f>IF(B28="","",N(M28)+IF('DEV.  DATA'!H$79&gt;0,IF('CREDIT CALC.'!H$41&lt;='CREDIT CALC.'!H$43,'QUAL. CALC'!D24,('CREDIT CALC.'!H$43/'CREDIT CALC.'!H$41)*'QUAL. CALC'!D24),IF('CREDIT CALC.'!H$37="","",IF(AND('CREDIT CALC.'!H$41&lt;='CREDIT CALC.'!H$37,'CREDIT CALC.'!H$41&lt;='CREDIT CALC.'!H$43),'QUAL. CALC'!D24,IF(AND('CREDIT CALC.'!H$37&lt;'CREDIT CALC.'!H$41,'CREDIT CALC.'!H$37&lt;'CREDIT CALC.'!H$43),('CREDIT CALC.'!H$37/'CREDIT CALC.'!H$41)*'QUAL. CALC'!D24,('CREDIT CALC.'!H$43/'CREDIT CALC.'!H$41)*'QUAL. CALC'!D24)))))</f>
        <v/>
      </c>
      <c r="F28" s="335" t="str">
        <f>IF(B28="","",IF('DEV.  DATA'!$D$66="","",1.3))</f>
        <v/>
      </c>
      <c r="G28" s="337" t="str">
        <f>IF(B28="","",IF('DEV.  DATA'!$G$57=100,1,'APPLIC. FRACT.'!$H24))</f>
        <v/>
      </c>
      <c r="H28" s="336" t="str">
        <f t="shared" si="1"/>
        <v/>
      </c>
      <c r="I28" s="338" t="str">
        <f>IF(B28="","",IF('DEV.  DATA'!$E$32="",'QUAL. CALC'!G24,IF('DEV.  DATA'!$E$34="",'DEV.  DATA'!$E$35,'DEV.  DATA'!$E$34)))</f>
        <v/>
      </c>
      <c r="J28" s="336" t="str">
        <f t="shared" si="2"/>
        <v/>
      </c>
      <c r="K28" s="339"/>
      <c r="L28" s="339"/>
      <c r="M28" s="340"/>
      <c r="N28" s="336" t="str">
        <f t="shared" si="3"/>
        <v/>
      </c>
    </row>
    <row r="29" spans="1:14" ht="23">
      <c r="A29" s="332"/>
      <c r="B29" s="333" t="str">
        <f>IF('APPLIC. FRACT.'!A25="",IF('QUAL. CALC'!A25="","",'QUAL. CALC'!A25),'APPLIC. FRACT.'!A25)</f>
        <v/>
      </c>
      <c r="C29" s="334" t="str">
        <f>IF('QUAL. CALC'!B25="","",'QUAL. CALC'!B25)</f>
        <v/>
      </c>
      <c r="D29" s="335" t="str">
        <f>IF('APPLIC. FRACT.'!C25="",IF('QUAL. CALC'!C25="","",'QUAL. CALC'!C25),'APPLIC. FRACT.'!C25)</f>
        <v/>
      </c>
      <c r="E29" s="336" t="str">
        <f>IF(B29="","",N(M29)+IF('DEV.  DATA'!H$79&gt;0,IF('CREDIT CALC.'!H$41&lt;='CREDIT CALC.'!H$43,'QUAL. CALC'!D25,('CREDIT CALC.'!H$43/'CREDIT CALC.'!H$41)*'QUAL. CALC'!D25),IF('CREDIT CALC.'!H$37="","",IF(AND('CREDIT CALC.'!H$41&lt;='CREDIT CALC.'!H$37,'CREDIT CALC.'!H$41&lt;='CREDIT CALC.'!H$43),'QUAL. CALC'!D25,IF(AND('CREDIT CALC.'!H$37&lt;'CREDIT CALC.'!H$41,'CREDIT CALC.'!H$37&lt;'CREDIT CALC.'!H$43),('CREDIT CALC.'!H$37/'CREDIT CALC.'!H$41)*'QUAL. CALC'!D25,('CREDIT CALC.'!H$43/'CREDIT CALC.'!H$41)*'QUAL. CALC'!D25)))))</f>
        <v/>
      </c>
      <c r="F29" s="335" t="str">
        <f>IF(B29="","",IF('DEV.  DATA'!$D$66="","",1.3))</f>
        <v/>
      </c>
      <c r="G29" s="337" t="str">
        <f>IF(B29="","",IF('DEV.  DATA'!$G$57=100,1,'APPLIC. FRACT.'!$H25))</f>
        <v/>
      </c>
      <c r="H29" s="336" t="str">
        <f t="shared" si="1"/>
        <v/>
      </c>
      <c r="I29" s="338" t="str">
        <f>IF(B29="","",IF('DEV.  DATA'!$E$32="",'QUAL. CALC'!G25,IF('DEV.  DATA'!$E$34="",'DEV.  DATA'!$E$35,'DEV.  DATA'!$E$34)))</f>
        <v/>
      </c>
      <c r="J29" s="336" t="str">
        <f t="shared" si="2"/>
        <v/>
      </c>
      <c r="K29" s="339"/>
      <c r="L29" s="339"/>
      <c r="M29" s="340"/>
      <c r="N29" s="336" t="str">
        <f t="shared" si="3"/>
        <v/>
      </c>
    </row>
    <row r="30" spans="1:14" ht="23">
      <c r="A30" s="332"/>
      <c r="B30" s="333" t="str">
        <f>IF('APPLIC. FRACT.'!A26="",IF('QUAL. CALC'!A26="","",'QUAL. CALC'!A26),'APPLIC. FRACT.'!A26)</f>
        <v/>
      </c>
      <c r="C30" s="334" t="str">
        <f>IF('QUAL. CALC'!B26="","",'QUAL. CALC'!B26)</f>
        <v/>
      </c>
      <c r="D30" s="335" t="str">
        <f>IF('APPLIC. FRACT.'!C26="",IF('QUAL. CALC'!C26="","",'QUAL. CALC'!C26),'APPLIC. FRACT.'!C26)</f>
        <v/>
      </c>
      <c r="E30" s="336" t="str">
        <f>IF(B30="","",N(M30)+IF('DEV.  DATA'!H$79&gt;0,IF('CREDIT CALC.'!H$41&lt;='CREDIT CALC.'!H$43,'QUAL. CALC'!D26,('CREDIT CALC.'!H$43/'CREDIT CALC.'!H$41)*'QUAL. CALC'!D26),IF('CREDIT CALC.'!H$37="","",IF(AND('CREDIT CALC.'!H$41&lt;='CREDIT CALC.'!H$37,'CREDIT CALC.'!H$41&lt;='CREDIT CALC.'!H$43),'QUAL. CALC'!D26,IF(AND('CREDIT CALC.'!H$37&lt;'CREDIT CALC.'!H$41,'CREDIT CALC.'!H$37&lt;'CREDIT CALC.'!H$43),('CREDIT CALC.'!H$37/'CREDIT CALC.'!H$41)*'QUAL. CALC'!D26,('CREDIT CALC.'!H$43/'CREDIT CALC.'!H$41)*'QUAL. CALC'!D26)))))</f>
        <v/>
      </c>
      <c r="F30" s="335" t="str">
        <f>IF(B30="","",IF('DEV.  DATA'!$D$66="","",1.3))</f>
        <v/>
      </c>
      <c r="G30" s="337" t="str">
        <f>IF(B30="","",IF('DEV.  DATA'!$G$57=100,1,'APPLIC. FRACT.'!$H26))</f>
        <v/>
      </c>
      <c r="H30" s="336" t="str">
        <f t="shared" si="1"/>
        <v/>
      </c>
      <c r="I30" s="338" t="str">
        <f>IF(B30="","",IF('DEV.  DATA'!$E$32="",'QUAL. CALC'!G26,IF('DEV.  DATA'!$E$34="",'DEV.  DATA'!$E$35,'DEV.  DATA'!$E$34)))</f>
        <v/>
      </c>
      <c r="J30" s="336" t="str">
        <f t="shared" si="2"/>
        <v/>
      </c>
      <c r="K30" s="339"/>
      <c r="L30" s="339"/>
      <c r="M30" s="340"/>
      <c r="N30" s="336" t="str">
        <f t="shared" si="3"/>
        <v/>
      </c>
    </row>
    <row r="31" spans="1:14" ht="23">
      <c r="A31" s="332"/>
      <c r="B31" s="333" t="str">
        <f>IF('APPLIC. FRACT.'!A27="",IF('QUAL. CALC'!A27="","",'QUAL. CALC'!A27),'APPLIC. FRACT.'!A27)</f>
        <v/>
      </c>
      <c r="C31" s="334" t="str">
        <f>IF('QUAL. CALC'!B27="","",'QUAL. CALC'!B27)</f>
        <v/>
      </c>
      <c r="D31" s="335" t="str">
        <f>IF('APPLIC. FRACT.'!C27="",IF('QUAL. CALC'!C27="","",'QUAL. CALC'!C27),'APPLIC. FRACT.'!C27)</f>
        <v/>
      </c>
      <c r="E31" s="336" t="str">
        <f>IF(B31="","",N(M31)+IF('DEV.  DATA'!H$79&gt;0,IF('CREDIT CALC.'!H$41&lt;='CREDIT CALC.'!H$43,'QUAL. CALC'!D27,('CREDIT CALC.'!H$43/'CREDIT CALC.'!H$41)*'QUAL. CALC'!D27),IF('CREDIT CALC.'!H$37="","",IF(AND('CREDIT CALC.'!H$41&lt;='CREDIT CALC.'!H$37,'CREDIT CALC.'!H$41&lt;='CREDIT CALC.'!H$43),'QUAL. CALC'!D27,IF(AND('CREDIT CALC.'!H$37&lt;'CREDIT CALC.'!H$41,'CREDIT CALC.'!H$37&lt;'CREDIT CALC.'!H$43),('CREDIT CALC.'!H$37/'CREDIT CALC.'!H$41)*'QUAL. CALC'!D27,('CREDIT CALC.'!H$43/'CREDIT CALC.'!H$41)*'QUAL. CALC'!D27)))))</f>
        <v/>
      </c>
      <c r="F31" s="335" t="str">
        <f>IF(B31="","",IF('DEV.  DATA'!$D$66="","",1.3))</f>
        <v/>
      </c>
      <c r="G31" s="337" t="str">
        <f>IF(B31="","",IF('DEV.  DATA'!$G$57=100,1,'APPLIC. FRACT.'!$H27))</f>
        <v/>
      </c>
      <c r="H31" s="336" t="str">
        <f t="shared" si="1"/>
        <v/>
      </c>
      <c r="I31" s="338" t="str">
        <f>IF(B31="","",IF('DEV.  DATA'!$E$32="",'QUAL. CALC'!G27,IF('DEV.  DATA'!$E$34="",'DEV.  DATA'!$E$35,'DEV.  DATA'!$E$34)))</f>
        <v/>
      </c>
      <c r="J31" s="336" t="str">
        <f t="shared" si="2"/>
        <v/>
      </c>
      <c r="K31" s="339"/>
      <c r="L31" s="339"/>
      <c r="M31" s="340"/>
      <c r="N31" s="336" t="str">
        <f t="shared" si="3"/>
        <v/>
      </c>
    </row>
    <row r="32" spans="1:14" ht="23">
      <c r="A32" s="332"/>
      <c r="B32" s="333" t="str">
        <f>IF('APPLIC. FRACT.'!A28="",IF('QUAL. CALC'!A28="","",'QUAL. CALC'!A28),'APPLIC. FRACT.'!A28)</f>
        <v/>
      </c>
      <c r="C32" s="334" t="str">
        <f>IF('QUAL. CALC'!B28="","",'QUAL. CALC'!B28)</f>
        <v/>
      </c>
      <c r="D32" s="335" t="str">
        <f>IF('APPLIC. FRACT.'!C28="",IF('QUAL. CALC'!C28="","",'QUAL. CALC'!C28),'APPLIC. FRACT.'!C28)</f>
        <v/>
      </c>
      <c r="E32" s="336" t="str">
        <f>IF(B32="","",N(M32)+IF('DEV.  DATA'!H$79&gt;0,IF('CREDIT CALC.'!H$41&lt;='CREDIT CALC.'!H$43,'QUAL. CALC'!D28,('CREDIT CALC.'!H$43/'CREDIT CALC.'!H$41)*'QUAL. CALC'!D28),IF('CREDIT CALC.'!H$37="","",IF(AND('CREDIT CALC.'!H$41&lt;='CREDIT CALC.'!H$37,'CREDIT CALC.'!H$41&lt;='CREDIT CALC.'!H$43),'QUAL. CALC'!D28,IF(AND('CREDIT CALC.'!H$37&lt;'CREDIT CALC.'!H$41,'CREDIT CALC.'!H$37&lt;'CREDIT CALC.'!H$43),('CREDIT CALC.'!H$37/'CREDIT CALC.'!H$41)*'QUAL. CALC'!D28,('CREDIT CALC.'!H$43/'CREDIT CALC.'!H$41)*'QUAL. CALC'!D28)))))</f>
        <v/>
      </c>
      <c r="F32" s="335" t="str">
        <f>IF(B32="","",IF('DEV.  DATA'!$D$66="","",1.3))</f>
        <v/>
      </c>
      <c r="G32" s="337" t="str">
        <f>IF(B32="","",IF('DEV.  DATA'!$G$57=100,1,'APPLIC. FRACT.'!$H28))</f>
        <v/>
      </c>
      <c r="H32" s="336" t="str">
        <f t="shared" si="1"/>
        <v/>
      </c>
      <c r="I32" s="338" t="str">
        <f>IF(B32="","",IF('DEV.  DATA'!$E$32="",'QUAL. CALC'!G28,IF('DEV.  DATA'!$E$34="",'DEV.  DATA'!$E$35,'DEV.  DATA'!$E$34)))</f>
        <v/>
      </c>
      <c r="J32" s="336" t="str">
        <f t="shared" si="2"/>
        <v/>
      </c>
      <c r="K32" s="339"/>
      <c r="L32" s="339"/>
      <c r="M32" s="340"/>
      <c r="N32" s="336" t="str">
        <f t="shared" si="3"/>
        <v/>
      </c>
    </row>
    <row r="33" spans="1:14" ht="23">
      <c r="A33" s="332"/>
      <c r="B33" s="333" t="str">
        <f>IF('APPLIC. FRACT.'!A29="",IF('QUAL. CALC'!A29="","",'QUAL. CALC'!A29),'APPLIC. FRACT.'!A29)</f>
        <v/>
      </c>
      <c r="C33" s="334" t="str">
        <f>IF('QUAL. CALC'!B29="","",'QUAL. CALC'!B29)</f>
        <v/>
      </c>
      <c r="D33" s="335" t="str">
        <f>IF('APPLIC. FRACT.'!C29="",IF('QUAL. CALC'!C29="","",'QUAL. CALC'!C29),'APPLIC. FRACT.'!C29)</f>
        <v/>
      </c>
      <c r="E33" s="336" t="str">
        <f>IF(B33="","",N(M33)+IF('DEV.  DATA'!H$79&gt;0,IF('CREDIT CALC.'!H$41&lt;='CREDIT CALC.'!H$43,'QUAL. CALC'!D29,('CREDIT CALC.'!H$43/'CREDIT CALC.'!H$41)*'QUAL. CALC'!D29),IF('CREDIT CALC.'!H$37="","",IF(AND('CREDIT CALC.'!H$41&lt;='CREDIT CALC.'!H$37,'CREDIT CALC.'!H$41&lt;='CREDIT CALC.'!H$43),'QUAL. CALC'!D29,IF(AND('CREDIT CALC.'!H$37&lt;'CREDIT CALC.'!H$41,'CREDIT CALC.'!H$37&lt;'CREDIT CALC.'!H$43),('CREDIT CALC.'!H$37/'CREDIT CALC.'!H$41)*'QUAL. CALC'!D29,('CREDIT CALC.'!H$43/'CREDIT CALC.'!H$41)*'QUAL. CALC'!D29)))))</f>
        <v/>
      </c>
      <c r="F33" s="335" t="str">
        <f>IF(B33="","",IF('DEV.  DATA'!$D$66="","",1.3))</f>
        <v/>
      </c>
      <c r="G33" s="337" t="str">
        <f>IF(B33="","",IF('DEV.  DATA'!$G$57=100,1,'APPLIC. FRACT.'!$H29))</f>
        <v/>
      </c>
      <c r="H33" s="336" t="str">
        <f t="shared" si="1"/>
        <v/>
      </c>
      <c r="I33" s="338" t="str">
        <f>IF(B33="","",IF('DEV.  DATA'!$E$32="",'QUAL. CALC'!G29,IF('DEV.  DATA'!$E$34="",'DEV.  DATA'!$E$35,'DEV.  DATA'!$E$34)))</f>
        <v/>
      </c>
      <c r="J33" s="336" t="str">
        <f t="shared" si="2"/>
        <v/>
      </c>
      <c r="K33" s="339"/>
      <c r="L33" s="339"/>
      <c r="M33" s="340"/>
      <c r="N33" s="336" t="str">
        <f t="shared" si="3"/>
        <v/>
      </c>
    </row>
    <row r="34" spans="1:14" ht="23">
      <c r="A34" s="332"/>
      <c r="B34" s="333" t="str">
        <f>IF('APPLIC. FRACT.'!A30="",IF('QUAL. CALC'!A30="","",'QUAL. CALC'!A30),'APPLIC. FRACT.'!A30)</f>
        <v/>
      </c>
      <c r="C34" s="334" t="str">
        <f>IF('QUAL. CALC'!B30="","",'QUAL. CALC'!B30)</f>
        <v/>
      </c>
      <c r="D34" s="335" t="str">
        <f>IF('APPLIC. FRACT.'!C30="",IF('QUAL. CALC'!C30="","",'QUAL. CALC'!C30),'APPLIC. FRACT.'!C30)</f>
        <v/>
      </c>
      <c r="E34" s="336" t="str">
        <f>IF(B34="","",N(M34)+IF('DEV.  DATA'!H$79&gt;0,IF('CREDIT CALC.'!H$41&lt;='CREDIT CALC.'!H$43,'QUAL. CALC'!D30,('CREDIT CALC.'!H$43/'CREDIT CALC.'!H$41)*'QUAL. CALC'!D30),IF('CREDIT CALC.'!H$37="","",IF(AND('CREDIT CALC.'!H$41&lt;='CREDIT CALC.'!H$37,'CREDIT CALC.'!H$41&lt;='CREDIT CALC.'!H$43),'QUAL. CALC'!D30,IF(AND('CREDIT CALC.'!H$37&lt;'CREDIT CALC.'!H$41,'CREDIT CALC.'!H$37&lt;'CREDIT CALC.'!H$43),('CREDIT CALC.'!H$37/'CREDIT CALC.'!H$41)*'QUAL. CALC'!D30,('CREDIT CALC.'!H$43/'CREDIT CALC.'!H$41)*'QUAL. CALC'!D30)))))</f>
        <v/>
      </c>
      <c r="F34" s="335" t="str">
        <f>IF(B34="","",IF('DEV.  DATA'!$D$66="","",1.3))</f>
        <v/>
      </c>
      <c r="G34" s="337" t="str">
        <f>IF(B34="","",IF('DEV.  DATA'!$G$57=100,1,'APPLIC. FRACT.'!$H30))</f>
        <v/>
      </c>
      <c r="H34" s="336" t="str">
        <f t="shared" si="1"/>
        <v/>
      </c>
      <c r="I34" s="338" t="str">
        <f>IF(B34="","",IF('DEV.  DATA'!$E$32="",'QUAL. CALC'!G30,IF('DEV.  DATA'!$E$34="",'DEV.  DATA'!$E$35,'DEV.  DATA'!$E$34)))</f>
        <v/>
      </c>
      <c r="J34" s="336" t="str">
        <f t="shared" si="2"/>
        <v/>
      </c>
      <c r="K34" s="339"/>
      <c r="L34" s="339"/>
      <c r="M34" s="340"/>
      <c r="N34" s="336" t="str">
        <f t="shared" si="3"/>
        <v/>
      </c>
    </row>
    <row r="35" spans="1:14" ht="23">
      <c r="A35" s="332"/>
      <c r="B35" s="333" t="str">
        <f>IF('APPLIC. FRACT.'!A31="",IF('QUAL. CALC'!A31="","",'QUAL. CALC'!A31),'APPLIC. FRACT.'!A31)</f>
        <v/>
      </c>
      <c r="C35" s="334" t="str">
        <f>IF('QUAL. CALC'!B31="","",'QUAL. CALC'!B31)</f>
        <v/>
      </c>
      <c r="D35" s="335" t="str">
        <f>IF('APPLIC. FRACT.'!C31="",IF('QUAL. CALC'!C31="","",'QUAL. CALC'!C31),'APPLIC. FRACT.'!C31)</f>
        <v/>
      </c>
      <c r="E35" s="336" t="str">
        <f>IF(B35="","",N(M35)+IF('DEV.  DATA'!H$79&gt;0,IF('CREDIT CALC.'!H$41&lt;='CREDIT CALC.'!H$43,'QUAL. CALC'!D31,('CREDIT CALC.'!H$43/'CREDIT CALC.'!H$41)*'QUAL. CALC'!D31),IF('CREDIT CALC.'!H$37="","",IF(AND('CREDIT CALC.'!H$41&lt;='CREDIT CALC.'!H$37,'CREDIT CALC.'!H$41&lt;='CREDIT CALC.'!H$43),'QUAL. CALC'!D31,IF(AND('CREDIT CALC.'!H$37&lt;'CREDIT CALC.'!H$41,'CREDIT CALC.'!H$37&lt;'CREDIT CALC.'!H$43),('CREDIT CALC.'!H$37/'CREDIT CALC.'!H$41)*'QUAL. CALC'!D31,('CREDIT CALC.'!H$43/'CREDIT CALC.'!H$41)*'QUAL. CALC'!D31)))))</f>
        <v/>
      </c>
      <c r="F35" s="335" t="str">
        <f>IF(B35="","",IF('DEV.  DATA'!$D$66="","",1.3))</f>
        <v/>
      </c>
      <c r="G35" s="337" t="str">
        <f>IF(B35="","",IF('DEV.  DATA'!$G$57=100,1,'APPLIC. FRACT.'!$H31))</f>
        <v/>
      </c>
      <c r="H35" s="336" t="str">
        <f t="shared" si="1"/>
        <v/>
      </c>
      <c r="I35" s="338" t="str">
        <f>IF(B35="","",IF('DEV.  DATA'!$E$32="",'QUAL. CALC'!G31,IF('DEV.  DATA'!$E$34="",'DEV.  DATA'!$E$35,'DEV.  DATA'!$E$34)))</f>
        <v/>
      </c>
      <c r="J35" s="336" t="str">
        <f t="shared" si="2"/>
        <v/>
      </c>
      <c r="K35" s="339"/>
      <c r="L35" s="339"/>
      <c r="M35" s="340"/>
      <c r="N35" s="336" t="str">
        <f t="shared" si="3"/>
        <v/>
      </c>
    </row>
    <row r="36" spans="1:14" ht="23">
      <c r="A36" s="332"/>
      <c r="B36" s="333" t="str">
        <f>IF('APPLIC. FRACT.'!A32="",IF('QUAL. CALC'!A32="","",'QUAL. CALC'!A32),'APPLIC. FRACT.'!A32)</f>
        <v/>
      </c>
      <c r="C36" s="334" t="str">
        <f>IF('QUAL. CALC'!B32="","",'QUAL. CALC'!B32)</f>
        <v/>
      </c>
      <c r="D36" s="335" t="str">
        <f>IF('APPLIC. FRACT.'!C32="",IF('QUAL. CALC'!C32="","",'QUAL. CALC'!C32),'APPLIC. FRACT.'!C32)</f>
        <v/>
      </c>
      <c r="E36" s="336" t="str">
        <f>IF(B36="","",N(M36)+IF('DEV.  DATA'!H$79&gt;0,IF('CREDIT CALC.'!H$41&lt;='CREDIT CALC.'!H$43,'QUAL. CALC'!D32,('CREDIT CALC.'!H$43/'CREDIT CALC.'!H$41)*'QUAL. CALC'!D32),IF('CREDIT CALC.'!H$37="","",IF(AND('CREDIT CALC.'!H$41&lt;='CREDIT CALC.'!H$37,'CREDIT CALC.'!H$41&lt;='CREDIT CALC.'!H$43),'QUAL. CALC'!D32,IF(AND('CREDIT CALC.'!H$37&lt;'CREDIT CALC.'!H$41,'CREDIT CALC.'!H$37&lt;'CREDIT CALC.'!H$43),('CREDIT CALC.'!H$37/'CREDIT CALC.'!H$41)*'QUAL. CALC'!D32,('CREDIT CALC.'!H$43/'CREDIT CALC.'!H$41)*'QUAL. CALC'!D32)))))</f>
        <v/>
      </c>
      <c r="F36" s="335" t="str">
        <f>IF(B36="","",IF('DEV.  DATA'!$D$66="","",1.3))</f>
        <v/>
      </c>
      <c r="G36" s="337" t="str">
        <f>IF(B36="","",IF('DEV.  DATA'!$G$57=100,1,'APPLIC. FRACT.'!$H32))</f>
        <v/>
      </c>
      <c r="H36" s="336" t="str">
        <f t="shared" si="1"/>
        <v/>
      </c>
      <c r="I36" s="338" t="str">
        <f>IF(B36="","",IF('DEV.  DATA'!$E$32="",'QUAL. CALC'!G32,IF('DEV.  DATA'!$E$34="",'DEV.  DATA'!$E$35,'DEV.  DATA'!$E$34)))</f>
        <v/>
      </c>
      <c r="J36" s="336" t="str">
        <f t="shared" si="2"/>
        <v/>
      </c>
      <c r="K36" s="339"/>
      <c r="L36" s="339"/>
      <c r="M36" s="340"/>
      <c r="N36" s="336" t="str">
        <f t="shared" si="3"/>
        <v/>
      </c>
    </row>
    <row r="37" spans="1:14" ht="23">
      <c r="A37" s="332"/>
      <c r="B37" s="333" t="str">
        <f>IF('APPLIC. FRACT.'!A33="",IF('QUAL. CALC'!A33="","",'QUAL. CALC'!A33),'APPLIC. FRACT.'!A33)</f>
        <v/>
      </c>
      <c r="C37" s="334" t="str">
        <f>IF('QUAL. CALC'!B33="","",'QUAL. CALC'!B33)</f>
        <v/>
      </c>
      <c r="D37" s="335" t="str">
        <f>IF('APPLIC. FRACT.'!C33="",IF('QUAL. CALC'!C33="","",'QUAL. CALC'!C33),'APPLIC. FRACT.'!C33)</f>
        <v/>
      </c>
      <c r="E37" s="336" t="str">
        <f>IF(B37="","",N(M37)+IF('DEV.  DATA'!H$79&gt;0,IF('CREDIT CALC.'!H$41&lt;='CREDIT CALC.'!H$43,'QUAL. CALC'!D33,('CREDIT CALC.'!H$43/'CREDIT CALC.'!H$41)*'QUAL. CALC'!D33),IF('CREDIT CALC.'!H$37="","",IF(AND('CREDIT CALC.'!H$41&lt;='CREDIT CALC.'!H$37,'CREDIT CALC.'!H$41&lt;='CREDIT CALC.'!H$43),'QUAL. CALC'!D33,IF(AND('CREDIT CALC.'!H$37&lt;'CREDIT CALC.'!H$41,'CREDIT CALC.'!H$37&lt;'CREDIT CALC.'!H$43),('CREDIT CALC.'!H$37/'CREDIT CALC.'!H$41)*'QUAL. CALC'!D33,('CREDIT CALC.'!H$43/'CREDIT CALC.'!H$41)*'QUAL. CALC'!D33)))))</f>
        <v/>
      </c>
      <c r="F37" s="335" t="str">
        <f>IF(B37="","",IF('DEV.  DATA'!$D$66="","",1.3))</f>
        <v/>
      </c>
      <c r="G37" s="337" t="str">
        <f>IF(B37="","",IF('DEV.  DATA'!$G$57=100,1,'APPLIC. FRACT.'!$H33))</f>
        <v/>
      </c>
      <c r="H37" s="336" t="str">
        <f t="shared" si="1"/>
        <v/>
      </c>
      <c r="I37" s="338" t="str">
        <f>IF(B37="","",IF('DEV.  DATA'!$E$32="",'QUAL. CALC'!G33,IF('DEV.  DATA'!$E$34="",'DEV.  DATA'!$E$35,'DEV.  DATA'!$E$34)))</f>
        <v/>
      </c>
      <c r="J37" s="336" t="str">
        <f t="shared" si="2"/>
        <v/>
      </c>
      <c r="K37" s="339"/>
      <c r="L37" s="339"/>
      <c r="M37" s="340"/>
      <c r="N37" s="336" t="str">
        <f t="shared" si="3"/>
        <v/>
      </c>
    </row>
    <row r="38" spans="1:14" ht="23">
      <c r="A38" s="332"/>
      <c r="B38" s="333" t="str">
        <f>IF('APPLIC. FRACT.'!A34="",IF('QUAL. CALC'!A34="","",'QUAL. CALC'!A34),'APPLIC. FRACT.'!A34)</f>
        <v/>
      </c>
      <c r="C38" s="334" t="str">
        <f>IF('QUAL. CALC'!B34="","",'QUAL. CALC'!B34)</f>
        <v/>
      </c>
      <c r="D38" s="335" t="str">
        <f>IF('APPLIC. FRACT.'!C34="",IF('QUAL. CALC'!C34="","",'QUAL. CALC'!C34),'APPLIC. FRACT.'!C34)</f>
        <v/>
      </c>
      <c r="E38" s="336" t="str">
        <f>IF(B38="","",N(M38)+IF('DEV.  DATA'!H$79&gt;0,IF('CREDIT CALC.'!H$41&lt;='CREDIT CALC.'!H$43,'QUAL. CALC'!D34,('CREDIT CALC.'!H$43/'CREDIT CALC.'!H$41)*'QUAL. CALC'!D34),IF('CREDIT CALC.'!H$37="","",IF(AND('CREDIT CALC.'!H$41&lt;='CREDIT CALC.'!H$37,'CREDIT CALC.'!H$41&lt;='CREDIT CALC.'!H$43),'QUAL. CALC'!D34,IF(AND('CREDIT CALC.'!H$37&lt;'CREDIT CALC.'!H$41,'CREDIT CALC.'!H$37&lt;'CREDIT CALC.'!H$43),('CREDIT CALC.'!H$37/'CREDIT CALC.'!H$41)*'QUAL. CALC'!D34,('CREDIT CALC.'!H$43/'CREDIT CALC.'!H$41)*'QUAL. CALC'!D34)))))</f>
        <v/>
      </c>
      <c r="F38" s="335" t="str">
        <f>IF(B38="","",IF('DEV.  DATA'!$D$66="","",1.3))</f>
        <v/>
      </c>
      <c r="G38" s="337" t="str">
        <f>IF(B38="","",IF('DEV.  DATA'!$G$57=100,1,'APPLIC. FRACT.'!$H34))</f>
        <v/>
      </c>
      <c r="H38" s="336" t="str">
        <f t="shared" si="1"/>
        <v/>
      </c>
      <c r="I38" s="338" t="str">
        <f>IF(B38="","",IF('DEV.  DATA'!$E$32="",'QUAL. CALC'!G34,IF('DEV.  DATA'!$E$34="",'DEV.  DATA'!$E$35,'DEV.  DATA'!$E$34)))</f>
        <v/>
      </c>
      <c r="J38" s="336" t="str">
        <f t="shared" si="2"/>
        <v/>
      </c>
      <c r="K38" s="339"/>
      <c r="L38" s="339"/>
      <c r="M38" s="340"/>
      <c r="N38" s="336" t="str">
        <f t="shared" si="3"/>
        <v/>
      </c>
    </row>
    <row r="39" spans="1:14" ht="23">
      <c r="A39" s="332"/>
      <c r="B39" s="333" t="str">
        <f>IF('APPLIC. FRACT.'!A35="",IF('QUAL. CALC'!A35="","",'QUAL. CALC'!A35),'APPLIC. FRACT.'!A35)</f>
        <v/>
      </c>
      <c r="C39" s="334" t="str">
        <f>IF('QUAL. CALC'!B35="","",'QUAL. CALC'!B35)</f>
        <v/>
      </c>
      <c r="D39" s="335" t="str">
        <f>IF('APPLIC. FRACT.'!C35="",IF('QUAL. CALC'!C35="","",'QUAL. CALC'!C35),'APPLIC. FRACT.'!C35)</f>
        <v/>
      </c>
      <c r="E39" s="336" t="str">
        <f>IF(B39="","",N(M39)+IF('DEV.  DATA'!H$79&gt;0,IF('CREDIT CALC.'!H$41&lt;='CREDIT CALC.'!H$43,'QUAL. CALC'!D35,('CREDIT CALC.'!H$43/'CREDIT CALC.'!H$41)*'QUAL. CALC'!D35),IF('CREDIT CALC.'!H$37="","",IF(AND('CREDIT CALC.'!H$41&lt;='CREDIT CALC.'!H$37,'CREDIT CALC.'!H$41&lt;='CREDIT CALC.'!H$43),'QUAL. CALC'!D35,IF(AND('CREDIT CALC.'!H$37&lt;'CREDIT CALC.'!H$41,'CREDIT CALC.'!H$37&lt;'CREDIT CALC.'!H$43),('CREDIT CALC.'!H$37/'CREDIT CALC.'!H$41)*'QUAL. CALC'!D35,('CREDIT CALC.'!H$43/'CREDIT CALC.'!H$41)*'QUAL. CALC'!D35)))))</f>
        <v/>
      </c>
      <c r="F39" s="335" t="str">
        <f>IF(B39="","",IF('DEV.  DATA'!$D$66="","",1.3))</f>
        <v/>
      </c>
      <c r="G39" s="337" t="str">
        <f>IF(B39="","",IF('DEV.  DATA'!$G$57=100,1,'APPLIC. FRACT.'!$H35))</f>
        <v/>
      </c>
      <c r="H39" s="336" t="str">
        <f t="shared" si="1"/>
        <v/>
      </c>
      <c r="I39" s="338" t="str">
        <f>IF(B39="","",IF('DEV.  DATA'!$E$32="",'QUAL. CALC'!G35,IF('DEV.  DATA'!$E$34="",'DEV.  DATA'!$E$35,'DEV.  DATA'!$E$34)))</f>
        <v/>
      </c>
      <c r="J39" s="336" t="str">
        <f t="shared" si="2"/>
        <v/>
      </c>
      <c r="K39" s="339"/>
      <c r="L39" s="339"/>
      <c r="M39" s="340"/>
      <c r="N39" s="336" t="str">
        <f t="shared" si="3"/>
        <v/>
      </c>
    </row>
    <row r="40" spans="1:14" ht="23">
      <c r="A40" s="332"/>
      <c r="B40" s="333" t="str">
        <f>IF('APPLIC. FRACT.'!A36="",IF('QUAL. CALC'!A36="","",'QUAL. CALC'!A36),'APPLIC. FRACT.'!A36)</f>
        <v/>
      </c>
      <c r="C40" s="334" t="str">
        <f>IF('QUAL. CALC'!B36="","",'QUAL. CALC'!B36)</f>
        <v/>
      </c>
      <c r="D40" s="335" t="str">
        <f>IF('APPLIC. FRACT.'!C36="",IF('QUAL. CALC'!C36="","",'QUAL. CALC'!C36),'APPLIC. FRACT.'!C36)</f>
        <v/>
      </c>
      <c r="E40" s="336" t="str">
        <f>IF(B40="","",N(M40)+IF('DEV.  DATA'!H$79&gt;0,IF('CREDIT CALC.'!H$41&lt;='CREDIT CALC.'!H$43,'QUAL. CALC'!D36,('CREDIT CALC.'!H$43/'CREDIT CALC.'!H$41)*'QUAL. CALC'!D36),IF('CREDIT CALC.'!H$37="","",IF(AND('CREDIT CALC.'!H$41&lt;='CREDIT CALC.'!H$37,'CREDIT CALC.'!H$41&lt;='CREDIT CALC.'!H$43),'QUAL. CALC'!D36,IF(AND('CREDIT CALC.'!H$37&lt;'CREDIT CALC.'!H$41,'CREDIT CALC.'!H$37&lt;'CREDIT CALC.'!H$43),('CREDIT CALC.'!H$37/'CREDIT CALC.'!H$41)*'QUAL. CALC'!D36,('CREDIT CALC.'!H$43/'CREDIT CALC.'!H$41)*'QUAL. CALC'!D36)))))</f>
        <v/>
      </c>
      <c r="F40" s="335" t="str">
        <f>IF(B40="","",IF('DEV.  DATA'!$D$66="","",1.3))</f>
        <v/>
      </c>
      <c r="G40" s="337" t="str">
        <f>IF(B40="","",IF('DEV.  DATA'!$G$57=100,1,'APPLIC. FRACT.'!$H36))</f>
        <v/>
      </c>
      <c r="H40" s="336" t="str">
        <f t="shared" si="1"/>
        <v/>
      </c>
      <c r="I40" s="338" t="str">
        <f>IF(B40="","",IF('DEV.  DATA'!$E$32="",'QUAL. CALC'!G36,IF('DEV.  DATA'!$E$34="",'DEV.  DATA'!$E$35,'DEV.  DATA'!$E$34)))</f>
        <v/>
      </c>
      <c r="J40" s="336" t="str">
        <f t="shared" si="2"/>
        <v/>
      </c>
      <c r="K40" s="339"/>
      <c r="L40" s="339"/>
      <c r="M40" s="340"/>
      <c r="N40" s="336" t="str">
        <f t="shared" si="3"/>
        <v/>
      </c>
    </row>
    <row r="41" spans="1:14" ht="23">
      <c r="A41" s="332"/>
      <c r="B41" s="333" t="str">
        <f>IF('APPLIC. FRACT.'!A37="",IF('QUAL. CALC'!A37="","",'QUAL. CALC'!A37),'APPLIC. FRACT.'!A37)</f>
        <v/>
      </c>
      <c r="C41" s="334" t="str">
        <f>IF('QUAL. CALC'!B37="","",'QUAL. CALC'!B37)</f>
        <v/>
      </c>
      <c r="D41" s="335" t="str">
        <f>IF('APPLIC. FRACT.'!C37="",IF('QUAL. CALC'!C37="","",'QUAL. CALC'!C37),'APPLIC. FRACT.'!C37)</f>
        <v/>
      </c>
      <c r="E41" s="336" t="str">
        <f>IF(B41="","",N(M41)+IF('DEV.  DATA'!H$79&gt;0,IF('CREDIT CALC.'!H$41&lt;='CREDIT CALC.'!H$43,'QUAL. CALC'!D37,('CREDIT CALC.'!H$43/'CREDIT CALC.'!H$41)*'QUAL. CALC'!D37),IF('CREDIT CALC.'!H$37="","",IF(AND('CREDIT CALC.'!H$41&lt;='CREDIT CALC.'!H$37,'CREDIT CALC.'!H$41&lt;='CREDIT CALC.'!H$43),'QUAL. CALC'!D37,IF(AND('CREDIT CALC.'!H$37&lt;'CREDIT CALC.'!H$41,'CREDIT CALC.'!H$37&lt;'CREDIT CALC.'!H$43),('CREDIT CALC.'!H$37/'CREDIT CALC.'!H$41)*'QUAL. CALC'!D37,('CREDIT CALC.'!H$43/'CREDIT CALC.'!H$41)*'QUAL. CALC'!D37)))))</f>
        <v/>
      </c>
      <c r="F41" s="335" t="str">
        <f>IF(B41="","",IF('DEV.  DATA'!$D$66="","",1.3))</f>
        <v/>
      </c>
      <c r="G41" s="337" t="str">
        <f>IF(B41="","",IF('DEV.  DATA'!$G$57=100,1,'APPLIC. FRACT.'!$H37))</f>
        <v/>
      </c>
      <c r="H41" s="336" t="str">
        <f t="shared" si="1"/>
        <v/>
      </c>
      <c r="I41" s="338" t="str">
        <f>IF(B41="","",IF('DEV.  DATA'!$E$32="",'QUAL. CALC'!G37,IF('DEV.  DATA'!$E$34="",'DEV.  DATA'!$E$35,'DEV.  DATA'!$E$34)))</f>
        <v/>
      </c>
      <c r="J41" s="336" t="str">
        <f t="shared" si="2"/>
        <v/>
      </c>
      <c r="K41" s="339"/>
      <c r="L41" s="339"/>
      <c r="M41" s="340"/>
      <c r="N41" s="336" t="str">
        <f t="shared" si="3"/>
        <v/>
      </c>
    </row>
    <row r="42" spans="1:14" ht="23.5" thickBot="1">
      <c r="A42" s="332"/>
      <c r="B42" s="333" t="str">
        <f>IF('APPLIC. FRACT.'!A38="",IF('QUAL. CALC'!A38="","",'QUAL. CALC'!A38),'APPLIC. FRACT.'!A38)</f>
        <v/>
      </c>
      <c r="C42" s="334" t="str">
        <f>IF('QUAL. CALC'!B38="","",'QUAL. CALC'!B38)</f>
        <v/>
      </c>
      <c r="D42" s="335" t="str">
        <f>IF('APPLIC. FRACT.'!C38="",IF('QUAL. CALC'!C38="","",'QUAL. CALC'!C38),'APPLIC. FRACT.'!C38)</f>
        <v/>
      </c>
      <c r="E42" s="336" t="str">
        <f>IF(B42="","",N(M42)+IF('DEV.  DATA'!H$79&gt;0,IF('CREDIT CALC.'!H$41&lt;='CREDIT CALC.'!H$43,'QUAL. CALC'!D38,('CREDIT CALC.'!H$43/'CREDIT CALC.'!H$41)*'QUAL. CALC'!D38),IF('CREDIT CALC.'!H$37="","",IF(AND('CREDIT CALC.'!H$41&lt;='CREDIT CALC.'!H$37,'CREDIT CALC.'!H$41&lt;='CREDIT CALC.'!H$43),'QUAL. CALC'!D38,IF(AND('CREDIT CALC.'!H$37&lt;'CREDIT CALC.'!H$41,'CREDIT CALC.'!H$37&lt;'CREDIT CALC.'!H$43),('CREDIT CALC.'!H$37/'CREDIT CALC.'!H$41)*'QUAL. CALC'!D38,('CREDIT CALC.'!H$43/'CREDIT CALC.'!H$41)*'QUAL. CALC'!D38)))))</f>
        <v/>
      </c>
      <c r="F42" s="335" t="str">
        <f>IF(B42="","",IF('DEV.  DATA'!$D$66="","",1.3))</f>
        <v/>
      </c>
      <c r="G42" s="337" t="str">
        <f>IF(B42="","",IF('DEV.  DATA'!$G$57=100,1,'APPLIC. FRACT.'!$H38))</f>
        <v/>
      </c>
      <c r="H42" s="336" t="str">
        <f t="shared" si="1"/>
        <v/>
      </c>
      <c r="I42" s="338" t="str">
        <f>IF(B42="","",IF('DEV.  DATA'!$E$32="",'QUAL. CALC'!G38,IF('DEV.  DATA'!$E$34="",'DEV.  DATA'!$E$35,'DEV.  DATA'!$E$34)))</f>
        <v/>
      </c>
      <c r="J42" s="336" t="str">
        <f t="shared" si="2"/>
        <v/>
      </c>
      <c r="K42" s="339"/>
      <c r="L42" s="339"/>
      <c r="M42" s="340"/>
      <c r="N42" s="336" t="str">
        <f t="shared" si="3"/>
        <v/>
      </c>
    </row>
    <row r="43" spans="1:14" ht="23.5" thickBot="1">
      <c r="A43" s="49"/>
      <c r="B43" s="49"/>
      <c r="C43" s="56" t="s">
        <v>96</v>
      </c>
      <c r="D43" s="331" t="str">
        <f>IF(D12="","",SUM(D12:D42))</f>
        <v/>
      </c>
      <c r="E43" s="105" t="str">
        <f>IF(E12="","",SUM(E12:E42))</f>
        <v/>
      </c>
      <c r="F43" s="49"/>
      <c r="G43" s="51"/>
      <c r="H43" s="105" t="str">
        <f>IF(H12="","",SUM(H12:H42))</f>
        <v/>
      </c>
      <c r="I43" s="49"/>
      <c r="J43" s="105" t="str">
        <f>IF(J12="","",SUM(J12:J42))</f>
        <v/>
      </c>
      <c r="M43" s="328" t="str">
        <f>IF(COUNT(M12:M42)=0,"",SUM(M12:M42))</f>
        <v/>
      </c>
      <c r="N43" s="328" t="str">
        <f>IF(SUM(N12:N42)=0,"",SUM(N12:N42))</f>
        <v/>
      </c>
    </row>
    <row r="44" spans="1:14" ht="10" customHeight="1">
      <c r="A44" s="132"/>
      <c r="B44" s="132"/>
      <c r="C44" s="132"/>
      <c r="D44" s="132"/>
      <c r="E44" s="132"/>
      <c r="F44" s="132"/>
      <c r="G44" s="132"/>
      <c r="H44" s="132"/>
      <c r="I44" s="132"/>
      <c r="J44" s="132"/>
    </row>
    <row r="45" spans="1:14">
      <c r="A45" s="132"/>
      <c r="B45" s="132"/>
      <c r="C45" s="132"/>
      <c r="D45" s="132"/>
      <c r="E45" s="217" t="s">
        <v>238</v>
      </c>
      <c r="G45" s="132"/>
      <c r="H45" s="132"/>
      <c r="I45" s="132"/>
      <c r="J45" s="132"/>
    </row>
    <row r="47" spans="1:14" ht="23" thickBot="1"/>
    <row r="48" spans="1:14" ht="23.5" thickBot="1">
      <c r="L48" s="375" t="s">
        <v>392</v>
      </c>
      <c r="M48" s="328">
        <f>IFERROR(AVEDEV(M12:M42),0)</f>
        <v>0</v>
      </c>
      <c r="N48" t="s">
        <v>393</v>
      </c>
    </row>
  </sheetData>
  <sheetProtection algorithmName="SHA-512" hashValue="9v6kZ2BNpkR0uUtIRbRQSyMWZSdQ8YK6SskjNHkBTxKfo/NtT8TY3081lzNTAyfwbNRvFYbqB3JKOjusvXm3wQ==" saltValue="mFaMv/KG+h00A8RRC7hZfQ==" spinCount="100000" sheet="1" objects="1" scenarios="1"/>
  <mergeCells count="1">
    <mergeCell ref="M1:N8"/>
  </mergeCells>
  <phoneticPr fontId="0" type="noConversion"/>
  <dataValidations xWindow="269" yWindow="95" count="9">
    <dataValidation allowBlank="1" showInputMessage="1" showErrorMessage="1" prompt="If this figure does not equal what was entered on the &quot;Qual. Calc&quot; worksheet, it is then a figure that represents the adjusted eligible basis based on what the Development qualified for in credits as shown on the &quot;Credit Calc&quot; worksheet." sqref="E12:E42" xr:uid="{00000000-0002-0000-0900-000000000000}"/>
    <dataValidation allowBlank="1" showInputMessage="1" showErrorMessage="1" prompt="This entry is from what was entered on the &quot;Qual. Calc&quot; worksheet." sqref="C12" xr:uid="{00000000-0002-0000-0900-000001000000}"/>
    <dataValidation allowBlank="1" showInputMessage="1" showErrorMessage="1" prompt="This entry comes from what was entered on the &quot;Applic. Fract. worksheet." sqref="D12 B12" xr:uid="{00000000-0002-0000-0900-000002000000}"/>
    <dataValidation allowBlank="1" showInputMessage="1" showErrorMessage="1" prompt="This entry comes from the response to question 4 on the &quot;Dev. Data&quot; worksheet." sqref="F12" xr:uid="{00000000-0002-0000-0900-000003000000}"/>
    <dataValidation allowBlank="1" showInputMessage="1" showErrorMessage="1" prompt="This entry comes from the response to question 3 on the &quot;Dev. Data&quot; worksheet or if less than 100%, the last column of the &quot;Applic. Fract.&quot; worksheet." sqref="G12" xr:uid="{00000000-0002-0000-0900-000004000000}"/>
    <dataValidation allowBlank="1" showInputMessage="1" showErrorMessage="1" prompt="This entry is copied from the figure entered on the &quot;Qual. Calc&quot; workksheet." sqref="I12" xr:uid="{00000000-0002-0000-0900-000005000000}"/>
    <dataValidation allowBlank="1" showInputMessage="1" showErrorMessage="1" prompt="This figure is the product of the eligible basis, applicable fraction and if applicable, the DDA/QCT factor of 1.3." sqref="H12" xr:uid="{00000000-0002-0000-0900-000006000000}"/>
    <dataValidation allowBlank="1" showInputMessage="1" showErrorMessage="1" prompt="This figure is the product of the qualified basis and the credit rate." sqref="J12" xr:uid="{00000000-0002-0000-0900-000007000000}"/>
    <dataValidation allowBlank="1" showInputMessage="1" showErrorMessage="1" prompt="Enter the Development's address in the spaces provided." sqref="B6" xr:uid="{00000000-0002-0000-0900-000008000000}"/>
  </dataValidations>
  <printOptions horizontalCentered="1"/>
  <pageMargins left="0.5" right="0.5" top="0.5" bottom="0.75" header="0.5" footer="0.5"/>
  <pageSetup scale="53" orientation="landscape" r:id="rId1"/>
  <headerFooter alignWithMargins="0">
    <oddFooter>&amp;LHC Development Final Cost Certification (DFCC)
&amp;10Rev. 04-2020&amp;RPage 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abColor indexed="29"/>
    <pageSetUpPr fitToPage="1"/>
  </sheetPr>
  <dimension ref="A1:M46"/>
  <sheetViews>
    <sheetView defaultGridColor="0" colorId="22" zoomScale="60" zoomScaleNormal="60" workbookViewId="0">
      <selection activeCell="L12" sqref="L12"/>
    </sheetView>
  </sheetViews>
  <sheetFormatPr defaultColWidth="9.69921875" defaultRowHeight="22.5"/>
  <cols>
    <col min="1" max="1" width="10.8984375" customWidth="1"/>
    <col min="2" max="2" width="36.296875" customWidth="1"/>
    <col min="3" max="3" width="9.8984375" customWidth="1"/>
    <col min="4" max="4" width="11.796875" customWidth="1"/>
    <col min="5" max="5" width="13.59765625" customWidth="1"/>
    <col min="6" max="6" width="8.75" customWidth="1"/>
    <col min="7" max="7" width="13.59765625" customWidth="1"/>
    <col min="8" max="8" width="9.69921875" customWidth="1"/>
    <col min="9" max="9" width="13.046875" customWidth="1"/>
    <col min="12" max="12" width="12.09765625" customWidth="1"/>
    <col min="13" max="13" width="15.296875" customWidth="1"/>
  </cols>
  <sheetData>
    <row r="1" spans="1:13" ht="23">
      <c r="A1" s="224" t="s">
        <v>149</v>
      </c>
      <c r="B1" s="13"/>
      <c r="C1" s="13"/>
      <c r="D1" s="13"/>
      <c r="E1" s="13"/>
      <c r="F1" s="13"/>
      <c r="G1" s="13"/>
      <c r="H1" s="13"/>
      <c r="I1" s="13"/>
      <c r="L1" s="493" t="s">
        <v>384</v>
      </c>
      <c r="M1" s="494"/>
    </row>
    <row r="2" spans="1:13" ht="23">
      <c r="A2" s="12" t="s">
        <v>150</v>
      </c>
      <c r="B2" s="13"/>
      <c r="C2" s="13"/>
      <c r="D2" s="13"/>
      <c r="E2" s="13"/>
      <c r="F2" s="13"/>
      <c r="G2" s="13"/>
      <c r="H2" s="13"/>
      <c r="I2" s="13"/>
      <c r="L2" s="495"/>
      <c r="M2" s="496"/>
    </row>
    <row r="3" spans="1:13" ht="23">
      <c r="A3" s="12" t="s">
        <v>124</v>
      </c>
      <c r="B3" s="13"/>
      <c r="C3" s="13"/>
      <c r="D3" s="13"/>
      <c r="E3" s="13"/>
      <c r="F3" s="13"/>
      <c r="G3" s="13"/>
      <c r="H3" s="13"/>
      <c r="I3" s="13"/>
      <c r="L3" s="495"/>
      <c r="M3" s="496"/>
    </row>
    <row r="4" spans="1:13" ht="12.75" customHeight="1">
      <c r="A4" s="12"/>
      <c r="B4" s="13"/>
      <c r="C4" s="13"/>
      <c r="D4" s="13"/>
      <c r="E4" s="13"/>
      <c r="F4" s="13"/>
      <c r="G4" s="13"/>
      <c r="H4" s="13"/>
      <c r="I4" s="13"/>
      <c r="L4" s="495"/>
      <c r="M4" s="496"/>
    </row>
    <row r="5" spans="1:13" ht="23.5" thickBot="1">
      <c r="A5" s="34" t="s">
        <v>152</v>
      </c>
      <c r="B5" s="115" t="str">
        <f>IF(COSTS!C6="","",COSTS!C6)</f>
        <v/>
      </c>
      <c r="C5" s="10"/>
      <c r="D5" s="10"/>
      <c r="E5" s="10"/>
      <c r="F5" s="10"/>
      <c r="G5" s="43"/>
      <c r="H5" s="206" t="str">
        <f>"Application #: "&amp;IF(COSTS!$K$6="","",COSTS!$K$6)</f>
        <v xml:space="preserve">Application #: </v>
      </c>
      <c r="I5" s="10"/>
      <c r="L5" s="495"/>
      <c r="M5" s="496"/>
    </row>
    <row r="6" spans="1:13" ht="23" thickBot="1">
      <c r="A6" s="34" t="s">
        <v>153</v>
      </c>
      <c r="B6" s="125" t="str">
        <f>IF('EXHIBIT C'!B6="","",'EXHIBIT C'!B6)</f>
        <v/>
      </c>
      <c r="C6" s="10"/>
      <c r="D6" s="10"/>
      <c r="E6" s="10"/>
      <c r="F6" s="10"/>
      <c r="G6" s="10"/>
      <c r="H6" s="10"/>
      <c r="I6" s="10"/>
      <c r="L6" s="495"/>
      <c r="M6" s="496"/>
    </row>
    <row r="7" spans="1:13" ht="23.5" thickBot="1">
      <c r="A7" s="34" t="s">
        <v>154</v>
      </c>
      <c r="B7" s="125" t="str">
        <f>IF('EXHIBIT C'!B7="","",'EXHIBIT C'!B7)</f>
        <v/>
      </c>
      <c r="C7" s="43" t="s">
        <v>155</v>
      </c>
      <c r="D7" s="115" t="str">
        <f>IF('EXHIBIT C'!E7="","",'EXHIBIT C'!E7)</f>
        <v/>
      </c>
      <c r="E7" s="10"/>
      <c r="F7" s="10"/>
      <c r="G7" s="10"/>
      <c r="H7" s="10"/>
      <c r="I7" s="10"/>
      <c r="L7" s="495"/>
      <c r="M7" s="496"/>
    </row>
    <row r="8" spans="1:13" ht="23" thickBot="1">
      <c r="A8" s="10"/>
      <c r="B8" s="10"/>
      <c r="C8" s="10"/>
      <c r="D8" s="10"/>
      <c r="E8" s="10"/>
      <c r="F8" s="10"/>
      <c r="G8" s="10"/>
      <c r="H8" s="10"/>
      <c r="I8" s="10"/>
      <c r="L8" s="497"/>
      <c r="M8" s="498"/>
    </row>
    <row r="9" spans="1:13" ht="23">
      <c r="A9" s="35"/>
      <c r="B9" s="15"/>
      <c r="C9" s="36" t="s">
        <v>111</v>
      </c>
      <c r="D9" s="15" t="s">
        <v>112</v>
      </c>
      <c r="E9" s="36" t="s">
        <v>5</v>
      </c>
      <c r="F9" s="35" t="s">
        <v>164</v>
      </c>
      <c r="G9" s="35" t="s">
        <v>157</v>
      </c>
      <c r="H9" s="15" t="s">
        <v>117</v>
      </c>
      <c r="I9" s="37" t="s">
        <v>117</v>
      </c>
      <c r="L9" s="36" t="s">
        <v>5</v>
      </c>
      <c r="M9" s="36" t="s">
        <v>382</v>
      </c>
    </row>
    <row r="10" spans="1:13" ht="23">
      <c r="A10" s="38" t="s">
        <v>237</v>
      </c>
      <c r="B10" s="16" t="s">
        <v>114</v>
      </c>
      <c r="C10" s="17" t="s">
        <v>115</v>
      </c>
      <c r="D10" s="16" t="s">
        <v>166</v>
      </c>
      <c r="E10" s="17" t="s">
        <v>120</v>
      </c>
      <c r="F10" s="38" t="s">
        <v>165</v>
      </c>
      <c r="G10" s="38" t="s">
        <v>120</v>
      </c>
      <c r="H10" s="16" t="s">
        <v>121</v>
      </c>
      <c r="I10" s="39" t="s">
        <v>122</v>
      </c>
      <c r="L10" s="17" t="s">
        <v>120</v>
      </c>
      <c r="M10" s="327" t="s">
        <v>383</v>
      </c>
    </row>
    <row r="11" spans="1:13" ht="23.5" thickBot="1">
      <c r="A11" s="40"/>
      <c r="B11" s="18"/>
      <c r="C11" s="41" t="s">
        <v>118</v>
      </c>
      <c r="D11" s="18" t="s">
        <v>167</v>
      </c>
      <c r="E11" s="41"/>
      <c r="F11" s="40"/>
      <c r="G11" s="40"/>
      <c r="H11" s="18"/>
      <c r="I11" s="42"/>
      <c r="L11" s="41" t="s">
        <v>381</v>
      </c>
      <c r="M11" s="41" t="s">
        <v>381</v>
      </c>
    </row>
    <row r="12" spans="1:13" ht="23">
      <c r="A12" s="330" t="str">
        <f>IF('EXHIBIT C'!A12="","",'EXHIBIT C'!A12)</f>
        <v/>
      </c>
      <c r="B12" s="107" t="str">
        <f>IF(COSTS!$L$158="","",IF('EXHIBIT C'!B12="","",'EXHIBIT C'!B12))</f>
        <v/>
      </c>
      <c r="C12" s="124" t="str">
        <f>IF(COSTS!$L$158="","",'QUAL. ACQU.'!B8)</f>
        <v/>
      </c>
      <c r="D12" s="101" t="str">
        <f>IF(COSTS!$L$158="","",IF('EXHIBIT C'!D12="","",'EXHIBIT C'!D12))</f>
        <v/>
      </c>
      <c r="E12" s="103" t="str">
        <f>IF(B12="","",N(L12)+IF('DEV.  DATA'!H$79&gt;0,IF('CREDIT CALC.'!H$41&lt;='CREDIT CALC.'!H$43,'QUAL. ACQU.'!D8,('CREDIT CALC.'!H$43/'CREDIT CALC.'!H$41)*'QUAL. ACQU.'!D8),IF('CREDIT CALC.'!H$37="","",IF(AND('CREDIT CALC.'!H$41&lt;='CREDIT CALC.'!H$37,'CREDIT CALC.'!H$41&lt;='CREDIT CALC.'!H$43),'QUAL. ACQU.'!D8,IF(AND('CREDIT CALC.'!H$37&lt;'CREDIT CALC.'!H$41,'CREDIT CALC.'!H$37&lt;'CREDIT CALC.'!H$43),('CREDIT CALC.'!H$37/'CREDIT CALC.'!H$41)*'QUAL. ACQU.'!D8,('CREDIT CALC.'!H$43/'CREDIT CALC.'!H$41)*'QUAL. ACQU.'!D8)))))</f>
        <v/>
      </c>
      <c r="F12" s="102" t="str">
        <f>IF(COSTS!$L$158="","",IF('EXHIBIT C'!G12="","",'EXHIBIT C'!G12))</f>
        <v/>
      </c>
      <c r="G12" s="103" t="str">
        <f t="shared" ref="G12:G42" si="0">IF(B12="","",ROUND(E12*F12,0))</f>
        <v/>
      </c>
      <c r="H12" s="123" t="str">
        <f>IF(COSTS!$L$158="","",IF(B12="","",IF('DEV.  DATA'!$E$35="",IF('QUAL. ACQU.'!F8="","",'QUAL. ACQU.'!F8),'DEV.  DATA'!$E$35)))</f>
        <v/>
      </c>
      <c r="I12" s="103" t="str">
        <f>IF(COSTS!$L$158="","",IF(B12="","",ROUND(G12*(H12/100),0)))</f>
        <v/>
      </c>
      <c r="L12" s="329"/>
      <c r="M12" s="103" t="str">
        <f>IF(N(L12)=0,"",I12-ROUND(ROUND((E12-N(L12))*F12,0)*H12/100,0))</f>
        <v/>
      </c>
    </row>
    <row r="13" spans="1:13" ht="23">
      <c r="A13" s="330" t="str">
        <f>IF('EXHIBIT C'!A13="","",'EXHIBIT C'!A13)</f>
        <v/>
      </c>
      <c r="B13" s="107" t="str">
        <f>IF(COSTS!$L$158="","",IF('EXHIBIT C'!B13="","",'EXHIBIT C'!B13))</f>
        <v/>
      </c>
      <c r="C13" s="124" t="str">
        <f>IF(COSTS!$L$158="","",'QUAL. ACQU.'!B9)</f>
        <v/>
      </c>
      <c r="D13" s="101" t="str">
        <f>IF(COSTS!$L$158="","",IF('EXHIBIT C'!D13="","",'EXHIBIT C'!D13))</f>
        <v/>
      </c>
      <c r="E13" s="103" t="str">
        <f>IF(B13="","",N(L13)+IF('DEV.  DATA'!H$79&gt;0,IF('CREDIT CALC.'!H$41&lt;='CREDIT CALC.'!H$43,'QUAL. ACQU.'!D9,('CREDIT CALC.'!H$43/'CREDIT CALC.'!H$41)*'QUAL. ACQU.'!D9),IF('CREDIT CALC.'!H$37="","",IF(AND('CREDIT CALC.'!H$41&lt;='CREDIT CALC.'!H$37,'CREDIT CALC.'!H$41&lt;='CREDIT CALC.'!H$43),'QUAL. ACQU.'!D9,IF(AND('CREDIT CALC.'!H$37&lt;'CREDIT CALC.'!H$41,'CREDIT CALC.'!H$37&lt;'CREDIT CALC.'!H$43),('CREDIT CALC.'!H$37/'CREDIT CALC.'!H$41)*'QUAL. ACQU.'!D9,('CREDIT CALC.'!H$43/'CREDIT CALC.'!H$41)*'QUAL. ACQU.'!D9)))))</f>
        <v/>
      </c>
      <c r="F13" s="102" t="str">
        <f>IF(COSTS!$L$158="","",IF('EXHIBIT C'!G13="","",'EXHIBIT C'!G13))</f>
        <v/>
      </c>
      <c r="G13" s="103" t="str">
        <f t="shared" si="0"/>
        <v/>
      </c>
      <c r="H13" s="123" t="str">
        <f>IF(COSTS!$L$158="","",IF(B13="","",IF('DEV.  DATA'!$E$35="",IF('QUAL. ACQU.'!F9="","",'QUAL. ACQU.'!F9),'DEV.  DATA'!$E$35)))</f>
        <v/>
      </c>
      <c r="I13" s="103" t="str">
        <f>IF(COSTS!$L$158="","",IF(B13="","",ROUND(G13*(H13/100),0)))</f>
        <v/>
      </c>
      <c r="L13" s="329"/>
      <c r="M13" s="103" t="str">
        <f t="shared" ref="M13:M42" si="1">IF(N(L13)=0,"",I13-ROUND(ROUND((E13-N(L13))*F13,0)*H13/100,0))</f>
        <v/>
      </c>
    </row>
    <row r="14" spans="1:13" ht="23">
      <c r="A14" s="330" t="str">
        <f>IF('EXHIBIT C'!A14="","",'EXHIBIT C'!A14)</f>
        <v/>
      </c>
      <c r="B14" s="107" t="str">
        <f>IF(COSTS!$L$158="","",IF('EXHIBIT C'!B14="","",'EXHIBIT C'!B14))</f>
        <v/>
      </c>
      <c r="C14" s="124" t="str">
        <f>IF(COSTS!$L$158="","",'QUAL. ACQU.'!B10)</f>
        <v/>
      </c>
      <c r="D14" s="101" t="str">
        <f>IF(COSTS!$L$158="","",IF('EXHIBIT C'!D14="","",'EXHIBIT C'!D14))</f>
        <v/>
      </c>
      <c r="E14" s="103" t="str">
        <f>IF(B14="","",N(L14)+IF('DEV.  DATA'!H$79&gt;0,IF('CREDIT CALC.'!H$41&lt;='CREDIT CALC.'!H$43,'QUAL. ACQU.'!D10,('CREDIT CALC.'!H$43/'CREDIT CALC.'!H$41)*'QUAL. ACQU.'!D10),IF('CREDIT CALC.'!H$37="","",IF(AND('CREDIT CALC.'!H$41&lt;='CREDIT CALC.'!H$37,'CREDIT CALC.'!H$41&lt;='CREDIT CALC.'!H$43),'QUAL. ACQU.'!D10,IF(AND('CREDIT CALC.'!H$37&lt;'CREDIT CALC.'!H$41,'CREDIT CALC.'!H$37&lt;'CREDIT CALC.'!H$43),('CREDIT CALC.'!H$37/'CREDIT CALC.'!H$41)*'QUAL. ACQU.'!D10,('CREDIT CALC.'!H$43/'CREDIT CALC.'!H$41)*'QUAL. ACQU.'!D10)))))</f>
        <v/>
      </c>
      <c r="F14" s="102" t="str">
        <f>IF(COSTS!$L$158="","",IF('EXHIBIT C'!G14="","",'EXHIBIT C'!G14))</f>
        <v/>
      </c>
      <c r="G14" s="103" t="str">
        <f t="shared" si="0"/>
        <v/>
      </c>
      <c r="H14" s="123" t="str">
        <f>IF(COSTS!$L$158="","",IF(B14="","",IF('DEV.  DATA'!$E$35="",IF('QUAL. ACQU.'!F10="","",'QUAL. ACQU.'!F10),'DEV.  DATA'!$E$35)))</f>
        <v/>
      </c>
      <c r="I14" s="103" t="str">
        <f>IF(COSTS!$L$158="","",IF(B14="","",ROUND(G14*(H14/100),0)))</f>
        <v/>
      </c>
      <c r="L14" s="329"/>
      <c r="M14" s="103" t="str">
        <f t="shared" si="1"/>
        <v/>
      </c>
    </row>
    <row r="15" spans="1:13" ht="23">
      <c r="A15" s="330" t="str">
        <f>IF('EXHIBIT C'!A15="","",'EXHIBIT C'!A15)</f>
        <v/>
      </c>
      <c r="B15" s="107" t="str">
        <f>IF(COSTS!$L$158="","",IF('EXHIBIT C'!B15="","",'EXHIBIT C'!B15))</f>
        <v/>
      </c>
      <c r="C15" s="124" t="str">
        <f>IF(COSTS!$L$158="","",'QUAL. ACQU.'!B11)</f>
        <v/>
      </c>
      <c r="D15" s="101" t="str">
        <f>IF(COSTS!$L$158="","",IF('EXHIBIT C'!D15="","",'EXHIBIT C'!D15))</f>
        <v/>
      </c>
      <c r="E15" s="103" t="str">
        <f>IF(B15="","",N(L15)+IF('DEV.  DATA'!H$79&gt;0,IF('CREDIT CALC.'!H$41&lt;='CREDIT CALC.'!H$43,'QUAL. ACQU.'!D11,('CREDIT CALC.'!H$43/'CREDIT CALC.'!H$41)*'QUAL. ACQU.'!D11),IF('CREDIT CALC.'!H$37="","",IF(AND('CREDIT CALC.'!H$41&lt;='CREDIT CALC.'!H$37,'CREDIT CALC.'!H$41&lt;='CREDIT CALC.'!H$43),'QUAL. ACQU.'!D11,IF(AND('CREDIT CALC.'!H$37&lt;'CREDIT CALC.'!H$41,'CREDIT CALC.'!H$37&lt;'CREDIT CALC.'!H$43),('CREDIT CALC.'!H$37/'CREDIT CALC.'!H$41)*'QUAL. ACQU.'!D11,('CREDIT CALC.'!H$43/'CREDIT CALC.'!H$41)*'QUAL. ACQU.'!D11)))))</f>
        <v/>
      </c>
      <c r="F15" s="102" t="str">
        <f>IF(COSTS!$L$158="","",IF('EXHIBIT C'!G15="","",'EXHIBIT C'!G15))</f>
        <v/>
      </c>
      <c r="G15" s="103" t="str">
        <f t="shared" si="0"/>
        <v/>
      </c>
      <c r="H15" s="123" t="str">
        <f>IF(COSTS!$L$158="","",IF(B15="","",IF('DEV.  DATA'!$E$35="",IF('QUAL. ACQU.'!F11="","",'QUAL. ACQU.'!F11),'DEV.  DATA'!$E$35)))</f>
        <v/>
      </c>
      <c r="I15" s="103" t="str">
        <f>IF(COSTS!$L$158="","",IF(B15="","",ROUND(G15*(H15/100),0)))</f>
        <v/>
      </c>
      <c r="L15" s="329"/>
      <c r="M15" s="103" t="str">
        <f t="shared" si="1"/>
        <v/>
      </c>
    </row>
    <row r="16" spans="1:13" ht="23">
      <c r="A16" s="330" t="str">
        <f>IF('EXHIBIT C'!A16="","",'EXHIBIT C'!A16)</f>
        <v/>
      </c>
      <c r="B16" s="107" t="str">
        <f>IF(COSTS!$L$158="","",IF('EXHIBIT C'!B16="","",'EXHIBIT C'!B16))</f>
        <v/>
      </c>
      <c r="C16" s="124" t="str">
        <f>IF(COSTS!$L$158="","",'QUAL. ACQU.'!B12)</f>
        <v/>
      </c>
      <c r="D16" s="101" t="str">
        <f>IF(COSTS!$L$158="","",IF('EXHIBIT C'!D16="","",'EXHIBIT C'!D16))</f>
        <v/>
      </c>
      <c r="E16" s="103" t="str">
        <f>IF(B16="","",N(L16)+IF('DEV.  DATA'!H$79&gt;0,IF('CREDIT CALC.'!H$41&lt;='CREDIT CALC.'!H$43,'QUAL. ACQU.'!D12,('CREDIT CALC.'!H$43/'CREDIT CALC.'!H$41)*'QUAL. ACQU.'!D12),IF('CREDIT CALC.'!H$37="","",IF(AND('CREDIT CALC.'!H$41&lt;='CREDIT CALC.'!H$37,'CREDIT CALC.'!H$41&lt;='CREDIT CALC.'!H$43),'QUAL. ACQU.'!D12,IF(AND('CREDIT CALC.'!H$37&lt;'CREDIT CALC.'!H$41,'CREDIT CALC.'!H$37&lt;'CREDIT CALC.'!H$43),('CREDIT CALC.'!H$37/'CREDIT CALC.'!H$41)*'QUAL. ACQU.'!D12,('CREDIT CALC.'!H$43/'CREDIT CALC.'!H$41)*'QUAL. ACQU.'!D12)))))</f>
        <v/>
      </c>
      <c r="F16" s="102" t="str">
        <f>IF(COSTS!$L$158="","",IF('EXHIBIT C'!G16="","",'EXHIBIT C'!G16))</f>
        <v/>
      </c>
      <c r="G16" s="103" t="str">
        <f t="shared" si="0"/>
        <v/>
      </c>
      <c r="H16" s="123" t="str">
        <f>IF(COSTS!$L$158="","",IF(B16="","",IF('DEV.  DATA'!$E$35="",IF('QUAL. ACQU.'!F12="","",'QUAL. ACQU.'!F12),'DEV.  DATA'!$E$35)))</f>
        <v/>
      </c>
      <c r="I16" s="103" t="str">
        <f>IF(COSTS!$L$158="","",IF(B16="","",ROUND(G16*(H16/100),0)))</f>
        <v/>
      </c>
      <c r="L16" s="329"/>
      <c r="M16" s="103" t="str">
        <f t="shared" si="1"/>
        <v/>
      </c>
    </row>
    <row r="17" spans="1:13" ht="23">
      <c r="A17" s="330" t="str">
        <f>IF('EXHIBIT C'!A17="","",'EXHIBIT C'!A17)</f>
        <v/>
      </c>
      <c r="B17" s="107" t="str">
        <f>IF(COSTS!$L$158="","",IF('EXHIBIT C'!B17="","",'EXHIBIT C'!B17))</f>
        <v/>
      </c>
      <c r="C17" s="124" t="str">
        <f>IF(COSTS!$L$158="","",'QUAL. ACQU.'!B13)</f>
        <v/>
      </c>
      <c r="D17" s="101" t="str">
        <f>IF(COSTS!$L$158="","",IF('EXHIBIT C'!D17="","",'EXHIBIT C'!D17))</f>
        <v/>
      </c>
      <c r="E17" s="103" t="str">
        <f>IF(B17="","",N(L17)+IF('DEV.  DATA'!H$79&gt;0,IF('CREDIT CALC.'!H$41&lt;='CREDIT CALC.'!H$43,'QUAL. ACQU.'!D13,('CREDIT CALC.'!H$43/'CREDIT CALC.'!H$41)*'QUAL. ACQU.'!D13),IF('CREDIT CALC.'!H$37="","",IF(AND('CREDIT CALC.'!H$41&lt;='CREDIT CALC.'!H$37,'CREDIT CALC.'!H$41&lt;='CREDIT CALC.'!H$43),'QUAL. ACQU.'!D13,IF(AND('CREDIT CALC.'!H$37&lt;'CREDIT CALC.'!H$41,'CREDIT CALC.'!H$37&lt;'CREDIT CALC.'!H$43),('CREDIT CALC.'!H$37/'CREDIT CALC.'!H$41)*'QUAL. ACQU.'!D13,('CREDIT CALC.'!H$43/'CREDIT CALC.'!H$41)*'QUAL. ACQU.'!D13)))))</f>
        <v/>
      </c>
      <c r="F17" s="102" t="str">
        <f>IF(COSTS!$L$158="","",IF('EXHIBIT C'!G17="","",'EXHIBIT C'!G17))</f>
        <v/>
      </c>
      <c r="G17" s="103" t="str">
        <f t="shared" si="0"/>
        <v/>
      </c>
      <c r="H17" s="123" t="str">
        <f>IF(COSTS!$L$158="","",IF(B17="","",IF('DEV.  DATA'!$E$35="",IF('QUAL. ACQU.'!F13="","",'QUAL. ACQU.'!F13),'DEV.  DATA'!$E$35)))</f>
        <v/>
      </c>
      <c r="I17" s="103" t="str">
        <f>IF(COSTS!$L$158="","",IF(B17="","",ROUND(G17*(H17/100),0)))</f>
        <v/>
      </c>
      <c r="L17" s="329"/>
      <c r="M17" s="103" t="str">
        <f t="shared" si="1"/>
        <v/>
      </c>
    </row>
    <row r="18" spans="1:13" ht="23">
      <c r="A18" s="330" t="str">
        <f>IF('EXHIBIT C'!A18="","",'EXHIBIT C'!A18)</f>
        <v/>
      </c>
      <c r="B18" s="107" t="str">
        <f>IF(COSTS!$L$158="","",IF('EXHIBIT C'!B18="","",'EXHIBIT C'!B18))</f>
        <v/>
      </c>
      <c r="C18" s="124" t="str">
        <f>IF(COSTS!$L$158="","",'QUAL. ACQU.'!B14)</f>
        <v/>
      </c>
      <c r="D18" s="101" t="str">
        <f>IF(COSTS!$L$158="","",IF('EXHIBIT C'!D18="","",'EXHIBIT C'!D18))</f>
        <v/>
      </c>
      <c r="E18" s="103" t="str">
        <f>IF(B18="","",N(L18)+IF('DEV.  DATA'!H$79&gt;0,IF('CREDIT CALC.'!H$41&lt;='CREDIT CALC.'!H$43,'QUAL. ACQU.'!D14,('CREDIT CALC.'!H$43/'CREDIT CALC.'!H$41)*'QUAL. ACQU.'!D14),IF('CREDIT CALC.'!H$37="","",IF(AND('CREDIT CALC.'!H$41&lt;='CREDIT CALC.'!H$37,'CREDIT CALC.'!H$41&lt;='CREDIT CALC.'!H$43),'QUAL. ACQU.'!D14,IF(AND('CREDIT CALC.'!H$37&lt;'CREDIT CALC.'!H$41,'CREDIT CALC.'!H$37&lt;'CREDIT CALC.'!H$43),('CREDIT CALC.'!H$37/'CREDIT CALC.'!H$41)*'QUAL. ACQU.'!D14,('CREDIT CALC.'!H$43/'CREDIT CALC.'!H$41)*'QUAL. ACQU.'!D14)))))</f>
        <v/>
      </c>
      <c r="F18" s="102" t="str">
        <f>IF(COSTS!$L$158="","",IF('EXHIBIT C'!G18="","",'EXHIBIT C'!G18))</f>
        <v/>
      </c>
      <c r="G18" s="103" t="str">
        <f t="shared" si="0"/>
        <v/>
      </c>
      <c r="H18" s="123" t="str">
        <f>IF(COSTS!$L$158="","",IF(B18="","",IF('DEV.  DATA'!$E$35="",IF('QUAL. ACQU.'!F14="","",'QUAL. ACQU.'!F14),'DEV.  DATA'!$E$35)))</f>
        <v/>
      </c>
      <c r="I18" s="103" t="str">
        <f>IF(COSTS!$L$158="","",IF(B18="","",ROUND(G18*(H18/100),0)))</f>
        <v/>
      </c>
      <c r="L18" s="329"/>
      <c r="M18" s="103" t="str">
        <f t="shared" si="1"/>
        <v/>
      </c>
    </row>
    <row r="19" spans="1:13" ht="23">
      <c r="A19" s="330" t="str">
        <f>IF('EXHIBIT C'!A19="","",'EXHIBIT C'!A19)</f>
        <v/>
      </c>
      <c r="B19" s="107" t="str">
        <f>IF(COSTS!$L$158="","",IF('EXHIBIT C'!B19="","",'EXHIBIT C'!B19))</f>
        <v/>
      </c>
      <c r="C19" s="124" t="str">
        <f>IF(COSTS!$L$158="","",'QUAL. ACQU.'!B15)</f>
        <v/>
      </c>
      <c r="D19" s="101" t="str">
        <f>IF(COSTS!$L$158="","",IF('EXHIBIT C'!D19="","",'EXHIBIT C'!D19))</f>
        <v/>
      </c>
      <c r="E19" s="103" t="str">
        <f>IF(B19="","",N(L19)+IF('DEV.  DATA'!H$79&gt;0,IF('CREDIT CALC.'!H$41&lt;='CREDIT CALC.'!H$43,'QUAL. ACQU.'!D15,('CREDIT CALC.'!H$43/'CREDIT CALC.'!H$41)*'QUAL. ACQU.'!D15),IF('CREDIT CALC.'!H$37="","",IF(AND('CREDIT CALC.'!H$41&lt;='CREDIT CALC.'!H$37,'CREDIT CALC.'!H$41&lt;='CREDIT CALC.'!H$43),'QUAL. ACQU.'!D15,IF(AND('CREDIT CALC.'!H$37&lt;'CREDIT CALC.'!H$41,'CREDIT CALC.'!H$37&lt;'CREDIT CALC.'!H$43),('CREDIT CALC.'!H$37/'CREDIT CALC.'!H$41)*'QUAL. ACQU.'!D15,('CREDIT CALC.'!H$43/'CREDIT CALC.'!H$41)*'QUAL. ACQU.'!D15)))))</f>
        <v/>
      </c>
      <c r="F19" s="102" t="str">
        <f>IF(COSTS!$L$158="","",IF('EXHIBIT C'!G19="","",'EXHIBIT C'!G19))</f>
        <v/>
      </c>
      <c r="G19" s="103" t="str">
        <f t="shared" si="0"/>
        <v/>
      </c>
      <c r="H19" s="123" t="str">
        <f>IF(COSTS!$L$158="","",IF(B19="","",IF('DEV.  DATA'!$E$35="",IF('QUAL. ACQU.'!F15="","",'QUAL. ACQU.'!F15),'DEV.  DATA'!$E$35)))</f>
        <v/>
      </c>
      <c r="I19" s="103" t="str">
        <f>IF(COSTS!$L$158="","",IF(B19="","",ROUND(G19*(H19/100),0)))</f>
        <v/>
      </c>
      <c r="L19" s="329"/>
      <c r="M19" s="103" t="str">
        <f t="shared" si="1"/>
        <v/>
      </c>
    </row>
    <row r="20" spans="1:13" ht="23">
      <c r="A20" s="330" t="str">
        <f>IF('EXHIBIT C'!A20="","",'EXHIBIT C'!A20)</f>
        <v/>
      </c>
      <c r="B20" s="107" t="str">
        <f>IF(COSTS!$L$158="","",IF('EXHIBIT C'!B20="","",'EXHIBIT C'!B20))</f>
        <v/>
      </c>
      <c r="C20" s="124" t="str">
        <f>IF(COSTS!$L$158="","",'QUAL. ACQU.'!B16)</f>
        <v/>
      </c>
      <c r="D20" s="101" t="str">
        <f>IF(COSTS!$L$158="","",IF('EXHIBIT C'!D20="","",'EXHIBIT C'!D20))</f>
        <v/>
      </c>
      <c r="E20" s="103" t="str">
        <f>IF(B20="","",N(L20)+IF('DEV.  DATA'!H$79&gt;0,IF('CREDIT CALC.'!H$41&lt;='CREDIT CALC.'!H$43,'QUAL. ACQU.'!D16,('CREDIT CALC.'!H$43/'CREDIT CALC.'!H$41)*'QUAL. ACQU.'!D16),IF('CREDIT CALC.'!H$37="","",IF(AND('CREDIT CALC.'!H$41&lt;='CREDIT CALC.'!H$37,'CREDIT CALC.'!H$41&lt;='CREDIT CALC.'!H$43),'QUAL. ACQU.'!D16,IF(AND('CREDIT CALC.'!H$37&lt;'CREDIT CALC.'!H$41,'CREDIT CALC.'!H$37&lt;'CREDIT CALC.'!H$43),('CREDIT CALC.'!H$37/'CREDIT CALC.'!H$41)*'QUAL. ACQU.'!D16,('CREDIT CALC.'!H$43/'CREDIT CALC.'!H$41)*'QUAL. ACQU.'!D16)))))</f>
        <v/>
      </c>
      <c r="F20" s="102" t="str">
        <f>IF(COSTS!$L$158="","",IF('EXHIBIT C'!G20="","",'EXHIBIT C'!G20))</f>
        <v/>
      </c>
      <c r="G20" s="103" t="str">
        <f t="shared" si="0"/>
        <v/>
      </c>
      <c r="H20" s="123" t="str">
        <f>IF(COSTS!$L$158="","",IF(B20="","",IF('DEV.  DATA'!$E$35="",IF('QUAL. ACQU.'!F16="","",'QUAL. ACQU.'!F16),'DEV.  DATA'!$E$35)))</f>
        <v/>
      </c>
      <c r="I20" s="103" t="str">
        <f>IF(COSTS!$L$158="","",IF(B20="","",ROUND(G20*(H20/100),0)))</f>
        <v/>
      </c>
      <c r="L20" s="329"/>
      <c r="M20" s="103" t="str">
        <f t="shared" si="1"/>
        <v/>
      </c>
    </row>
    <row r="21" spans="1:13" ht="23">
      <c r="A21" s="330" t="str">
        <f>IF('EXHIBIT C'!A21="","",'EXHIBIT C'!A21)</f>
        <v/>
      </c>
      <c r="B21" s="107" t="str">
        <f>IF(COSTS!$L$158="","",IF('EXHIBIT C'!B21="","",'EXHIBIT C'!B21))</f>
        <v/>
      </c>
      <c r="C21" s="124" t="str">
        <f>IF(COSTS!$L$158="","",'QUAL. ACQU.'!B17)</f>
        <v/>
      </c>
      <c r="D21" s="101" t="str">
        <f>IF(COSTS!$L$158="","",IF('EXHIBIT C'!D21="","",'EXHIBIT C'!D21))</f>
        <v/>
      </c>
      <c r="E21" s="103" t="str">
        <f>IF(B21="","",N(L21)+IF('DEV.  DATA'!H$79&gt;0,IF('CREDIT CALC.'!H$41&lt;='CREDIT CALC.'!H$43,'QUAL. ACQU.'!D17,('CREDIT CALC.'!H$43/'CREDIT CALC.'!H$41)*'QUAL. ACQU.'!D17),IF('CREDIT CALC.'!H$37="","",IF(AND('CREDIT CALC.'!H$41&lt;='CREDIT CALC.'!H$37,'CREDIT CALC.'!H$41&lt;='CREDIT CALC.'!H$43),'QUAL. ACQU.'!D17,IF(AND('CREDIT CALC.'!H$37&lt;'CREDIT CALC.'!H$41,'CREDIT CALC.'!H$37&lt;'CREDIT CALC.'!H$43),('CREDIT CALC.'!H$37/'CREDIT CALC.'!H$41)*'QUAL. ACQU.'!D17,('CREDIT CALC.'!H$43/'CREDIT CALC.'!H$41)*'QUAL. ACQU.'!D17)))))</f>
        <v/>
      </c>
      <c r="F21" s="102" t="str">
        <f>IF(COSTS!$L$158="","",IF('EXHIBIT C'!G21="","",'EXHIBIT C'!G21))</f>
        <v/>
      </c>
      <c r="G21" s="103" t="str">
        <f t="shared" si="0"/>
        <v/>
      </c>
      <c r="H21" s="123" t="str">
        <f>IF(COSTS!$L$158="","",IF(B21="","",IF('DEV.  DATA'!$E$35="",IF('QUAL. ACQU.'!F17="","",'QUAL. ACQU.'!F17),'DEV.  DATA'!$E$35)))</f>
        <v/>
      </c>
      <c r="I21" s="103" t="str">
        <f>IF(COSTS!$L$158="","",IF(B21="","",ROUND(G21*(H21/100),0)))</f>
        <v/>
      </c>
      <c r="L21" s="329"/>
      <c r="M21" s="103" t="str">
        <f t="shared" si="1"/>
        <v/>
      </c>
    </row>
    <row r="22" spans="1:13" ht="23">
      <c r="A22" s="330" t="str">
        <f>IF('EXHIBIT C'!A22="","",'EXHIBIT C'!A22)</f>
        <v/>
      </c>
      <c r="B22" s="107" t="str">
        <f>IF(COSTS!$L$158="","",IF('EXHIBIT C'!B22="","",'EXHIBIT C'!B22))</f>
        <v/>
      </c>
      <c r="C22" s="124" t="str">
        <f>IF(COSTS!$L$158="","",'QUAL. ACQU.'!B18)</f>
        <v/>
      </c>
      <c r="D22" s="101" t="str">
        <f>IF(COSTS!$L$158="","",IF('EXHIBIT C'!D22="","",'EXHIBIT C'!D22))</f>
        <v/>
      </c>
      <c r="E22" s="103" t="str">
        <f>IF(B22="","",N(L22)+IF('DEV.  DATA'!H$79&gt;0,IF('CREDIT CALC.'!H$41&lt;='CREDIT CALC.'!H$43,'QUAL. ACQU.'!D18,('CREDIT CALC.'!H$43/'CREDIT CALC.'!H$41)*'QUAL. ACQU.'!D18),IF('CREDIT CALC.'!H$37="","",IF(AND('CREDIT CALC.'!H$41&lt;='CREDIT CALC.'!H$37,'CREDIT CALC.'!H$41&lt;='CREDIT CALC.'!H$43),'QUAL. ACQU.'!D18,IF(AND('CREDIT CALC.'!H$37&lt;'CREDIT CALC.'!H$41,'CREDIT CALC.'!H$37&lt;'CREDIT CALC.'!H$43),('CREDIT CALC.'!H$37/'CREDIT CALC.'!H$41)*'QUAL. ACQU.'!D18,('CREDIT CALC.'!H$43/'CREDIT CALC.'!H$41)*'QUAL. ACQU.'!D18)))))</f>
        <v/>
      </c>
      <c r="F22" s="102" t="str">
        <f>IF(COSTS!$L$158="","",IF('EXHIBIT C'!G22="","",'EXHIBIT C'!G22))</f>
        <v/>
      </c>
      <c r="G22" s="103" t="str">
        <f t="shared" si="0"/>
        <v/>
      </c>
      <c r="H22" s="123" t="str">
        <f>IF(COSTS!$L$158="","",IF(B22="","",IF('DEV.  DATA'!$E$35="",IF('QUAL. ACQU.'!F18="","",'QUAL. ACQU.'!F18),'DEV.  DATA'!$E$35)))</f>
        <v/>
      </c>
      <c r="I22" s="103" t="str">
        <f>IF(COSTS!$L$158="","",IF(B22="","",ROUND(G22*(H22/100),0)))</f>
        <v/>
      </c>
      <c r="L22" s="329"/>
      <c r="M22" s="103" t="str">
        <f t="shared" si="1"/>
        <v/>
      </c>
    </row>
    <row r="23" spans="1:13" ht="23">
      <c r="A23" s="330" t="str">
        <f>IF('EXHIBIT C'!A23="","",'EXHIBIT C'!A23)</f>
        <v/>
      </c>
      <c r="B23" s="107" t="str">
        <f>IF(COSTS!$L$158="","",IF('EXHIBIT C'!B23="","",'EXHIBIT C'!B23))</f>
        <v/>
      </c>
      <c r="C23" s="124" t="str">
        <f>IF(COSTS!$L$158="","",'QUAL. ACQU.'!B19)</f>
        <v/>
      </c>
      <c r="D23" s="101" t="str">
        <f>IF(COSTS!$L$158="","",IF('EXHIBIT C'!D23="","",'EXHIBIT C'!D23))</f>
        <v/>
      </c>
      <c r="E23" s="103" t="str">
        <f>IF(B23="","",N(L23)+IF('DEV.  DATA'!H$79&gt;0,IF('CREDIT CALC.'!H$41&lt;='CREDIT CALC.'!H$43,'QUAL. ACQU.'!D19,('CREDIT CALC.'!H$43/'CREDIT CALC.'!H$41)*'QUAL. ACQU.'!D19),IF('CREDIT CALC.'!H$37="","",IF(AND('CREDIT CALC.'!H$41&lt;='CREDIT CALC.'!H$37,'CREDIT CALC.'!H$41&lt;='CREDIT CALC.'!H$43),'QUAL. ACQU.'!D19,IF(AND('CREDIT CALC.'!H$37&lt;'CREDIT CALC.'!H$41,'CREDIT CALC.'!H$37&lt;'CREDIT CALC.'!H$43),('CREDIT CALC.'!H$37/'CREDIT CALC.'!H$41)*'QUAL. ACQU.'!D19,('CREDIT CALC.'!H$43/'CREDIT CALC.'!H$41)*'QUAL. ACQU.'!D19)))))</f>
        <v/>
      </c>
      <c r="F23" s="102" t="str">
        <f>IF(COSTS!$L$158="","",IF('EXHIBIT C'!G23="","",'EXHIBIT C'!G23))</f>
        <v/>
      </c>
      <c r="G23" s="103" t="str">
        <f t="shared" si="0"/>
        <v/>
      </c>
      <c r="H23" s="123" t="str">
        <f>IF(COSTS!$L$158="","",IF(B23="","",IF('DEV.  DATA'!$E$35="",IF('QUAL. ACQU.'!F19="","",'QUAL. ACQU.'!F19),'DEV.  DATA'!$E$35)))</f>
        <v/>
      </c>
      <c r="I23" s="103" t="str">
        <f>IF(COSTS!$L$158="","",IF(B23="","",ROUND(G23*(H23/100),0)))</f>
        <v/>
      </c>
      <c r="L23" s="329"/>
      <c r="M23" s="103" t="str">
        <f t="shared" si="1"/>
        <v/>
      </c>
    </row>
    <row r="24" spans="1:13" ht="23">
      <c r="A24" s="330" t="str">
        <f>IF('EXHIBIT C'!A24="","",'EXHIBIT C'!A24)</f>
        <v/>
      </c>
      <c r="B24" s="107" t="str">
        <f>IF(COSTS!$L$158="","",IF('EXHIBIT C'!B24="","",'EXHIBIT C'!B24))</f>
        <v/>
      </c>
      <c r="C24" s="124" t="str">
        <f>IF(COSTS!$L$158="","",'QUAL. ACQU.'!B20)</f>
        <v/>
      </c>
      <c r="D24" s="101" t="str">
        <f>IF(COSTS!$L$158="","",IF('EXHIBIT C'!D24="","",'EXHIBIT C'!D24))</f>
        <v/>
      </c>
      <c r="E24" s="103" t="str">
        <f>IF(B24="","",N(L24)+IF('DEV.  DATA'!H$79&gt;0,IF('CREDIT CALC.'!H$41&lt;='CREDIT CALC.'!H$43,'QUAL. ACQU.'!D20,('CREDIT CALC.'!H$43/'CREDIT CALC.'!H$41)*'QUAL. ACQU.'!D20),IF('CREDIT CALC.'!H$37="","",IF(AND('CREDIT CALC.'!H$41&lt;='CREDIT CALC.'!H$37,'CREDIT CALC.'!H$41&lt;='CREDIT CALC.'!H$43),'QUAL. ACQU.'!D20,IF(AND('CREDIT CALC.'!H$37&lt;'CREDIT CALC.'!H$41,'CREDIT CALC.'!H$37&lt;'CREDIT CALC.'!H$43),('CREDIT CALC.'!H$37/'CREDIT CALC.'!H$41)*'QUAL. ACQU.'!D20,('CREDIT CALC.'!H$43/'CREDIT CALC.'!H$41)*'QUAL. ACQU.'!D20)))))</f>
        <v/>
      </c>
      <c r="F24" s="102" t="str">
        <f>IF(COSTS!$L$158="","",IF('EXHIBIT C'!G24="","",'EXHIBIT C'!G24))</f>
        <v/>
      </c>
      <c r="G24" s="103" t="str">
        <f t="shared" si="0"/>
        <v/>
      </c>
      <c r="H24" s="123" t="str">
        <f>IF(COSTS!$L$158="","",IF(B24="","",IF('DEV.  DATA'!$E$35="",IF('QUAL. ACQU.'!F20="","",'QUAL. ACQU.'!F20),'DEV.  DATA'!$E$35)))</f>
        <v/>
      </c>
      <c r="I24" s="103" t="str">
        <f>IF(COSTS!$L$158="","",IF(B24="","",ROUND(G24*(H24/100),0)))</f>
        <v/>
      </c>
      <c r="L24" s="329"/>
      <c r="M24" s="103" t="str">
        <f t="shared" si="1"/>
        <v/>
      </c>
    </row>
    <row r="25" spans="1:13" ht="23">
      <c r="A25" s="330" t="str">
        <f>IF('EXHIBIT C'!A25="","",'EXHIBIT C'!A25)</f>
        <v/>
      </c>
      <c r="B25" s="107" t="str">
        <f>IF(COSTS!$L$158="","",IF('EXHIBIT C'!B25="","",'EXHIBIT C'!B25))</f>
        <v/>
      </c>
      <c r="C25" s="124" t="str">
        <f>IF(COSTS!$L$158="","",'QUAL. ACQU.'!B21)</f>
        <v/>
      </c>
      <c r="D25" s="101" t="str">
        <f>IF(COSTS!$L$158="","",IF('EXHIBIT C'!D25="","",'EXHIBIT C'!D25))</f>
        <v/>
      </c>
      <c r="E25" s="103" t="str">
        <f>IF(B25="","",N(L25)+IF('DEV.  DATA'!H$79&gt;0,IF('CREDIT CALC.'!H$41&lt;='CREDIT CALC.'!H$43,'QUAL. ACQU.'!D21,('CREDIT CALC.'!H$43/'CREDIT CALC.'!H$41)*'QUAL. ACQU.'!D21),IF('CREDIT CALC.'!H$37="","",IF(AND('CREDIT CALC.'!H$41&lt;='CREDIT CALC.'!H$37,'CREDIT CALC.'!H$41&lt;='CREDIT CALC.'!H$43),'QUAL. ACQU.'!D21,IF(AND('CREDIT CALC.'!H$37&lt;'CREDIT CALC.'!H$41,'CREDIT CALC.'!H$37&lt;'CREDIT CALC.'!H$43),('CREDIT CALC.'!H$37/'CREDIT CALC.'!H$41)*'QUAL. ACQU.'!D21,('CREDIT CALC.'!H$43/'CREDIT CALC.'!H$41)*'QUAL. ACQU.'!D21)))))</f>
        <v/>
      </c>
      <c r="F25" s="102" t="str">
        <f>IF(COSTS!$L$158="","",IF('EXHIBIT C'!G25="","",'EXHIBIT C'!G25))</f>
        <v/>
      </c>
      <c r="G25" s="103" t="str">
        <f t="shared" si="0"/>
        <v/>
      </c>
      <c r="H25" s="123" t="str">
        <f>IF(COSTS!$L$158="","",IF(B25="","",IF('DEV.  DATA'!$E$35="",IF('QUAL. ACQU.'!F21="","",'QUAL. ACQU.'!F21),'DEV.  DATA'!$E$35)))</f>
        <v/>
      </c>
      <c r="I25" s="103" t="str">
        <f>IF(COSTS!$L$158="","",IF(B25="","",ROUND(G25*(H25/100),0)))</f>
        <v/>
      </c>
      <c r="L25" s="329"/>
      <c r="M25" s="103" t="str">
        <f t="shared" si="1"/>
        <v/>
      </c>
    </row>
    <row r="26" spans="1:13" ht="23">
      <c r="A26" s="330" t="str">
        <f>IF('EXHIBIT C'!A26="","",'EXHIBIT C'!A26)</f>
        <v/>
      </c>
      <c r="B26" s="107" t="str">
        <f>IF(COSTS!$L$158="","",IF('EXHIBIT C'!B26="","",'EXHIBIT C'!B26))</f>
        <v/>
      </c>
      <c r="C26" s="124" t="str">
        <f>IF(COSTS!$L$158="","",'QUAL. ACQU.'!B22)</f>
        <v/>
      </c>
      <c r="D26" s="101" t="str">
        <f>IF(COSTS!$L$158="","",IF('EXHIBIT C'!D26="","",'EXHIBIT C'!D26))</f>
        <v/>
      </c>
      <c r="E26" s="103" t="str">
        <f>IF(B26="","",N(L26)+IF('DEV.  DATA'!H$79&gt;0,IF('CREDIT CALC.'!H$41&lt;='CREDIT CALC.'!H$43,'QUAL. ACQU.'!D22,('CREDIT CALC.'!H$43/'CREDIT CALC.'!H$41)*'QUAL. ACQU.'!D22),IF('CREDIT CALC.'!H$37="","",IF(AND('CREDIT CALC.'!H$41&lt;='CREDIT CALC.'!H$37,'CREDIT CALC.'!H$41&lt;='CREDIT CALC.'!H$43),'QUAL. ACQU.'!D22,IF(AND('CREDIT CALC.'!H$37&lt;'CREDIT CALC.'!H$41,'CREDIT CALC.'!H$37&lt;'CREDIT CALC.'!H$43),('CREDIT CALC.'!H$37/'CREDIT CALC.'!H$41)*'QUAL. ACQU.'!D22,('CREDIT CALC.'!H$43/'CREDIT CALC.'!H$41)*'QUAL. ACQU.'!D22)))))</f>
        <v/>
      </c>
      <c r="F26" s="102" t="str">
        <f>IF(COSTS!$L$158="","",IF('EXHIBIT C'!G26="","",'EXHIBIT C'!G26))</f>
        <v/>
      </c>
      <c r="G26" s="103" t="str">
        <f t="shared" si="0"/>
        <v/>
      </c>
      <c r="H26" s="123" t="str">
        <f>IF(COSTS!$L$158="","",IF(B26="","",IF('DEV.  DATA'!$E$35="",IF('QUAL. ACQU.'!F22="","",'QUAL. ACQU.'!F22),'DEV.  DATA'!$E$35)))</f>
        <v/>
      </c>
      <c r="I26" s="103" t="str">
        <f>IF(COSTS!$L$158="","",IF(B26="","",ROUND(G26*(H26/100),0)))</f>
        <v/>
      </c>
      <c r="L26" s="329"/>
      <c r="M26" s="103" t="str">
        <f t="shared" si="1"/>
        <v/>
      </c>
    </row>
    <row r="27" spans="1:13" ht="23">
      <c r="A27" s="330" t="str">
        <f>IF('EXHIBIT C'!A27="","",'EXHIBIT C'!A27)</f>
        <v/>
      </c>
      <c r="B27" s="107" t="str">
        <f>IF(COSTS!$L$158="","",IF('EXHIBIT C'!B27="","",'EXHIBIT C'!B27))</f>
        <v/>
      </c>
      <c r="C27" s="124" t="str">
        <f>IF(COSTS!$L$158="","",'QUAL. ACQU.'!B23)</f>
        <v/>
      </c>
      <c r="D27" s="101" t="str">
        <f>IF(COSTS!$L$158="","",IF('EXHIBIT C'!D27="","",'EXHIBIT C'!D27))</f>
        <v/>
      </c>
      <c r="E27" s="103" t="str">
        <f>IF(B27="","",N(L27)+IF('DEV.  DATA'!H$79&gt;0,IF('CREDIT CALC.'!H$41&lt;='CREDIT CALC.'!H$43,'QUAL. ACQU.'!D23,('CREDIT CALC.'!H$43/'CREDIT CALC.'!H$41)*'QUAL. ACQU.'!D23),IF('CREDIT CALC.'!H$37="","",IF(AND('CREDIT CALC.'!H$41&lt;='CREDIT CALC.'!H$37,'CREDIT CALC.'!H$41&lt;='CREDIT CALC.'!H$43),'QUAL. ACQU.'!D23,IF(AND('CREDIT CALC.'!H$37&lt;'CREDIT CALC.'!H$41,'CREDIT CALC.'!H$37&lt;'CREDIT CALC.'!H$43),('CREDIT CALC.'!H$37/'CREDIT CALC.'!H$41)*'QUAL. ACQU.'!D23,('CREDIT CALC.'!H$43/'CREDIT CALC.'!H$41)*'QUAL. ACQU.'!D23)))))</f>
        <v/>
      </c>
      <c r="F27" s="102" t="str">
        <f>IF(COSTS!$L$158="","",IF('EXHIBIT C'!G27="","",'EXHIBIT C'!G27))</f>
        <v/>
      </c>
      <c r="G27" s="103" t="str">
        <f t="shared" si="0"/>
        <v/>
      </c>
      <c r="H27" s="123" t="str">
        <f>IF(COSTS!$L$158="","",IF(B27="","",IF('DEV.  DATA'!$E$35="",IF('QUAL. ACQU.'!F23="","",'QUAL. ACQU.'!F23),'DEV.  DATA'!$E$35)))</f>
        <v/>
      </c>
      <c r="I27" s="103" t="str">
        <f>IF(COSTS!$L$158="","",IF(B27="","",ROUND(G27*(H27/100),0)))</f>
        <v/>
      </c>
      <c r="L27" s="329"/>
      <c r="M27" s="103" t="str">
        <f t="shared" si="1"/>
        <v/>
      </c>
    </row>
    <row r="28" spans="1:13" ht="23">
      <c r="A28" s="330" t="str">
        <f>IF('EXHIBIT C'!A28="","",'EXHIBIT C'!A28)</f>
        <v/>
      </c>
      <c r="B28" s="107" t="str">
        <f>IF(COSTS!$L$158="","",IF('EXHIBIT C'!B28="","",'EXHIBIT C'!B28))</f>
        <v/>
      </c>
      <c r="C28" s="124" t="str">
        <f>IF(COSTS!$L$158="","",'QUAL. ACQU.'!B24)</f>
        <v/>
      </c>
      <c r="D28" s="101" t="str">
        <f>IF(COSTS!$L$158="","",IF('EXHIBIT C'!D28="","",'EXHIBIT C'!D28))</f>
        <v/>
      </c>
      <c r="E28" s="103" t="str">
        <f>IF(B28="","",N(L28)+IF('DEV.  DATA'!H$79&gt;0,IF('CREDIT CALC.'!H$41&lt;='CREDIT CALC.'!H$43,'QUAL. ACQU.'!D24,('CREDIT CALC.'!H$43/'CREDIT CALC.'!H$41)*'QUAL. ACQU.'!D24),IF('CREDIT CALC.'!H$37="","",IF(AND('CREDIT CALC.'!H$41&lt;='CREDIT CALC.'!H$37,'CREDIT CALC.'!H$41&lt;='CREDIT CALC.'!H$43),'QUAL. ACQU.'!D24,IF(AND('CREDIT CALC.'!H$37&lt;'CREDIT CALC.'!H$41,'CREDIT CALC.'!H$37&lt;'CREDIT CALC.'!H$43),('CREDIT CALC.'!H$37/'CREDIT CALC.'!H$41)*'QUAL. ACQU.'!D24,('CREDIT CALC.'!H$43/'CREDIT CALC.'!H$41)*'QUAL. ACQU.'!D24)))))</f>
        <v/>
      </c>
      <c r="F28" s="102" t="str">
        <f>IF(COSTS!$L$158="","",IF('EXHIBIT C'!G28="","",'EXHIBIT C'!G28))</f>
        <v/>
      </c>
      <c r="G28" s="103" t="str">
        <f t="shared" si="0"/>
        <v/>
      </c>
      <c r="H28" s="123" t="str">
        <f>IF(COSTS!$L$158="","",IF(B28="","",IF('DEV.  DATA'!$E$35="",IF('QUAL. ACQU.'!F24="","",'QUAL. ACQU.'!F24),'DEV.  DATA'!$E$35)))</f>
        <v/>
      </c>
      <c r="I28" s="103" t="str">
        <f>IF(COSTS!$L$158="","",IF(B28="","",ROUND(G28*(H28/100),0)))</f>
        <v/>
      </c>
      <c r="L28" s="329"/>
      <c r="M28" s="103" t="str">
        <f t="shared" si="1"/>
        <v/>
      </c>
    </row>
    <row r="29" spans="1:13" ht="23">
      <c r="A29" s="330" t="str">
        <f>IF('EXHIBIT C'!A29="","",'EXHIBIT C'!A29)</f>
        <v/>
      </c>
      <c r="B29" s="107" t="str">
        <f>IF(COSTS!$L$158="","",IF('EXHIBIT C'!B29="","",'EXHIBIT C'!B29))</f>
        <v/>
      </c>
      <c r="C29" s="124" t="str">
        <f>IF(COSTS!$L$158="","",'QUAL. ACQU.'!B25)</f>
        <v/>
      </c>
      <c r="D29" s="101" t="str">
        <f>IF(COSTS!$L$158="","",IF('EXHIBIT C'!D29="","",'EXHIBIT C'!D29))</f>
        <v/>
      </c>
      <c r="E29" s="103" t="str">
        <f>IF(B29="","",N(L29)+IF('DEV.  DATA'!H$79&gt;0,IF('CREDIT CALC.'!H$41&lt;='CREDIT CALC.'!H$43,'QUAL. ACQU.'!D25,('CREDIT CALC.'!H$43/'CREDIT CALC.'!H$41)*'QUAL. ACQU.'!D25),IF('CREDIT CALC.'!H$37="","",IF(AND('CREDIT CALC.'!H$41&lt;='CREDIT CALC.'!H$37,'CREDIT CALC.'!H$41&lt;='CREDIT CALC.'!H$43),'QUAL. ACQU.'!D25,IF(AND('CREDIT CALC.'!H$37&lt;'CREDIT CALC.'!H$41,'CREDIT CALC.'!H$37&lt;'CREDIT CALC.'!H$43),('CREDIT CALC.'!H$37/'CREDIT CALC.'!H$41)*'QUAL. ACQU.'!D25,('CREDIT CALC.'!H$43/'CREDIT CALC.'!H$41)*'QUAL. ACQU.'!D25)))))</f>
        <v/>
      </c>
      <c r="F29" s="102" t="str">
        <f>IF(COSTS!$L$158="","",IF('EXHIBIT C'!G29="","",'EXHIBIT C'!G29))</f>
        <v/>
      </c>
      <c r="G29" s="103" t="str">
        <f t="shared" si="0"/>
        <v/>
      </c>
      <c r="H29" s="123" t="str">
        <f>IF(COSTS!$L$158="","",IF(B29="","",IF('DEV.  DATA'!$E$35="",IF('QUAL. ACQU.'!F25="","",'QUAL. ACQU.'!F25),'DEV.  DATA'!$E$35)))</f>
        <v/>
      </c>
      <c r="I29" s="103" t="str">
        <f>IF(COSTS!$L$158="","",IF(B29="","",ROUND(G29*(H29/100),0)))</f>
        <v/>
      </c>
      <c r="L29" s="329"/>
      <c r="M29" s="103" t="str">
        <f t="shared" si="1"/>
        <v/>
      </c>
    </row>
    <row r="30" spans="1:13" ht="23">
      <c r="A30" s="330" t="str">
        <f>IF('EXHIBIT C'!A30="","",'EXHIBIT C'!A30)</f>
        <v/>
      </c>
      <c r="B30" s="107" t="str">
        <f>IF(COSTS!$L$158="","",IF('EXHIBIT C'!B30="","",'EXHIBIT C'!B30))</f>
        <v/>
      </c>
      <c r="C30" s="124" t="str">
        <f>IF(COSTS!$L$158="","",'QUAL. ACQU.'!B26)</f>
        <v/>
      </c>
      <c r="D30" s="101" t="str">
        <f>IF(COSTS!$L$158="","",IF('EXHIBIT C'!D30="","",'EXHIBIT C'!D30))</f>
        <v/>
      </c>
      <c r="E30" s="103" t="str">
        <f>IF(B30="","",N(L30)+IF('DEV.  DATA'!H$79&gt;0,IF('CREDIT CALC.'!H$41&lt;='CREDIT CALC.'!H$43,'QUAL. ACQU.'!D26,('CREDIT CALC.'!H$43/'CREDIT CALC.'!H$41)*'QUAL. ACQU.'!D26),IF('CREDIT CALC.'!H$37="","",IF(AND('CREDIT CALC.'!H$41&lt;='CREDIT CALC.'!H$37,'CREDIT CALC.'!H$41&lt;='CREDIT CALC.'!H$43),'QUAL. ACQU.'!D26,IF(AND('CREDIT CALC.'!H$37&lt;'CREDIT CALC.'!H$41,'CREDIT CALC.'!H$37&lt;'CREDIT CALC.'!H$43),('CREDIT CALC.'!H$37/'CREDIT CALC.'!H$41)*'QUAL. ACQU.'!D26,('CREDIT CALC.'!H$43/'CREDIT CALC.'!H$41)*'QUAL. ACQU.'!D26)))))</f>
        <v/>
      </c>
      <c r="F30" s="102" t="str">
        <f>IF(COSTS!$L$158="","",IF('EXHIBIT C'!G30="","",'EXHIBIT C'!G30))</f>
        <v/>
      </c>
      <c r="G30" s="103" t="str">
        <f t="shared" si="0"/>
        <v/>
      </c>
      <c r="H30" s="123" t="str">
        <f>IF(COSTS!$L$158="","",IF(B30="","",IF('DEV.  DATA'!$E$35="",IF('QUAL. ACQU.'!F26="","",'QUAL. ACQU.'!F26),'DEV.  DATA'!$E$35)))</f>
        <v/>
      </c>
      <c r="I30" s="103" t="str">
        <f>IF(COSTS!$L$158="","",IF(B30="","",ROUND(G30*(H30/100),0)))</f>
        <v/>
      </c>
      <c r="L30" s="329"/>
      <c r="M30" s="103" t="str">
        <f t="shared" si="1"/>
        <v/>
      </c>
    </row>
    <row r="31" spans="1:13" ht="23">
      <c r="A31" s="330" t="str">
        <f>IF('EXHIBIT C'!A31="","",'EXHIBIT C'!A31)</f>
        <v/>
      </c>
      <c r="B31" s="107" t="str">
        <f>IF(COSTS!$L$158="","",IF('EXHIBIT C'!B31="","",'EXHIBIT C'!B31))</f>
        <v/>
      </c>
      <c r="C31" s="124" t="str">
        <f>IF(COSTS!$L$158="","",'QUAL. ACQU.'!B27)</f>
        <v/>
      </c>
      <c r="D31" s="101" t="str">
        <f>IF(COSTS!$L$158="","",IF('EXHIBIT C'!D31="","",'EXHIBIT C'!D31))</f>
        <v/>
      </c>
      <c r="E31" s="103" t="str">
        <f>IF(B31="","",N(L31)+IF('DEV.  DATA'!H$79&gt;0,IF('CREDIT CALC.'!H$41&lt;='CREDIT CALC.'!H$43,'QUAL. ACQU.'!D27,('CREDIT CALC.'!H$43/'CREDIT CALC.'!H$41)*'QUAL. ACQU.'!D27),IF('CREDIT CALC.'!H$37="","",IF(AND('CREDIT CALC.'!H$41&lt;='CREDIT CALC.'!H$37,'CREDIT CALC.'!H$41&lt;='CREDIT CALC.'!H$43),'QUAL. ACQU.'!D27,IF(AND('CREDIT CALC.'!H$37&lt;'CREDIT CALC.'!H$41,'CREDIT CALC.'!H$37&lt;'CREDIT CALC.'!H$43),('CREDIT CALC.'!H$37/'CREDIT CALC.'!H$41)*'QUAL. ACQU.'!D27,('CREDIT CALC.'!H$43/'CREDIT CALC.'!H$41)*'QUAL. ACQU.'!D27)))))</f>
        <v/>
      </c>
      <c r="F31" s="102" t="str">
        <f>IF(COSTS!$L$158="","",IF('EXHIBIT C'!G31="","",'EXHIBIT C'!G31))</f>
        <v/>
      </c>
      <c r="G31" s="103" t="str">
        <f t="shared" si="0"/>
        <v/>
      </c>
      <c r="H31" s="123" t="str">
        <f>IF(COSTS!$L$158="","",IF(B31="","",IF('DEV.  DATA'!$E$35="",IF('QUAL. ACQU.'!F27="","",'QUAL. ACQU.'!F27),'DEV.  DATA'!$E$35)))</f>
        <v/>
      </c>
      <c r="I31" s="103" t="str">
        <f>IF(COSTS!$L$158="","",IF(B31="","",ROUND(G31*(H31/100),0)))</f>
        <v/>
      </c>
      <c r="L31" s="329"/>
      <c r="M31" s="103" t="str">
        <f t="shared" si="1"/>
        <v/>
      </c>
    </row>
    <row r="32" spans="1:13" ht="23">
      <c r="A32" s="330" t="str">
        <f>IF('EXHIBIT C'!A32="","",'EXHIBIT C'!A32)</f>
        <v/>
      </c>
      <c r="B32" s="107" t="str">
        <f>IF(COSTS!$L$158="","",IF('EXHIBIT C'!B32="","",'EXHIBIT C'!B32))</f>
        <v/>
      </c>
      <c r="C32" s="124" t="str">
        <f>IF(COSTS!$L$158="","",'QUAL. ACQU.'!B28)</f>
        <v/>
      </c>
      <c r="D32" s="101" t="str">
        <f>IF(COSTS!$L$158="","",IF('EXHIBIT C'!D32="","",'EXHIBIT C'!D32))</f>
        <v/>
      </c>
      <c r="E32" s="103" t="str">
        <f>IF(B32="","",N(L32)+IF('DEV.  DATA'!H$79&gt;0,IF('CREDIT CALC.'!H$41&lt;='CREDIT CALC.'!H$43,'QUAL. ACQU.'!D28,('CREDIT CALC.'!H$43/'CREDIT CALC.'!H$41)*'QUAL. ACQU.'!D28),IF('CREDIT CALC.'!H$37="","",IF(AND('CREDIT CALC.'!H$41&lt;='CREDIT CALC.'!H$37,'CREDIT CALC.'!H$41&lt;='CREDIT CALC.'!H$43),'QUAL. ACQU.'!D28,IF(AND('CREDIT CALC.'!H$37&lt;'CREDIT CALC.'!H$41,'CREDIT CALC.'!H$37&lt;'CREDIT CALC.'!H$43),('CREDIT CALC.'!H$37/'CREDIT CALC.'!H$41)*'QUAL. ACQU.'!D28,('CREDIT CALC.'!H$43/'CREDIT CALC.'!H$41)*'QUAL. ACQU.'!D28)))))</f>
        <v/>
      </c>
      <c r="F32" s="102" t="str">
        <f>IF(COSTS!$L$158="","",IF('EXHIBIT C'!G32="","",'EXHIBIT C'!G32))</f>
        <v/>
      </c>
      <c r="G32" s="103" t="str">
        <f t="shared" si="0"/>
        <v/>
      </c>
      <c r="H32" s="123" t="str">
        <f>IF(COSTS!$L$158="","",IF(B32="","",IF('DEV.  DATA'!$E$35="",IF('QUAL. ACQU.'!F28="","",'QUAL. ACQU.'!F28),'DEV.  DATA'!$E$35)))</f>
        <v/>
      </c>
      <c r="I32" s="103" t="str">
        <f>IF(COSTS!$L$158="","",IF(B32="","",ROUND(G32*(H32/100),0)))</f>
        <v/>
      </c>
      <c r="L32" s="329"/>
      <c r="M32" s="103" t="str">
        <f t="shared" si="1"/>
        <v/>
      </c>
    </row>
    <row r="33" spans="1:13" ht="23">
      <c r="A33" s="330" t="str">
        <f>IF('EXHIBIT C'!A33="","",'EXHIBIT C'!A33)</f>
        <v/>
      </c>
      <c r="B33" s="107" t="str">
        <f>IF(COSTS!$L$158="","",IF('EXHIBIT C'!B33="","",'EXHIBIT C'!B33))</f>
        <v/>
      </c>
      <c r="C33" s="124" t="str">
        <f>IF(COSTS!$L$158="","",'QUAL. ACQU.'!B29)</f>
        <v/>
      </c>
      <c r="D33" s="101" t="str">
        <f>IF(COSTS!$L$158="","",IF('EXHIBIT C'!D33="","",'EXHIBIT C'!D33))</f>
        <v/>
      </c>
      <c r="E33" s="103" t="str">
        <f>IF(B33="","",N(L33)+IF('DEV.  DATA'!H$79&gt;0,IF('CREDIT CALC.'!H$41&lt;='CREDIT CALC.'!H$43,'QUAL. ACQU.'!D29,('CREDIT CALC.'!H$43/'CREDIT CALC.'!H$41)*'QUAL. ACQU.'!D29),IF('CREDIT CALC.'!H$37="","",IF(AND('CREDIT CALC.'!H$41&lt;='CREDIT CALC.'!H$37,'CREDIT CALC.'!H$41&lt;='CREDIT CALC.'!H$43),'QUAL. ACQU.'!D29,IF(AND('CREDIT CALC.'!H$37&lt;'CREDIT CALC.'!H$41,'CREDIT CALC.'!H$37&lt;'CREDIT CALC.'!H$43),('CREDIT CALC.'!H$37/'CREDIT CALC.'!H$41)*'QUAL. ACQU.'!D29,('CREDIT CALC.'!H$43/'CREDIT CALC.'!H$41)*'QUAL. ACQU.'!D29)))))</f>
        <v/>
      </c>
      <c r="F33" s="102" t="str">
        <f>IF(COSTS!$L$158="","",IF('EXHIBIT C'!G33="","",'EXHIBIT C'!G33))</f>
        <v/>
      </c>
      <c r="G33" s="103" t="str">
        <f t="shared" si="0"/>
        <v/>
      </c>
      <c r="H33" s="123" t="str">
        <f>IF(COSTS!$L$158="","",IF(B33="","",IF('DEV.  DATA'!$E$35="",IF('QUAL. ACQU.'!F29="","",'QUAL. ACQU.'!F29),'DEV.  DATA'!$E$35)))</f>
        <v/>
      </c>
      <c r="I33" s="103" t="str">
        <f>IF(COSTS!$L$158="","",IF(B33="","",ROUND(G33*(H33/100),0)))</f>
        <v/>
      </c>
      <c r="L33" s="329"/>
      <c r="M33" s="103" t="str">
        <f t="shared" si="1"/>
        <v/>
      </c>
    </row>
    <row r="34" spans="1:13" ht="23">
      <c r="A34" s="330" t="str">
        <f>IF('EXHIBIT C'!A34="","",'EXHIBIT C'!A34)</f>
        <v/>
      </c>
      <c r="B34" s="107" t="str">
        <f>IF(COSTS!$L$158="","",IF('EXHIBIT C'!B34="","",'EXHIBIT C'!B34))</f>
        <v/>
      </c>
      <c r="C34" s="124" t="str">
        <f>IF(COSTS!$L$158="","",'QUAL. ACQU.'!B30)</f>
        <v/>
      </c>
      <c r="D34" s="101" t="str">
        <f>IF(COSTS!$L$158="","",IF('EXHIBIT C'!D34="","",'EXHIBIT C'!D34))</f>
        <v/>
      </c>
      <c r="E34" s="103" t="str">
        <f>IF(B34="","",N(L34)+IF('DEV.  DATA'!H$79&gt;0,IF('CREDIT CALC.'!H$41&lt;='CREDIT CALC.'!H$43,'QUAL. ACQU.'!D30,('CREDIT CALC.'!H$43/'CREDIT CALC.'!H$41)*'QUAL. ACQU.'!D30),IF('CREDIT CALC.'!H$37="","",IF(AND('CREDIT CALC.'!H$41&lt;='CREDIT CALC.'!H$37,'CREDIT CALC.'!H$41&lt;='CREDIT CALC.'!H$43),'QUAL. ACQU.'!D30,IF(AND('CREDIT CALC.'!H$37&lt;'CREDIT CALC.'!H$41,'CREDIT CALC.'!H$37&lt;'CREDIT CALC.'!H$43),('CREDIT CALC.'!H$37/'CREDIT CALC.'!H$41)*'QUAL. ACQU.'!D30,('CREDIT CALC.'!H$43/'CREDIT CALC.'!H$41)*'QUAL. ACQU.'!D30)))))</f>
        <v/>
      </c>
      <c r="F34" s="102" t="str">
        <f>IF(COSTS!$L$158="","",IF('EXHIBIT C'!G34="","",'EXHIBIT C'!G34))</f>
        <v/>
      </c>
      <c r="G34" s="103" t="str">
        <f t="shared" si="0"/>
        <v/>
      </c>
      <c r="H34" s="123" t="str">
        <f>IF(COSTS!$L$158="","",IF(B34="","",IF('DEV.  DATA'!$E$35="",IF('QUAL. ACQU.'!F30="","",'QUAL. ACQU.'!F30),'DEV.  DATA'!$E$35)))</f>
        <v/>
      </c>
      <c r="I34" s="103" t="str">
        <f>IF(COSTS!$L$158="","",IF(B34="","",ROUND(G34*(H34/100),0)))</f>
        <v/>
      </c>
      <c r="L34" s="329"/>
      <c r="M34" s="103" t="str">
        <f t="shared" si="1"/>
        <v/>
      </c>
    </row>
    <row r="35" spans="1:13" ht="23">
      <c r="A35" s="330" t="str">
        <f>IF('EXHIBIT C'!A35="","",'EXHIBIT C'!A35)</f>
        <v/>
      </c>
      <c r="B35" s="107" t="str">
        <f>IF(COSTS!$L$158="","",IF('EXHIBIT C'!B35="","",'EXHIBIT C'!B35))</f>
        <v/>
      </c>
      <c r="C35" s="124" t="str">
        <f>IF(COSTS!$L$158="","",'QUAL. ACQU.'!B31)</f>
        <v/>
      </c>
      <c r="D35" s="101" t="str">
        <f>IF(COSTS!$L$158="","",IF('EXHIBIT C'!D35="","",'EXHIBIT C'!D35))</f>
        <v/>
      </c>
      <c r="E35" s="103" t="str">
        <f>IF(B35="","",N(L35)+IF('DEV.  DATA'!H$79&gt;0,IF('CREDIT CALC.'!H$41&lt;='CREDIT CALC.'!H$43,'QUAL. ACQU.'!D31,('CREDIT CALC.'!H$43/'CREDIT CALC.'!H$41)*'QUAL. ACQU.'!D31),IF('CREDIT CALC.'!H$37="","",IF(AND('CREDIT CALC.'!H$41&lt;='CREDIT CALC.'!H$37,'CREDIT CALC.'!H$41&lt;='CREDIT CALC.'!H$43),'QUAL. ACQU.'!D31,IF(AND('CREDIT CALC.'!H$37&lt;'CREDIT CALC.'!H$41,'CREDIT CALC.'!H$37&lt;'CREDIT CALC.'!H$43),('CREDIT CALC.'!H$37/'CREDIT CALC.'!H$41)*'QUAL. ACQU.'!D31,('CREDIT CALC.'!H$43/'CREDIT CALC.'!H$41)*'QUAL. ACQU.'!D31)))))</f>
        <v/>
      </c>
      <c r="F35" s="102" t="str">
        <f>IF(COSTS!$L$158="","",IF('EXHIBIT C'!G35="","",'EXHIBIT C'!G35))</f>
        <v/>
      </c>
      <c r="G35" s="103" t="str">
        <f t="shared" si="0"/>
        <v/>
      </c>
      <c r="H35" s="123" t="str">
        <f>IF(COSTS!$L$158="","",IF(B35="","",IF('DEV.  DATA'!$E$35="",IF('QUAL. ACQU.'!F31="","",'QUAL. ACQU.'!F31),'DEV.  DATA'!$E$35)))</f>
        <v/>
      </c>
      <c r="I35" s="103" t="str">
        <f>IF(COSTS!$L$158="","",IF(B35="","",ROUND(G35*(H35/100),0)))</f>
        <v/>
      </c>
      <c r="L35" s="329"/>
      <c r="M35" s="103" t="str">
        <f t="shared" si="1"/>
        <v/>
      </c>
    </row>
    <row r="36" spans="1:13" ht="23">
      <c r="A36" s="330" t="str">
        <f>IF('EXHIBIT C'!A36="","",'EXHIBIT C'!A36)</f>
        <v/>
      </c>
      <c r="B36" s="107" t="str">
        <f>IF(COSTS!$L$158="","",IF('EXHIBIT C'!B36="","",'EXHIBIT C'!B36))</f>
        <v/>
      </c>
      <c r="C36" s="124" t="str">
        <f>IF(COSTS!$L$158="","",'QUAL. ACQU.'!B32)</f>
        <v/>
      </c>
      <c r="D36" s="101" t="str">
        <f>IF(COSTS!$L$158="","",IF('EXHIBIT C'!D36="","",'EXHIBIT C'!D36))</f>
        <v/>
      </c>
      <c r="E36" s="103" t="str">
        <f>IF(B36="","",N(L36)+IF('DEV.  DATA'!H$79&gt;0,IF('CREDIT CALC.'!H$41&lt;='CREDIT CALC.'!H$43,'QUAL. ACQU.'!D32,('CREDIT CALC.'!H$43/'CREDIT CALC.'!H$41)*'QUAL. ACQU.'!D32),IF('CREDIT CALC.'!H$37="","",IF(AND('CREDIT CALC.'!H$41&lt;='CREDIT CALC.'!H$37,'CREDIT CALC.'!H$41&lt;='CREDIT CALC.'!H$43),'QUAL. ACQU.'!D32,IF(AND('CREDIT CALC.'!H$37&lt;'CREDIT CALC.'!H$41,'CREDIT CALC.'!H$37&lt;'CREDIT CALC.'!H$43),('CREDIT CALC.'!H$37/'CREDIT CALC.'!H$41)*'QUAL. ACQU.'!D32,('CREDIT CALC.'!H$43/'CREDIT CALC.'!H$41)*'QUAL. ACQU.'!D32)))))</f>
        <v/>
      </c>
      <c r="F36" s="102" t="str">
        <f>IF(COSTS!$L$158="","",IF('EXHIBIT C'!G36="","",'EXHIBIT C'!G36))</f>
        <v/>
      </c>
      <c r="G36" s="103" t="str">
        <f t="shared" si="0"/>
        <v/>
      </c>
      <c r="H36" s="123" t="str">
        <f>IF(COSTS!$L$158="","",IF(B36="","",IF('DEV.  DATA'!$E$35="",IF('QUAL. ACQU.'!F32="","",'QUAL. ACQU.'!F32),'DEV.  DATA'!$E$35)))</f>
        <v/>
      </c>
      <c r="I36" s="103" t="str">
        <f>IF(COSTS!$L$158="","",IF(B36="","",ROUND(G36*(H36/100),0)))</f>
        <v/>
      </c>
      <c r="L36" s="329"/>
      <c r="M36" s="103" t="str">
        <f t="shared" si="1"/>
        <v/>
      </c>
    </row>
    <row r="37" spans="1:13" ht="23">
      <c r="A37" s="330" t="str">
        <f>IF('EXHIBIT C'!A37="","",'EXHIBIT C'!A37)</f>
        <v/>
      </c>
      <c r="B37" s="107" t="str">
        <f>IF(COSTS!$L$158="","",IF('EXHIBIT C'!B37="","",'EXHIBIT C'!B37))</f>
        <v/>
      </c>
      <c r="C37" s="124" t="str">
        <f>IF(COSTS!$L$158="","",'QUAL. ACQU.'!B33)</f>
        <v/>
      </c>
      <c r="D37" s="101" t="str">
        <f>IF(COSTS!$L$158="","",IF('EXHIBIT C'!D37="","",'EXHIBIT C'!D37))</f>
        <v/>
      </c>
      <c r="E37" s="103" t="str">
        <f>IF(B37="","",N(L37)+IF('DEV.  DATA'!H$79&gt;0,IF('CREDIT CALC.'!H$41&lt;='CREDIT CALC.'!H$43,'QUAL. ACQU.'!D33,('CREDIT CALC.'!H$43/'CREDIT CALC.'!H$41)*'QUAL. ACQU.'!D33),IF('CREDIT CALC.'!H$37="","",IF(AND('CREDIT CALC.'!H$41&lt;='CREDIT CALC.'!H$37,'CREDIT CALC.'!H$41&lt;='CREDIT CALC.'!H$43),'QUAL. ACQU.'!D33,IF(AND('CREDIT CALC.'!H$37&lt;'CREDIT CALC.'!H$41,'CREDIT CALC.'!H$37&lt;'CREDIT CALC.'!H$43),('CREDIT CALC.'!H$37/'CREDIT CALC.'!H$41)*'QUAL. ACQU.'!D33,('CREDIT CALC.'!H$43/'CREDIT CALC.'!H$41)*'QUAL. ACQU.'!D33)))))</f>
        <v/>
      </c>
      <c r="F37" s="102" t="str">
        <f>IF(COSTS!$L$158="","",IF('EXHIBIT C'!G37="","",'EXHIBIT C'!G37))</f>
        <v/>
      </c>
      <c r="G37" s="103" t="str">
        <f t="shared" si="0"/>
        <v/>
      </c>
      <c r="H37" s="123" t="str">
        <f>IF(COSTS!$L$158="","",IF(B37="","",IF('DEV.  DATA'!$E$35="",IF('QUAL. ACQU.'!F33="","",'QUAL. ACQU.'!F33),'DEV.  DATA'!$E$35)))</f>
        <v/>
      </c>
      <c r="I37" s="103" t="str">
        <f>IF(COSTS!$L$158="","",IF(B37="","",ROUND(G37*(H37/100),0)))</f>
        <v/>
      </c>
      <c r="L37" s="329"/>
      <c r="M37" s="103" t="str">
        <f t="shared" si="1"/>
        <v/>
      </c>
    </row>
    <row r="38" spans="1:13" ht="23">
      <c r="A38" s="330" t="str">
        <f>IF('EXHIBIT C'!A38="","",'EXHIBIT C'!A38)</f>
        <v/>
      </c>
      <c r="B38" s="107" t="str">
        <f>IF(COSTS!$L$158="","",IF('EXHIBIT C'!B38="","",'EXHIBIT C'!B38))</f>
        <v/>
      </c>
      <c r="C38" s="124" t="str">
        <f>IF(COSTS!$L$158="","",'QUAL. ACQU.'!B34)</f>
        <v/>
      </c>
      <c r="D38" s="101" t="str">
        <f>IF(COSTS!$L$158="","",IF('EXHIBIT C'!D38="","",'EXHIBIT C'!D38))</f>
        <v/>
      </c>
      <c r="E38" s="103" t="str">
        <f>IF(B38="","",N(L38)+IF('DEV.  DATA'!H$79&gt;0,IF('CREDIT CALC.'!H$41&lt;='CREDIT CALC.'!H$43,'QUAL. ACQU.'!D34,('CREDIT CALC.'!H$43/'CREDIT CALC.'!H$41)*'QUAL. ACQU.'!D34),IF('CREDIT CALC.'!H$37="","",IF(AND('CREDIT CALC.'!H$41&lt;='CREDIT CALC.'!H$37,'CREDIT CALC.'!H$41&lt;='CREDIT CALC.'!H$43),'QUAL. ACQU.'!D34,IF(AND('CREDIT CALC.'!H$37&lt;'CREDIT CALC.'!H$41,'CREDIT CALC.'!H$37&lt;'CREDIT CALC.'!H$43),('CREDIT CALC.'!H$37/'CREDIT CALC.'!H$41)*'QUAL. ACQU.'!D34,('CREDIT CALC.'!H$43/'CREDIT CALC.'!H$41)*'QUAL. ACQU.'!D34)))))</f>
        <v/>
      </c>
      <c r="F38" s="102" t="str">
        <f>IF(COSTS!$L$158="","",IF('EXHIBIT C'!G38="","",'EXHIBIT C'!G38))</f>
        <v/>
      </c>
      <c r="G38" s="103" t="str">
        <f t="shared" si="0"/>
        <v/>
      </c>
      <c r="H38" s="123" t="str">
        <f>IF(COSTS!$L$158="","",IF(B38="","",IF('DEV.  DATA'!$E$35="",IF('QUAL. ACQU.'!F34="","",'QUAL. ACQU.'!F34),'DEV.  DATA'!$E$35)))</f>
        <v/>
      </c>
      <c r="I38" s="103" t="str">
        <f>IF(COSTS!$L$158="","",IF(B38="","",ROUND(G38*(H38/100),0)))</f>
        <v/>
      </c>
      <c r="L38" s="329"/>
      <c r="M38" s="103" t="str">
        <f t="shared" si="1"/>
        <v/>
      </c>
    </row>
    <row r="39" spans="1:13" ht="23">
      <c r="A39" s="330" t="str">
        <f>IF('EXHIBIT C'!A39="","",'EXHIBIT C'!A39)</f>
        <v/>
      </c>
      <c r="B39" s="107" t="str">
        <f>IF(COSTS!$L$158="","",IF('EXHIBIT C'!B39="","",'EXHIBIT C'!B39))</f>
        <v/>
      </c>
      <c r="C39" s="124" t="str">
        <f>IF(COSTS!$L$158="","",'QUAL. ACQU.'!B35)</f>
        <v/>
      </c>
      <c r="D39" s="101" t="str">
        <f>IF(COSTS!$L$158="","",IF('EXHIBIT C'!D39="","",'EXHIBIT C'!D39))</f>
        <v/>
      </c>
      <c r="E39" s="103" t="str">
        <f>IF(B39="","",N(L39)+IF('DEV.  DATA'!H$79&gt;0,IF('CREDIT CALC.'!H$41&lt;='CREDIT CALC.'!H$43,'QUAL. ACQU.'!D35,('CREDIT CALC.'!H$43/'CREDIT CALC.'!H$41)*'QUAL. ACQU.'!D35),IF('CREDIT CALC.'!H$37="","",IF(AND('CREDIT CALC.'!H$41&lt;='CREDIT CALC.'!H$37,'CREDIT CALC.'!H$41&lt;='CREDIT CALC.'!H$43),'QUAL. ACQU.'!D35,IF(AND('CREDIT CALC.'!H$37&lt;'CREDIT CALC.'!H$41,'CREDIT CALC.'!H$37&lt;'CREDIT CALC.'!H$43),('CREDIT CALC.'!H$37/'CREDIT CALC.'!H$41)*'QUAL. ACQU.'!D35,('CREDIT CALC.'!H$43/'CREDIT CALC.'!H$41)*'QUAL. ACQU.'!D35)))))</f>
        <v/>
      </c>
      <c r="F39" s="102" t="str">
        <f>IF(COSTS!$L$158="","",IF('EXHIBIT C'!G39="","",'EXHIBIT C'!G39))</f>
        <v/>
      </c>
      <c r="G39" s="103" t="str">
        <f t="shared" si="0"/>
        <v/>
      </c>
      <c r="H39" s="123" t="str">
        <f>IF(COSTS!$L$158="","",IF(B39="","",IF('DEV.  DATA'!$E$35="",IF('QUAL. ACQU.'!F35="","",'QUAL. ACQU.'!F35),'DEV.  DATA'!$E$35)))</f>
        <v/>
      </c>
      <c r="I39" s="103" t="str">
        <f>IF(COSTS!$L$158="","",IF(B39="","",ROUND(G39*(H39/100),0)))</f>
        <v/>
      </c>
      <c r="L39" s="329"/>
      <c r="M39" s="103" t="str">
        <f t="shared" si="1"/>
        <v/>
      </c>
    </row>
    <row r="40" spans="1:13" ht="23">
      <c r="A40" s="330" t="str">
        <f>IF('EXHIBIT C'!A40="","",'EXHIBIT C'!A40)</f>
        <v/>
      </c>
      <c r="B40" s="107" t="str">
        <f>IF(COSTS!$L$158="","",IF('EXHIBIT C'!B40="","",'EXHIBIT C'!B40))</f>
        <v/>
      </c>
      <c r="C40" s="124" t="str">
        <f>IF(COSTS!$L$158="","",'QUAL. ACQU.'!B36)</f>
        <v/>
      </c>
      <c r="D40" s="101" t="str">
        <f>IF(COSTS!$L$158="","",IF('EXHIBIT C'!D40="","",'EXHIBIT C'!D40))</f>
        <v/>
      </c>
      <c r="E40" s="103" t="str">
        <f>IF(B40="","",N(L40)+IF('DEV.  DATA'!H$79&gt;0,IF('CREDIT CALC.'!H$41&lt;='CREDIT CALC.'!H$43,'QUAL. ACQU.'!D36,('CREDIT CALC.'!H$43/'CREDIT CALC.'!H$41)*'QUAL. ACQU.'!D36),IF('CREDIT CALC.'!H$37="","",IF(AND('CREDIT CALC.'!H$41&lt;='CREDIT CALC.'!H$37,'CREDIT CALC.'!H$41&lt;='CREDIT CALC.'!H$43),'QUAL. ACQU.'!D36,IF(AND('CREDIT CALC.'!H$37&lt;'CREDIT CALC.'!H$41,'CREDIT CALC.'!H$37&lt;'CREDIT CALC.'!H$43),('CREDIT CALC.'!H$37/'CREDIT CALC.'!H$41)*'QUAL. ACQU.'!D36,('CREDIT CALC.'!H$43/'CREDIT CALC.'!H$41)*'QUAL. ACQU.'!D36)))))</f>
        <v/>
      </c>
      <c r="F40" s="102" t="str">
        <f>IF(COSTS!$L$158="","",IF('EXHIBIT C'!G40="","",'EXHIBIT C'!G40))</f>
        <v/>
      </c>
      <c r="G40" s="103" t="str">
        <f t="shared" si="0"/>
        <v/>
      </c>
      <c r="H40" s="123" t="str">
        <f>IF(COSTS!$L$158="","",IF(B40="","",IF('DEV.  DATA'!$E$35="",IF('QUAL. ACQU.'!F36="","",'QUAL. ACQU.'!F36),'DEV.  DATA'!$E$35)))</f>
        <v/>
      </c>
      <c r="I40" s="103" t="str">
        <f>IF(COSTS!$L$158="","",IF(B40="","",ROUND(G40*(H40/100),0)))</f>
        <v/>
      </c>
      <c r="L40" s="329"/>
      <c r="M40" s="103" t="str">
        <f t="shared" si="1"/>
        <v/>
      </c>
    </row>
    <row r="41" spans="1:13" ht="23">
      <c r="A41" s="330" t="str">
        <f>IF('EXHIBIT C'!A41="","",'EXHIBIT C'!A41)</f>
        <v/>
      </c>
      <c r="B41" s="107" t="str">
        <f>IF(COSTS!$L$158="","",IF('EXHIBIT C'!B41="","",'EXHIBIT C'!B41))</f>
        <v/>
      </c>
      <c r="C41" s="124" t="str">
        <f>IF(COSTS!$L$158="","",'QUAL. ACQU.'!B37)</f>
        <v/>
      </c>
      <c r="D41" s="101" t="str">
        <f>IF(COSTS!$L$158="","",IF('EXHIBIT C'!D41="","",'EXHIBIT C'!D41))</f>
        <v/>
      </c>
      <c r="E41" s="103" t="str">
        <f>IF(B41="","",N(L41)+IF('DEV.  DATA'!H$79&gt;0,IF('CREDIT CALC.'!H$41&lt;='CREDIT CALC.'!H$43,'QUAL. ACQU.'!D37,('CREDIT CALC.'!H$43/'CREDIT CALC.'!H$41)*'QUAL. ACQU.'!D37),IF('CREDIT CALC.'!H$37="","",IF(AND('CREDIT CALC.'!H$41&lt;='CREDIT CALC.'!H$37,'CREDIT CALC.'!H$41&lt;='CREDIT CALC.'!H$43),'QUAL. ACQU.'!D37,IF(AND('CREDIT CALC.'!H$37&lt;'CREDIT CALC.'!H$41,'CREDIT CALC.'!H$37&lt;'CREDIT CALC.'!H$43),('CREDIT CALC.'!H$37/'CREDIT CALC.'!H$41)*'QUAL. ACQU.'!D37,('CREDIT CALC.'!H$43/'CREDIT CALC.'!H$41)*'QUAL. ACQU.'!D37)))))</f>
        <v/>
      </c>
      <c r="F41" s="102" t="str">
        <f>IF(COSTS!$L$158="","",IF('EXHIBIT C'!G41="","",'EXHIBIT C'!G41))</f>
        <v/>
      </c>
      <c r="G41" s="103" t="str">
        <f t="shared" si="0"/>
        <v/>
      </c>
      <c r="H41" s="123" t="str">
        <f>IF(COSTS!$L$158="","",IF(B41="","",IF('DEV.  DATA'!$E$35="",IF('QUAL. ACQU.'!F37="","",'QUAL. ACQU.'!F37),'DEV.  DATA'!$E$35)))</f>
        <v/>
      </c>
      <c r="I41" s="103" t="str">
        <f>IF(COSTS!$L$158="","",IF(B41="","",ROUND(G41*(H41/100),0)))</f>
        <v/>
      </c>
      <c r="L41" s="329"/>
      <c r="M41" s="103" t="str">
        <f t="shared" si="1"/>
        <v/>
      </c>
    </row>
    <row r="42" spans="1:13" ht="23.5" thickBot="1">
      <c r="A42" s="330" t="str">
        <f>IF('EXHIBIT C'!A42="","",'EXHIBIT C'!A42)</f>
        <v/>
      </c>
      <c r="B42" s="107" t="str">
        <f>IF(COSTS!$L$158="","",IF('EXHIBIT C'!B42="","",'EXHIBIT C'!B42))</f>
        <v/>
      </c>
      <c r="C42" s="124" t="str">
        <f>IF(COSTS!$L$158="","",'QUAL. ACQU.'!B38)</f>
        <v/>
      </c>
      <c r="D42" s="101" t="str">
        <f>IF(COSTS!$L$158="","",IF('EXHIBIT C'!D42="","",'EXHIBIT C'!D42))</f>
        <v/>
      </c>
      <c r="E42" s="103" t="str">
        <f>IF(B42="","",N(L42)+IF('DEV.  DATA'!H$79&gt;0,IF('CREDIT CALC.'!H$41&lt;='CREDIT CALC.'!H$43,'QUAL. ACQU.'!D38,('CREDIT CALC.'!H$43/'CREDIT CALC.'!H$41)*'QUAL. ACQU.'!D38),IF('CREDIT CALC.'!H$37="","",IF(AND('CREDIT CALC.'!H$41&lt;='CREDIT CALC.'!H$37,'CREDIT CALC.'!H$41&lt;='CREDIT CALC.'!H$43),'QUAL. ACQU.'!D38,IF(AND('CREDIT CALC.'!H$37&lt;'CREDIT CALC.'!H$41,'CREDIT CALC.'!H$37&lt;'CREDIT CALC.'!H$43),('CREDIT CALC.'!H$37/'CREDIT CALC.'!H$41)*'QUAL. ACQU.'!D38,('CREDIT CALC.'!H$43/'CREDIT CALC.'!H$41)*'QUAL. ACQU.'!D38)))))</f>
        <v/>
      </c>
      <c r="F42" s="102" t="str">
        <f>IF(COSTS!$L$158="","",IF('EXHIBIT C'!G42="","",'EXHIBIT C'!G42))</f>
        <v/>
      </c>
      <c r="G42" s="103" t="str">
        <f t="shared" si="0"/>
        <v/>
      </c>
      <c r="H42" s="123" t="str">
        <f>IF(COSTS!$L$158="","",IF(B42="","",IF('DEV.  DATA'!$E$35="",IF('QUAL. ACQU.'!F38="","",'QUAL. ACQU.'!F38),'DEV.  DATA'!$E$35)))</f>
        <v/>
      </c>
      <c r="I42" s="103" t="str">
        <f>IF(COSTS!$L$158="","",IF(B42="","",ROUND(G42*(H42/100),0)))</f>
        <v/>
      </c>
      <c r="L42" s="329"/>
      <c r="M42" s="103" t="str">
        <f t="shared" si="1"/>
        <v/>
      </c>
    </row>
    <row r="43" spans="1:13" ht="23.5" thickBot="1">
      <c r="A43" s="49"/>
      <c r="B43" s="49"/>
      <c r="C43" s="56" t="s">
        <v>96</v>
      </c>
      <c r="D43" s="104" t="str">
        <f>IF(D12="","",SUM(D12:D42))</f>
        <v/>
      </c>
      <c r="E43" s="105" t="str">
        <f>IF(E12="","",SUM(E12:E42))</f>
        <v/>
      </c>
      <c r="F43" s="51"/>
      <c r="G43" s="105" t="str">
        <f>IF(G12="","",SUM(G12:G42))</f>
        <v/>
      </c>
      <c r="H43" s="49"/>
      <c r="I43" s="105" t="str">
        <f>IF(I12="","",SUM(I12:I42))</f>
        <v/>
      </c>
      <c r="L43" s="328" t="str">
        <f>IF(COUNT(L12:L42)=0,"",SUM(L12:L42))</f>
        <v/>
      </c>
      <c r="M43" s="328" t="str">
        <f>IF(SUM(M12:M42)=0,"",SUM(M12:M42))</f>
        <v/>
      </c>
    </row>
    <row r="44" spans="1:13" ht="10" customHeight="1">
      <c r="A44" s="218"/>
      <c r="B44" s="132"/>
      <c r="C44" s="219"/>
      <c r="D44" s="220"/>
      <c r="E44" s="132"/>
      <c r="F44" s="132"/>
      <c r="G44" s="221"/>
      <c r="H44" s="218"/>
      <c r="I44" s="221"/>
    </row>
    <row r="45" spans="1:13">
      <c r="A45" s="222"/>
      <c r="B45" s="223"/>
      <c r="C45" s="223"/>
      <c r="D45" s="222" t="s">
        <v>239</v>
      </c>
      <c r="F45" s="223"/>
      <c r="G45" s="223"/>
      <c r="H45" s="223"/>
      <c r="I45" s="223"/>
    </row>
    <row r="46" spans="1:13" ht="23">
      <c r="B46" s="57" t="str">
        <f>IF(B12="","",IF(E43&lt;=COSTS!H158,"","PLEASE CORRECT YOUR TOTAL ELIGIBLE BASIS.  IT IS MORE THAN WHAT YOU DISCLOSED ON THE COST DATA SHEET."))</f>
        <v/>
      </c>
      <c r="C46" s="6"/>
      <c r="D46" s="6"/>
      <c r="E46" s="6"/>
      <c r="G46" s="6"/>
      <c r="H46" s="6"/>
      <c r="I46" s="6"/>
    </row>
  </sheetData>
  <sheetProtection algorithmName="SHA-512" hashValue="o/wp6Rcfn7YaGS9rfWEgC4v/w8uv6lNE+wFY1V3uHX1pq+yh9TINPeh9Qlw3kmU8XwsKcjKn7iWOPP0xwOLxPA==" saltValue="+jPa4w8uV7ZAj8L9QNrR4g==" spinCount="100000" sheet="1" objects="1" scenarios="1"/>
  <mergeCells count="1">
    <mergeCell ref="L1:M8"/>
  </mergeCells>
  <phoneticPr fontId="0" type="noConversion"/>
  <dataValidations count="6">
    <dataValidation allowBlank="1" showInputMessage="1" showErrorMessage="1" prompt="This entry comes from what was entered on the &quot;Applic. Fract. worksheet." sqref="B12 D12" xr:uid="{00000000-0002-0000-0A00-000000000000}"/>
    <dataValidation allowBlank="1" showInputMessage="1" showErrorMessage="1" prompt="This entry comes from the response to question 3 on the &quot;Dev. Data&quot; worksheet or if less than 100%, the last column of the &quot;Applic. Fract.&quot; worksheet." sqref="F12" xr:uid="{00000000-0002-0000-0A00-000001000000}"/>
    <dataValidation allowBlank="1" showInputMessage="1" showErrorMessage="1" prompt="This entry is copied from the figure entered on the &quot;Qual. Acqu.&quot; workksheet." sqref="H12" xr:uid="{00000000-0002-0000-0A00-000002000000}"/>
    <dataValidation allowBlank="1" showInputMessage="1" showErrorMessage="1" prompt="This figure is the product of the eligible basis and the applicable fraction." sqref="G12" xr:uid="{00000000-0002-0000-0A00-000003000000}"/>
    <dataValidation allowBlank="1" showInputMessage="1" showErrorMessage="1" prompt="This figure is the product of the qualified basis and the credit rate." sqref="I12" xr:uid="{00000000-0002-0000-0A00-000004000000}"/>
    <dataValidation allowBlank="1" showInputMessage="1" showErrorMessage="1" prompt="If this figure does not equal what was entered on the &quot;Qual. Calc&quot; worksheet, it is then a figure that represents the adjusted eligible basis based on what the Development qualified for in credits as shown on the &quot;Credit Calc&quot; worksheet." sqref="E12:E42" xr:uid="{00000000-0002-0000-0A00-000005000000}"/>
  </dataValidations>
  <printOptions horizontalCentered="1"/>
  <pageMargins left="0.5" right="0.5" top="0.5" bottom="0.75" header="0.5" footer="0.5"/>
  <pageSetup scale="53" orientation="landscape" r:id="rId1"/>
  <headerFooter alignWithMargins="0">
    <oddFooter>&amp;LHC Development Final Cost Certification (DFCC)
&amp;10Rev. 04-2020&amp;RPage 14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abColor indexed="57"/>
    <pageSetUpPr fitToPage="1"/>
  </sheetPr>
  <dimension ref="A1:W54"/>
  <sheetViews>
    <sheetView defaultGridColor="0" colorId="22" zoomScale="60" zoomScaleNormal="60" workbookViewId="0">
      <selection activeCell="F7" sqref="F7:J7"/>
    </sheetView>
  </sheetViews>
  <sheetFormatPr defaultColWidth="9.69921875" defaultRowHeight="22.5"/>
  <cols>
    <col min="1" max="1" width="2.3984375" customWidth="1"/>
    <col min="2" max="2" width="3.69921875" customWidth="1"/>
    <col min="3" max="3" width="2.09765625" customWidth="1"/>
    <col min="4" max="4" width="3.69921875" customWidth="1"/>
    <col min="5" max="5" width="2.69921875" customWidth="1"/>
    <col min="6" max="6" width="4.69921875" customWidth="1"/>
    <col min="7" max="7" width="3.25" customWidth="1"/>
    <col min="8" max="9" width="3.69921875" customWidth="1"/>
    <col min="10" max="10" width="3.44921875" customWidth="1"/>
    <col min="11" max="11" width="3.796875" customWidth="1"/>
    <col min="12" max="12" width="3.3984375" customWidth="1"/>
    <col min="13" max="14" width="3.69921875" customWidth="1"/>
    <col min="15" max="15" width="3.8984375" customWidth="1"/>
    <col min="16" max="16" width="8.546875" customWidth="1"/>
    <col min="17" max="17" width="3.69921875" customWidth="1"/>
    <col min="18" max="18" width="2.69921875" customWidth="1"/>
    <col min="19" max="23" width="3.69921875" customWidth="1"/>
  </cols>
  <sheetData>
    <row r="1" spans="1:23">
      <c r="A1" s="68"/>
      <c r="B1" s="68"/>
      <c r="C1" s="68"/>
      <c r="D1" s="68"/>
      <c r="E1" s="68"/>
      <c r="F1" s="68"/>
      <c r="G1" s="68"/>
      <c r="H1" s="68"/>
      <c r="I1" s="68"/>
      <c r="J1" s="68"/>
      <c r="K1" s="68"/>
      <c r="L1" s="68"/>
      <c r="M1" s="68"/>
      <c r="N1" s="68"/>
      <c r="O1" s="68"/>
      <c r="P1" s="68"/>
      <c r="Q1" s="68"/>
      <c r="R1" s="68"/>
      <c r="S1" s="68"/>
      <c r="T1" s="68"/>
      <c r="U1" s="68"/>
      <c r="V1" s="68"/>
      <c r="W1" s="68"/>
    </row>
    <row r="2" spans="1:23" ht="30">
      <c r="A2" s="225" t="s">
        <v>159</v>
      </c>
      <c r="B2" s="226"/>
      <c r="C2" s="226"/>
      <c r="D2" s="226"/>
      <c r="E2" s="226"/>
      <c r="F2" s="226"/>
      <c r="G2" s="226"/>
      <c r="H2" s="226"/>
      <c r="I2" s="226"/>
      <c r="J2" s="226"/>
      <c r="K2" s="226"/>
      <c r="L2" s="226"/>
      <c r="M2" s="226"/>
      <c r="N2" s="226"/>
      <c r="O2" s="226"/>
      <c r="P2" s="226"/>
      <c r="Q2" s="226"/>
      <c r="R2" s="226"/>
      <c r="S2" s="226"/>
      <c r="T2" s="226"/>
      <c r="U2" s="226"/>
      <c r="V2" s="226"/>
      <c r="W2" s="226"/>
    </row>
    <row r="3" spans="1:23">
      <c r="A3" s="226"/>
      <c r="B3" s="226"/>
      <c r="C3" s="226"/>
      <c r="D3" s="226"/>
      <c r="E3" s="226"/>
      <c r="F3" s="226"/>
      <c r="G3" s="226"/>
      <c r="H3" s="226"/>
      <c r="I3" s="226"/>
      <c r="J3" s="226"/>
      <c r="K3" s="226"/>
      <c r="L3" s="226"/>
      <c r="M3" s="226"/>
      <c r="N3" s="226"/>
      <c r="O3" s="226"/>
      <c r="P3" s="226"/>
      <c r="Q3" s="226"/>
      <c r="R3" s="226"/>
      <c r="S3" s="226"/>
      <c r="T3" s="226"/>
      <c r="U3" s="226"/>
      <c r="V3" s="226"/>
      <c r="W3" s="226"/>
    </row>
    <row r="4" spans="1:23">
      <c r="A4" s="499" t="str">
        <f>"The undersigned inidividual or authorized officer of "&amp;IF('DEV.  DATA'!C94="","{applicant name from DEV. DATA}",'DEV.  DATA'!C94)&amp;" (the ""Applicant""), in"</f>
        <v>The undersigned inidividual or authorized officer of {applicant name from DEV. DATA} (the "Applicant"), in</v>
      </c>
      <c r="B4" s="499"/>
      <c r="C4" s="499"/>
      <c r="D4" s="499"/>
      <c r="E4" s="499"/>
      <c r="F4" s="499"/>
      <c r="G4" s="499"/>
      <c r="H4" s="499"/>
      <c r="I4" s="499"/>
      <c r="J4" s="499"/>
      <c r="K4" s="499"/>
      <c r="L4" s="499"/>
      <c r="M4" s="499"/>
      <c r="N4" s="499"/>
      <c r="O4" s="499"/>
      <c r="P4" s="499"/>
      <c r="Q4" s="499"/>
      <c r="R4" s="499"/>
      <c r="S4" s="499"/>
      <c r="T4" s="499"/>
      <c r="U4" s="499"/>
      <c r="V4" s="499"/>
      <c r="W4" s="499"/>
    </row>
    <row r="5" spans="1:23">
      <c r="A5" s="227" t="s">
        <v>217</v>
      </c>
      <c r="B5" s="227"/>
      <c r="C5" s="227"/>
      <c r="D5" s="227"/>
      <c r="E5" s="227"/>
      <c r="F5" s="227"/>
      <c r="G5" s="227"/>
      <c r="H5" s="227"/>
      <c r="I5" s="227"/>
      <c r="J5" s="227"/>
      <c r="K5" s="227"/>
      <c r="L5" s="227"/>
      <c r="M5" s="227"/>
      <c r="N5" s="227"/>
      <c r="O5" s="227"/>
      <c r="P5" s="227"/>
      <c r="Q5" s="227"/>
      <c r="R5" s="227"/>
      <c r="S5" s="227"/>
      <c r="T5" s="227"/>
      <c r="U5" s="227"/>
      <c r="V5" s="227"/>
      <c r="W5" s="227"/>
    </row>
    <row r="6" spans="1:23">
      <c r="A6" s="227" t="str">
        <f>"from the State's housing credit allocation apportionment for Development Number "&amp;IF(COSTS!K6="","",COSTS!K6)</f>
        <v xml:space="preserve">from the State's housing credit allocation apportionment for Development Number </v>
      </c>
      <c r="B6" s="227"/>
      <c r="C6" s="227"/>
      <c r="D6" s="227"/>
      <c r="E6" s="227"/>
      <c r="F6" s="227"/>
      <c r="G6" s="227"/>
      <c r="H6" s="227"/>
      <c r="I6" s="227"/>
      <c r="J6" s="227"/>
      <c r="K6" s="227"/>
      <c r="L6" s="227"/>
      <c r="M6" s="227"/>
      <c r="N6" s="227"/>
      <c r="O6" s="227"/>
      <c r="P6" s="227"/>
      <c r="Q6" s="229"/>
      <c r="R6" s="229"/>
      <c r="S6" s="229"/>
      <c r="T6" s="229"/>
      <c r="U6" s="229"/>
      <c r="V6" s="229"/>
      <c r="W6" s="229"/>
    </row>
    <row r="7" spans="1:23" ht="23" thickBot="1">
      <c r="A7" s="227" t="s">
        <v>310</v>
      </c>
      <c r="B7" s="228"/>
      <c r="C7" s="228"/>
      <c r="D7" s="306"/>
      <c r="E7" s="306"/>
      <c r="F7" s="500">
        <f>'EXHIBIT C'!J43+'EX. C. ACQUI.'!I43</f>
        <v>0</v>
      </c>
      <c r="G7" s="500"/>
      <c r="H7" s="500"/>
      <c r="I7" s="500"/>
      <c r="J7" s="500"/>
      <c r="K7" s="227" t="s">
        <v>177</v>
      </c>
      <c r="L7" s="227"/>
      <c r="M7" s="227"/>
      <c r="N7" s="227"/>
      <c r="O7" s="227"/>
      <c r="P7" s="227"/>
      <c r="Q7" s="227"/>
      <c r="R7" s="227"/>
      <c r="S7" s="227"/>
      <c r="T7" s="227"/>
      <c r="U7" s="227"/>
      <c r="V7" s="227"/>
      <c r="W7" s="227"/>
    </row>
    <row r="8" spans="1:23">
      <c r="A8" s="77"/>
      <c r="B8" s="77"/>
      <c r="C8" s="77"/>
      <c r="D8" s="77"/>
      <c r="E8" s="77"/>
      <c r="F8" s="77"/>
      <c r="G8" s="77"/>
      <c r="H8" s="77"/>
      <c r="I8" s="77"/>
      <c r="J8" s="77"/>
      <c r="K8" s="77"/>
      <c r="L8" s="77"/>
      <c r="M8" s="77"/>
      <c r="N8" s="77"/>
      <c r="O8" s="77"/>
      <c r="P8" s="77"/>
      <c r="Q8" s="77"/>
      <c r="R8" s="77"/>
      <c r="S8" s="77"/>
      <c r="T8" s="77"/>
      <c r="U8" s="77"/>
      <c r="V8" s="77"/>
      <c r="W8" s="77"/>
    </row>
    <row r="9" spans="1:23">
      <c r="A9" s="77"/>
      <c r="B9" s="77"/>
      <c r="C9" s="79" t="s">
        <v>178</v>
      </c>
      <c r="D9" s="77" t="s">
        <v>179</v>
      </c>
      <c r="E9" s="77"/>
      <c r="F9" s="77"/>
      <c r="G9" s="77"/>
      <c r="H9" s="77"/>
      <c r="I9" s="77"/>
      <c r="J9" s="77"/>
      <c r="K9" s="77"/>
      <c r="L9" s="77"/>
      <c r="M9" s="77"/>
      <c r="N9" s="77"/>
      <c r="O9" s="77"/>
      <c r="P9" s="77"/>
      <c r="Q9" s="77"/>
      <c r="R9" s="77"/>
      <c r="S9" s="77"/>
      <c r="T9" s="77"/>
      <c r="U9" s="77"/>
      <c r="V9" s="77"/>
      <c r="W9" s="77"/>
    </row>
    <row r="10" spans="1:23" ht="23" thickBot="1">
      <c r="A10" s="501"/>
      <c r="B10" s="502"/>
      <c r="C10" s="502"/>
      <c r="D10" s="502"/>
      <c r="E10" s="77" t="s">
        <v>180</v>
      </c>
      <c r="F10" s="77"/>
      <c r="G10" s="77"/>
      <c r="H10" s="77"/>
      <c r="I10" s="77"/>
      <c r="J10" s="77"/>
      <c r="K10" s="77"/>
      <c r="L10" s="77"/>
      <c r="M10" s="77"/>
      <c r="N10" s="77"/>
      <c r="O10" s="77"/>
      <c r="P10" s="77"/>
      <c r="Q10" s="77"/>
      <c r="R10" s="77"/>
      <c r="S10" s="77"/>
      <c r="T10" s="77"/>
      <c r="U10" s="77"/>
      <c r="V10" s="77"/>
      <c r="W10" s="77"/>
    </row>
    <row r="11" spans="1:23">
      <c r="A11" s="77" t="s">
        <v>181</v>
      </c>
      <c r="B11" s="77"/>
      <c r="C11" s="77"/>
      <c r="D11" s="77"/>
      <c r="E11" s="77"/>
      <c r="F11" s="77"/>
      <c r="G11" s="77"/>
      <c r="H11" s="77"/>
      <c r="I11" s="77"/>
      <c r="J11" s="77"/>
      <c r="K11" s="77"/>
      <c r="L11" s="77"/>
      <c r="M11" s="77"/>
      <c r="N11" s="77"/>
      <c r="O11" s="77"/>
      <c r="P11" s="77"/>
      <c r="Q11" s="77"/>
      <c r="R11" s="77"/>
      <c r="S11" s="77"/>
      <c r="T11" s="77"/>
      <c r="U11" s="77"/>
      <c r="V11" s="77"/>
      <c r="W11" s="77"/>
    </row>
    <row r="12" spans="1:23">
      <c r="A12" s="77"/>
      <c r="B12" s="77"/>
      <c r="C12" s="77"/>
      <c r="D12" s="77"/>
      <c r="E12" s="77"/>
      <c r="F12" s="77"/>
      <c r="G12" s="77"/>
      <c r="H12" s="77"/>
      <c r="I12" s="77"/>
      <c r="J12" s="77"/>
      <c r="K12" s="77"/>
      <c r="L12" s="77"/>
      <c r="M12" s="77"/>
      <c r="N12" s="77"/>
      <c r="O12" s="77"/>
      <c r="P12" s="77"/>
      <c r="Q12" s="77"/>
      <c r="R12" s="77"/>
      <c r="S12" s="77"/>
      <c r="T12" s="77"/>
      <c r="U12" s="77"/>
      <c r="V12" s="77"/>
      <c r="W12" s="77"/>
    </row>
    <row r="13" spans="1:23" ht="23" thickBot="1">
      <c r="A13" s="77"/>
      <c r="B13" s="77"/>
      <c r="C13" s="79" t="s">
        <v>182</v>
      </c>
      <c r="D13" s="77" t="s">
        <v>183</v>
      </c>
      <c r="E13" s="77"/>
      <c r="F13" s="77"/>
      <c r="G13" s="77"/>
      <c r="H13" s="77"/>
      <c r="I13" s="77"/>
      <c r="J13" s="77"/>
      <c r="K13" s="507"/>
      <c r="L13" s="502"/>
      <c r="M13" s="502"/>
      <c r="N13" s="502"/>
      <c r="O13" s="502"/>
      <c r="P13" s="502"/>
      <c r="Q13" s="77" t="s">
        <v>184</v>
      </c>
      <c r="R13" s="77"/>
      <c r="S13" s="77"/>
      <c r="T13" s="77"/>
      <c r="U13" s="77"/>
      <c r="V13" s="77"/>
      <c r="W13" s="77"/>
    </row>
    <row r="14" spans="1:23" ht="23" thickBot="1">
      <c r="A14" s="77" t="s">
        <v>176</v>
      </c>
      <c r="B14" s="77"/>
      <c r="C14" s="77"/>
      <c r="D14" s="77"/>
      <c r="E14" s="77"/>
      <c r="F14" s="77"/>
      <c r="G14" s="77"/>
      <c r="H14" s="77"/>
      <c r="I14" s="77"/>
      <c r="J14" s="77"/>
      <c r="K14" s="77"/>
      <c r="L14" s="77"/>
      <c r="M14" s="77"/>
      <c r="N14" s="77"/>
      <c r="O14" s="77"/>
      <c r="P14" s="77"/>
      <c r="Q14" s="77"/>
      <c r="R14" s="77"/>
      <c r="S14" s="507"/>
      <c r="T14" s="502"/>
      <c r="U14" s="502"/>
      <c r="V14" s="502"/>
      <c r="W14" s="77"/>
    </row>
    <row r="15" spans="1:23">
      <c r="A15" s="77" t="s">
        <v>185</v>
      </c>
      <c r="B15" s="77"/>
      <c r="C15" s="77"/>
      <c r="D15" s="77"/>
      <c r="E15" s="77"/>
      <c r="F15" s="77"/>
      <c r="G15" s="77"/>
      <c r="H15" s="77"/>
      <c r="I15" s="77"/>
      <c r="J15" s="77"/>
      <c r="K15" s="77"/>
      <c r="L15" s="77"/>
      <c r="M15" s="77"/>
      <c r="N15" s="77"/>
      <c r="O15" s="77"/>
      <c r="P15" s="77"/>
      <c r="Q15" s="77"/>
      <c r="R15" s="77"/>
      <c r="S15" s="77"/>
      <c r="T15" s="77"/>
      <c r="U15" s="77"/>
      <c r="V15" s="77"/>
      <c r="W15" s="77"/>
    </row>
    <row r="16" spans="1:23">
      <c r="A16" s="77" t="str">
        <f>"operate Development Number "&amp;IF(COSTS!K6="","",COSTS!K6)&amp;"."</f>
        <v>operate Development Number .</v>
      </c>
      <c r="B16" s="77"/>
      <c r="C16" s="77"/>
      <c r="D16" s="77"/>
      <c r="E16" s="77"/>
      <c r="F16" s="78"/>
      <c r="G16" s="78"/>
      <c r="H16" s="207"/>
      <c r="I16" s="208"/>
      <c r="J16" s="208"/>
      <c r="K16" s="208"/>
      <c r="L16" s="77"/>
      <c r="M16" s="77"/>
      <c r="N16" s="77"/>
      <c r="O16" s="77"/>
      <c r="P16" s="77"/>
      <c r="Q16" s="77"/>
      <c r="R16" s="77"/>
      <c r="S16" s="77"/>
      <c r="T16" s="77"/>
      <c r="U16" s="77"/>
      <c r="V16" s="77"/>
      <c r="W16" s="77"/>
    </row>
    <row r="17" spans="1:23">
      <c r="A17" s="77"/>
      <c r="B17" s="77"/>
      <c r="C17" s="77"/>
      <c r="D17" s="77"/>
      <c r="E17" s="77"/>
      <c r="F17" s="77"/>
      <c r="G17" s="77"/>
      <c r="H17" s="77"/>
      <c r="I17" s="77"/>
      <c r="J17" s="77"/>
      <c r="K17" s="77"/>
      <c r="L17" s="77"/>
      <c r="M17" s="77"/>
      <c r="N17" s="77"/>
      <c r="O17" s="77"/>
      <c r="P17" s="77"/>
      <c r="Q17" s="77"/>
      <c r="R17" s="77"/>
      <c r="S17" s="77"/>
      <c r="T17" s="77"/>
      <c r="U17" s="77"/>
      <c r="V17" s="77"/>
      <c r="W17" s="77"/>
    </row>
    <row r="18" spans="1:23">
      <c r="A18" s="77"/>
      <c r="B18" s="77"/>
      <c r="C18" s="79" t="s">
        <v>186</v>
      </c>
      <c r="D18" s="77" t="s">
        <v>187</v>
      </c>
      <c r="E18" s="77"/>
      <c r="F18" s="77"/>
      <c r="G18" s="77"/>
      <c r="H18" s="77"/>
      <c r="I18" s="77"/>
      <c r="J18" s="77"/>
      <c r="K18" s="77"/>
      <c r="L18" s="77"/>
      <c r="M18" s="77"/>
      <c r="N18" s="77"/>
      <c r="O18" s="77"/>
      <c r="P18" s="77"/>
      <c r="Q18" s="77"/>
      <c r="R18" s="77"/>
      <c r="S18" s="77"/>
      <c r="T18" s="77"/>
      <c r="U18" s="77"/>
      <c r="V18" s="77"/>
      <c r="W18" s="77"/>
    </row>
    <row r="19" spans="1:23">
      <c r="A19" s="77" t="s">
        <v>188</v>
      </c>
      <c r="B19" s="77"/>
      <c r="C19" s="77"/>
      <c r="D19" s="77"/>
      <c r="E19" s="77"/>
      <c r="F19" s="77"/>
      <c r="G19" s="77"/>
      <c r="H19" s="77"/>
      <c r="I19" s="77"/>
      <c r="J19" s="77"/>
      <c r="K19" s="77"/>
      <c r="L19" s="77"/>
      <c r="M19" s="77"/>
      <c r="N19" s="77"/>
      <c r="O19" s="77"/>
      <c r="P19" s="77"/>
      <c r="Q19" s="77"/>
      <c r="R19" s="77"/>
      <c r="S19" s="77"/>
      <c r="T19" s="77"/>
      <c r="U19" s="77"/>
      <c r="V19" s="77"/>
      <c r="W19" s="77"/>
    </row>
    <row r="20" spans="1:23">
      <c r="A20" s="77"/>
      <c r="B20" s="77"/>
      <c r="C20" s="77"/>
      <c r="D20" s="77"/>
      <c r="E20" s="77"/>
      <c r="F20" s="77"/>
      <c r="G20" s="77"/>
      <c r="H20" s="77"/>
      <c r="I20" s="77"/>
      <c r="J20" s="77"/>
      <c r="K20" s="77"/>
      <c r="L20" s="77"/>
      <c r="M20" s="77"/>
      <c r="N20" s="77"/>
      <c r="O20" s="77"/>
      <c r="P20" s="77"/>
      <c r="Q20" s="77"/>
      <c r="R20" s="77"/>
      <c r="S20" s="77"/>
      <c r="T20" s="77"/>
      <c r="U20" s="77"/>
      <c r="V20" s="77"/>
      <c r="W20" s="77"/>
    </row>
    <row r="21" spans="1:23">
      <c r="A21" s="77"/>
      <c r="B21" s="77"/>
      <c r="C21" s="79" t="s">
        <v>189</v>
      </c>
      <c r="D21" s="77" t="s">
        <v>190</v>
      </c>
      <c r="E21" s="77"/>
      <c r="F21" s="77"/>
      <c r="G21" s="77"/>
      <c r="H21" s="77"/>
      <c r="I21" s="77"/>
      <c r="J21" s="77"/>
      <c r="K21" s="77"/>
      <c r="L21" s="77"/>
      <c r="M21" s="77"/>
      <c r="N21" s="77"/>
      <c r="O21" s="77"/>
      <c r="P21" s="77"/>
      <c r="Q21" s="77"/>
      <c r="R21" s="77"/>
      <c r="S21" s="77"/>
      <c r="T21" s="77"/>
      <c r="U21" s="77"/>
      <c r="V21" s="77"/>
      <c r="W21" s="77"/>
    </row>
    <row r="22" spans="1:23">
      <c r="A22" s="77" t="s">
        <v>191</v>
      </c>
      <c r="B22" s="77"/>
      <c r="C22" s="77"/>
      <c r="D22" s="77"/>
      <c r="E22" s="77"/>
      <c r="F22" s="77"/>
      <c r="G22" s="77"/>
      <c r="H22" s="77"/>
      <c r="I22" s="77"/>
      <c r="J22" s="77"/>
      <c r="K22" s="77"/>
      <c r="L22" s="77"/>
      <c r="M22" s="77"/>
      <c r="N22" s="77"/>
      <c r="O22" s="77"/>
      <c r="P22" s="77"/>
      <c r="Q22" s="77"/>
      <c r="R22" s="77"/>
      <c r="S22" s="77"/>
      <c r="T22" s="77"/>
      <c r="U22" s="77"/>
      <c r="V22" s="77"/>
      <c r="W22" s="77"/>
    </row>
    <row r="23" spans="1:23">
      <c r="A23" s="77" t="s">
        <v>192</v>
      </c>
      <c r="B23" s="77"/>
      <c r="C23" s="77"/>
      <c r="D23" s="77"/>
      <c r="E23" s="77"/>
      <c r="F23" s="77"/>
      <c r="G23" s="77"/>
      <c r="H23" s="77"/>
      <c r="I23" s="77"/>
      <c r="J23" s="77"/>
      <c r="K23" s="77"/>
      <c r="L23" s="77"/>
      <c r="M23" s="77"/>
      <c r="N23" s="77"/>
      <c r="O23" s="77"/>
      <c r="P23" s="77"/>
      <c r="Q23" s="77"/>
      <c r="R23" s="77"/>
      <c r="S23" s="77"/>
      <c r="T23" s="77"/>
      <c r="U23" s="77"/>
      <c r="V23" s="77"/>
      <c r="W23" s="77"/>
    </row>
    <row r="24" spans="1:23">
      <c r="A24" s="77" t="s">
        <v>193</v>
      </c>
      <c r="B24" s="77"/>
      <c r="C24" s="77"/>
      <c r="D24" s="77"/>
      <c r="E24" s="77"/>
      <c r="F24" s="77"/>
      <c r="G24" s="77"/>
      <c r="H24" s="77"/>
      <c r="I24" s="77"/>
      <c r="J24" s="77"/>
      <c r="K24" s="77"/>
      <c r="L24" s="77"/>
      <c r="M24" s="77"/>
      <c r="N24" s="77"/>
      <c r="O24" s="77"/>
      <c r="P24" s="77"/>
      <c r="Q24" s="77"/>
      <c r="R24" s="77"/>
      <c r="S24" s="77"/>
      <c r="T24" s="77"/>
      <c r="U24" s="77"/>
      <c r="V24" s="77"/>
      <c r="W24" s="77"/>
    </row>
    <row r="25" spans="1:23">
      <c r="A25" s="77" t="s">
        <v>194</v>
      </c>
      <c r="B25" s="77"/>
      <c r="C25" s="77"/>
      <c r="D25" s="77"/>
      <c r="E25" s="77"/>
      <c r="F25" s="77"/>
      <c r="G25" s="77"/>
      <c r="H25" s="77"/>
      <c r="I25" s="77"/>
      <c r="J25" s="77"/>
      <c r="K25" s="77"/>
      <c r="L25" s="77"/>
      <c r="M25" s="77"/>
      <c r="N25" s="77"/>
      <c r="O25" s="77"/>
      <c r="P25" s="77"/>
      <c r="Q25" s="77"/>
      <c r="R25" s="77"/>
      <c r="S25" s="77"/>
      <c r="T25" s="77"/>
      <c r="U25" s="77"/>
      <c r="V25" s="77"/>
      <c r="W25" s="77"/>
    </row>
    <row r="26" spans="1:23">
      <c r="A26" s="77"/>
      <c r="B26" s="77"/>
      <c r="C26" s="77"/>
      <c r="D26" s="77"/>
      <c r="E26" s="77"/>
      <c r="F26" s="77"/>
      <c r="G26" s="77"/>
      <c r="H26" s="77"/>
      <c r="I26" s="77"/>
      <c r="J26" s="77"/>
      <c r="K26" s="77"/>
      <c r="L26" s="77"/>
      <c r="M26" s="77"/>
      <c r="N26" s="77"/>
      <c r="O26" s="77"/>
      <c r="P26" s="77"/>
      <c r="Q26" s="77"/>
      <c r="R26" s="77"/>
      <c r="S26" s="77"/>
      <c r="T26" s="77"/>
      <c r="U26" s="77"/>
      <c r="V26" s="77"/>
      <c r="W26" s="77"/>
    </row>
    <row r="27" spans="1:23">
      <c r="A27" s="77"/>
      <c r="B27" s="77"/>
      <c r="C27" s="79" t="s">
        <v>195</v>
      </c>
      <c r="D27" s="77" t="s">
        <v>196</v>
      </c>
      <c r="E27" s="77"/>
      <c r="F27" s="77"/>
      <c r="G27" s="77"/>
      <c r="H27" s="77"/>
      <c r="I27" s="77"/>
      <c r="J27" s="77"/>
      <c r="K27" s="77"/>
      <c r="L27" s="77"/>
      <c r="M27" s="77"/>
      <c r="N27" s="77"/>
      <c r="O27" s="77"/>
      <c r="P27" s="77"/>
      <c r="Q27" s="77"/>
      <c r="R27" s="77"/>
      <c r="S27" s="77"/>
      <c r="T27" s="77"/>
      <c r="U27" s="77"/>
      <c r="V27" s="77"/>
      <c r="W27" s="77"/>
    </row>
    <row r="28" spans="1:23">
      <c r="A28" s="77" t="s">
        <v>197</v>
      </c>
      <c r="B28" s="77"/>
      <c r="C28" s="77"/>
      <c r="D28" s="77"/>
      <c r="E28" s="77"/>
      <c r="F28" s="77"/>
      <c r="G28" s="77"/>
      <c r="H28" s="77"/>
      <c r="I28" s="77"/>
      <c r="J28" s="77"/>
      <c r="K28" s="77"/>
      <c r="L28" s="77"/>
      <c r="M28" s="77"/>
      <c r="N28" s="77"/>
      <c r="O28" s="77"/>
      <c r="P28" s="77"/>
      <c r="Q28" s="77"/>
      <c r="R28" s="77"/>
      <c r="S28" s="77"/>
      <c r="T28" s="77"/>
      <c r="U28" s="77"/>
      <c r="V28" s="77"/>
      <c r="W28" s="77"/>
    </row>
    <row r="29" spans="1:23">
      <c r="A29" s="77" t="s">
        <v>198</v>
      </c>
      <c r="B29" s="77"/>
      <c r="C29" s="77"/>
      <c r="D29" s="77"/>
      <c r="E29" s="77"/>
      <c r="F29" s="77"/>
      <c r="G29" s="77"/>
      <c r="H29" s="77"/>
      <c r="I29" s="77"/>
      <c r="J29" s="77"/>
      <c r="K29" s="77"/>
      <c r="L29" s="77"/>
      <c r="M29" s="77"/>
      <c r="N29" s="77"/>
      <c r="O29" s="77"/>
      <c r="P29" s="77"/>
      <c r="Q29" s="77"/>
      <c r="R29" s="77"/>
      <c r="S29" s="77"/>
      <c r="T29" s="77"/>
      <c r="U29" s="77"/>
      <c r="V29" s="77"/>
      <c r="W29" s="77"/>
    </row>
    <row r="30" spans="1:23">
      <c r="A30" s="77" t="s">
        <v>199</v>
      </c>
      <c r="B30" s="77"/>
      <c r="C30" s="77"/>
      <c r="D30" s="77"/>
      <c r="E30" s="77"/>
      <c r="F30" s="77"/>
      <c r="G30" s="77"/>
      <c r="H30" s="77"/>
      <c r="I30" s="77"/>
      <c r="J30" s="77"/>
      <c r="K30" s="77"/>
      <c r="L30" s="77"/>
      <c r="M30" s="77"/>
      <c r="N30" s="77"/>
      <c r="O30" s="77"/>
      <c r="P30" s="77"/>
      <c r="Q30" s="77"/>
      <c r="R30" s="77"/>
      <c r="S30" s="77"/>
      <c r="T30" s="77"/>
      <c r="U30" s="77"/>
      <c r="V30" s="77"/>
      <c r="W30" s="77"/>
    </row>
    <row r="31" spans="1:23">
      <c r="A31" s="77" t="s">
        <v>200</v>
      </c>
      <c r="B31" s="77"/>
      <c r="C31" s="77"/>
      <c r="D31" s="77"/>
      <c r="E31" s="77"/>
      <c r="F31" s="77"/>
      <c r="G31" s="77"/>
      <c r="H31" s="77"/>
      <c r="I31" s="77"/>
      <c r="J31" s="77"/>
      <c r="K31" s="77"/>
      <c r="L31" s="77"/>
      <c r="M31" s="77"/>
      <c r="N31" s="77"/>
      <c r="O31" s="77"/>
      <c r="P31" s="77"/>
      <c r="Q31" s="77"/>
      <c r="R31" s="77"/>
      <c r="S31" s="77"/>
      <c r="T31" s="77"/>
      <c r="U31" s="77"/>
      <c r="V31" s="77"/>
      <c r="W31" s="77"/>
    </row>
    <row r="32" spans="1:23">
      <c r="A32" s="77"/>
      <c r="B32" s="77"/>
      <c r="C32" s="77"/>
      <c r="D32" s="77"/>
      <c r="E32" s="77"/>
      <c r="F32" s="77"/>
      <c r="G32" s="77"/>
      <c r="H32" s="77"/>
      <c r="I32" s="77"/>
      <c r="J32" s="77"/>
      <c r="K32" s="77"/>
      <c r="L32" s="77"/>
      <c r="M32" s="77"/>
      <c r="N32" s="77"/>
      <c r="O32" s="77"/>
      <c r="P32" s="77"/>
      <c r="Q32" s="77"/>
      <c r="R32" s="77"/>
      <c r="S32" s="77"/>
      <c r="T32" s="77"/>
      <c r="U32" s="77"/>
      <c r="V32" s="77"/>
      <c r="W32" s="77"/>
    </row>
    <row r="33" spans="1:23" ht="23" thickBot="1">
      <c r="A33" s="77"/>
      <c r="B33" s="77"/>
      <c r="C33" s="79" t="s">
        <v>201</v>
      </c>
      <c r="D33" s="77" t="s">
        <v>202</v>
      </c>
      <c r="E33" s="77"/>
      <c r="F33" s="77"/>
      <c r="G33" s="77"/>
      <c r="H33" s="77"/>
      <c r="I33" s="77"/>
      <c r="J33" s="77"/>
      <c r="K33" s="77"/>
      <c r="L33" s="77"/>
      <c r="M33" s="508" t="str">
        <f>IF(MAX('EXHIBIT C'!C12:C42)&lt;1,"TBD",MAX('EXHIBIT C'!C12:C42))</f>
        <v>TBD</v>
      </c>
      <c r="N33" s="509"/>
      <c r="O33" s="509"/>
      <c r="P33" s="509"/>
      <c r="Q33" s="77" t="s">
        <v>160</v>
      </c>
      <c r="R33" s="77"/>
      <c r="S33" s="77"/>
      <c r="T33" s="77"/>
      <c r="U33" s="77"/>
      <c r="V33" s="77"/>
      <c r="W33" s="77"/>
    </row>
    <row r="34" spans="1:23">
      <c r="A34" s="77"/>
      <c r="B34" s="77"/>
      <c r="C34" s="77"/>
      <c r="D34" s="77"/>
      <c r="E34" s="77"/>
      <c r="F34" s="77"/>
      <c r="G34" s="77"/>
      <c r="H34" s="77"/>
      <c r="I34" s="77"/>
      <c r="J34" s="77"/>
      <c r="K34" s="77"/>
      <c r="L34" s="77"/>
      <c r="M34" s="77"/>
      <c r="N34" s="77"/>
      <c r="O34" s="77"/>
      <c r="P34" s="77"/>
      <c r="Q34" s="77"/>
      <c r="R34" s="77"/>
      <c r="S34" s="77"/>
      <c r="T34" s="77"/>
      <c r="U34" s="77"/>
      <c r="V34" s="77"/>
      <c r="W34" s="77"/>
    </row>
    <row r="35" spans="1:23">
      <c r="A35" s="77"/>
      <c r="B35" s="77"/>
      <c r="C35" s="77"/>
      <c r="D35" s="77"/>
      <c r="E35" s="77"/>
      <c r="F35" s="77"/>
      <c r="G35" s="77"/>
      <c r="H35" s="77"/>
      <c r="I35" s="77"/>
      <c r="J35" s="77"/>
      <c r="K35" s="77"/>
      <c r="L35" s="77"/>
      <c r="M35" s="77"/>
      <c r="N35" s="77"/>
      <c r="O35" s="77"/>
      <c r="P35" s="77"/>
      <c r="Q35" s="77"/>
      <c r="R35" s="77"/>
      <c r="S35" s="77"/>
      <c r="T35" s="77"/>
      <c r="U35" s="77"/>
      <c r="V35" s="77"/>
      <c r="W35" s="77"/>
    </row>
    <row r="36" spans="1:23">
      <c r="A36" s="77" t="s">
        <v>203</v>
      </c>
      <c r="B36" s="77"/>
      <c r="C36" s="77"/>
      <c r="D36" s="77"/>
      <c r="E36" s="77"/>
      <c r="F36" s="77"/>
      <c r="G36" s="77"/>
      <c r="H36" s="77"/>
      <c r="I36" s="77"/>
      <c r="J36" s="77"/>
      <c r="K36" s="77"/>
      <c r="L36" s="77"/>
      <c r="M36" s="77"/>
      <c r="N36" s="77"/>
      <c r="O36" s="77"/>
      <c r="P36" s="77"/>
      <c r="Q36" s="77"/>
      <c r="R36" s="77"/>
      <c r="S36" s="77"/>
      <c r="T36" s="77"/>
      <c r="U36" s="77"/>
      <c r="V36" s="77"/>
      <c r="W36" s="77"/>
    </row>
    <row r="37" spans="1:23">
      <c r="A37" s="77" t="s">
        <v>204</v>
      </c>
      <c r="B37" s="77"/>
      <c r="C37" s="77"/>
      <c r="D37" s="77"/>
      <c r="E37" s="77"/>
      <c r="F37" s="77"/>
      <c r="G37" s="77"/>
      <c r="H37" s="77"/>
      <c r="I37" s="77"/>
      <c r="J37" s="77"/>
      <c r="K37" s="77"/>
      <c r="L37" s="77"/>
      <c r="M37" s="77"/>
      <c r="N37" s="77"/>
      <c r="O37" s="77"/>
      <c r="P37" s="77"/>
      <c r="Q37" s="77"/>
      <c r="R37" s="77"/>
      <c r="S37" s="77"/>
      <c r="T37" s="77"/>
      <c r="U37" s="77"/>
      <c r="V37" s="77"/>
      <c r="W37" s="77"/>
    </row>
    <row r="38" spans="1:23">
      <c r="A38" s="77" t="s">
        <v>205</v>
      </c>
      <c r="B38" s="77"/>
      <c r="C38" s="77"/>
      <c r="D38" s="77"/>
      <c r="E38" s="77"/>
      <c r="F38" s="77"/>
      <c r="G38" s="77"/>
      <c r="H38" s="77"/>
      <c r="I38" s="77"/>
      <c r="J38" s="77"/>
      <c r="K38" s="77"/>
      <c r="L38" s="77"/>
      <c r="M38" s="77"/>
      <c r="N38" s="77"/>
      <c r="O38" s="77"/>
      <c r="P38" s="77"/>
      <c r="Q38" s="77"/>
      <c r="R38" s="77"/>
      <c r="S38" s="77"/>
      <c r="T38" s="77"/>
      <c r="U38" s="77"/>
      <c r="V38" s="77"/>
      <c r="W38" s="77"/>
    </row>
    <row r="39" spans="1:23">
      <c r="A39" s="77"/>
      <c r="B39" s="77"/>
      <c r="C39" s="77"/>
      <c r="D39" s="77"/>
      <c r="E39" s="77"/>
      <c r="F39" s="77"/>
      <c r="G39" s="77"/>
      <c r="H39" s="77"/>
      <c r="I39" s="77"/>
      <c r="J39" s="77"/>
      <c r="K39" s="77"/>
      <c r="L39" s="77"/>
      <c r="M39" s="77"/>
      <c r="N39" s="77"/>
      <c r="O39" s="77"/>
      <c r="P39" s="77"/>
      <c r="Q39" s="77"/>
      <c r="R39" s="77"/>
      <c r="S39" s="77"/>
      <c r="T39" s="77"/>
      <c r="U39" s="77"/>
      <c r="V39" s="77"/>
      <c r="W39" s="77"/>
    </row>
    <row r="40" spans="1:23" ht="23" thickBot="1">
      <c r="A40" s="80"/>
      <c r="B40" s="80"/>
      <c r="C40" s="80"/>
      <c r="D40" s="80"/>
      <c r="E40" s="80"/>
      <c r="F40" s="80"/>
      <c r="G40" s="80"/>
      <c r="H40" s="80"/>
      <c r="I40" s="80"/>
      <c r="J40" s="80"/>
      <c r="K40" s="80"/>
      <c r="L40" s="77"/>
      <c r="M40" s="77"/>
      <c r="N40" s="507"/>
      <c r="O40" s="507"/>
      <c r="P40" s="507"/>
      <c r="Q40" s="507"/>
      <c r="R40" s="507"/>
      <c r="S40" s="507"/>
      <c r="T40" s="77"/>
      <c r="U40" s="77"/>
      <c r="V40" s="77"/>
      <c r="W40" s="77"/>
    </row>
    <row r="41" spans="1:23">
      <c r="A41" s="77" t="s">
        <v>161</v>
      </c>
      <c r="B41" s="77"/>
      <c r="C41" s="77"/>
      <c r="D41" s="77"/>
      <c r="E41" s="77"/>
      <c r="F41" s="77"/>
      <c r="G41" s="77"/>
      <c r="H41" s="77"/>
      <c r="I41" s="77"/>
      <c r="J41" s="77"/>
      <c r="K41" s="77"/>
      <c r="L41" s="77"/>
      <c r="M41" s="77"/>
      <c r="N41" s="77" t="s">
        <v>206</v>
      </c>
      <c r="O41" s="77"/>
      <c r="P41" s="77"/>
      <c r="Q41" s="77"/>
      <c r="R41" s="77"/>
      <c r="S41" s="77"/>
      <c r="T41" s="77"/>
      <c r="U41" s="77"/>
      <c r="V41" s="77"/>
      <c r="W41" s="77"/>
    </row>
    <row r="42" spans="1:23">
      <c r="A42" s="77"/>
      <c r="B42" s="77"/>
      <c r="C42" s="77"/>
      <c r="D42" s="77"/>
      <c r="E42" s="77"/>
      <c r="F42" s="77"/>
      <c r="G42" s="77"/>
      <c r="H42" s="77"/>
      <c r="I42" s="77"/>
      <c r="J42" s="77"/>
      <c r="K42" s="77"/>
      <c r="L42" s="77"/>
      <c r="M42" s="77"/>
      <c r="N42" s="77"/>
      <c r="O42" s="77"/>
      <c r="P42" s="77"/>
      <c r="Q42" s="77"/>
      <c r="R42" s="77"/>
      <c r="S42" s="77"/>
      <c r="T42" s="77"/>
      <c r="U42" s="77"/>
      <c r="V42" s="77"/>
      <c r="W42" s="77"/>
    </row>
    <row r="43" spans="1:23" ht="23" thickBot="1">
      <c r="A43" s="507"/>
      <c r="B43" s="507"/>
      <c r="C43" s="507"/>
      <c r="D43" s="507"/>
      <c r="E43" s="507"/>
      <c r="F43" s="507"/>
      <c r="G43" s="507"/>
      <c r="H43" s="507"/>
      <c r="I43" s="507"/>
      <c r="J43" s="507"/>
      <c r="K43" s="507"/>
      <c r="L43" s="77"/>
      <c r="M43" s="77"/>
      <c r="N43" s="77"/>
      <c r="O43" s="77"/>
      <c r="P43" s="77"/>
      <c r="Q43" s="77"/>
      <c r="R43" s="77"/>
      <c r="S43" s="77"/>
      <c r="T43" s="77"/>
      <c r="U43" s="77"/>
      <c r="V43" s="77"/>
      <c r="W43" s="77"/>
    </row>
    <row r="44" spans="1:23">
      <c r="A44" s="77" t="s">
        <v>207</v>
      </c>
      <c r="B44" s="77"/>
      <c r="C44" s="77"/>
      <c r="D44" s="77"/>
      <c r="E44" s="77"/>
      <c r="F44" s="77"/>
      <c r="G44" s="77"/>
      <c r="H44" s="77"/>
      <c r="I44" s="77"/>
      <c r="J44" s="77"/>
      <c r="K44" s="77"/>
      <c r="L44" s="77"/>
      <c r="M44" s="77"/>
      <c r="N44" s="77"/>
      <c r="O44" s="77"/>
      <c r="P44" s="77"/>
      <c r="Q44" s="77"/>
      <c r="R44" s="77"/>
      <c r="S44" s="77"/>
      <c r="T44" s="77"/>
      <c r="U44" s="77"/>
      <c r="V44" s="77"/>
      <c r="W44" s="77"/>
    </row>
    <row r="45" spans="1:23">
      <c r="A45" s="77"/>
      <c r="B45" s="77"/>
      <c r="C45" s="77"/>
      <c r="D45" s="77"/>
      <c r="E45" s="77"/>
      <c r="F45" s="77"/>
      <c r="G45" s="77"/>
      <c r="H45" s="77"/>
      <c r="I45" s="77"/>
      <c r="J45" s="77"/>
      <c r="K45" s="77"/>
      <c r="L45" s="77"/>
      <c r="M45" s="77"/>
      <c r="N45" s="77"/>
      <c r="O45" s="77"/>
      <c r="P45" s="77"/>
      <c r="Q45" s="77"/>
      <c r="R45" s="77"/>
      <c r="S45" s="77"/>
      <c r="T45" s="77"/>
      <c r="U45" s="77"/>
      <c r="V45" s="77"/>
      <c r="W45" s="77"/>
    </row>
    <row r="46" spans="1:23" ht="23.5" thickBot="1">
      <c r="A46" s="77" t="s">
        <v>80</v>
      </c>
      <c r="B46" s="77"/>
      <c r="C46" s="77"/>
      <c r="D46" s="77"/>
      <c r="E46" s="77"/>
      <c r="F46" s="503" t="str">
        <f ca="1">IF(CELL("type",'DEV.  DATA'!C94)="b","",'DEV.  DATA'!C94)</f>
        <v/>
      </c>
      <c r="G46" s="504"/>
      <c r="H46" s="504"/>
      <c r="I46" s="504"/>
      <c r="J46" s="504"/>
      <c r="K46" s="504"/>
      <c r="L46" s="504"/>
      <c r="M46" s="504"/>
      <c r="N46" s="504"/>
      <c r="O46" s="504"/>
      <c r="P46" s="504"/>
      <c r="Q46" s="504"/>
      <c r="R46" s="504"/>
      <c r="S46" s="504"/>
      <c r="T46" s="77"/>
      <c r="U46" s="77"/>
      <c r="V46" s="77"/>
      <c r="W46" s="77"/>
    </row>
    <row r="47" spans="1:23">
      <c r="A47" s="77"/>
      <c r="B47" s="77"/>
      <c r="C47" s="77"/>
      <c r="D47" s="77"/>
      <c r="E47" s="77"/>
      <c r="F47" s="77" t="s">
        <v>208</v>
      </c>
      <c r="G47" s="77"/>
      <c r="H47" s="77"/>
      <c r="I47" s="77"/>
      <c r="J47" s="77"/>
      <c r="K47" s="77"/>
      <c r="L47" s="77"/>
      <c r="M47" s="77"/>
      <c r="N47" s="77"/>
      <c r="O47" s="77"/>
      <c r="P47" s="77"/>
      <c r="Q47" s="77"/>
      <c r="R47" s="77"/>
      <c r="S47" s="77"/>
      <c r="T47" s="77"/>
      <c r="U47" s="77"/>
      <c r="V47" s="77"/>
      <c r="W47" s="77"/>
    </row>
    <row r="48" spans="1:23">
      <c r="A48" s="73"/>
      <c r="B48" s="73"/>
      <c r="C48" s="73"/>
      <c r="D48" s="73"/>
      <c r="E48" s="73"/>
      <c r="F48" s="73"/>
      <c r="G48" s="73"/>
      <c r="H48" s="73"/>
      <c r="I48" s="73"/>
      <c r="J48" s="73"/>
      <c r="K48" s="73"/>
      <c r="L48" s="73"/>
      <c r="M48" s="73"/>
      <c r="N48" s="73"/>
      <c r="O48" s="73"/>
      <c r="P48" s="73"/>
      <c r="Q48" s="73"/>
      <c r="R48" s="73"/>
      <c r="S48" s="73"/>
      <c r="T48" s="73"/>
      <c r="U48" s="73"/>
      <c r="V48" s="73"/>
      <c r="W48" s="73"/>
    </row>
    <row r="49" spans="1:23" ht="23" thickBot="1">
      <c r="A49" s="73" t="s">
        <v>86</v>
      </c>
      <c r="B49" s="73"/>
      <c r="C49" s="73"/>
      <c r="D49" s="73"/>
      <c r="E49" s="73"/>
      <c r="F49" s="73"/>
      <c r="G49" s="73"/>
      <c r="H49" s="81"/>
      <c r="I49" s="81"/>
      <c r="J49" s="81"/>
      <c r="K49" s="81"/>
      <c r="L49" s="81"/>
      <c r="M49" s="81"/>
      <c r="N49" s="81"/>
      <c r="O49" s="81"/>
      <c r="P49" s="81"/>
      <c r="Q49" s="81"/>
      <c r="R49" s="81"/>
      <c r="S49" s="81"/>
      <c r="T49" s="73"/>
      <c r="U49" s="73"/>
      <c r="V49" s="73"/>
      <c r="W49" s="73"/>
    </row>
    <row r="50" spans="1:23">
      <c r="A50" s="73"/>
      <c r="B50" s="73"/>
      <c r="C50" s="73"/>
      <c r="D50" s="73"/>
      <c r="E50" s="73"/>
      <c r="F50" s="73"/>
      <c r="G50" s="73"/>
      <c r="H50" s="73"/>
      <c r="I50" s="73"/>
      <c r="J50" s="73"/>
      <c r="K50" s="73"/>
      <c r="L50" s="73"/>
      <c r="M50" s="73"/>
      <c r="N50" s="73"/>
      <c r="O50" s="73"/>
      <c r="P50" s="73"/>
      <c r="Q50" s="73"/>
      <c r="R50" s="73"/>
      <c r="S50" s="73"/>
      <c r="T50" s="73"/>
      <c r="U50" s="73"/>
      <c r="V50" s="73"/>
      <c r="W50" s="73"/>
    </row>
    <row r="51" spans="1:23" ht="23" thickBot="1">
      <c r="A51" s="73" t="s">
        <v>162</v>
      </c>
      <c r="B51" s="73"/>
      <c r="C51" s="73"/>
      <c r="D51" s="73"/>
      <c r="E51" s="73"/>
      <c r="F51" s="73"/>
      <c r="G51" s="73"/>
      <c r="H51" s="505"/>
      <c r="I51" s="506"/>
      <c r="J51" s="506"/>
      <c r="K51" s="506"/>
      <c r="L51" s="506"/>
      <c r="M51" s="506"/>
      <c r="N51" s="506"/>
      <c r="O51" s="506"/>
      <c r="P51" s="506"/>
      <c r="Q51" s="506"/>
      <c r="R51" s="506"/>
      <c r="S51" s="506"/>
      <c r="T51" s="73"/>
      <c r="U51" s="73"/>
      <c r="V51" s="73"/>
      <c r="W51" s="73"/>
    </row>
    <row r="52" spans="1:23">
      <c r="A52" s="70"/>
      <c r="B52" s="70"/>
      <c r="C52" s="70"/>
      <c r="D52" s="70"/>
      <c r="E52" s="70"/>
      <c r="F52" s="70"/>
      <c r="G52" s="70"/>
      <c r="H52" s="68"/>
      <c r="I52" s="68"/>
      <c r="J52" s="70"/>
      <c r="K52" s="68"/>
      <c r="L52" s="68"/>
      <c r="M52" s="68"/>
      <c r="N52" s="68"/>
      <c r="O52" s="68"/>
      <c r="P52" s="68"/>
      <c r="Q52" s="68"/>
      <c r="R52" s="68"/>
      <c r="S52" s="68"/>
      <c r="T52" s="68"/>
      <c r="U52" s="68"/>
      <c r="V52" s="68"/>
      <c r="W52" s="68"/>
    </row>
    <row r="53" spans="1:23">
      <c r="A53" s="68"/>
      <c r="B53" s="68"/>
      <c r="C53" s="68"/>
      <c r="D53" s="68"/>
      <c r="E53" s="68"/>
      <c r="F53" s="68"/>
      <c r="G53" s="68"/>
      <c r="H53" s="68"/>
      <c r="I53" s="68"/>
      <c r="J53" s="68"/>
      <c r="K53" s="68"/>
      <c r="L53" s="68"/>
      <c r="M53" s="68"/>
      <c r="N53" s="68"/>
      <c r="O53" s="68"/>
      <c r="P53" s="68"/>
      <c r="Q53" s="68"/>
      <c r="R53" s="68"/>
      <c r="S53" s="68"/>
      <c r="T53" s="68"/>
      <c r="U53" s="68"/>
      <c r="V53" s="68"/>
      <c r="W53" s="68"/>
    </row>
    <row r="54" spans="1:23">
      <c r="A54" s="68"/>
      <c r="B54" s="68"/>
      <c r="C54" s="68"/>
      <c r="D54" s="68"/>
      <c r="E54" s="68"/>
      <c r="F54" s="68"/>
      <c r="G54" s="68"/>
      <c r="H54" s="68"/>
      <c r="I54" s="68"/>
      <c r="J54" s="68"/>
      <c r="K54" s="68"/>
      <c r="L54" s="68"/>
      <c r="M54" s="68"/>
      <c r="N54" s="68"/>
      <c r="O54" s="68"/>
      <c r="P54" s="68"/>
      <c r="Q54" s="68"/>
      <c r="R54" s="68"/>
      <c r="S54" s="68"/>
      <c r="T54" s="68"/>
      <c r="U54" s="68"/>
      <c r="V54" s="68"/>
      <c r="W54" s="68"/>
    </row>
  </sheetData>
  <sheetProtection algorithmName="SHA-512" hashValue="HXpjde6wKmstnXOlzmJC80FTEe3XHr1MhNoi1uPo+1KvXaCUd2nEHYH/surKV3DDo8agLI/6XjoljL6TXJJL6w==" saltValue="kB89HJmcWq/zMgwl4BfnGA==" spinCount="100000" sheet="1" objects="1" scenarios="1"/>
  <mergeCells count="10">
    <mergeCell ref="A4:W4"/>
    <mergeCell ref="F7:J7"/>
    <mergeCell ref="A10:D10"/>
    <mergeCell ref="F46:S46"/>
    <mergeCell ref="H51:S51"/>
    <mergeCell ref="K13:P13"/>
    <mergeCell ref="S14:V14"/>
    <mergeCell ref="M33:P33"/>
    <mergeCell ref="N40:S40"/>
    <mergeCell ref="A43:K43"/>
  </mergeCells>
  <phoneticPr fontId="0" type="noConversion"/>
  <conditionalFormatting sqref="M33:P33">
    <cfRule type="cellIs" dxfId="0" priority="1" operator="lessThan">
      <formula>1</formula>
    </cfRule>
  </conditionalFormatting>
  <printOptions horizontalCentered="1"/>
  <pageMargins left="0.5" right="0.5" top="0.5" bottom="0.75" header="0.5" footer="0.5"/>
  <pageSetup scale="62" orientation="portrait" r:id="rId1"/>
  <headerFooter alignWithMargins="0">
    <oddFooter>&amp;LHC Development Final Cost Certification (DFCC)
&amp;10Rev. 04-2020&amp;RPage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43"/>
  </sheetPr>
  <dimension ref="A1:N114"/>
  <sheetViews>
    <sheetView defaultGridColor="0" topLeftCell="A94" colorId="22" zoomScale="70" zoomScaleNormal="70" workbookViewId="0">
      <selection activeCell="D66" sqref="D66"/>
    </sheetView>
  </sheetViews>
  <sheetFormatPr defaultColWidth="9.69921875" defaultRowHeight="22.5"/>
  <cols>
    <col min="1" max="1" width="6.59765625" customWidth="1"/>
    <col min="2" max="2" width="20.75" customWidth="1"/>
    <col min="8" max="8" width="9.69921875" customWidth="1"/>
    <col min="9" max="9" width="6.69921875" customWidth="1"/>
    <col min="11" max="11" width="13.25" bestFit="1" customWidth="1"/>
  </cols>
  <sheetData>
    <row r="1" spans="1:14">
      <c r="A1" s="69"/>
      <c r="B1" s="69"/>
      <c r="C1" s="69"/>
      <c r="D1" s="69"/>
      <c r="E1" s="69"/>
      <c r="F1" s="204"/>
      <c r="G1" s="63"/>
      <c r="H1" s="206" t="str">
        <f>"Application #: "&amp;IF(COSTS!$K$6="","",COSTS!$K$6)</f>
        <v xml:space="preserve">Application #: </v>
      </c>
      <c r="I1" s="69"/>
    </row>
    <row r="2" spans="1:14" ht="23">
      <c r="A2" s="151" t="s">
        <v>65</v>
      </c>
      <c r="B2" s="70"/>
      <c r="C2" s="70"/>
      <c r="D2" s="70"/>
      <c r="E2" s="70"/>
      <c r="F2" s="70"/>
      <c r="G2" s="70"/>
      <c r="H2" s="70"/>
      <c r="I2" s="70"/>
      <c r="J2" s="44"/>
      <c r="K2" s="3"/>
      <c r="L2" s="3"/>
      <c r="M2" s="3"/>
    </row>
    <row r="3" spans="1:14">
      <c r="A3" s="152"/>
      <c r="B3" s="152"/>
      <c r="C3" s="152"/>
      <c r="D3" s="152"/>
      <c r="E3" s="152"/>
      <c r="F3" s="152"/>
      <c r="G3" s="152"/>
      <c r="H3" s="152"/>
      <c r="I3" s="152"/>
      <c r="J3" s="451" t="str">
        <f>"The syndication rate provided below is calculated by using the final credits from the Certification tab ("&amp;TEXT(CERTIFY!F7,"$#,##0.00")&amp;"), the Equity from the Sale of Credits listed on the COSTS tab ("&amp;TEXT(COSTS!L21,"$#,##0.00")&amp;") and the percentage of housing credits being sold to the syndicator (cell D17).  The amount of Equity to be derived using the Syndication Rate entered to the left is "&amp;TEXT(ROUND(CERTIFY!F7*10*(D25/100)*(C12/100),2),"$#,##0.00")&amp;".  "&amp;IF(AND(L12=C12,COSTS!L21=ROUND(CERTIFY!F7*10*(D25/100)*(C12/100),2)),"The calculated Syndication Rate and the amount entered to the left is identical.",IF(ABS(COSTS!L21-ROUND(CERTIFY!F7*10*(D25/100)*(C12/100),2))&lt;=0.5,"The calculated Syndication Rate yields a variance in the equity amount of less than $0.50 and the difference can be assigned as a rounding error.","The calculated Syndication Rate yields a variance in the equity amount of "&amp;TEXT(ABS(COSTS!L21-ROUND(CERTIFY!F7*10*(D25/100)*(C12/100),2)),"$#,##0.00")&amp;" which needs to be addressed."))</f>
        <v>The syndication rate provided below is calculated by using the final credits from the Certification tab ($0.00), the Equity from the Sale of Credits listed on the COSTS tab () and the percentage of housing credits being sold to the syndicator (cell D17).  The amount of Equity to be derived using the Syndication Rate entered to the left is $0.00.  The calculated Syndication Rate and the amount entered to the left is identical.</v>
      </c>
      <c r="K3" s="452"/>
      <c r="L3" s="452"/>
      <c r="M3" s="452"/>
      <c r="N3" s="453"/>
    </row>
    <row r="4" spans="1:14" ht="23">
      <c r="A4" s="151" t="s">
        <v>66</v>
      </c>
      <c r="B4" s="70"/>
      <c r="C4" s="70"/>
      <c r="D4" s="70"/>
      <c r="E4" s="70"/>
      <c r="F4" s="70"/>
      <c r="G4" s="70"/>
      <c r="H4" s="70"/>
      <c r="I4" s="70"/>
      <c r="J4" s="454"/>
      <c r="K4" s="455"/>
      <c r="L4" s="455"/>
      <c r="M4" s="455"/>
      <c r="N4" s="456"/>
    </row>
    <row r="5" spans="1:14" ht="23.25" customHeight="1">
      <c r="A5" s="153"/>
      <c r="B5" s="70"/>
      <c r="C5" s="70"/>
      <c r="D5" s="70"/>
      <c r="E5" s="70"/>
      <c r="F5" s="70"/>
      <c r="G5" s="70"/>
      <c r="H5" s="70"/>
      <c r="I5" s="70"/>
      <c r="J5" s="454"/>
      <c r="K5" s="455"/>
      <c r="L5" s="455"/>
      <c r="M5" s="455"/>
      <c r="N5" s="456"/>
    </row>
    <row r="6" spans="1:14" ht="23.5" thickBot="1">
      <c r="A6" s="70" t="s">
        <v>67</v>
      </c>
      <c r="B6" s="154"/>
      <c r="C6" s="460"/>
      <c r="D6" s="460"/>
      <c r="E6" s="460"/>
      <c r="F6" s="460"/>
      <c r="G6" s="460"/>
      <c r="H6" s="460"/>
      <c r="I6" s="152"/>
      <c r="J6" s="454"/>
      <c r="K6" s="455"/>
      <c r="L6" s="455"/>
      <c r="M6" s="455"/>
      <c r="N6" s="456"/>
    </row>
    <row r="7" spans="1:14" ht="23.25" customHeight="1">
      <c r="A7" s="70"/>
      <c r="B7" s="70"/>
      <c r="C7" s="70"/>
      <c r="D7" s="70"/>
      <c r="E7" s="70"/>
      <c r="F7" s="70"/>
      <c r="G7" s="70"/>
      <c r="H7" s="70"/>
      <c r="I7" s="70"/>
      <c r="J7" s="454"/>
      <c r="K7" s="455"/>
      <c r="L7" s="455"/>
      <c r="M7" s="455"/>
      <c r="N7" s="456"/>
    </row>
    <row r="8" spans="1:14" ht="23.25" customHeight="1">
      <c r="A8" s="70" t="s">
        <v>323</v>
      </c>
      <c r="B8" s="70"/>
      <c r="C8" s="70"/>
      <c r="D8" s="70"/>
      <c r="E8" s="70"/>
      <c r="F8" s="70"/>
      <c r="G8" s="70"/>
      <c r="H8" s="70"/>
      <c r="I8" s="70"/>
      <c r="J8" s="454"/>
      <c r="K8" s="455"/>
      <c r="L8" s="455"/>
      <c r="M8" s="455"/>
      <c r="N8" s="456"/>
    </row>
    <row r="9" spans="1:14">
      <c r="A9" s="70" t="s">
        <v>324</v>
      </c>
      <c r="B9" s="70"/>
      <c r="C9" s="70"/>
      <c r="D9" s="70"/>
      <c r="E9" s="70"/>
      <c r="F9" s="70"/>
      <c r="G9" s="70"/>
      <c r="H9" s="70"/>
      <c r="I9" s="70"/>
      <c r="J9" s="454"/>
      <c r="K9" s="455"/>
      <c r="L9" s="455"/>
      <c r="M9" s="455"/>
      <c r="N9" s="456"/>
    </row>
    <row r="10" spans="1:14">
      <c r="A10" s="70" t="s">
        <v>325</v>
      </c>
      <c r="B10" s="70"/>
      <c r="C10" s="70"/>
      <c r="D10" s="70"/>
      <c r="E10" s="70"/>
      <c r="F10" s="70"/>
      <c r="G10" s="70"/>
      <c r="H10" s="70"/>
      <c r="I10" s="70"/>
      <c r="J10" s="454"/>
      <c r="K10" s="455"/>
      <c r="L10" s="455"/>
      <c r="M10" s="455"/>
      <c r="N10" s="456"/>
    </row>
    <row r="11" spans="1:14" ht="17.149999999999999" customHeight="1">
      <c r="A11" s="152"/>
      <c r="B11" s="152"/>
      <c r="C11" s="152"/>
      <c r="D11" s="152"/>
      <c r="E11" s="152"/>
      <c r="F11" s="152"/>
      <c r="G11" s="152"/>
      <c r="H11" s="152"/>
      <c r="I11" s="152"/>
      <c r="J11" s="454"/>
      <c r="K11" s="455"/>
      <c r="L11" s="455"/>
      <c r="M11" s="455"/>
      <c r="N11" s="456"/>
    </row>
    <row r="12" spans="1:14" ht="23.5" thickBot="1">
      <c r="A12" s="70" t="s">
        <v>68</v>
      </c>
      <c r="B12" s="70"/>
      <c r="C12" s="428"/>
      <c r="D12" s="70" t="s">
        <v>425</v>
      </c>
      <c r="E12" s="70"/>
      <c r="F12" s="70"/>
      <c r="G12" s="70"/>
      <c r="H12" s="70"/>
      <c r="I12" s="70"/>
      <c r="J12" s="413" t="s">
        <v>422</v>
      </c>
      <c r="K12" s="414"/>
      <c r="L12" s="411">
        <f>IFERROR(COSTS!L21*100*100/(10*'DEV.  DATA'!D25*('EXHIBIT C'!J43+'EX. C. ACQUI.'!I43)),0)</f>
        <v>0</v>
      </c>
      <c r="M12" s="415" t="s">
        <v>423</v>
      </c>
      <c r="N12" s="416"/>
    </row>
    <row r="13" spans="1:14" ht="17.149999999999999" customHeight="1">
      <c r="A13" s="70"/>
      <c r="B13" s="70"/>
      <c r="C13" s="155"/>
      <c r="E13" s="70"/>
      <c r="F13" s="70"/>
      <c r="G13" s="70"/>
      <c r="H13" s="70"/>
      <c r="I13" s="70"/>
      <c r="J13" s="417"/>
      <c r="K13" s="418"/>
      <c r="L13" s="418"/>
      <c r="M13" s="418"/>
      <c r="N13" s="419"/>
    </row>
    <row r="14" spans="1:14" ht="23.5" thickBot="1">
      <c r="A14" s="70" t="s">
        <v>424</v>
      </c>
      <c r="B14" s="70"/>
      <c r="C14" s="428"/>
      <c r="D14" s="70" t="s">
        <v>425</v>
      </c>
      <c r="E14" s="70"/>
      <c r="F14" s="70"/>
      <c r="G14" s="70"/>
      <c r="H14" s="70"/>
      <c r="I14" s="70"/>
      <c r="L14" s="3"/>
      <c r="M14" s="3"/>
    </row>
    <row r="15" spans="1:14">
      <c r="A15" s="136"/>
      <c r="B15" s="136"/>
      <c r="C15" s="136"/>
      <c r="D15" s="468" t="s">
        <v>426</v>
      </c>
      <c r="E15" s="468"/>
      <c r="F15" s="468"/>
      <c r="G15" s="468"/>
      <c r="H15" s="468"/>
      <c r="I15" s="136"/>
      <c r="L15" s="3"/>
      <c r="M15" s="3"/>
    </row>
    <row r="16" spans="1:14">
      <c r="A16" s="136"/>
      <c r="B16" s="136"/>
      <c r="C16" s="136"/>
      <c r="D16" s="468"/>
      <c r="E16" s="468"/>
      <c r="F16" s="468"/>
      <c r="G16" s="468"/>
      <c r="H16" s="468"/>
      <c r="I16" s="136"/>
      <c r="L16" s="3"/>
      <c r="M16" s="3"/>
    </row>
    <row r="17" spans="1:13" ht="23.25" customHeight="1">
      <c r="A17" s="429" t="str">
        <f>"("&amp;IF(C12&lt;&gt;C14,"The","If the")&amp;" two syndication rates above do not match, please enter an explanation below.)"</f>
        <v>(If the two syndication rates above do not match, please enter an explanation below.)</v>
      </c>
      <c r="B17" s="429"/>
      <c r="C17" s="429"/>
      <c r="D17" s="429"/>
      <c r="E17" s="429"/>
      <c r="F17" s="429"/>
      <c r="G17" s="429"/>
      <c r="H17" s="429"/>
      <c r="I17" s="429"/>
      <c r="L17" s="3"/>
      <c r="M17" s="3"/>
    </row>
    <row r="18" spans="1:13">
      <c r="A18" s="469"/>
      <c r="B18" s="470"/>
      <c r="C18" s="470"/>
      <c r="D18" s="470"/>
      <c r="E18" s="470"/>
      <c r="F18" s="470"/>
      <c r="G18" s="470"/>
      <c r="H18" s="470"/>
      <c r="I18" s="471"/>
      <c r="L18" s="3"/>
      <c r="M18" s="3"/>
    </row>
    <row r="19" spans="1:13">
      <c r="A19" s="472"/>
      <c r="B19" s="473"/>
      <c r="C19" s="473"/>
      <c r="D19" s="473"/>
      <c r="E19" s="473"/>
      <c r="F19" s="473"/>
      <c r="G19" s="473"/>
      <c r="H19" s="473"/>
      <c r="I19" s="474"/>
      <c r="L19" s="3"/>
      <c r="M19" s="3"/>
    </row>
    <row r="20" spans="1:13">
      <c r="A20" s="472"/>
      <c r="B20" s="473"/>
      <c r="C20" s="473"/>
      <c r="D20" s="473"/>
      <c r="E20" s="473"/>
      <c r="F20" s="473"/>
      <c r="G20" s="473"/>
      <c r="H20" s="473"/>
      <c r="I20" s="474"/>
      <c r="L20" s="3"/>
      <c r="M20" s="3"/>
    </row>
    <row r="21" spans="1:13">
      <c r="A21" s="475"/>
      <c r="B21" s="476"/>
      <c r="C21" s="476"/>
      <c r="D21" s="476"/>
      <c r="E21" s="476"/>
      <c r="F21" s="476"/>
      <c r="G21" s="476"/>
      <c r="H21" s="476"/>
      <c r="I21" s="477"/>
      <c r="L21" s="3"/>
      <c r="M21" s="3"/>
    </row>
    <row r="22" spans="1:13" ht="17.149999999999999" customHeight="1">
      <c r="A22" s="70"/>
      <c r="B22" s="70"/>
      <c r="C22" s="70"/>
      <c r="D22" s="275"/>
      <c r="E22" s="70"/>
      <c r="F22" s="70"/>
      <c r="G22" s="70"/>
      <c r="H22" s="70"/>
      <c r="I22" s="70"/>
      <c r="L22" s="3"/>
      <c r="M22" s="3"/>
    </row>
    <row r="23" spans="1:13">
      <c r="A23" s="192" t="s">
        <v>69</v>
      </c>
      <c r="B23" s="152"/>
      <c r="C23" s="152"/>
      <c r="D23" s="152"/>
      <c r="E23" s="152"/>
      <c r="F23" s="152"/>
      <c r="G23" s="152"/>
      <c r="H23" s="152"/>
      <c r="I23" s="152"/>
    </row>
    <row r="24" spans="1:13" ht="17.149999999999999" customHeight="1">
      <c r="A24" s="152"/>
      <c r="B24" s="152"/>
      <c r="C24" s="152"/>
      <c r="D24" s="152"/>
      <c r="E24" s="152"/>
      <c r="F24" s="152"/>
      <c r="G24" s="152"/>
      <c r="H24" s="152"/>
      <c r="I24" s="152"/>
    </row>
    <row r="25" spans="1:13" ht="23.5" thickBot="1">
      <c r="A25" s="152"/>
      <c r="B25" s="152"/>
      <c r="C25" s="152"/>
      <c r="D25" s="90"/>
      <c r="E25" s="69" t="s">
        <v>264</v>
      </c>
      <c r="F25" s="152"/>
      <c r="G25" s="152"/>
      <c r="H25" s="152"/>
      <c r="I25" s="152"/>
    </row>
    <row r="26" spans="1:13">
      <c r="A26" s="70"/>
      <c r="B26" s="70"/>
      <c r="C26" s="70"/>
      <c r="D26" s="70"/>
      <c r="E26" s="70"/>
      <c r="F26" s="70"/>
      <c r="G26" s="70"/>
      <c r="H26" s="70"/>
      <c r="I26" s="70"/>
      <c r="L26" s="3"/>
      <c r="M26" s="3"/>
    </row>
    <row r="27" spans="1:13">
      <c r="A27" s="70" t="s">
        <v>72</v>
      </c>
      <c r="B27" s="70"/>
      <c r="C27" s="70"/>
      <c r="D27" s="70"/>
      <c r="E27" s="70"/>
      <c r="F27" s="70"/>
      <c r="G27" s="70"/>
      <c r="H27" s="70"/>
      <c r="I27" s="70"/>
      <c r="L27" s="3"/>
      <c r="M27" s="3"/>
    </row>
    <row r="28" spans="1:13">
      <c r="A28" s="70" t="s">
        <v>326</v>
      </c>
      <c r="B28" s="70"/>
      <c r="C28" s="70"/>
      <c r="D28" s="70"/>
      <c r="E28" s="70"/>
      <c r="F28" s="70"/>
      <c r="G28" s="70"/>
      <c r="H28" s="70"/>
      <c r="I28" s="70"/>
      <c r="L28" s="3"/>
      <c r="M28" s="3"/>
    </row>
    <row r="29" spans="1:13">
      <c r="A29" s="70"/>
      <c r="B29" s="70"/>
      <c r="C29" s="70"/>
      <c r="D29" s="70"/>
      <c r="E29" s="70"/>
      <c r="F29" s="70"/>
      <c r="G29" s="70"/>
      <c r="H29" s="70"/>
      <c r="I29" s="70"/>
      <c r="L29" s="3"/>
      <c r="M29" s="3"/>
    </row>
    <row r="30" spans="1:13">
      <c r="A30" s="150" t="s">
        <v>73</v>
      </c>
      <c r="B30" s="70" t="s">
        <v>227</v>
      </c>
      <c r="C30" s="70"/>
      <c r="D30" s="70"/>
      <c r="E30" s="70"/>
      <c r="F30" s="70"/>
      <c r="G30" s="70"/>
      <c r="H30" s="70"/>
      <c r="I30" s="70"/>
      <c r="L30" s="3"/>
      <c r="M30" s="3"/>
    </row>
    <row r="31" spans="1:13" ht="17.149999999999999" customHeight="1">
      <c r="A31" s="152"/>
      <c r="B31" s="152"/>
      <c r="C31" s="70"/>
      <c r="D31" s="70"/>
      <c r="E31" s="70"/>
      <c r="F31" s="70"/>
      <c r="G31" s="70"/>
      <c r="H31" s="70"/>
      <c r="I31" s="70"/>
    </row>
    <row r="32" spans="1:13" ht="23.5" thickBot="1">
      <c r="A32" s="70"/>
      <c r="B32" s="70"/>
      <c r="C32" s="70"/>
      <c r="D32" s="70"/>
      <c r="E32" s="91"/>
      <c r="F32" s="70" t="s">
        <v>70</v>
      </c>
      <c r="G32" s="91"/>
      <c r="H32" s="70" t="s">
        <v>71</v>
      </c>
      <c r="I32" s="152"/>
      <c r="L32" s="3"/>
      <c r="M32" s="3"/>
    </row>
    <row r="33" spans="1:13">
      <c r="A33" s="70"/>
      <c r="B33" s="70"/>
      <c r="C33" s="70"/>
      <c r="D33" s="70"/>
      <c r="E33" s="70"/>
      <c r="F33" s="70"/>
      <c r="G33" s="156"/>
      <c r="H33" s="70"/>
      <c r="I33" s="156"/>
      <c r="J33" s="44"/>
      <c r="K33" s="412"/>
      <c r="L33" s="3"/>
      <c r="M33" s="3"/>
    </row>
    <row r="34" spans="1:13" ht="23.5" thickBot="1">
      <c r="A34" s="70"/>
      <c r="B34" s="70" t="s">
        <v>74</v>
      </c>
      <c r="C34" s="70"/>
      <c r="D34" s="70"/>
      <c r="E34" s="92"/>
      <c r="F34" s="70" t="s">
        <v>75</v>
      </c>
      <c r="G34" s="70"/>
      <c r="H34" s="70"/>
      <c r="I34" s="70"/>
      <c r="J34" s="44"/>
      <c r="K34" s="412"/>
      <c r="L34" s="3"/>
      <c r="M34" s="3"/>
    </row>
    <row r="35" spans="1:13" ht="23.5" thickBot="1">
      <c r="A35" s="70"/>
      <c r="B35" s="70"/>
      <c r="C35" s="70"/>
      <c r="D35" s="70"/>
      <c r="E35" s="93"/>
      <c r="F35" s="70" t="s">
        <v>76</v>
      </c>
      <c r="G35" s="70"/>
      <c r="H35" s="70"/>
      <c r="I35" s="70"/>
      <c r="J35" s="44"/>
      <c r="K35" s="412"/>
      <c r="L35" s="3"/>
      <c r="M35" s="3"/>
    </row>
    <row r="36" spans="1:13">
      <c r="A36" s="70"/>
      <c r="B36" s="70"/>
      <c r="C36" s="70"/>
      <c r="D36" s="70"/>
      <c r="E36" s="70"/>
      <c r="F36" s="70"/>
      <c r="G36" s="70"/>
      <c r="H36" s="70"/>
      <c r="I36" s="70"/>
      <c r="J36" s="44"/>
      <c r="K36" s="412"/>
      <c r="L36" s="3"/>
      <c r="M36" s="3"/>
    </row>
    <row r="37" spans="1:13">
      <c r="A37" s="70"/>
      <c r="B37" s="70" t="s">
        <v>216</v>
      </c>
      <c r="C37" s="70"/>
      <c r="D37" s="70"/>
      <c r="E37" s="70"/>
      <c r="F37" s="70"/>
      <c r="G37" s="70"/>
      <c r="H37" s="70"/>
      <c r="I37" s="70"/>
      <c r="J37" s="44"/>
      <c r="K37" s="412"/>
      <c r="L37" s="3"/>
      <c r="M37" s="3"/>
    </row>
    <row r="38" spans="1:13" ht="17.149999999999999" customHeight="1">
      <c r="A38" s="70"/>
      <c r="B38" s="70"/>
      <c r="C38" s="70"/>
      <c r="D38" s="70"/>
      <c r="E38" s="70"/>
      <c r="F38" s="70"/>
      <c r="G38" s="70"/>
      <c r="H38" s="70"/>
      <c r="I38" s="70"/>
      <c r="J38" s="44"/>
      <c r="K38" s="3"/>
      <c r="L38" s="3"/>
      <c r="M38" s="3"/>
    </row>
    <row r="39" spans="1:13" ht="23.5" thickBot="1">
      <c r="A39" s="70"/>
      <c r="B39" s="70"/>
      <c r="C39" s="70"/>
      <c r="D39" s="70"/>
      <c r="E39" s="91"/>
      <c r="F39" s="70" t="s">
        <v>70</v>
      </c>
      <c r="G39" s="91"/>
      <c r="H39" s="70" t="s">
        <v>71</v>
      </c>
      <c r="I39" s="70"/>
      <c r="J39" s="44"/>
      <c r="K39" s="3"/>
      <c r="L39" s="3"/>
      <c r="M39" s="3"/>
    </row>
    <row r="40" spans="1:13">
      <c r="A40" s="70"/>
      <c r="B40" s="70"/>
      <c r="C40" s="70"/>
      <c r="D40" s="70"/>
      <c r="E40" s="156"/>
      <c r="F40" s="70"/>
      <c r="G40" s="156"/>
      <c r="H40" s="70"/>
      <c r="I40" s="70"/>
      <c r="J40" s="44"/>
      <c r="K40" s="3"/>
      <c r="L40" s="3"/>
      <c r="M40" s="3"/>
    </row>
    <row r="41" spans="1:13">
      <c r="A41" s="157" t="s">
        <v>77</v>
      </c>
      <c r="B41" s="152" t="s">
        <v>228</v>
      </c>
      <c r="C41" s="152"/>
      <c r="D41" s="152"/>
      <c r="E41" s="152"/>
      <c r="F41" s="152"/>
      <c r="G41" s="152"/>
      <c r="H41" s="152"/>
      <c r="I41" s="152"/>
      <c r="J41" s="45"/>
      <c r="K41" s="3"/>
      <c r="L41" s="3"/>
      <c r="M41" s="3"/>
    </row>
    <row r="42" spans="1:13">
      <c r="A42" s="152"/>
      <c r="B42" s="152" t="s">
        <v>168</v>
      </c>
      <c r="C42" s="152"/>
      <c r="D42" s="152"/>
      <c r="E42" s="152"/>
      <c r="F42" s="152"/>
      <c r="G42" s="152"/>
      <c r="H42" s="152"/>
      <c r="I42" s="152"/>
      <c r="J42" s="45"/>
      <c r="K42" s="3"/>
      <c r="L42" s="3"/>
      <c r="M42" s="3"/>
    </row>
    <row r="43" spans="1:13" ht="23.5" thickBot="1">
      <c r="A43" s="70"/>
      <c r="B43" s="70"/>
      <c r="C43" s="70"/>
      <c r="D43" s="70"/>
      <c r="E43" s="91"/>
      <c r="F43" s="70" t="s">
        <v>70</v>
      </c>
      <c r="G43" s="91"/>
      <c r="H43" s="70" t="s">
        <v>71</v>
      </c>
      <c r="I43" s="70"/>
      <c r="J43" s="44"/>
      <c r="K43" s="3"/>
      <c r="L43" s="3"/>
      <c r="M43" s="3"/>
    </row>
    <row r="44" spans="1:13">
      <c r="A44" s="70"/>
      <c r="B44" s="70"/>
      <c r="C44" s="70"/>
      <c r="D44" s="70"/>
      <c r="E44" s="70"/>
      <c r="F44" s="70"/>
      <c r="G44" s="70"/>
      <c r="H44" s="70"/>
      <c r="I44" s="70"/>
      <c r="J44" s="44"/>
      <c r="K44" s="3"/>
      <c r="L44" s="3"/>
      <c r="M44" s="3"/>
    </row>
    <row r="45" spans="1:13">
      <c r="A45" s="157" t="s">
        <v>287</v>
      </c>
      <c r="B45" s="70" t="s">
        <v>226</v>
      </c>
      <c r="C45" s="70"/>
      <c r="D45" s="70"/>
      <c r="E45" s="70"/>
      <c r="F45" s="70"/>
      <c r="G45" s="70"/>
      <c r="H45" s="70"/>
      <c r="I45" s="70"/>
      <c r="J45" s="44"/>
      <c r="K45" s="3"/>
      <c r="L45" s="3"/>
      <c r="M45" s="3"/>
    </row>
    <row r="46" spans="1:13" ht="17.149999999999999" customHeight="1">
      <c r="A46" s="150"/>
      <c r="B46" s="70"/>
      <c r="C46" s="70"/>
      <c r="D46" s="70"/>
      <c r="E46" s="70"/>
      <c r="F46" s="70"/>
      <c r="G46" s="70"/>
      <c r="H46" s="70"/>
      <c r="I46" s="70"/>
      <c r="J46" s="44"/>
      <c r="K46" s="3"/>
      <c r="L46" s="3"/>
      <c r="M46" s="3"/>
    </row>
    <row r="47" spans="1:13" ht="23.5" thickBot="1">
      <c r="A47" s="150"/>
      <c r="B47" s="70"/>
      <c r="C47" s="70"/>
      <c r="D47" s="69"/>
      <c r="E47" s="91"/>
      <c r="F47" s="70" t="s">
        <v>70</v>
      </c>
      <c r="G47" s="91"/>
      <c r="H47" s="70" t="s">
        <v>71</v>
      </c>
      <c r="I47" s="70"/>
      <c r="J47" s="44"/>
      <c r="K47" s="3"/>
      <c r="L47" s="3"/>
      <c r="M47" s="3"/>
    </row>
    <row r="48" spans="1:13">
      <c r="A48" s="150"/>
      <c r="B48" s="70"/>
      <c r="C48" s="70"/>
      <c r="D48" s="70"/>
      <c r="E48" s="70"/>
      <c r="F48" s="70"/>
      <c r="G48" s="70"/>
      <c r="H48" s="70"/>
      <c r="I48" s="70"/>
      <c r="J48" s="44"/>
      <c r="K48" s="3"/>
      <c r="L48" s="3"/>
      <c r="M48" s="3"/>
    </row>
    <row r="49" spans="1:13">
      <c r="A49" s="157" t="s">
        <v>290</v>
      </c>
      <c r="B49" s="70" t="s">
        <v>288</v>
      </c>
      <c r="C49" s="70"/>
      <c r="D49" s="70"/>
      <c r="E49" s="70"/>
      <c r="F49" s="70"/>
      <c r="G49" s="70"/>
      <c r="H49" s="70"/>
      <c r="I49" s="70"/>
      <c r="J49" s="44"/>
      <c r="K49" s="3"/>
      <c r="L49" s="3"/>
      <c r="M49" s="3"/>
    </row>
    <row r="50" spans="1:13">
      <c r="A50" s="157"/>
      <c r="B50" s="70" t="s">
        <v>289</v>
      </c>
      <c r="C50" s="70"/>
      <c r="D50" s="70"/>
      <c r="E50" s="70"/>
      <c r="F50" s="70"/>
      <c r="G50" s="70"/>
      <c r="H50" s="70"/>
      <c r="I50" s="70"/>
      <c r="J50" s="44"/>
      <c r="K50" s="3"/>
      <c r="L50" s="3"/>
      <c r="M50" s="3"/>
    </row>
    <row r="51" spans="1:13" ht="17.149999999999999" customHeight="1">
      <c r="A51" s="70"/>
      <c r="B51" s="70"/>
      <c r="C51" s="70"/>
      <c r="D51" s="70"/>
      <c r="E51" s="70"/>
      <c r="F51" s="70"/>
      <c r="G51" s="70"/>
      <c r="H51" s="70"/>
      <c r="I51" s="70"/>
      <c r="J51" s="44"/>
      <c r="K51" s="3"/>
      <c r="L51" s="3"/>
      <c r="M51" s="3"/>
    </row>
    <row r="52" spans="1:13" ht="23.5" thickBot="1">
      <c r="A52" s="70"/>
      <c r="B52" s="70"/>
      <c r="D52" s="70"/>
      <c r="E52" s="70"/>
      <c r="F52" s="200" t="s">
        <v>292</v>
      </c>
      <c r="G52" s="193"/>
      <c r="H52" s="70" t="s">
        <v>78</v>
      </c>
      <c r="I52" s="70"/>
      <c r="J52" s="44"/>
      <c r="K52" s="3"/>
      <c r="L52" s="3"/>
      <c r="M52" s="3"/>
    </row>
    <row r="53" spans="1:13" ht="23">
      <c r="A53" s="136"/>
      <c r="B53" s="136"/>
      <c r="C53" s="195"/>
      <c r="D53" s="70"/>
      <c r="E53" s="70"/>
      <c r="F53" s="70"/>
      <c r="G53" s="194"/>
      <c r="H53" s="70"/>
      <c r="I53" s="70"/>
      <c r="J53" s="44"/>
      <c r="K53" s="3"/>
      <c r="L53" s="3"/>
      <c r="M53" s="3"/>
    </row>
    <row r="54" spans="1:13" ht="23">
      <c r="A54" s="196" t="s">
        <v>291</v>
      </c>
      <c r="B54" s="197" t="s">
        <v>386</v>
      </c>
      <c r="C54" s="136"/>
      <c r="D54" s="70"/>
      <c r="E54" s="70"/>
      <c r="F54" s="70"/>
      <c r="G54" s="70"/>
      <c r="H54" s="70"/>
      <c r="I54" s="70"/>
      <c r="J54" s="44"/>
      <c r="K54" s="3"/>
      <c r="L54" s="3"/>
      <c r="M54" s="3"/>
    </row>
    <row r="55" spans="1:13" ht="23">
      <c r="A55" s="136"/>
      <c r="B55" s="197" t="s">
        <v>385</v>
      </c>
      <c r="C55" s="198"/>
      <c r="D55" s="70"/>
      <c r="E55" s="70"/>
      <c r="F55" s="152"/>
      <c r="G55" s="152"/>
      <c r="H55" s="70"/>
      <c r="I55" s="152"/>
      <c r="J55" s="45"/>
      <c r="K55" s="3"/>
      <c r="L55" s="3"/>
      <c r="M55" s="7"/>
    </row>
    <row r="56" spans="1:13" ht="17.149999999999999" customHeight="1">
      <c r="A56" s="136"/>
      <c r="B56" s="132"/>
      <c r="C56" s="198"/>
      <c r="D56" s="70"/>
      <c r="E56" s="70"/>
      <c r="F56" s="158"/>
      <c r="G56" s="70"/>
      <c r="H56" s="70"/>
      <c r="I56" s="152"/>
      <c r="J56" s="45"/>
      <c r="K56" s="3"/>
      <c r="L56" s="3"/>
      <c r="M56" s="7"/>
    </row>
    <row r="57" spans="1:13" ht="23.5" thickBot="1">
      <c r="A57" s="136"/>
      <c r="B57" s="199"/>
      <c r="D57" s="70"/>
      <c r="E57" s="70"/>
      <c r="F57" s="201" t="s">
        <v>293</v>
      </c>
      <c r="G57" s="159" t="str">
        <f>IF(AND(G47="",E47=""),"",IF(G47="",100,'APPLIC. FRACT.'!D39*100))</f>
        <v/>
      </c>
      <c r="H57" s="70" t="s">
        <v>78</v>
      </c>
      <c r="I57" s="152"/>
      <c r="J57" s="45"/>
      <c r="K57" s="3"/>
      <c r="L57" s="3"/>
      <c r="M57" s="7"/>
    </row>
    <row r="58" spans="1:13">
      <c r="A58" s="136"/>
      <c r="B58" s="467" t="str">
        <f>IF(AND(G47="",E47=""),"",IF(G47="",IF('APPLIC. FRACT.'!D39*100&lt;&gt;G57,"The 'Total Residental Units' column must match the 'Total Set-Aside Units' column in the 'APPLIC. FRACT.' worksheet tab and they currently do not. Please adjust.",""),IF(G52&lt;=G57,"","The total for the 'Unit Fraction' column in the 'APPLIC. FRACT.' worksheet is not equal to or greater than the Minimum percentage unit set-aside commitment above.  Please adjust the 'APPLIC. FRACT.' worksheet tab.")))</f>
        <v/>
      </c>
      <c r="C58" s="467"/>
      <c r="D58" s="467"/>
      <c r="E58" s="467"/>
      <c r="F58" s="467"/>
      <c r="G58" s="467"/>
      <c r="H58" s="467"/>
      <c r="I58" s="467"/>
      <c r="J58" s="44"/>
      <c r="K58" s="3"/>
      <c r="L58" s="3"/>
      <c r="M58" s="7"/>
    </row>
    <row r="59" spans="1:13">
      <c r="A59" s="136"/>
      <c r="B59" s="467"/>
      <c r="C59" s="467"/>
      <c r="D59" s="467"/>
      <c r="E59" s="467"/>
      <c r="F59" s="467"/>
      <c r="G59" s="467"/>
      <c r="H59" s="467"/>
      <c r="I59" s="467"/>
      <c r="J59" s="44"/>
      <c r="K59" s="3"/>
      <c r="L59" s="3"/>
      <c r="M59" s="7"/>
    </row>
    <row r="60" spans="1:13">
      <c r="A60" s="136"/>
      <c r="B60" s="467"/>
      <c r="C60" s="467"/>
      <c r="D60" s="467"/>
      <c r="E60" s="467"/>
      <c r="F60" s="467"/>
      <c r="G60" s="467"/>
      <c r="H60" s="467"/>
      <c r="I60" s="467"/>
      <c r="J60" s="44"/>
      <c r="K60" s="3"/>
      <c r="L60" s="3"/>
      <c r="M60" s="7"/>
    </row>
    <row r="61" spans="1:13">
      <c r="A61" s="157" t="s">
        <v>79</v>
      </c>
      <c r="B61" s="70" t="s">
        <v>377</v>
      </c>
      <c r="C61" s="70"/>
      <c r="D61" s="70"/>
      <c r="E61" s="70"/>
      <c r="F61" s="70"/>
      <c r="G61" s="70"/>
      <c r="H61" s="70"/>
      <c r="I61" s="70"/>
      <c r="J61" s="44"/>
      <c r="K61" s="3"/>
      <c r="L61" s="3"/>
      <c r="M61" s="7"/>
    </row>
    <row r="62" spans="1:13">
      <c r="A62" s="70"/>
      <c r="B62" s="70" t="s">
        <v>380</v>
      </c>
      <c r="C62" s="70"/>
      <c r="D62" s="70"/>
      <c r="E62" s="70"/>
      <c r="F62" s="70"/>
      <c r="G62" s="70"/>
      <c r="H62" s="70"/>
      <c r="I62" s="70"/>
      <c r="J62" s="44"/>
      <c r="K62" s="3"/>
      <c r="L62" s="3"/>
      <c r="M62" s="7"/>
    </row>
    <row r="63" spans="1:13">
      <c r="A63" s="70"/>
      <c r="B63" s="70" t="s">
        <v>379</v>
      </c>
      <c r="C63" s="70"/>
      <c r="D63" s="70"/>
      <c r="E63" s="70"/>
      <c r="F63" s="70"/>
      <c r="G63" s="70"/>
      <c r="H63" s="70"/>
      <c r="I63" s="70"/>
      <c r="J63" s="44"/>
      <c r="K63" s="3"/>
      <c r="L63" s="3"/>
      <c r="M63" s="7"/>
    </row>
    <row r="64" spans="1:13">
      <c r="A64" s="70"/>
      <c r="B64" s="70" t="s">
        <v>378</v>
      </c>
      <c r="C64" s="70"/>
      <c r="D64" s="70"/>
      <c r="E64" s="70"/>
      <c r="F64" s="70"/>
      <c r="G64" s="70"/>
      <c r="H64" s="70"/>
      <c r="I64" s="70"/>
      <c r="J64" s="44"/>
      <c r="K64" s="3"/>
      <c r="L64" s="3"/>
      <c r="M64" s="7"/>
    </row>
    <row r="65" spans="1:13" ht="17.149999999999999" customHeight="1">
      <c r="A65" s="70"/>
      <c r="B65" s="70"/>
      <c r="C65" s="70"/>
      <c r="D65" s="70"/>
      <c r="E65" s="70"/>
      <c r="F65" s="70"/>
      <c r="G65" s="70"/>
      <c r="H65" s="70"/>
      <c r="I65" s="70"/>
      <c r="J65" s="44"/>
      <c r="K65" s="3"/>
      <c r="L65" s="3"/>
      <c r="M65" s="7"/>
    </row>
    <row r="66" spans="1:13" ht="23.5" thickBot="1">
      <c r="A66" s="70"/>
      <c r="B66" s="70"/>
      <c r="C66" s="70"/>
      <c r="D66" s="91"/>
      <c r="E66" s="70" t="s">
        <v>209</v>
      </c>
      <c r="F66" s="91"/>
      <c r="G66" s="70" t="s">
        <v>71</v>
      </c>
      <c r="H66" s="70"/>
      <c r="I66" s="70"/>
      <c r="J66" s="44"/>
      <c r="K66" s="3"/>
      <c r="L66" s="3"/>
      <c r="M66" s="7"/>
    </row>
    <row r="67" spans="1:13">
      <c r="A67" s="70"/>
      <c r="B67" s="70"/>
      <c r="C67" s="70"/>
      <c r="D67" s="156"/>
      <c r="E67" s="70"/>
      <c r="F67" s="156"/>
      <c r="G67" s="70"/>
      <c r="H67" s="70"/>
      <c r="I67" s="70"/>
      <c r="J67" s="45"/>
      <c r="K67" s="8"/>
      <c r="L67" s="8"/>
      <c r="M67" s="9"/>
    </row>
    <row r="68" spans="1:13">
      <c r="A68" s="82"/>
      <c r="B68" s="70" t="s">
        <v>275</v>
      </c>
      <c r="C68" s="82"/>
      <c r="D68" s="82"/>
      <c r="E68" s="82"/>
      <c r="F68" s="82"/>
      <c r="G68" s="82"/>
      <c r="H68" s="82"/>
      <c r="I68" s="160"/>
      <c r="K68" s="8"/>
      <c r="L68" s="8"/>
      <c r="M68" s="9"/>
    </row>
    <row r="69" spans="1:13">
      <c r="A69" s="82"/>
      <c r="B69" s="70" t="s">
        <v>278</v>
      </c>
      <c r="C69" s="82"/>
      <c r="D69" s="82"/>
      <c r="E69" s="82"/>
      <c r="F69" s="82"/>
      <c r="G69" s="82"/>
      <c r="H69" s="82"/>
      <c r="I69" s="160"/>
      <c r="K69" s="8"/>
      <c r="L69" s="8"/>
      <c r="M69" s="9"/>
    </row>
    <row r="70" spans="1:13" ht="17.149999999999999" customHeight="1">
      <c r="A70" s="82"/>
      <c r="B70" s="70"/>
      <c r="C70" s="82"/>
      <c r="D70" s="82"/>
      <c r="E70" s="82"/>
      <c r="F70" s="82"/>
      <c r="G70" s="82"/>
      <c r="H70" s="82"/>
      <c r="I70" s="160"/>
      <c r="K70" s="8"/>
      <c r="L70" s="8"/>
      <c r="M70" s="9"/>
    </row>
    <row r="71" spans="1:13" ht="23.5" thickBot="1">
      <c r="A71" s="70"/>
      <c r="B71" s="70"/>
      <c r="C71" s="70"/>
      <c r="D71" s="91"/>
      <c r="E71" s="70" t="s">
        <v>209</v>
      </c>
      <c r="F71" s="91"/>
      <c r="G71" s="70" t="s">
        <v>71</v>
      </c>
      <c r="H71" s="70"/>
      <c r="I71" s="70"/>
      <c r="J71" s="44"/>
      <c r="K71" s="3"/>
      <c r="L71" s="3"/>
      <c r="M71" s="7"/>
    </row>
    <row r="72" spans="1:13" ht="6.75" customHeight="1">
      <c r="A72" s="82"/>
      <c r="B72" s="70"/>
      <c r="C72" s="82"/>
      <c r="D72" s="82"/>
      <c r="E72" s="82"/>
      <c r="F72" s="82"/>
      <c r="G72" s="82"/>
      <c r="H72" s="82"/>
      <c r="I72" s="160"/>
      <c r="K72" s="8"/>
      <c r="L72" s="8"/>
      <c r="M72" s="9"/>
    </row>
    <row r="73" spans="1:13">
      <c r="A73" s="82"/>
      <c r="B73" s="70"/>
      <c r="C73" s="82"/>
      <c r="D73" s="82"/>
      <c r="E73" s="82"/>
      <c r="F73" s="82"/>
      <c r="G73" s="82"/>
      <c r="H73" s="206" t="str">
        <f>"Application #: "&amp;IF(COSTS!$K$6="","",COSTS!$K$6)</f>
        <v xml:space="preserve">Application #: </v>
      </c>
      <c r="I73" s="160"/>
      <c r="K73" s="8"/>
      <c r="L73" s="8"/>
      <c r="M73" s="9"/>
    </row>
    <row r="74" spans="1:13">
      <c r="A74" s="82"/>
      <c r="B74" s="70"/>
      <c r="C74" s="82"/>
      <c r="D74" s="82"/>
      <c r="E74" s="82"/>
      <c r="F74" s="82"/>
      <c r="G74" s="82"/>
      <c r="H74" s="82"/>
      <c r="I74" s="160"/>
      <c r="K74" s="8"/>
      <c r="L74" s="8"/>
      <c r="M74" s="9"/>
    </row>
    <row r="75" spans="1:13" ht="46.5" customHeight="1">
      <c r="A75" s="161" t="s">
        <v>213</v>
      </c>
      <c r="B75" s="462" t="s">
        <v>222</v>
      </c>
      <c r="C75" s="463"/>
      <c r="D75" s="463"/>
      <c r="E75" s="463"/>
      <c r="F75" s="463"/>
      <c r="G75" s="463"/>
      <c r="H75" s="463"/>
      <c r="I75" s="162"/>
      <c r="J75" s="46"/>
      <c r="K75" s="8"/>
      <c r="L75" s="8"/>
      <c r="M75" s="9"/>
    </row>
    <row r="76" spans="1:13" ht="17.149999999999999" customHeight="1">
      <c r="A76" s="157"/>
      <c r="B76" s="163"/>
      <c r="C76" s="164"/>
      <c r="D76" s="164"/>
      <c r="E76" s="164"/>
      <c r="F76" s="164"/>
      <c r="G76" s="160"/>
      <c r="H76" s="164"/>
      <c r="I76" s="162"/>
      <c r="J76" s="46"/>
      <c r="K76" s="8"/>
      <c r="L76" s="8"/>
      <c r="M76" s="9"/>
    </row>
    <row r="77" spans="1:13">
      <c r="A77" s="152"/>
      <c r="B77" s="70" t="s">
        <v>221</v>
      </c>
      <c r="C77" s="70"/>
      <c r="D77" s="70"/>
      <c r="E77" s="70"/>
      <c r="F77" s="70"/>
      <c r="G77" s="70"/>
      <c r="H77" s="70"/>
      <c r="I77" s="158"/>
      <c r="J77" s="45"/>
      <c r="M77" s="7"/>
    </row>
    <row r="78" spans="1:13" ht="17.149999999999999" customHeight="1">
      <c r="A78" s="152"/>
      <c r="B78" s="70"/>
      <c r="C78" s="70"/>
      <c r="D78" s="70"/>
      <c r="E78" s="70"/>
      <c r="F78" s="70"/>
      <c r="G78" s="69"/>
      <c r="H78" s="70"/>
      <c r="I78" s="158"/>
      <c r="J78" s="45"/>
      <c r="M78" s="7"/>
    </row>
    <row r="79" spans="1:13" ht="23.5" thickBot="1">
      <c r="A79" s="152"/>
      <c r="B79" s="69"/>
      <c r="C79" s="69"/>
      <c r="D79" s="69"/>
      <c r="E79" s="69"/>
      <c r="F79" s="69"/>
      <c r="G79" s="165" t="s">
        <v>214</v>
      </c>
      <c r="H79" s="465"/>
      <c r="I79" s="466"/>
      <c r="J79" s="45"/>
      <c r="M79" s="9"/>
    </row>
    <row r="80" spans="1:13">
      <c r="A80" s="152"/>
      <c r="B80" s="165"/>
      <c r="C80" s="166"/>
      <c r="D80" s="167"/>
      <c r="E80" s="69"/>
      <c r="F80" s="69"/>
      <c r="G80" s="69"/>
      <c r="H80" s="69"/>
      <c r="I80" s="69"/>
      <c r="J80" s="45"/>
      <c r="M80" s="9"/>
    </row>
    <row r="81" spans="1:13">
      <c r="A81" s="168"/>
      <c r="B81" s="169" t="s">
        <v>223</v>
      </c>
      <c r="C81" s="165"/>
      <c r="D81" s="165"/>
      <c r="E81" s="165"/>
      <c r="F81" s="165"/>
      <c r="G81" s="165"/>
      <c r="H81" s="69"/>
      <c r="I81" s="69"/>
      <c r="J81" s="45"/>
      <c r="M81" s="9"/>
    </row>
    <row r="82" spans="1:13">
      <c r="A82" s="165"/>
      <c r="B82" s="169" t="s">
        <v>224</v>
      </c>
      <c r="C82" s="166"/>
      <c r="D82" s="167"/>
      <c r="E82" s="69"/>
      <c r="F82" s="69"/>
      <c r="G82" s="69"/>
      <c r="H82" s="69"/>
      <c r="I82" s="69"/>
      <c r="J82" s="45"/>
      <c r="M82" s="9"/>
    </row>
    <row r="83" spans="1:13" ht="23.5" thickBot="1">
      <c r="A83" s="165"/>
      <c r="B83" s="165"/>
      <c r="C83" s="166"/>
      <c r="D83" s="167"/>
      <c r="E83" s="69"/>
      <c r="F83" s="69"/>
      <c r="G83" s="69"/>
      <c r="H83" s="183"/>
      <c r="I83" s="170" t="s">
        <v>87</v>
      </c>
      <c r="J83" s="45"/>
      <c r="M83" s="9"/>
    </row>
    <row r="84" spans="1:13" ht="23">
      <c r="A84" s="165"/>
      <c r="B84" s="165"/>
      <c r="C84" s="166"/>
      <c r="D84" s="167"/>
      <c r="E84" s="69"/>
      <c r="F84" s="69"/>
      <c r="G84" s="69"/>
      <c r="H84" s="171"/>
      <c r="I84" s="170"/>
      <c r="J84" s="45"/>
      <c r="M84" s="9"/>
    </row>
    <row r="85" spans="1:13" ht="65.25" customHeight="1">
      <c r="A85" s="191" t="s">
        <v>225</v>
      </c>
      <c r="B85" s="464" t="s">
        <v>280</v>
      </c>
      <c r="C85" s="464"/>
      <c r="D85" s="464"/>
      <c r="E85" s="464"/>
      <c r="F85" s="464"/>
      <c r="G85" s="464"/>
      <c r="H85" s="464"/>
      <c r="I85" s="172"/>
      <c r="J85" s="45"/>
      <c r="M85" s="9"/>
    </row>
    <row r="86" spans="1:13" ht="43.5" customHeight="1" thickBot="1">
      <c r="A86" s="165"/>
      <c r="B86" s="165"/>
      <c r="C86" s="99"/>
      <c r="D86" s="173" t="s">
        <v>209</v>
      </c>
      <c r="E86" s="100"/>
      <c r="F86" s="174" t="s">
        <v>71</v>
      </c>
      <c r="G86" s="69"/>
      <c r="H86" s="171"/>
      <c r="I86" s="170"/>
      <c r="J86" s="45"/>
      <c r="M86" s="9"/>
    </row>
    <row r="87" spans="1:13" ht="23.25" customHeight="1">
      <c r="A87" s="165"/>
      <c r="B87" s="165"/>
      <c r="C87" s="166"/>
      <c r="D87" s="173"/>
      <c r="E87" s="175"/>
      <c r="F87" s="174"/>
      <c r="G87" s="69"/>
      <c r="H87" s="171"/>
      <c r="I87" s="170"/>
      <c r="J87" s="45"/>
      <c r="M87" s="9"/>
    </row>
    <row r="88" spans="1:13" ht="47.25" customHeight="1">
      <c r="A88" s="176" t="s">
        <v>218</v>
      </c>
      <c r="B88" s="461" t="s">
        <v>220</v>
      </c>
      <c r="C88" s="461"/>
      <c r="D88" s="461"/>
      <c r="E88" s="461"/>
      <c r="F88" s="461"/>
      <c r="G88" s="461"/>
      <c r="H88" s="461"/>
      <c r="I88" s="461"/>
      <c r="J88" s="45"/>
    </row>
    <row r="89" spans="1:13" ht="38.25" customHeight="1" thickBot="1">
      <c r="A89" s="176"/>
      <c r="B89" s="177" t="s">
        <v>214</v>
      </c>
      <c r="C89" s="95"/>
      <c r="D89" s="178" t="s">
        <v>219</v>
      </c>
      <c r="E89" s="457"/>
      <c r="F89" s="457"/>
      <c r="G89" s="457"/>
      <c r="H89" s="457"/>
      <c r="I89" s="179"/>
      <c r="J89" s="45"/>
    </row>
    <row r="90" spans="1:13" ht="36.75" customHeight="1" thickBot="1">
      <c r="A90" s="176"/>
      <c r="B90" s="177" t="s">
        <v>214</v>
      </c>
      <c r="C90" s="96"/>
      <c r="D90" s="178" t="s">
        <v>219</v>
      </c>
      <c r="E90" s="458"/>
      <c r="F90" s="458"/>
      <c r="G90" s="458"/>
      <c r="H90" s="458"/>
      <c r="I90" s="179"/>
      <c r="J90" s="45"/>
    </row>
    <row r="91" spans="1:13" ht="37.5" customHeight="1" thickBot="1">
      <c r="A91" s="176"/>
      <c r="B91" s="177" t="s">
        <v>214</v>
      </c>
      <c r="C91" s="97"/>
      <c r="D91" s="178" t="s">
        <v>219</v>
      </c>
      <c r="E91" s="458"/>
      <c r="F91" s="458"/>
      <c r="G91" s="458"/>
      <c r="H91" s="458"/>
      <c r="I91" s="179"/>
      <c r="J91" s="45"/>
    </row>
    <row r="92" spans="1:13" ht="37.5" customHeight="1" thickBot="1">
      <c r="A92" s="176"/>
      <c r="B92" s="177" t="s">
        <v>229</v>
      </c>
      <c r="C92" s="98" t="str">
        <f>IF(SUM(C89:C91)=0,"",SUM(C89:C91))</f>
        <v/>
      </c>
      <c r="D92" s="178"/>
      <c r="E92" s="175"/>
      <c r="F92" s="175"/>
      <c r="G92" s="180"/>
      <c r="H92" s="180"/>
      <c r="I92" s="179"/>
      <c r="J92" s="45"/>
    </row>
    <row r="93" spans="1:13" ht="47.25" customHeight="1" thickTop="1">
      <c r="A93" s="176"/>
      <c r="B93" s="179"/>
      <c r="C93" s="177"/>
      <c r="D93" s="180"/>
      <c r="E93" s="178"/>
      <c r="F93" s="180"/>
      <c r="G93" s="179"/>
      <c r="H93" s="179"/>
      <c r="I93" s="179"/>
      <c r="J93" s="45"/>
    </row>
    <row r="94" spans="1:13" ht="23" thickBot="1">
      <c r="A94" s="70" t="s">
        <v>80</v>
      </c>
      <c r="B94" s="70"/>
      <c r="C94" s="459"/>
      <c r="D94" s="459"/>
      <c r="E94" s="459"/>
      <c r="F94" s="459"/>
      <c r="G94" s="459"/>
      <c r="H94" s="459"/>
      <c r="I94" s="459"/>
      <c r="J94" s="45"/>
    </row>
    <row r="95" spans="1:13">
      <c r="A95" s="152"/>
      <c r="B95" s="70"/>
      <c r="C95" s="181"/>
      <c r="D95" s="181"/>
      <c r="E95" s="181"/>
      <c r="F95" s="181"/>
      <c r="G95" s="181"/>
      <c r="H95" s="181"/>
      <c r="I95" s="181"/>
    </row>
    <row r="96" spans="1:13" ht="23" thickBot="1">
      <c r="A96" s="70" t="s">
        <v>81</v>
      </c>
      <c r="B96" s="70"/>
      <c r="C96" s="459"/>
      <c r="D96" s="459"/>
      <c r="E96" s="459"/>
      <c r="F96" s="459"/>
      <c r="G96" s="459"/>
      <c r="H96" s="459"/>
      <c r="I96" s="459"/>
    </row>
    <row r="97" spans="1:13">
      <c r="A97" s="152"/>
      <c r="B97" s="70"/>
      <c r="C97" s="70"/>
      <c r="D97" s="70"/>
      <c r="E97" s="70"/>
      <c r="F97" s="70"/>
      <c r="G97" s="70"/>
      <c r="H97" s="70"/>
      <c r="I97" s="70"/>
      <c r="J97" s="45"/>
    </row>
    <row r="98" spans="1:13" ht="23" thickBot="1">
      <c r="A98" s="70" t="s">
        <v>82</v>
      </c>
      <c r="B98" s="70"/>
      <c r="C98" s="459"/>
      <c r="D98" s="459"/>
      <c r="E98" s="459"/>
      <c r="F98" s="70"/>
      <c r="G98" s="70" t="s">
        <v>83</v>
      </c>
      <c r="H98" s="459"/>
      <c r="I98" s="459"/>
      <c r="J98" s="45"/>
    </row>
    <row r="99" spans="1:13">
      <c r="A99" s="70"/>
      <c r="B99" s="70"/>
      <c r="C99" s="70"/>
      <c r="D99" s="70"/>
      <c r="E99" s="70"/>
      <c r="F99" s="70"/>
      <c r="G99" s="70"/>
      <c r="H99" s="181"/>
      <c r="I99" s="181"/>
      <c r="K99" s="3"/>
      <c r="L99" s="3"/>
      <c r="M99" s="7"/>
    </row>
    <row r="100" spans="1:13" ht="23" thickBot="1">
      <c r="A100" s="70" t="s">
        <v>84</v>
      </c>
      <c r="B100" s="70"/>
      <c r="C100" s="182"/>
      <c r="D100" s="182"/>
      <c r="E100" s="182"/>
      <c r="F100" s="182"/>
      <c r="G100" s="70" t="s">
        <v>85</v>
      </c>
      <c r="H100" s="478"/>
      <c r="I100" s="478"/>
      <c r="J100" s="44"/>
      <c r="K100" s="3"/>
      <c r="L100" s="3"/>
      <c r="M100" s="7"/>
    </row>
    <row r="101" spans="1:13">
      <c r="A101" s="70"/>
      <c r="B101" s="70"/>
      <c r="C101" s="70"/>
      <c r="D101" s="70"/>
      <c r="E101" s="70"/>
      <c r="F101" s="70"/>
      <c r="G101" s="70"/>
      <c r="H101" s="181"/>
      <c r="I101" s="181"/>
      <c r="K101" s="3"/>
      <c r="L101" s="3"/>
      <c r="M101" s="7"/>
    </row>
    <row r="102" spans="1:13" ht="23" thickBot="1">
      <c r="A102" s="70" t="s">
        <v>86</v>
      </c>
      <c r="B102" s="70"/>
      <c r="C102" s="182"/>
      <c r="D102" s="182"/>
      <c r="E102" s="182"/>
      <c r="F102" s="182"/>
      <c r="G102" s="70" t="s">
        <v>85</v>
      </c>
      <c r="H102" s="478"/>
      <c r="I102" s="478"/>
      <c r="J102" s="44"/>
      <c r="K102" s="3"/>
      <c r="L102" s="3"/>
      <c r="M102" s="7"/>
    </row>
    <row r="103" spans="1:13">
      <c r="A103" s="69"/>
      <c r="B103" s="69"/>
      <c r="C103" s="69"/>
      <c r="D103" s="175"/>
      <c r="E103" s="69"/>
      <c r="F103" s="175"/>
      <c r="G103" s="69"/>
      <c r="H103" s="69"/>
      <c r="I103" s="69"/>
      <c r="J103" s="44"/>
      <c r="K103" s="3"/>
      <c r="L103" s="3"/>
      <c r="M103" s="7"/>
    </row>
    <row r="104" spans="1:13">
      <c r="A104" s="324"/>
      <c r="B104" s="324"/>
      <c r="C104" s="324"/>
      <c r="D104" s="324"/>
      <c r="E104" s="324"/>
      <c r="F104" s="324"/>
      <c r="G104" s="324"/>
      <c r="H104" s="324"/>
      <c r="I104" s="324"/>
      <c r="J104" s="45"/>
    </row>
    <row r="105" spans="1:13">
      <c r="A105" s="324"/>
      <c r="B105" s="324"/>
      <c r="C105" s="324"/>
      <c r="D105" s="324"/>
      <c r="E105" s="324"/>
      <c r="F105" s="324"/>
      <c r="G105" s="324"/>
      <c r="H105" s="324"/>
      <c r="I105" s="324"/>
      <c r="J105" s="45"/>
    </row>
    <row r="106" spans="1:13">
      <c r="A106" s="324"/>
      <c r="B106" s="324"/>
      <c r="C106" s="324"/>
      <c r="D106" s="324"/>
      <c r="E106" s="324"/>
      <c r="F106" s="324"/>
      <c r="G106" s="324"/>
      <c r="H106" s="324"/>
      <c r="I106" s="324"/>
      <c r="J106" s="45"/>
    </row>
    <row r="107" spans="1:13">
      <c r="A107" s="324"/>
      <c r="B107" s="324"/>
      <c r="C107" s="324"/>
      <c r="D107" s="324"/>
      <c r="E107" s="324"/>
      <c r="F107" s="324"/>
      <c r="G107" s="324"/>
      <c r="H107" s="324"/>
      <c r="I107" s="324"/>
      <c r="J107" s="45"/>
    </row>
    <row r="108" spans="1:13">
      <c r="A108" s="324"/>
      <c r="B108" s="324"/>
      <c r="C108" s="324"/>
      <c r="D108" s="324"/>
      <c r="E108" s="324"/>
      <c r="F108" s="324"/>
      <c r="G108" s="324"/>
      <c r="H108" s="324"/>
      <c r="I108" s="324"/>
      <c r="J108" s="45"/>
    </row>
    <row r="109" spans="1:13">
      <c r="A109" s="324"/>
      <c r="B109" s="324"/>
      <c r="C109" s="324"/>
      <c r="D109" s="324"/>
      <c r="E109" s="324"/>
      <c r="F109" s="324"/>
      <c r="G109" s="324"/>
      <c r="H109" s="324"/>
      <c r="I109" s="324"/>
      <c r="J109" s="45"/>
    </row>
    <row r="110" spans="1:13">
      <c r="A110" s="325"/>
      <c r="B110" s="325"/>
      <c r="C110" s="325"/>
      <c r="D110" s="325"/>
      <c r="E110" s="325"/>
      <c r="F110" s="325"/>
      <c r="G110" s="325"/>
      <c r="H110" s="325"/>
      <c r="I110" s="325"/>
      <c r="J110" s="46"/>
      <c r="K110" s="8"/>
      <c r="L110" s="8"/>
      <c r="M110" s="8"/>
    </row>
    <row r="111" spans="1:13">
      <c r="A111" s="324"/>
      <c r="B111" s="324"/>
      <c r="C111" s="324"/>
      <c r="D111" s="324"/>
      <c r="E111" s="324"/>
      <c r="F111" s="324"/>
      <c r="G111" s="324"/>
      <c r="H111" s="324"/>
      <c r="I111" s="324"/>
      <c r="J111" s="45"/>
    </row>
    <row r="112" spans="1:13">
      <c r="A112" s="324"/>
      <c r="B112" s="324"/>
      <c r="C112" s="324"/>
      <c r="D112" s="324"/>
      <c r="E112" s="324"/>
      <c r="F112" s="324"/>
      <c r="G112" s="324"/>
      <c r="H112" s="324"/>
      <c r="I112" s="324"/>
    </row>
    <row r="113" spans="1:9">
      <c r="A113" s="325"/>
      <c r="B113" s="325"/>
      <c r="C113" s="325"/>
      <c r="D113" s="325"/>
      <c r="E113" s="325"/>
      <c r="F113" s="325"/>
      <c r="G113" s="325"/>
      <c r="H113" s="325"/>
      <c r="I113" s="325"/>
    </row>
    <row r="114" spans="1:9">
      <c r="A114" s="326"/>
      <c r="B114" s="326"/>
      <c r="C114" s="326"/>
      <c r="D114" s="326"/>
      <c r="E114" s="326"/>
      <c r="F114" s="326"/>
      <c r="G114" s="326"/>
      <c r="H114" s="326"/>
      <c r="I114" s="326"/>
    </row>
  </sheetData>
  <sheetProtection algorithmName="SHA-512" hashValue="QwXrgVptlAzP5f6s8u60UABP8T9B2nd9x9hJ+uMwfSiBvov5VZgWzkX3TYafMGa3OHCH7I58bFl6Ak9XtLcGrg==" saltValue="xcqwtuBYXniyegl8V0xiIg==" spinCount="100000" sheet="1" objects="1" scenarios="1"/>
  <mergeCells count="18">
    <mergeCell ref="C96:I96"/>
    <mergeCell ref="C98:E98"/>
    <mergeCell ref="H98:I98"/>
    <mergeCell ref="H100:I100"/>
    <mergeCell ref="H102:I102"/>
    <mergeCell ref="J3:N11"/>
    <mergeCell ref="E89:H89"/>
    <mergeCell ref="E90:H90"/>
    <mergeCell ref="E91:H91"/>
    <mergeCell ref="C94:I94"/>
    <mergeCell ref="C6:H6"/>
    <mergeCell ref="B88:I88"/>
    <mergeCell ref="B75:H75"/>
    <mergeCell ref="B85:H85"/>
    <mergeCell ref="H79:I79"/>
    <mergeCell ref="B58:I60"/>
    <mergeCell ref="D15:H16"/>
    <mergeCell ref="A18:I21"/>
  </mergeCells>
  <phoneticPr fontId="0" type="noConversion"/>
  <conditionalFormatting sqref="J3:N11">
    <cfRule type="colorScale" priority="2">
      <colorScale>
        <cfvo type="min"/>
        <cfvo type="max"/>
        <color rgb="FFFF7128"/>
        <color rgb="FFFFEF9C"/>
      </colorScale>
    </cfRule>
  </conditionalFormatting>
  <printOptions horizontalCentered="1"/>
  <pageMargins left="0.5" right="0.5" top="0.5" bottom="0.75" header="0.5" footer="0.5"/>
  <pageSetup scale="52" firstPageNumber="5" orientation="portrait" useFirstPageNumber="1" r:id="rId1"/>
  <headerFooter alignWithMargins="0">
    <oddFooter>&amp;LHC Development Final Cost Certification (DFCC)
&amp;10Rev. 04-2020&amp;RPage &amp;P</oddFooter>
  </headerFooter>
  <rowBreaks count="1" manualBreakCount="1">
    <brk id="72" max="8" man="1"/>
  </rowBreaks>
  <extLst>
    <ext xmlns:x14="http://schemas.microsoft.com/office/spreadsheetml/2009/9/main" uri="{78C0D931-6437-407d-A8EE-F0AAD7539E65}">
      <x14:conditionalFormattings>
        <x14:conditionalFormatting xmlns:xm="http://schemas.microsoft.com/office/excel/2006/main">
          <x14:cfRule type="expression" priority="390" id="{340A6D0F-10CD-4058-A149-550914957D17}">
            <xm:f>ABS(COSTS!L21-ROUND(CERTIFY!F7*10*(D25/100)*(C12/100),2))&gt;0.5</xm:f>
            <x14:dxf>
              <font>
                <color rgb="FFC00000"/>
              </font>
              <fill>
                <patternFill>
                  <bgColor rgb="FFFFE6FF"/>
                </patternFill>
              </fill>
            </x14:dxf>
          </x14:cfRule>
          <xm:sqref>J3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indexed="42"/>
    <pageSetUpPr fitToPage="1"/>
  </sheetPr>
  <dimension ref="A1:I49"/>
  <sheetViews>
    <sheetView tabSelected="1" defaultGridColor="0" colorId="22" zoomScale="60" zoomScaleNormal="60" workbookViewId="0">
      <selection activeCell="F8" sqref="F8"/>
    </sheetView>
  </sheetViews>
  <sheetFormatPr defaultColWidth="9.69921875" defaultRowHeight="22.5"/>
  <cols>
    <col min="1" max="1" width="33.44921875" customWidth="1"/>
    <col min="2" max="3" width="13.59765625" customWidth="1"/>
    <col min="4" max="4" width="8.69921875" customWidth="1"/>
    <col min="5" max="6" width="14.59765625" customWidth="1"/>
    <col min="7" max="8" width="10.59765625" customWidth="1"/>
    <col min="9" max="9" width="1.75" customWidth="1"/>
  </cols>
  <sheetData>
    <row r="1" spans="1:9" ht="24" customHeight="1">
      <c r="A1" s="230" t="s">
        <v>327</v>
      </c>
      <c r="B1" s="74"/>
      <c r="C1" s="74"/>
      <c r="D1" s="74"/>
      <c r="E1" s="74"/>
      <c r="F1" s="74"/>
      <c r="G1" s="74"/>
      <c r="H1" s="74"/>
      <c r="I1" s="132"/>
    </row>
    <row r="2" spans="1:9" ht="24" customHeight="1">
      <c r="A2" s="89" t="str">
        <f>IF(OR(D39=1,N(D39)=0),"IF THE DEVELOPMENT HAS 100% OF ITS UNITS SET ASIDE AS AFFORDABLE, ONLY COMPLETE THE FIRST 3 COLUMNS OF THE TABLE.","IF THE DEVELOPMENT HAS A TOTAL SET-ASIDE PERCENTAGE OF LESS THAN 100%, COMPLETE THE 'FLOOR SPACE' WORKSHEET TAB.")</f>
        <v>IF THE DEVELOPMENT HAS 100% OF ITS UNITS SET ASIDE AS AFFORDABLE, ONLY COMPLETE THE FIRST 3 COLUMNS OF THE TABLE.</v>
      </c>
      <c r="B2" s="68"/>
      <c r="C2" s="68"/>
      <c r="D2" s="68"/>
      <c r="E2" s="68"/>
      <c r="F2" s="68"/>
      <c r="G2" s="68"/>
      <c r="H2" s="68"/>
      <c r="I2" s="132"/>
    </row>
    <row r="3" spans="1:9" ht="24" customHeight="1">
      <c r="A3" s="68"/>
      <c r="B3" s="68"/>
      <c r="C3" s="68"/>
      <c r="D3" s="68"/>
      <c r="E3" s="68"/>
      <c r="F3" s="68"/>
      <c r="G3" s="86"/>
      <c r="H3" s="206" t="str">
        <f>"Application #: "&amp;IF(COSTS!$K$6="","",COSTS!$K$6)</f>
        <v xml:space="preserve">Application #: </v>
      </c>
      <c r="I3" s="132"/>
    </row>
    <row r="4" spans="1:9" ht="24" customHeight="1" thickBot="1">
      <c r="A4" s="71" t="s">
        <v>353</v>
      </c>
      <c r="B4" s="68"/>
      <c r="C4" s="68"/>
      <c r="D4" s="68"/>
      <c r="E4" s="68"/>
      <c r="F4" s="68"/>
      <c r="G4" s="68"/>
      <c r="H4" s="68"/>
      <c r="I4" s="132"/>
    </row>
    <row r="5" spans="1:9" ht="24" customHeight="1">
      <c r="A5" s="184"/>
      <c r="B5" s="185" t="s">
        <v>281</v>
      </c>
      <c r="C5" s="185" t="s">
        <v>281</v>
      </c>
      <c r="D5" s="185"/>
      <c r="E5" s="185" t="s">
        <v>281</v>
      </c>
      <c r="F5" s="185" t="s">
        <v>281</v>
      </c>
      <c r="G5" s="185" t="s">
        <v>284</v>
      </c>
      <c r="H5" s="185"/>
      <c r="I5" s="132"/>
    </row>
    <row r="6" spans="1:9" ht="23">
      <c r="A6" s="186" t="s">
        <v>103</v>
      </c>
      <c r="B6" s="187" t="s">
        <v>282</v>
      </c>
      <c r="C6" s="187" t="s">
        <v>283</v>
      </c>
      <c r="D6" s="187" t="s">
        <v>104</v>
      </c>
      <c r="E6" s="187" t="s">
        <v>282</v>
      </c>
      <c r="F6" s="187" t="s">
        <v>283</v>
      </c>
      <c r="G6" s="187" t="s">
        <v>285</v>
      </c>
      <c r="H6" s="187" t="s">
        <v>105</v>
      </c>
      <c r="I6" s="132"/>
    </row>
    <row r="7" spans="1:9" ht="23.5" thickBot="1">
      <c r="A7" s="188"/>
      <c r="B7" s="188" t="s">
        <v>106</v>
      </c>
      <c r="C7" s="188" t="s">
        <v>106</v>
      </c>
      <c r="D7" s="188" t="s">
        <v>107</v>
      </c>
      <c r="E7" s="188" t="s">
        <v>108</v>
      </c>
      <c r="F7" s="188" t="s">
        <v>108</v>
      </c>
      <c r="G7" s="188" t="s">
        <v>107</v>
      </c>
      <c r="H7" s="188" t="s">
        <v>107</v>
      </c>
      <c r="I7" s="132"/>
    </row>
    <row r="8" spans="1:9" ht="23.5" thickBot="1">
      <c r="A8" s="281"/>
      <c r="B8" s="282"/>
      <c r="C8" s="283"/>
      <c r="D8" s="284" t="str">
        <f>IF(C8="","",ROUND(C8/B8,4))</f>
        <v/>
      </c>
      <c r="E8" s="285"/>
      <c r="F8" s="283"/>
      <c r="G8" s="286" t="str">
        <f>IF(N(E8)=0," ",ROUND(F8/E8,4))</f>
        <v xml:space="preserve"> </v>
      </c>
      <c r="H8" s="287" t="str">
        <f t="shared" ref="H8:H38" si="0">IF(G8&lt;D8,G8,D8)</f>
        <v/>
      </c>
      <c r="I8" s="132"/>
    </row>
    <row r="9" spans="1:9" ht="23.5" thickBot="1">
      <c r="A9" s="281"/>
      <c r="B9" s="282"/>
      <c r="C9" s="283"/>
      <c r="D9" s="284" t="str">
        <f t="shared" ref="D9:D38" si="1">IF(C9="","",ROUND(C9/B9,4))</f>
        <v/>
      </c>
      <c r="E9" s="285"/>
      <c r="F9" s="283"/>
      <c r="G9" s="286" t="str">
        <f t="shared" ref="G9:G38" si="2">IF(N(E9)=0," ",ROUND(F9/E9,4))</f>
        <v xml:space="preserve"> </v>
      </c>
      <c r="H9" s="287" t="str">
        <f t="shared" si="0"/>
        <v/>
      </c>
      <c r="I9" s="132"/>
    </row>
    <row r="10" spans="1:9" ht="23.5" thickBot="1">
      <c r="A10" s="281"/>
      <c r="B10" s="282"/>
      <c r="C10" s="283"/>
      <c r="D10" s="284" t="str">
        <f t="shared" si="1"/>
        <v/>
      </c>
      <c r="E10" s="285"/>
      <c r="F10" s="283"/>
      <c r="G10" s="286" t="str">
        <f t="shared" si="2"/>
        <v xml:space="preserve"> </v>
      </c>
      <c r="H10" s="287" t="str">
        <f t="shared" si="0"/>
        <v/>
      </c>
      <c r="I10" s="132"/>
    </row>
    <row r="11" spans="1:9" ht="23.5" thickBot="1">
      <c r="A11" s="281"/>
      <c r="B11" s="282"/>
      <c r="C11" s="283"/>
      <c r="D11" s="284" t="str">
        <f>IF(C11="","",ROUND(C11/B11,4))</f>
        <v/>
      </c>
      <c r="E11" s="285"/>
      <c r="F11" s="283"/>
      <c r="G11" s="286" t="str">
        <f t="shared" si="2"/>
        <v xml:space="preserve"> </v>
      </c>
      <c r="H11" s="287" t="str">
        <f t="shared" si="0"/>
        <v/>
      </c>
      <c r="I11" s="132"/>
    </row>
    <row r="12" spans="1:9" ht="23.5" thickBot="1">
      <c r="A12" s="281"/>
      <c r="B12" s="282"/>
      <c r="C12" s="283"/>
      <c r="D12" s="284" t="str">
        <f t="shared" si="1"/>
        <v/>
      </c>
      <c r="E12" s="285" t="str">
        <f>IF(OR($C12="",'FLOOR SPACE'!$E$36=0),"",'FLOOR SPACE'!$E$36)</f>
        <v/>
      </c>
      <c r="F12" s="283" t="str">
        <f>IF(OR($C12="",'FLOOR SPACE'!$G$36=0),"",'FLOOR SPACE'!$G$36)</f>
        <v/>
      </c>
      <c r="G12" s="286" t="str">
        <f t="shared" si="2"/>
        <v xml:space="preserve"> </v>
      </c>
      <c r="H12" s="287" t="str">
        <f t="shared" si="0"/>
        <v/>
      </c>
      <c r="I12" s="132"/>
    </row>
    <row r="13" spans="1:9" ht="23.5" thickBot="1">
      <c r="A13" s="281"/>
      <c r="B13" s="282"/>
      <c r="C13" s="283"/>
      <c r="D13" s="284" t="str">
        <f t="shared" si="1"/>
        <v/>
      </c>
      <c r="E13" s="285" t="str">
        <f>IF(OR($C13="",'FLOOR SPACE'!$E$42=0),"",'FLOOR SPACE'!$E$42)</f>
        <v/>
      </c>
      <c r="F13" s="283" t="str">
        <f>IF(OR($C13="",'FLOOR SPACE'!$G$42=0),"",'FLOOR SPACE'!$G$42)</f>
        <v/>
      </c>
      <c r="G13" s="286" t="str">
        <f t="shared" si="2"/>
        <v xml:space="preserve"> </v>
      </c>
      <c r="H13" s="287" t="str">
        <f t="shared" si="0"/>
        <v/>
      </c>
      <c r="I13" s="132"/>
    </row>
    <row r="14" spans="1:9" ht="23.5" thickBot="1">
      <c r="A14" s="281"/>
      <c r="B14" s="282"/>
      <c r="C14" s="283"/>
      <c r="D14" s="284" t="str">
        <f t="shared" si="1"/>
        <v/>
      </c>
      <c r="E14" s="285" t="str">
        <f>IF(OR($C14="",'FLOOR SPACE'!$E$48=0),"",'FLOOR SPACE'!$E$48)</f>
        <v/>
      </c>
      <c r="F14" s="283" t="str">
        <f>IF(OR($C14="",'FLOOR SPACE'!$G$48=0),"",'FLOOR SPACE'!$G$48)</f>
        <v/>
      </c>
      <c r="G14" s="286" t="str">
        <f t="shared" si="2"/>
        <v xml:space="preserve"> </v>
      </c>
      <c r="H14" s="287" t="str">
        <f t="shared" si="0"/>
        <v/>
      </c>
      <c r="I14" s="132"/>
    </row>
    <row r="15" spans="1:9" ht="23.5" thickBot="1">
      <c r="A15" s="281"/>
      <c r="B15" s="282"/>
      <c r="C15" s="283"/>
      <c r="D15" s="284" t="str">
        <f t="shared" si="1"/>
        <v/>
      </c>
      <c r="E15" s="285" t="str">
        <f>IF(OR($C15="",'FLOOR SPACE'!$E$54=0),"",'FLOOR SPACE'!$E$54)</f>
        <v/>
      </c>
      <c r="F15" s="283" t="str">
        <f>IF(OR($C15="",'FLOOR SPACE'!$G$54=0),"",'FLOOR SPACE'!$G$54)</f>
        <v/>
      </c>
      <c r="G15" s="286" t="str">
        <f t="shared" si="2"/>
        <v xml:space="preserve"> </v>
      </c>
      <c r="H15" s="287" t="str">
        <f t="shared" si="0"/>
        <v/>
      </c>
      <c r="I15" s="132"/>
    </row>
    <row r="16" spans="1:9" ht="23.5" thickBot="1">
      <c r="A16" s="281"/>
      <c r="B16" s="282"/>
      <c r="C16" s="283"/>
      <c r="D16" s="284" t="str">
        <f t="shared" si="1"/>
        <v/>
      </c>
      <c r="E16" s="285" t="str">
        <f>IF(OR($C16="",'FLOOR SPACE'!$E$60=0),"",'FLOOR SPACE'!$E$60)</f>
        <v/>
      </c>
      <c r="F16" s="283" t="str">
        <f>IF(OR($C16="",'FLOOR SPACE'!$G$60=0),"",'FLOOR SPACE'!$G$60)</f>
        <v/>
      </c>
      <c r="G16" s="286" t="str">
        <f t="shared" si="2"/>
        <v xml:space="preserve"> </v>
      </c>
      <c r="H16" s="287" t="str">
        <f t="shared" si="0"/>
        <v/>
      </c>
      <c r="I16" s="132"/>
    </row>
    <row r="17" spans="1:9" ht="23.5" thickBot="1">
      <c r="A17" s="281"/>
      <c r="B17" s="282"/>
      <c r="C17" s="283"/>
      <c r="D17" s="284" t="str">
        <f t="shared" si="1"/>
        <v/>
      </c>
      <c r="E17" s="285" t="str">
        <f>IF(OR($C17="",'FLOOR SPACE'!$E$66=0),"",'FLOOR SPACE'!$E$66)</f>
        <v/>
      </c>
      <c r="F17" s="283" t="str">
        <f>IF(OR($C17="",'FLOOR SPACE'!$G$66=0),"",'FLOOR SPACE'!$G$66)</f>
        <v/>
      </c>
      <c r="G17" s="286" t="str">
        <f t="shared" si="2"/>
        <v xml:space="preserve"> </v>
      </c>
      <c r="H17" s="287" t="str">
        <f t="shared" si="0"/>
        <v/>
      </c>
      <c r="I17" s="132"/>
    </row>
    <row r="18" spans="1:9" ht="23.5" thickBot="1">
      <c r="A18" s="281"/>
      <c r="B18" s="282"/>
      <c r="C18" s="283"/>
      <c r="D18" s="284" t="str">
        <f t="shared" si="1"/>
        <v/>
      </c>
      <c r="E18" s="285" t="str">
        <f>IF(OR($C18="",'FLOOR SPACE'!$E$72=0),"",'FLOOR SPACE'!$E$72)</f>
        <v/>
      </c>
      <c r="F18" s="283" t="str">
        <f>IF(OR($C18="",'FLOOR SPACE'!$G$72=0),"",'FLOOR SPACE'!$G$72)</f>
        <v/>
      </c>
      <c r="G18" s="286" t="str">
        <f t="shared" si="2"/>
        <v xml:space="preserve"> </v>
      </c>
      <c r="H18" s="287" t="str">
        <f t="shared" si="0"/>
        <v/>
      </c>
      <c r="I18" s="132"/>
    </row>
    <row r="19" spans="1:9" ht="23.5" thickBot="1">
      <c r="A19" s="281"/>
      <c r="B19" s="282"/>
      <c r="C19" s="283"/>
      <c r="D19" s="284" t="str">
        <f t="shared" si="1"/>
        <v/>
      </c>
      <c r="E19" s="285" t="str">
        <f>IF(OR($C19="",'FLOOR SPACE'!$E$78=0),"",'FLOOR SPACE'!$E$78)</f>
        <v/>
      </c>
      <c r="F19" s="283" t="str">
        <f>IF(OR($C19="",'FLOOR SPACE'!$G$78=0),"",'FLOOR SPACE'!$G$78)</f>
        <v/>
      </c>
      <c r="G19" s="286" t="str">
        <f t="shared" si="2"/>
        <v xml:space="preserve"> </v>
      </c>
      <c r="H19" s="287" t="str">
        <f t="shared" si="0"/>
        <v/>
      </c>
      <c r="I19" s="132"/>
    </row>
    <row r="20" spans="1:9" ht="23.5" thickBot="1">
      <c r="A20" s="281"/>
      <c r="B20" s="282"/>
      <c r="C20" s="283"/>
      <c r="D20" s="284" t="str">
        <f>IF(C20="","",ROUND(C20/B20,4))</f>
        <v/>
      </c>
      <c r="E20" s="285" t="str">
        <f>IF(OR($C20="",'FLOOR SPACE'!$E$84=0),"",'FLOOR SPACE'!$E$84)</f>
        <v/>
      </c>
      <c r="F20" s="283" t="str">
        <f>IF(OR($C20="",'FLOOR SPACE'!$G$84=0),"",'FLOOR SPACE'!$G$84)</f>
        <v/>
      </c>
      <c r="G20" s="286" t="str">
        <f t="shared" si="2"/>
        <v xml:space="preserve"> </v>
      </c>
      <c r="H20" s="287" t="str">
        <f>IF(G20&lt;D20,G20,D20)</f>
        <v/>
      </c>
      <c r="I20" s="132"/>
    </row>
    <row r="21" spans="1:9" ht="23.5" thickBot="1">
      <c r="A21" s="281"/>
      <c r="B21" s="282"/>
      <c r="C21" s="283"/>
      <c r="D21" s="284" t="str">
        <f t="shared" si="1"/>
        <v/>
      </c>
      <c r="E21" s="285" t="str">
        <f>IF(OR($C21="",'FLOOR SPACE'!$E$90=0),"",'FLOOR SPACE'!$E$90)</f>
        <v/>
      </c>
      <c r="F21" s="283" t="str">
        <f>IF(OR($C21="",'FLOOR SPACE'!$G$90=0),"",'FLOOR SPACE'!$G$90)</f>
        <v/>
      </c>
      <c r="G21" s="286" t="str">
        <f t="shared" si="2"/>
        <v xml:space="preserve"> </v>
      </c>
      <c r="H21" s="287" t="str">
        <f t="shared" si="0"/>
        <v/>
      </c>
      <c r="I21" s="132"/>
    </row>
    <row r="22" spans="1:9" ht="23.5" thickBot="1">
      <c r="A22" s="281"/>
      <c r="B22" s="282"/>
      <c r="C22" s="283"/>
      <c r="D22" s="284" t="str">
        <f t="shared" si="1"/>
        <v/>
      </c>
      <c r="E22" s="285" t="str">
        <f>IF(OR($C22="",'FLOOR SPACE'!$E$96=0),"",'FLOOR SPACE'!$E$96)</f>
        <v/>
      </c>
      <c r="F22" s="283" t="str">
        <f>IF(OR($C22="",'FLOOR SPACE'!$G$96=0),"",'FLOOR SPACE'!$G$96)</f>
        <v/>
      </c>
      <c r="G22" s="286" t="str">
        <f t="shared" si="2"/>
        <v xml:space="preserve"> </v>
      </c>
      <c r="H22" s="287" t="str">
        <f t="shared" si="0"/>
        <v/>
      </c>
      <c r="I22" s="132"/>
    </row>
    <row r="23" spans="1:9" ht="23.5" thickBot="1">
      <c r="A23" s="281"/>
      <c r="B23" s="282"/>
      <c r="C23" s="283"/>
      <c r="D23" s="284" t="str">
        <f t="shared" si="1"/>
        <v/>
      </c>
      <c r="E23" s="285" t="str">
        <f>IF(OR($C23="",'FLOOR SPACE'!$E$102=0),"",'FLOOR SPACE'!$E$102)</f>
        <v/>
      </c>
      <c r="F23" s="283" t="str">
        <f>IF(OR($C23="",'FLOOR SPACE'!$G$102=0),"",'FLOOR SPACE'!$G$102)</f>
        <v/>
      </c>
      <c r="G23" s="286" t="str">
        <f t="shared" si="2"/>
        <v xml:space="preserve"> </v>
      </c>
      <c r="H23" s="287" t="str">
        <f t="shared" si="0"/>
        <v/>
      </c>
      <c r="I23" s="132"/>
    </row>
    <row r="24" spans="1:9" ht="23.5" thickBot="1">
      <c r="A24" s="281"/>
      <c r="B24" s="282"/>
      <c r="C24" s="283"/>
      <c r="D24" s="284" t="str">
        <f t="shared" si="1"/>
        <v/>
      </c>
      <c r="E24" s="285" t="str">
        <f>IF(OR($C24="",'FLOOR SPACE'!$E$108=0),"",'FLOOR SPACE'!$E$108)</f>
        <v/>
      </c>
      <c r="F24" s="283" t="str">
        <f>IF(OR($C24="",'FLOOR SPACE'!$G$108=0),"",'FLOOR SPACE'!$G$108)</f>
        <v/>
      </c>
      <c r="G24" s="286" t="str">
        <f t="shared" si="2"/>
        <v xml:space="preserve"> </v>
      </c>
      <c r="H24" s="287" t="str">
        <f t="shared" si="0"/>
        <v/>
      </c>
      <c r="I24" s="132"/>
    </row>
    <row r="25" spans="1:9" ht="23.5" thickBot="1">
      <c r="A25" s="281"/>
      <c r="B25" s="282"/>
      <c r="C25" s="283"/>
      <c r="D25" s="284" t="str">
        <f t="shared" si="1"/>
        <v/>
      </c>
      <c r="E25" s="285" t="str">
        <f>IF(OR($C25="",'FLOOR SPACE'!$E$114=0),"",'FLOOR SPACE'!$E$114)</f>
        <v/>
      </c>
      <c r="F25" s="283" t="str">
        <f>IF(OR($C25="",'FLOOR SPACE'!$G$114=0),"",'FLOOR SPACE'!$G$114)</f>
        <v/>
      </c>
      <c r="G25" s="286" t="str">
        <f t="shared" si="2"/>
        <v xml:space="preserve"> </v>
      </c>
      <c r="H25" s="287" t="str">
        <f t="shared" si="0"/>
        <v/>
      </c>
      <c r="I25" s="132"/>
    </row>
    <row r="26" spans="1:9" ht="23.5" thickBot="1">
      <c r="A26" s="281"/>
      <c r="B26" s="282"/>
      <c r="C26" s="283"/>
      <c r="D26" s="284" t="str">
        <f t="shared" si="1"/>
        <v/>
      </c>
      <c r="E26" s="285" t="str">
        <f>IF(OR($C26="",'FLOOR SPACE'!$E$120=0),"",'FLOOR SPACE'!$E$120)</f>
        <v/>
      </c>
      <c r="F26" s="283" t="str">
        <f>IF(OR($C26="",'FLOOR SPACE'!$G$120=0),"",'FLOOR SPACE'!$G$120)</f>
        <v/>
      </c>
      <c r="G26" s="286" t="str">
        <f t="shared" si="2"/>
        <v xml:space="preserve"> </v>
      </c>
      <c r="H26" s="287" t="str">
        <f t="shared" si="0"/>
        <v/>
      </c>
      <c r="I26" s="132"/>
    </row>
    <row r="27" spans="1:9" ht="23.5" thickBot="1">
      <c r="A27" s="281"/>
      <c r="B27" s="282"/>
      <c r="C27" s="283"/>
      <c r="D27" s="284" t="str">
        <f t="shared" si="1"/>
        <v/>
      </c>
      <c r="E27" s="285" t="str">
        <f>IF(OR($C27="",'FLOOR SPACE'!$E$126=0),"",'FLOOR SPACE'!$E$126)</f>
        <v/>
      </c>
      <c r="F27" s="283" t="str">
        <f>IF(OR($C27="",'FLOOR SPACE'!$G$126=0),"",'FLOOR SPACE'!$G$126)</f>
        <v/>
      </c>
      <c r="G27" s="286" t="str">
        <f t="shared" si="2"/>
        <v xml:space="preserve"> </v>
      </c>
      <c r="H27" s="287" t="str">
        <f t="shared" si="0"/>
        <v/>
      </c>
      <c r="I27" s="132"/>
    </row>
    <row r="28" spans="1:9" ht="23.5" thickBot="1">
      <c r="A28" s="281"/>
      <c r="B28" s="282"/>
      <c r="C28" s="283"/>
      <c r="D28" s="284" t="str">
        <f t="shared" si="1"/>
        <v/>
      </c>
      <c r="E28" s="285" t="str">
        <f>IF(OR($C28="",'FLOOR SPACE'!$E$132=0),"",'FLOOR SPACE'!$E$132)</f>
        <v/>
      </c>
      <c r="F28" s="283" t="str">
        <f>IF(OR($C28="",'FLOOR SPACE'!$G$132=0),"",'FLOOR SPACE'!$G$132)</f>
        <v/>
      </c>
      <c r="G28" s="286" t="str">
        <f t="shared" si="2"/>
        <v xml:space="preserve"> </v>
      </c>
      <c r="H28" s="287" t="str">
        <f t="shared" si="0"/>
        <v/>
      </c>
      <c r="I28" s="132"/>
    </row>
    <row r="29" spans="1:9" ht="23.5" thickBot="1">
      <c r="A29" s="281"/>
      <c r="B29" s="282"/>
      <c r="C29" s="283"/>
      <c r="D29" s="284" t="str">
        <f t="shared" si="1"/>
        <v/>
      </c>
      <c r="E29" s="285" t="str">
        <f>IF(OR($C29="",'FLOOR SPACE'!$E$138=0),"",'FLOOR SPACE'!$E$138)</f>
        <v/>
      </c>
      <c r="F29" s="283" t="str">
        <f>IF(OR($C29="",'FLOOR SPACE'!$G$138=0),"",'FLOOR SPACE'!$G$138)</f>
        <v/>
      </c>
      <c r="G29" s="286" t="str">
        <f t="shared" si="2"/>
        <v xml:space="preserve"> </v>
      </c>
      <c r="H29" s="287" t="str">
        <f t="shared" si="0"/>
        <v/>
      </c>
      <c r="I29" s="132"/>
    </row>
    <row r="30" spans="1:9" ht="23.5" thickBot="1">
      <c r="A30" s="281"/>
      <c r="B30" s="282"/>
      <c r="C30" s="283"/>
      <c r="D30" s="284" t="str">
        <f t="shared" si="1"/>
        <v/>
      </c>
      <c r="E30" s="285" t="str">
        <f>IF(OR($C30="",'FLOOR SPACE'!$E$144=0),"",'FLOOR SPACE'!$E$144)</f>
        <v/>
      </c>
      <c r="F30" s="283" t="str">
        <f>IF(OR($C30="",'FLOOR SPACE'!$G$144=0),"",'FLOOR SPACE'!$G$144)</f>
        <v/>
      </c>
      <c r="G30" s="286" t="str">
        <f t="shared" si="2"/>
        <v xml:space="preserve"> </v>
      </c>
      <c r="H30" s="287" t="str">
        <f t="shared" si="0"/>
        <v/>
      </c>
      <c r="I30" s="132"/>
    </row>
    <row r="31" spans="1:9" ht="23.5" thickBot="1">
      <c r="A31" s="281"/>
      <c r="B31" s="282"/>
      <c r="C31" s="283"/>
      <c r="D31" s="284" t="str">
        <f>IF(C31="","",ROUND(C31/B31,4))</f>
        <v/>
      </c>
      <c r="E31" s="285" t="str">
        <f>IF(OR($C31="",'FLOOR SPACE'!$E$150=0),"",'FLOOR SPACE'!$E$150)</f>
        <v/>
      </c>
      <c r="F31" s="283" t="str">
        <f>IF(OR($C31="",'FLOOR SPACE'!$G$150=0),"",'FLOOR SPACE'!$G$150)</f>
        <v/>
      </c>
      <c r="G31" s="286" t="str">
        <f t="shared" si="2"/>
        <v xml:space="preserve"> </v>
      </c>
      <c r="H31" s="287" t="str">
        <f t="shared" si="0"/>
        <v/>
      </c>
      <c r="I31" s="132"/>
    </row>
    <row r="32" spans="1:9" ht="23.5" thickBot="1">
      <c r="A32" s="281"/>
      <c r="B32" s="282"/>
      <c r="C32" s="283"/>
      <c r="D32" s="284" t="str">
        <f t="shared" si="1"/>
        <v/>
      </c>
      <c r="E32" s="285" t="str">
        <f>IF(OR($C32="",'FLOOR SPACE'!$E$156=0),"",'FLOOR SPACE'!$E$156)</f>
        <v/>
      </c>
      <c r="F32" s="283" t="str">
        <f>IF(OR($C32="",'FLOOR SPACE'!$G$156=0),"",'FLOOR SPACE'!$G$156)</f>
        <v/>
      </c>
      <c r="G32" s="286" t="str">
        <f t="shared" si="2"/>
        <v xml:space="preserve"> </v>
      </c>
      <c r="H32" s="287" t="str">
        <f t="shared" si="0"/>
        <v/>
      </c>
      <c r="I32" s="132"/>
    </row>
    <row r="33" spans="1:9" ht="23.5" thickBot="1">
      <c r="A33" s="281"/>
      <c r="B33" s="282"/>
      <c r="C33" s="283"/>
      <c r="D33" s="284" t="str">
        <f t="shared" si="1"/>
        <v/>
      </c>
      <c r="E33" s="285" t="str">
        <f>IF(OR($C33="",'FLOOR SPACE'!$E$162=0),"",'FLOOR SPACE'!$E$162)</f>
        <v/>
      </c>
      <c r="F33" s="283" t="str">
        <f>IF(OR($C33="",'FLOOR SPACE'!$G$162=0),"",'FLOOR SPACE'!$G$162)</f>
        <v/>
      </c>
      <c r="G33" s="286" t="str">
        <f t="shared" si="2"/>
        <v xml:space="preserve"> </v>
      </c>
      <c r="H33" s="287" t="str">
        <f t="shared" si="0"/>
        <v/>
      </c>
      <c r="I33" s="132"/>
    </row>
    <row r="34" spans="1:9" ht="23.5" thickBot="1">
      <c r="A34" s="281"/>
      <c r="B34" s="282"/>
      <c r="C34" s="283"/>
      <c r="D34" s="284" t="str">
        <f t="shared" si="1"/>
        <v/>
      </c>
      <c r="E34" s="285" t="str">
        <f>IF(OR($C34="",'FLOOR SPACE'!$E$168=0),"",'FLOOR SPACE'!$E$168)</f>
        <v/>
      </c>
      <c r="F34" s="283" t="str">
        <f>IF(OR($C34="",'FLOOR SPACE'!$G$168=0),"",'FLOOR SPACE'!$G$168)</f>
        <v/>
      </c>
      <c r="G34" s="286" t="str">
        <f t="shared" si="2"/>
        <v xml:space="preserve"> </v>
      </c>
      <c r="H34" s="287" t="str">
        <f t="shared" si="0"/>
        <v/>
      </c>
      <c r="I34" s="132"/>
    </row>
    <row r="35" spans="1:9" ht="23.5" thickBot="1">
      <c r="A35" s="281"/>
      <c r="B35" s="282"/>
      <c r="C35" s="283"/>
      <c r="D35" s="284" t="str">
        <f t="shared" si="1"/>
        <v/>
      </c>
      <c r="E35" s="285" t="str">
        <f>IF(OR($C35="",'FLOOR SPACE'!$E$174=0),"",'FLOOR SPACE'!$E$174)</f>
        <v/>
      </c>
      <c r="F35" s="283" t="str">
        <f>IF(OR($C35="",'FLOOR SPACE'!$G$174=0),"",'FLOOR SPACE'!$G$174)</f>
        <v/>
      </c>
      <c r="G35" s="286" t="str">
        <f t="shared" si="2"/>
        <v xml:space="preserve"> </v>
      </c>
      <c r="H35" s="287" t="str">
        <f t="shared" si="0"/>
        <v/>
      </c>
      <c r="I35" s="132"/>
    </row>
    <row r="36" spans="1:9" ht="23.5" thickBot="1">
      <c r="A36" s="281"/>
      <c r="B36" s="282"/>
      <c r="C36" s="283"/>
      <c r="D36" s="284" t="str">
        <f t="shared" si="1"/>
        <v/>
      </c>
      <c r="E36" s="285" t="str">
        <f>IF(OR($C36="",'FLOOR SPACE'!$E$180=0),"",'FLOOR SPACE'!$E$180)</f>
        <v/>
      </c>
      <c r="F36" s="283" t="str">
        <f>IF(OR($C36="",'FLOOR SPACE'!$G$180=0),"",'FLOOR SPACE'!$G$180)</f>
        <v/>
      </c>
      <c r="G36" s="286" t="str">
        <f t="shared" si="2"/>
        <v xml:space="preserve"> </v>
      </c>
      <c r="H36" s="287" t="str">
        <f t="shared" si="0"/>
        <v/>
      </c>
      <c r="I36" s="132"/>
    </row>
    <row r="37" spans="1:9" ht="23.5" thickBot="1">
      <c r="A37" s="281"/>
      <c r="B37" s="282"/>
      <c r="C37" s="283"/>
      <c r="D37" s="284" t="str">
        <f t="shared" si="1"/>
        <v/>
      </c>
      <c r="E37" s="285" t="str">
        <f>IF(OR($C37="",'FLOOR SPACE'!$E$186=0),"",'FLOOR SPACE'!$E$186)</f>
        <v/>
      </c>
      <c r="F37" s="283" t="str">
        <f>IF(OR($C37="",'FLOOR SPACE'!$G$186=0),"",'FLOOR SPACE'!$G$186)</f>
        <v/>
      </c>
      <c r="G37" s="286" t="str">
        <f t="shared" si="2"/>
        <v xml:space="preserve"> </v>
      </c>
      <c r="H37" s="287" t="str">
        <f t="shared" si="0"/>
        <v/>
      </c>
      <c r="I37" s="132"/>
    </row>
    <row r="38" spans="1:9" ht="23.5" thickBot="1">
      <c r="A38" s="281"/>
      <c r="B38" s="282"/>
      <c r="C38" s="283"/>
      <c r="D38" s="284" t="str">
        <f t="shared" si="1"/>
        <v/>
      </c>
      <c r="E38" s="285" t="str">
        <f>IF(OR($C38="",'FLOOR SPACE'!$E$192=0),"",'FLOOR SPACE'!$E$192)</f>
        <v/>
      </c>
      <c r="F38" s="283" t="str">
        <f>IF(OR($C38="",'FLOOR SPACE'!$G$192=0),"",'FLOOR SPACE'!$G$192)</f>
        <v/>
      </c>
      <c r="G38" s="286" t="str">
        <f t="shared" si="2"/>
        <v xml:space="preserve"> </v>
      </c>
      <c r="H38" s="287" t="str">
        <f t="shared" si="0"/>
        <v/>
      </c>
      <c r="I38" s="132"/>
    </row>
    <row r="39" spans="1:9" ht="23.5" thickBot="1">
      <c r="A39" s="297" t="s">
        <v>210</v>
      </c>
      <c r="B39" s="291" t="str">
        <f>IF(B8="","",SUM(B8:B38))</f>
        <v/>
      </c>
      <c r="C39" s="292" t="str">
        <f>IF(C8="","",SUM(C8:C38))</f>
        <v/>
      </c>
      <c r="D39" s="293" t="str">
        <f>IF(B39="","",ROUND(C39/B39,4))</f>
        <v/>
      </c>
      <c r="E39" s="47"/>
      <c r="F39" s="47"/>
      <c r="G39" s="48"/>
      <c r="H39" s="48"/>
      <c r="I39" s="132"/>
    </row>
    <row r="40" spans="1:9" ht="23" thickBot="1">
      <c r="A40" s="132"/>
      <c r="B40" s="132"/>
      <c r="C40" s="132"/>
      <c r="D40" s="132"/>
      <c r="E40" s="132"/>
      <c r="F40" s="132"/>
      <c r="G40" s="132"/>
      <c r="H40" s="132"/>
      <c r="I40" s="132"/>
    </row>
    <row r="41" spans="1:9" ht="23">
      <c r="A41" s="276"/>
      <c r="B41" s="277" t="s">
        <v>281</v>
      </c>
      <c r="C41" s="132"/>
      <c r="D41" s="132"/>
      <c r="E41" s="132"/>
      <c r="F41" s="132"/>
      <c r="G41" s="132"/>
      <c r="H41" s="132"/>
      <c r="I41" s="132"/>
    </row>
    <row r="42" spans="1:9" ht="23">
      <c r="A42" s="278" t="s">
        <v>354</v>
      </c>
      <c r="B42" s="279" t="s">
        <v>355</v>
      </c>
      <c r="C42" s="132"/>
      <c r="D42" s="132"/>
      <c r="E42" s="132"/>
      <c r="F42" s="132"/>
      <c r="G42" s="132"/>
      <c r="H42" s="132"/>
      <c r="I42" s="132"/>
    </row>
    <row r="43" spans="1:9" ht="23.5" thickBot="1">
      <c r="A43" s="298" t="s">
        <v>358</v>
      </c>
      <c r="B43" s="280" t="s">
        <v>106</v>
      </c>
      <c r="C43" s="132"/>
      <c r="D43" s="132"/>
      <c r="E43" s="132"/>
      <c r="F43" s="132"/>
      <c r="G43" s="132"/>
      <c r="H43" s="132"/>
      <c r="I43" s="132"/>
    </row>
    <row r="44" spans="1:9" ht="23.5" thickBot="1">
      <c r="A44" s="288"/>
      <c r="B44" s="289"/>
      <c r="C44" s="132"/>
      <c r="D44" s="132"/>
      <c r="E44" s="132"/>
      <c r="F44" s="132"/>
      <c r="G44" s="132"/>
      <c r="H44" s="132"/>
      <c r="I44" s="132"/>
    </row>
    <row r="45" spans="1:9" ht="23.5" thickBot="1">
      <c r="A45" s="288"/>
      <c r="B45" s="289"/>
      <c r="C45" s="132"/>
      <c r="D45" s="132"/>
      <c r="E45" s="132"/>
      <c r="F45" s="132"/>
      <c r="G45" s="132"/>
      <c r="H45" s="132"/>
      <c r="I45" s="132"/>
    </row>
    <row r="46" spans="1:9" ht="23.5" thickBot="1">
      <c r="A46" s="288"/>
      <c r="B46" s="289"/>
      <c r="C46" s="132"/>
      <c r="D46" s="132"/>
      <c r="E46" s="132"/>
      <c r="F46" s="132"/>
      <c r="G46" s="132"/>
      <c r="H46" s="132"/>
      <c r="I46" s="132"/>
    </row>
    <row r="47" spans="1:9" ht="23.5" thickBot="1">
      <c r="A47" s="288"/>
      <c r="B47" s="290"/>
      <c r="C47" s="132"/>
      <c r="D47" s="132"/>
      <c r="E47" s="132"/>
      <c r="F47" s="132"/>
      <c r="G47" s="132"/>
      <c r="H47" s="132"/>
      <c r="I47" s="132"/>
    </row>
    <row r="48" spans="1:9" ht="23.5" thickBot="1">
      <c r="A48" s="296" t="s">
        <v>356</v>
      </c>
      <c r="B48" s="291" t="str">
        <f>IF(B44="","",SUM(B44:B47))</f>
        <v/>
      </c>
      <c r="C48" s="132"/>
      <c r="E48" s="132"/>
      <c r="F48" s="295" t="s">
        <v>357</v>
      </c>
      <c r="G48" s="294" t="str">
        <f>IF(N(B39)+N(B48)=0,"",N(B39)+N(B48))</f>
        <v/>
      </c>
      <c r="H48" s="132"/>
      <c r="I48" s="132"/>
    </row>
    <row r="49" spans="1:9" ht="6.75" customHeight="1">
      <c r="A49" s="132"/>
      <c r="B49" s="132"/>
      <c r="C49" s="132"/>
      <c r="D49" s="132"/>
      <c r="E49" s="132"/>
      <c r="F49" s="132"/>
      <c r="G49" s="132"/>
      <c r="H49" s="132"/>
      <c r="I49" s="132"/>
    </row>
  </sheetData>
  <sheetProtection algorithmName="SHA-512" hashValue="ruX1Ca/48FIoQZjZ0+LCZuMFSdKvjBOPoF0jHFHmqq6SYPtFDPs0/TPCpkL8g8OBJtzxVQeNg23rcKUbw95JKA==" saltValue="J4e+n3ru3FtGP4YyPsE5wQ==" spinCount="100000" sheet="1" objects="1" scenarios="1"/>
  <phoneticPr fontId="0" type="noConversion"/>
  <printOptions horizontalCentered="1"/>
  <pageMargins left="0.25" right="0.25" top="0.5" bottom="0.75" header="0.5" footer="0.5"/>
  <pageSetup scale="47" firstPageNumber="7" orientation="landscape" useFirstPageNumber="1" r:id="rId1"/>
  <headerFooter alignWithMargins="0">
    <oddFooter>&amp;LHC Development Final Cost Certification (DFCC)
&amp;10Rev. 04-2020&amp;RPage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FF99"/>
  </sheetPr>
  <dimension ref="A1:M193"/>
  <sheetViews>
    <sheetView zoomScale="60" zoomScaleNormal="60" workbookViewId="0">
      <selection activeCell="B8" sqref="B8"/>
    </sheetView>
  </sheetViews>
  <sheetFormatPr defaultRowHeight="14"/>
  <cols>
    <col min="1" max="1" width="34" style="307" customWidth="1"/>
    <col min="2" max="2" width="12.8984375" style="307" customWidth="1"/>
    <col min="3" max="3" width="8.44921875" style="307" customWidth="1"/>
    <col min="4" max="4" width="8.296875" style="309" customWidth="1"/>
    <col min="5" max="5" width="9.796875" style="307" customWidth="1"/>
    <col min="6" max="6" width="9.44921875" style="309" customWidth="1"/>
    <col min="7" max="7" width="9.546875" style="307" customWidth="1"/>
    <col min="8" max="8" width="9.046875" style="307" customWidth="1"/>
    <col min="9" max="9" width="9.09765625" style="307" customWidth="1"/>
    <col min="10" max="256" width="9.25" style="307"/>
    <col min="257" max="257" width="24.046875" style="307" customWidth="1"/>
    <col min="258" max="258" width="12.8984375" style="307" customWidth="1"/>
    <col min="259" max="260" width="5.75" style="307" customWidth="1"/>
    <col min="261" max="261" width="6.796875" style="307" customWidth="1"/>
    <col min="262" max="262" width="5.75" style="307" customWidth="1"/>
    <col min="263" max="263" width="6.796875" style="307" customWidth="1"/>
    <col min="264" max="264" width="5.796875" style="307" customWidth="1"/>
    <col min="265" max="265" width="9.09765625" style="307" customWidth="1"/>
    <col min="266" max="512" width="9.25" style="307"/>
    <col min="513" max="513" width="24.046875" style="307" customWidth="1"/>
    <col min="514" max="514" width="12.8984375" style="307" customWidth="1"/>
    <col min="515" max="516" width="5.75" style="307" customWidth="1"/>
    <col min="517" max="517" width="6.796875" style="307" customWidth="1"/>
    <col min="518" max="518" width="5.75" style="307" customWidth="1"/>
    <col min="519" max="519" width="6.796875" style="307" customWidth="1"/>
    <col min="520" max="520" width="5.796875" style="307" customWidth="1"/>
    <col min="521" max="521" width="9.09765625" style="307" customWidth="1"/>
    <col min="522" max="768" width="9.25" style="307"/>
    <col min="769" max="769" width="24.046875" style="307" customWidth="1"/>
    <col min="770" max="770" width="12.8984375" style="307" customWidth="1"/>
    <col min="771" max="772" width="5.75" style="307" customWidth="1"/>
    <col min="773" max="773" width="6.796875" style="307" customWidth="1"/>
    <col min="774" max="774" width="5.75" style="307" customWidth="1"/>
    <col min="775" max="775" width="6.796875" style="307" customWidth="1"/>
    <col min="776" max="776" width="5.796875" style="307" customWidth="1"/>
    <col min="777" max="777" width="9.09765625" style="307" customWidth="1"/>
    <col min="778" max="1024" width="9.25" style="307"/>
    <col min="1025" max="1025" width="24.046875" style="307" customWidth="1"/>
    <col min="1026" max="1026" width="12.8984375" style="307" customWidth="1"/>
    <col min="1027" max="1028" width="5.75" style="307" customWidth="1"/>
    <col min="1029" max="1029" width="6.796875" style="307" customWidth="1"/>
    <col min="1030" max="1030" width="5.75" style="307" customWidth="1"/>
    <col min="1031" max="1031" width="6.796875" style="307" customWidth="1"/>
    <col min="1032" max="1032" width="5.796875" style="307" customWidth="1"/>
    <col min="1033" max="1033" width="9.09765625" style="307" customWidth="1"/>
    <col min="1034" max="1280" width="9.25" style="307"/>
    <col min="1281" max="1281" width="24.046875" style="307" customWidth="1"/>
    <col min="1282" max="1282" width="12.8984375" style="307" customWidth="1"/>
    <col min="1283" max="1284" width="5.75" style="307" customWidth="1"/>
    <col min="1285" max="1285" width="6.796875" style="307" customWidth="1"/>
    <col min="1286" max="1286" width="5.75" style="307" customWidth="1"/>
    <col min="1287" max="1287" width="6.796875" style="307" customWidth="1"/>
    <col min="1288" max="1288" width="5.796875" style="307" customWidth="1"/>
    <col min="1289" max="1289" width="9.09765625" style="307" customWidth="1"/>
    <col min="1290" max="1536" width="9.25" style="307"/>
    <col min="1537" max="1537" width="24.046875" style="307" customWidth="1"/>
    <col min="1538" max="1538" width="12.8984375" style="307" customWidth="1"/>
    <col min="1539" max="1540" width="5.75" style="307" customWidth="1"/>
    <col min="1541" max="1541" width="6.796875" style="307" customWidth="1"/>
    <col min="1542" max="1542" width="5.75" style="307" customWidth="1"/>
    <col min="1543" max="1543" width="6.796875" style="307" customWidth="1"/>
    <col min="1544" max="1544" width="5.796875" style="307" customWidth="1"/>
    <col min="1545" max="1545" width="9.09765625" style="307" customWidth="1"/>
    <col min="1546" max="1792" width="9.25" style="307"/>
    <col min="1793" max="1793" width="24.046875" style="307" customWidth="1"/>
    <col min="1794" max="1794" width="12.8984375" style="307" customWidth="1"/>
    <col min="1795" max="1796" width="5.75" style="307" customWidth="1"/>
    <col min="1797" max="1797" width="6.796875" style="307" customWidth="1"/>
    <col min="1798" max="1798" width="5.75" style="307" customWidth="1"/>
    <col min="1799" max="1799" width="6.796875" style="307" customWidth="1"/>
    <col min="1800" max="1800" width="5.796875" style="307" customWidth="1"/>
    <col min="1801" max="1801" width="9.09765625" style="307" customWidth="1"/>
    <col min="1802" max="2048" width="9.25" style="307"/>
    <col min="2049" max="2049" width="24.046875" style="307" customWidth="1"/>
    <col min="2050" max="2050" width="12.8984375" style="307" customWidth="1"/>
    <col min="2051" max="2052" width="5.75" style="307" customWidth="1"/>
    <col min="2053" max="2053" width="6.796875" style="307" customWidth="1"/>
    <col min="2054" max="2054" width="5.75" style="307" customWidth="1"/>
    <col min="2055" max="2055" width="6.796875" style="307" customWidth="1"/>
    <col min="2056" max="2056" width="5.796875" style="307" customWidth="1"/>
    <col min="2057" max="2057" width="9.09765625" style="307" customWidth="1"/>
    <col min="2058" max="2304" width="9.25" style="307"/>
    <col min="2305" max="2305" width="24.046875" style="307" customWidth="1"/>
    <col min="2306" max="2306" width="12.8984375" style="307" customWidth="1"/>
    <col min="2307" max="2308" width="5.75" style="307" customWidth="1"/>
    <col min="2309" max="2309" width="6.796875" style="307" customWidth="1"/>
    <col min="2310" max="2310" width="5.75" style="307" customWidth="1"/>
    <col min="2311" max="2311" width="6.796875" style="307" customWidth="1"/>
    <col min="2312" max="2312" width="5.796875" style="307" customWidth="1"/>
    <col min="2313" max="2313" width="9.09765625" style="307" customWidth="1"/>
    <col min="2314" max="2560" width="9.25" style="307"/>
    <col min="2561" max="2561" width="24.046875" style="307" customWidth="1"/>
    <col min="2562" max="2562" width="12.8984375" style="307" customWidth="1"/>
    <col min="2563" max="2564" width="5.75" style="307" customWidth="1"/>
    <col min="2565" max="2565" width="6.796875" style="307" customWidth="1"/>
    <col min="2566" max="2566" width="5.75" style="307" customWidth="1"/>
    <col min="2567" max="2567" width="6.796875" style="307" customWidth="1"/>
    <col min="2568" max="2568" width="5.796875" style="307" customWidth="1"/>
    <col min="2569" max="2569" width="9.09765625" style="307" customWidth="1"/>
    <col min="2570" max="2816" width="9.25" style="307"/>
    <col min="2817" max="2817" width="24.046875" style="307" customWidth="1"/>
    <col min="2818" max="2818" width="12.8984375" style="307" customWidth="1"/>
    <col min="2819" max="2820" width="5.75" style="307" customWidth="1"/>
    <col min="2821" max="2821" width="6.796875" style="307" customWidth="1"/>
    <col min="2822" max="2822" width="5.75" style="307" customWidth="1"/>
    <col min="2823" max="2823" width="6.796875" style="307" customWidth="1"/>
    <col min="2824" max="2824" width="5.796875" style="307" customWidth="1"/>
    <col min="2825" max="2825" width="9.09765625" style="307" customWidth="1"/>
    <col min="2826" max="3072" width="9.25" style="307"/>
    <col min="3073" max="3073" width="24.046875" style="307" customWidth="1"/>
    <col min="3074" max="3074" width="12.8984375" style="307" customWidth="1"/>
    <col min="3075" max="3076" width="5.75" style="307" customWidth="1"/>
    <col min="3077" max="3077" width="6.796875" style="307" customWidth="1"/>
    <col min="3078" max="3078" width="5.75" style="307" customWidth="1"/>
    <col min="3079" max="3079" width="6.796875" style="307" customWidth="1"/>
    <col min="3080" max="3080" width="5.796875" style="307" customWidth="1"/>
    <col min="3081" max="3081" width="9.09765625" style="307" customWidth="1"/>
    <col min="3082" max="3328" width="9.25" style="307"/>
    <col min="3329" max="3329" width="24.046875" style="307" customWidth="1"/>
    <col min="3330" max="3330" width="12.8984375" style="307" customWidth="1"/>
    <col min="3331" max="3332" width="5.75" style="307" customWidth="1"/>
    <col min="3333" max="3333" width="6.796875" style="307" customWidth="1"/>
    <col min="3334" max="3334" width="5.75" style="307" customWidth="1"/>
    <col min="3335" max="3335" width="6.796875" style="307" customWidth="1"/>
    <col min="3336" max="3336" width="5.796875" style="307" customWidth="1"/>
    <col min="3337" max="3337" width="9.09765625" style="307" customWidth="1"/>
    <col min="3338" max="3584" width="9.25" style="307"/>
    <col min="3585" max="3585" width="24.046875" style="307" customWidth="1"/>
    <col min="3586" max="3586" width="12.8984375" style="307" customWidth="1"/>
    <col min="3587" max="3588" width="5.75" style="307" customWidth="1"/>
    <col min="3589" max="3589" width="6.796875" style="307" customWidth="1"/>
    <col min="3590" max="3590" width="5.75" style="307" customWidth="1"/>
    <col min="3591" max="3591" width="6.796875" style="307" customWidth="1"/>
    <col min="3592" max="3592" width="5.796875" style="307" customWidth="1"/>
    <col min="3593" max="3593" width="9.09765625" style="307" customWidth="1"/>
    <col min="3594" max="3840" width="9.25" style="307"/>
    <col min="3841" max="3841" width="24.046875" style="307" customWidth="1"/>
    <col min="3842" max="3842" width="12.8984375" style="307" customWidth="1"/>
    <col min="3843" max="3844" width="5.75" style="307" customWidth="1"/>
    <col min="3845" max="3845" width="6.796875" style="307" customWidth="1"/>
    <col min="3846" max="3846" width="5.75" style="307" customWidth="1"/>
    <col min="3847" max="3847" width="6.796875" style="307" customWidth="1"/>
    <col min="3848" max="3848" width="5.796875" style="307" customWidth="1"/>
    <col min="3849" max="3849" width="9.09765625" style="307" customWidth="1"/>
    <col min="3850" max="4096" width="9.25" style="307"/>
    <col min="4097" max="4097" width="24.046875" style="307" customWidth="1"/>
    <col min="4098" max="4098" width="12.8984375" style="307" customWidth="1"/>
    <col min="4099" max="4100" width="5.75" style="307" customWidth="1"/>
    <col min="4101" max="4101" width="6.796875" style="307" customWidth="1"/>
    <col min="4102" max="4102" width="5.75" style="307" customWidth="1"/>
    <col min="4103" max="4103" width="6.796875" style="307" customWidth="1"/>
    <col min="4104" max="4104" width="5.796875" style="307" customWidth="1"/>
    <col min="4105" max="4105" width="9.09765625" style="307" customWidth="1"/>
    <col min="4106" max="4352" width="9.25" style="307"/>
    <col min="4353" max="4353" width="24.046875" style="307" customWidth="1"/>
    <col min="4354" max="4354" width="12.8984375" style="307" customWidth="1"/>
    <col min="4355" max="4356" width="5.75" style="307" customWidth="1"/>
    <col min="4357" max="4357" width="6.796875" style="307" customWidth="1"/>
    <col min="4358" max="4358" width="5.75" style="307" customWidth="1"/>
    <col min="4359" max="4359" width="6.796875" style="307" customWidth="1"/>
    <col min="4360" max="4360" width="5.796875" style="307" customWidth="1"/>
    <col min="4361" max="4361" width="9.09765625" style="307" customWidth="1"/>
    <col min="4362" max="4608" width="9.25" style="307"/>
    <col min="4609" max="4609" width="24.046875" style="307" customWidth="1"/>
    <col min="4610" max="4610" width="12.8984375" style="307" customWidth="1"/>
    <col min="4611" max="4612" width="5.75" style="307" customWidth="1"/>
    <col min="4613" max="4613" width="6.796875" style="307" customWidth="1"/>
    <col min="4614" max="4614" width="5.75" style="307" customWidth="1"/>
    <col min="4615" max="4615" width="6.796875" style="307" customWidth="1"/>
    <col min="4616" max="4616" width="5.796875" style="307" customWidth="1"/>
    <col min="4617" max="4617" width="9.09765625" style="307" customWidth="1"/>
    <col min="4618" max="4864" width="9.25" style="307"/>
    <col min="4865" max="4865" width="24.046875" style="307" customWidth="1"/>
    <col min="4866" max="4866" width="12.8984375" style="307" customWidth="1"/>
    <col min="4867" max="4868" width="5.75" style="307" customWidth="1"/>
    <col min="4869" max="4869" width="6.796875" style="307" customWidth="1"/>
    <col min="4870" max="4870" width="5.75" style="307" customWidth="1"/>
    <col min="4871" max="4871" width="6.796875" style="307" customWidth="1"/>
    <col min="4872" max="4872" width="5.796875" style="307" customWidth="1"/>
    <col min="4873" max="4873" width="9.09765625" style="307" customWidth="1"/>
    <col min="4874" max="5120" width="9.25" style="307"/>
    <col min="5121" max="5121" width="24.046875" style="307" customWidth="1"/>
    <col min="5122" max="5122" width="12.8984375" style="307" customWidth="1"/>
    <col min="5123" max="5124" width="5.75" style="307" customWidth="1"/>
    <col min="5125" max="5125" width="6.796875" style="307" customWidth="1"/>
    <col min="5126" max="5126" width="5.75" style="307" customWidth="1"/>
    <col min="5127" max="5127" width="6.796875" style="307" customWidth="1"/>
    <col min="5128" max="5128" width="5.796875" style="307" customWidth="1"/>
    <col min="5129" max="5129" width="9.09765625" style="307" customWidth="1"/>
    <col min="5130" max="5376" width="9.25" style="307"/>
    <col min="5377" max="5377" width="24.046875" style="307" customWidth="1"/>
    <col min="5378" max="5378" width="12.8984375" style="307" customWidth="1"/>
    <col min="5379" max="5380" width="5.75" style="307" customWidth="1"/>
    <col min="5381" max="5381" width="6.796875" style="307" customWidth="1"/>
    <col min="5382" max="5382" width="5.75" style="307" customWidth="1"/>
    <col min="5383" max="5383" width="6.796875" style="307" customWidth="1"/>
    <col min="5384" max="5384" width="5.796875" style="307" customWidth="1"/>
    <col min="5385" max="5385" width="9.09765625" style="307" customWidth="1"/>
    <col min="5386" max="5632" width="9.25" style="307"/>
    <col min="5633" max="5633" width="24.046875" style="307" customWidth="1"/>
    <col min="5634" max="5634" width="12.8984375" style="307" customWidth="1"/>
    <col min="5635" max="5636" width="5.75" style="307" customWidth="1"/>
    <col min="5637" max="5637" width="6.796875" style="307" customWidth="1"/>
    <col min="5638" max="5638" width="5.75" style="307" customWidth="1"/>
    <col min="5639" max="5639" width="6.796875" style="307" customWidth="1"/>
    <col min="5640" max="5640" width="5.796875" style="307" customWidth="1"/>
    <col min="5641" max="5641" width="9.09765625" style="307" customWidth="1"/>
    <col min="5642" max="5888" width="9.25" style="307"/>
    <col min="5889" max="5889" width="24.046875" style="307" customWidth="1"/>
    <col min="5890" max="5890" width="12.8984375" style="307" customWidth="1"/>
    <col min="5891" max="5892" width="5.75" style="307" customWidth="1"/>
    <col min="5893" max="5893" width="6.796875" style="307" customWidth="1"/>
    <col min="5894" max="5894" width="5.75" style="307" customWidth="1"/>
    <col min="5895" max="5895" width="6.796875" style="307" customWidth="1"/>
    <col min="5896" max="5896" width="5.796875" style="307" customWidth="1"/>
    <col min="5897" max="5897" width="9.09765625" style="307" customWidth="1"/>
    <col min="5898" max="6144" width="9.25" style="307"/>
    <col min="6145" max="6145" width="24.046875" style="307" customWidth="1"/>
    <col min="6146" max="6146" width="12.8984375" style="307" customWidth="1"/>
    <col min="6147" max="6148" width="5.75" style="307" customWidth="1"/>
    <col min="6149" max="6149" width="6.796875" style="307" customWidth="1"/>
    <col min="6150" max="6150" width="5.75" style="307" customWidth="1"/>
    <col min="6151" max="6151" width="6.796875" style="307" customWidth="1"/>
    <col min="6152" max="6152" width="5.796875" style="307" customWidth="1"/>
    <col min="6153" max="6153" width="9.09765625" style="307" customWidth="1"/>
    <col min="6154" max="6400" width="9.25" style="307"/>
    <col min="6401" max="6401" width="24.046875" style="307" customWidth="1"/>
    <col min="6402" max="6402" width="12.8984375" style="307" customWidth="1"/>
    <col min="6403" max="6404" width="5.75" style="307" customWidth="1"/>
    <col min="6405" max="6405" width="6.796875" style="307" customWidth="1"/>
    <col min="6406" max="6406" width="5.75" style="307" customWidth="1"/>
    <col min="6407" max="6407" width="6.796875" style="307" customWidth="1"/>
    <col min="6408" max="6408" width="5.796875" style="307" customWidth="1"/>
    <col min="6409" max="6409" width="9.09765625" style="307" customWidth="1"/>
    <col min="6410" max="6656" width="9.25" style="307"/>
    <col min="6657" max="6657" width="24.046875" style="307" customWidth="1"/>
    <col min="6658" max="6658" width="12.8984375" style="307" customWidth="1"/>
    <col min="6659" max="6660" width="5.75" style="307" customWidth="1"/>
    <col min="6661" max="6661" width="6.796875" style="307" customWidth="1"/>
    <col min="6662" max="6662" width="5.75" style="307" customWidth="1"/>
    <col min="6663" max="6663" width="6.796875" style="307" customWidth="1"/>
    <col min="6664" max="6664" width="5.796875" style="307" customWidth="1"/>
    <col min="6665" max="6665" width="9.09765625" style="307" customWidth="1"/>
    <col min="6666" max="6912" width="9.25" style="307"/>
    <col min="6913" max="6913" width="24.046875" style="307" customWidth="1"/>
    <col min="6914" max="6914" width="12.8984375" style="307" customWidth="1"/>
    <col min="6915" max="6916" width="5.75" style="307" customWidth="1"/>
    <col min="6917" max="6917" width="6.796875" style="307" customWidth="1"/>
    <col min="6918" max="6918" width="5.75" style="307" customWidth="1"/>
    <col min="6919" max="6919" width="6.796875" style="307" customWidth="1"/>
    <col min="6920" max="6920" width="5.796875" style="307" customWidth="1"/>
    <col min="6921" max="6921" width="9.09765625" style="307" customWidth="1"/>
    <col min="6922" max="7168" width="9.25" style="307"/>
    <col min="7169" max="7169" width="24.046875" style="307" customWidth="1"/>
    <col min="7170" max="7170" width="12.8984375" style="307" customWidth="1"/>
    <col min="7171" max="7172" width="5.75" style="307" customWidth="1"/>
    <col min="7173" max="7173" width="6.796875" style="307" customWidth="1"/>
    <col min="7174" max="7174" width="5.75" style="307" customWidth="1"/>
    <col min="7175" max="7175" width="6.796875" style="307" customWidth="1"/>
    <col min="7176" max="7176" width="5.796875" style="307" customWidth="1"/>
    <col min="7177" max="7177" width="9.09765625" style="307" customWidth="1"/>
    <col min="7178" max="7424" width="9.25" style="307"/>
    <col min="7425" max="7425" width="24.046875" style="307" customWidth="1"/>
    <col min="7426" max="7426" width="12.8984375" style="307" customWidth="1"/>
    <col min="7427" max="7428" width="5.75" style="307" customWidth="1"/>
    <col min="7429" max="7429" width="6.796875" style="307" customWidth="1"/>
    <col min="7430" max="7430" width="5.75" style="307" customWidth="1"/>
    <col min="7431" max="7431" width="6.796875" style="307" customWidth="1"/>
    <col min="7432" max="7432" width="5.796875" style="307" customWidth="1"/>
    <col min="7433" max="7433" width="9.09765625" style="307" customWidth="1"/>
    <col min="7434" max="7680" width="9.25" style="307"/>
    <col min="7681" max="7681" width="24.046875" style="307" customWidth="1"/>
    <col min="7682" max="7682" width="12.8984375" style="307" customWidth="1"/>
    <col min="7683" max="7684" width="5.75" style="307" customWidth="1"/>
    <col min="7685" max="7685" width="6.796875" style="307" customWidth="1"/>
    <col min="7686" max="7686" width="5.75" style="307" customWidth="1"/>
    <col min="7687" max="7687" width="6.796875" style="307" customWidth="1"/>
    <col min="7688" max="7688" width="5.796875" style="307" customWidth="1"/>
    <col min="7689" max="7689" width="9.09765625" style="307" customWidth="1"/>
    <col min="7690" max="7936" width="9.25" style="307"/>
    <col min="7937" max="7937" width="24.046875" style="307" customWidth="1"/>
    <col min="7938" max="7938" width="12.8984375" style="307" customWidth="1"/>
    <col min="7939" max="7940" width="5.75" style="307" customWidth="1"/>
    <col min="7941" max="7941" width="6.796875" style="307" customWidth="1"/>
    <col min="7942" max="7942" width="5.75" style="307" customWidth="1"/>
    <col min="7943" max="7943" width="6.796875" style="307" customWidth="1"/>
    <col min="7944" max="7944" width="5.796875" style="307" customWidth="1"/>
    <col min="7945" max="7945" width="9.09765625" style="307" customWidth="1"/>
    <col min="7946" max="8192" width="9.25" style="307"/>
    <col min="8193" max="8193" width="24.046875" style="307" customWidth="1"/>
    <col min="8194" max="8194" width="12.8984375" style="307" customWidth="1"/>
    <col min="8195" max="8196" width="5.75" style="307" customWidth="1"/>
    <col min="8197" max="8197" width="6.796875" style="307" customWidth="1"/>
    <col min="8198" max="8198" width="5.75" style="307" customWidth="1"/>
    <col min="8199" max="8199" width="6.796875" style="307" customWidth="1"/>
    <col min="8200" max="8200" width="5.796875" style="307" customWidth="1"/>
    <col min="8201" max="8201" width="9.09765625" style="307" customWidth="1"/>
    <col min="8202" max="8448" width="9.25" style="307"/>
    <col min="8449" max="8449" width="24.046875" style="307" customWidth="1"/>
    <col min="8450" max="8450" width="12.8984375" style="307" customWidth="1"/>
    <col min="8451" max="8452" width="5.75" style="307" customWidth="1"/>
    <col min="8453" max="8453" width="6.796875" style="307" customWidth="1"/>
    <col min="8454" max="8454" width="5.75" style="307" customWidth="1"/>
    <col min="8455" max="8455" width="6.796875" style="307" customWidth="1"/>
    <col min="8456" max="8456" width="5.796875" style="307" customWidth="1"/>
    <col min="8457" max="8457" width="9.09765625" style="307" customWidth="1"/>
    <col min="8458" max="8704" width="9.25" style="307"/>
    <col min="8705" max="8705" width="24.046875" style="307" customWidth="1"/>
    <col min="8706" max="8706" width="12.8984375" style="307" customWidth="1"/>
    <col min="8707" max="8708" width="5.75" style="307" customWidth="1"/>
    <col min="8709" max="8709" width="6.796875" style="307" customWidth="1"/>
    <col min="8710" max="8710" width="5.75" style="307" customWidth="1"/>
    <col min="8711" max="8711" width="6.796875" style="307" customWidth="1"/>
    <col min="8712" max="8712" width="5.796875" style="307" customWidth="1"/>
    <col min="8713" max="8713" width="9.09765625" style="307" customWidth="1"/>
    <col min="8714" max="8960" width="9.25" style="307"/>
    <col min="8961" max="8961" width="24.046875" style="307" customWidth="1"/>
    <col min="8962" max="8962" width="12.8984375" style="307" customWidth="1"/>
    <col min="8963" max="8964" width="5.75" style="307" customWidth="1"/>
    <col min="8965" max="8965" width="6.796875" style="307" customWidth="1"/>
    <col min="8966" max="8966" width="5.75" style="307" customWidth="1"/>
    <col min="8967" max="8967" width="6.796875" style="307" customWidth="1"/>
    <col min="8968" max="8968" width="5.796875" style="307" customWidth="1"/>
    <col min="8969" max="8969" width="9.09765625" style="307" customWidth="1"/>
    <col min="8970" max="9216" width="9.25" style="307"/>
    <col min="9217" max="9217" width="24.046875" style="307" customWidth="1"/>
    <col min="9218" max="9218" width="12.8984375" style="307" customWidth="1"/>
    <col min="9219" max="9220" width="5.75" style="307" customWidth="1"/>
    <col min="9221" max="9221" width="6.796875" style="307" customWidth="1"/>
    <col min="9222" max="9222" width="5.75" style="307" customWidth="1"/>
    <col min="9223" max="9223" width="6.796875" style="307" customWidth="1"/>
    <col min="9224" max="9224" width="5.796875" style="307" customWidth="1"/>
    <col min="9225" max="9225" width="9.09765625" style="307" customWidth="1"/>
    <col min="9226" max="9472" width="9.25" style="307"/>
    <col min="9473" max="9473" width="24.046875" style="307" customWidth="1"/>
    <col min="9474" max="9474" width="12.8984375" style="307" customWidth="1"/>
    <col min="9475" max="9476" width="5.75" style="307" customWidth="1"/>
    <col min="9477" max="9477" width="6.796875" style="307" customWidth="1"/>
    <col min="9478" max="9478" width="5.75" style="307" customWidth="1"/>
    <col min="9479" max="9479" width="6.796875" style="307" customWidth="1"/>
    <col min="9480" max="9480" width="5.796875" style="307" customWidth="1"/>
    <col min="9481" max="9481" width="9.09765625" style="307" customWidth="1"/>
    <col min="9482" max="9728" width="9.25" style="307"/>
    <col min="9729" max="9729" width="24.046875" style="307" customWidth="1"/>
    <col min="9730" max="9730" width="12.8984375" style="307" customWidth="1"/>
    <col min="9731" max="9732" width="5.75" style="307" customWidth="1"/>
    <col min="9733" max="9733" width="6.796875" style="307" customWidth="1"/>
    <col min="9734" max="9734" width="5.75" style="307" customWidth="1"/>
    <col min="9735" max="9735" width="6.796875" style="307" customWidth="1"/>
    <col min="9736" max="9736" width="5.796875" style="307" customWidth="1"/>
    <col min="9737" max="9737" width="9.09765625" style="307" customWidth="1"/>
    <col min="9738" max="9984" width="9.25" style="307"/>
    <col min="9985" max="9985" width="24.046875" style="307" customWidth="1"/>
    <col min="9986" max="9986" width="12.8984375" style="307" customWidth="1"/>
    <col min="9987" max="9988" width="5.75" style="307" customWidth="1"/>
    <col min="9989" max="9989" width="6.796875" style="307" customWidth="1"/>
    <col min="9990" max="9990" width="5.75" style="307" customWidth="1"/>
    <col min="9991" max="9991" width="6.796875" style="307" customWidth="1"/>
    <col min="9992" max="9992" width="5.796875" style="307" customWidth="1"/>
    <col min="9993" max="9993" width="9.09765625" style="307" customWidth="1"/>
    <col min="9994" max="10240" width="9.25" style="307"/>
    <col min="10241" max="10241" width="24.046875" style="307" customWidth="1"/>
    <col min="10242" max="10242" width="12.8984375" style="307" customWidth="1"/>
    <col min="10243" max="10244" width="5.75" style="307" customWidth="1"/>
    <col min="10245" max="10245" width="6.796875" style="307" customWidth="1"/>
    <col min="10246" max="10246" width="5.75" style="307" customWidth="1"/>
    <col min="10247" max="10247" width="6.796875" style="307" customWidth="1"/>
    <col min="10248" max="10248" width="5.796875" style="307" customWidth="1"/>
    <col min="10249" max="10249" width="9.09765625" style="307" customWidth="1"/>
    <col min="10250" max="10496" width="9.25" style="307"/>
    <col min="10497" max="10497" width="24.046875" style="307" customWidth="1"/>
    <col min="10498" max="10498" width="12.8984375" style="307" customWidth="1"/>
    <col min="10499" max="10500" width="5.75" style="307" customWidth="1"/>
    <col min="10501" max="10501" width="6.796875" style="307" customWidth="1"/>
    <col min="10502" max="10502" width="5.75" style="307" customWidth="1"/>
    <col min="10503" max="10503" width="6.796875" style="307" customWidth="1"/>
    <col min="10504" max="10504" width="5.796875" style="307" customWidth="1"/>
    <col min="10505" max="10505" width="9.09765625" style="307" customWidth="1"/>
    <col min="10506" max="10752" width="9.25" style="307"/>
    <col min="10753" max="10753" width="24.046875" style="307" customWidth="1"/>
    <col min="10754" max="10754" width="12.8984375" style="307" customWidth="1"/>
    <col min="10755" max="10756" width="5.75" style="307" customWidth="1"/>
    <col min="10757" max="10757" width="6.796875" style="307" customWidth="1"/>
    <col min="10758" max="10758" width="5.75" style="307" customWidth="1"/>
    <col min="10759" max="10759" width="6.796875" style="307" customWidth="1"/>
    <col min="10760" max="10760" width="5.796875" style="307" customWidth="1"/>
    <col min="10761" max="10761" width="9.09765625" style="307" customWidth="1"/>
    <col min="10762" max="11008" width="9.25" style="307"/>
    <col min="11009" max="11009" width="24.046875" style="307" customWidth="1"/>
    <col min="11010" max="11010" width="12.8984375" style="307" customWidth="1"/>
    <col min="11011" max="11012" width="5.75" style="307" customWidth="1"/>
    <col min="11013" max="11013" width="6.796875" style="307" customWidth="1"/>
    <col min="11014" max="11014" width="5.75" style="307" customWidth="1"/>
    <col min="11015" max="11015" width="6.796875" style="307" customWidth="1"/>
    <col min="11016" max="11016" width="5.796875" style="307" customWidth="1"/>
    <col min="11017" max="11017" width="9.09765625" style="307" customWidth="1"/>
    <col min="11018" max="11264" width="9.25" style="307"/>
    <col min="11265" max="11265" width="24.046875" style="307" customWidth="1"/>
    <col min="11266" max="11266" width="12.8984375" style="307" customWidth="1"/>
    <col min="11267" max="11268" width="5.75" style="307" customWidth="1"/>
    <col min="11269" max="11269" width="6.796875" style="307" customWidth="1"/>
    <col min="11270" max="11270" width="5.75" style="307" customWidth="1"/>
    <col min="11271" max="11271" width="6.796875" style="307" customWidth="1"/>
    <col min="11272" max="11272" width="5.796875" style="307" customWidth="1"/>
    <col min="11273" max="11273" width="9.09765625" style="307" customWidth="1"/>
    <col min="11274" max="11520" width="9.25" style="307"/>
    <col min="11521" max="11521" width="24.046875" style="307" customWidth="1"/>
    <col min="11522" max="11522" width="12.8984375" style="307" customWidth="1"/>
    <col min="11523" max="11524" width="5.75" style="307" customWidth="1"/>
    <col min="11525" max="11525" width="6.796875" style="307" customWidth="1"/>
    <col min="11526" max="11526" width="5.75" style="307" customWidth="1"/>
    <col min="11527" max="11527" width="6.796875" style="307" customWidth="1"/>
    <col min="11528" max="11528" width="5.796875" style="307" customWidth="1"/>
    <col min="11529" max="11529" width="9.09765625" style="307" customWidth="1"/>
    <col min="11530" max="11776" width="9.25" style="307"/>
    <col min="11777" max="11777" width="24.046875" style="307" customWidth="1"/>
    <col min="11778" max="11778" width="12.8984375" style="307" customWidth="1"/>
    <col min="11779" max="11780" width="5.75" style="307" customWidth="1"/>
    <col min="11781" max="11781" width="6.796875" style="307" customWidth="1"/>
    <col min="11782" max="11782" width="5.75" style="307" customWidth="1"/>
    <col min="11783" max="11783" width="6.796875" style="307" customWidth="1"/>
    <col min="11784" max="11784" width="5.796875" style="307" customWidth="1"/>
    <col min="11785" max="11785" width="9.09765625" style="307" customWidth="1"/>
    <col min="11786" max="12032" width="9.25" style="307"/>
    <col min="12033" max="12033" width="24.046875" style="307" customWidth="1"/>
    <col min="12034" max="12034" width="12.8984375" style="307" customWidth="1"/>
    <col min="12035" max="12036" width="5.75" style="307" customWidth="1"/>
    <col min="12037" max="12037" width="6.796875" style="307" customWidth="1"/>
    <col min="12038" max="12038" width="5.75" style="307" customWidth="1"/>
    <col min="12039" max="12039" width="6.796875" style="307" customWidth="1"/>
    <col min="12040" max="12040" width="5.796875" style="307" customWidth="1"/>
    <col min="12041" max="12041" width="9.09765625" style="307" customWidth="1"/>
    <col min="12042" max="12288" width="9.25" style="307"/>
    <col min="12289" max="12289" width="24.046875" style="307" customWidth="1"/>
    <col min="12290" max="12290" width="12.8984375" style="307" customWidth="1"/>
    <col min="12291" max="12292" width="5.75" style="307" customWidth="1"/>
    <col min="12293" max="12293" width="6.796875" style="307" customWidth="1"/>
    <col min="12294" max="12294" width="5.75" style="307" customWidth="1"/>
    <col min="12295" max="12295" width="6.796875" style="307" customWidth="1"/>
    <col min="12296" max="12296" width="5.796875" style="307" customWidth="1"/>
    <col min="12297" max="12297" width="9.09765625" style="307" customWidth="1"/>
    <col min="12298" max="12544" width="9.25" style="307"/>
    <col min="12545" max="12545" width="24.046875" style="307" customWidth="1"/>
    <col min="12546" max="12546" width="12.8984375" style="307" customWidth="1"/>
    <col min="12547" max="12548" width="5.75" style="307" customWidth="1"/>
    <col min="12549" max="12549" width="6.796875" style="307" customWidth="1"/>
    <col min="12550" max="12550" width="5.75" style="307" customWidth="1"/>
    <col min="12551" max="12551" width="6.796875" style="307" customWidth="1"/>
    <col min="12552" max="12552" width="5.796875" style="307" customWidth="1"/>
    <col min="12553" max="12553" width="9.09765625" style="307" customWidth="1"/>
    <col min="12554" max="12800" width="9.25" style="307"/>
    <col min="12801" max="12801" width="24.046875" style="307" customWidth="1"/>
    <col min="12802" max="12802" width="12.8984375" style="307" customWidth="1"/>
    <col min="12803" max="12804" width="5.75" style="307" customWidth="1"/>
    <col min="12805" max="12805" width="6.796875" style="307" customWidth="1"/>
    <col min="12806" max="12806" width="5.75" style="307" customWidth="1"/>
    <col min="12807" max="12807" width="6.796875" style="307" customWidth="1"/>
    <col min="12808" max="12808" width="5.796875" style="307" customWidth="1"/>
    <col min="12809" max="12809" width="9.09765625" style="307" customWidth="1"/>
    <col min="12810" max="13056" width="9.25" style="307"/>
    <col min="13057" max="13057" width="24.046875" style="307" customWidth="1"/>
    <col min="13058" max="13058" width="12.8984375" style="307" customWidth="1"/>
    <col min="13059" max="13060" width="5.75" style="307" customWidth="1"/>
    <col min="13061" max="13061" width="6.796875" style="307" customWidth="1"/>
    <col min="13062" max="13062" width="5.75" style="307" customWidth="1"/>
    <col min="13063" max="13063" width="6.796875" style="307" customWidth="1"/>
    <col min="13064" max="13064" width="5.796875" style="307" customWidth="1"/>
    <col min="13065" max="13065" width="9.09765625" style="307" customWidth="1"/>
    <col min="13066" max="13312" width="9.25" style="307"/>
    <col min="13313" max="13313" width="24.046875" style="307" customWidth="1"/>
    <col min="13314" max="13314" width="12.8984375" style="307" customWidth="1"/>
    <col min="13315" max="13316" width="5.75" style="307" customWidth="1"/>
    <col min="13317" max="13317" width="6.796875" style="307" customWidth="1"/>
    <col min="13318" max="13318" width="5.75" style="307" customWidth="1"/>
    <col min="13319" max="13319" width="6.796875" style="307" customWidth="1"/>
    <col min="13320" max="13320" width="5.796875" style="307" customWidth="1"/>
    <col min="13321" max="13321" width="9.09765625" style="307" customWidth="1"/>
    <col min="13322" max="13568" width="9.25" style="307"/>
    <col min="13569" max="13569" width="24.046875" style="307" customWidth="1"/>
    <col min="13570" max="13570" width="12.8984375" style="307" customWidth="1"/>
    <col min="13571" max="13572" width="5.75" style="307" customWidth="1"/>
    <col min="13573" max="13573" width="6.796875" style="307" customWidth="1"/>
    <col min="13574" max="13574" width="5.75" style="307" customWidth="1"/>
    <col min="13575" max="13575" width="6.796875" style="307" customWidth="1"/>
    <col min="13576" max="13576" width="5.796875" style="307" customWidth="1"/>
    <col min="13577" max="13577" width="9.09765625" style="307" customWidth="1"/>
    <col min="13578" max="13824" width="9.25" style="307"/>
    <col min="13825" max="13825" width="24.046875" style="307" customWidth="1"/>
    <col min="13826" max="13826" width="12.8984375" style="307" customWidth="1"/>
    <col min="13827" max="13828" width="5.75" style="307" customWidth="1"/>
    <col min="13829" max="13829" width="6.796875" style="307" customWidth="1"/>
    <col min="13830" max="13830" width="5.75" style="307" customWidth="1"/>
    <col min="13831" max="13831" width="6.796875" style="307" customWidth="1"/>
    <col min="13832" max="13832" width="5.796875" style="307" customWidth="1"/>
    <col min="13833" max="13833" width="9.09765625" style="307" customWidth="1"/>
    <col min="13834" max="14080" width="9.25" style="307"/>
    <col min="14081" max="14081" width="24.046875" style="307" customWidth="1"/>
    <col min="14082" max="14082" width="12.8984375" style="307" customWidth="1"/>
    <col min="14083" max="14084" width="5.75" style="307" customWidth="1"/>
    <col min="14085" max="14085" width="6.796875" style="307" customWidth="1"/>
    <col min="14086" max="14086" width="5.75" style="307" customWidth="1"/>
    <col min="14087" max="14087" width="6.796875" style="307" customWidth="1"/>
    <col min="14088" max="14088" width="5.796875" style="307" customWidth="1"/>
    <col min="14089" max="14089" width="9.09765625" style="307" customWidth="1"/>
    <col min="14090" max="14336" width="9.25" style="307"/>
    <col min="14337" max="14337" width="24.046875" style="307" customWidth="1"/>
    <col min="14338" max="14338" width="12.8984375" style="307" customWidth="1"/>
    <col min="14339" max="14340" width="5.75" style="307" customWidth="1"/>
    <col min="14341" max="14341" width="6.796875" style="307" customWidth="1"/>
    <col min="14342" max="14342" width="5.75" style="307" customWidth="1"/>
    <col min="14343" max="14343" width="6.796875" style="307" customWidth="1"/>
    <col min="14344" max="14344" width="5.796875" style="307" customWidth="1"/>
    <col min="14345" max="14345" width="9.09765625" style="307" customWidth="1"/>
    <col min="14346" max="14592" width="9.25" style="307"/>
    <col min="14593" max="14593" width="24.046875" style="307" customWidth="1"/>
    <col min="14594" max="14594" width="12.8984375" style="307" customWidth="1"/>
    <col min="14595" max="14596" width="5.75" style="307" customWidth="1"/>
    <col min="14597" max="14597" width="6.796875" style="307" customWidth="1"/>
    <col min="14598" max="14598" width="5.75" style="307" customWidth="1"/>
    <col min="14599" max="14599" width="6.796875" style="307" customWidth="1"/>
    <col min="14600" max="14600" width="5.796875" style="307" customWidth="1"/>
    <col min="14601" max="14601" width="9.09765625" style="307" customWidth="1"/>
    <col min="14602" max="14848" width="9.25" style="307"/>
    <col min="14849" max="14849" width="24.046875" style="307" customWidth="1"/>
    <col min="14850" max="14850" width="12.8984375" style="307" customWidth="1"/>
    <col min="14851" max="14852" width="5.75" style="307" customWidth="1"/>
    <col min="14853" max="14853" width="6.796875" style="307" customWidth="1"/>
    <col min="14854" max="14854" width="5.75" style="307" customWidth="1"/>
    <col min="14855" max="14855" width="6.796875" style="307" customWidth="1"/>
    <col min="14856" max="14856" width="5.796875" style="307" customWidth="1"/>
    <col min="14857" max="14857" width="9.09765625" style="307" customWidth="1"/>
    <col min="14858" max="15104" width="9.25" style="307"/>
    <col min="15105" max="15105" width="24.046875" style="307" customWidth="1"/>
    <col min="15106" max="15106" width="12.8984375" style="307" customWidth="1"/>
    <col min="15107" max="15108" width="5.75" style="307" customWidth="1"/>
    <col min="15109" max="15109" width="6.796875" style="307" customWidth="1"/>
    <col min="15110" max="15110" width="5.75" style="307" customWidth="1"/>
    <col min="15111" max="15111" width="6.796875" style="307" customWidth="1"/>
    <col min="15112" max="15112" width="5.796875" style="307" customWidth="1"/>
    <col min="15113" max="15113" width="9.09765625" style="307" customWidth="1"/>
    <col min="15114" max="15360" width="9.25" style="307"/>
    <col min="15361" max="15361" width="24.046875" style="307" customWidth="1"/>
    <col min="15362" max="15362" width="12.8984375" style="307" customWidth="1"/>
    <col min="15363" max="15364" width="5.75" style="307" customWidth="1"/>
    <col min="15365" max="15365" width="6.796875" style="307" customWidth="1"/>
    <col min="15366" max="15366" width="5.75" style="307" customWidth="1"/>
    <col min="15367" max="15367" width="6.796875" style="307" customWidth="1"/>
    <col min="15368" max="15368" width="5.796875" style="307" customWidth="1"/>
    <col min="15369" max="15369" width="9.09765625" style="307" customWidth="1"/>
    <col min="15370" max="15616" width="9.25" style="307"/>
    <col min="15617" max="15617" width="24.046875" style="307" customWidth="1"/>
    <col min="15618" max="15618" width="12.8984375" style="307" customWidth="1"/>
    <col min="15619" max="15620" width="5.75" style="307" customWidth="1"/>
    <col min="15621" max="15621" width="6.796875" style="307" customWidth="1"/>
    <col min="15622" max="15622" width="5.75" style="307" customWidth="1"/>
    <col min="15623" max="15623" width="6.796875" style="307" customWidth="1"/>
    <col min="15624" max="15624" width="5.796875" style="307" customWidth="1"/>
    <col min="15625" max="15625" width="9.09765625" style="307" customWidth="1"/>
    <col min="15626" max="15872" width="9.25" style="307"/>
    <col min="15873" max="15873" width="24.046875" style="307" customWidth="1"/>
    <col min="15874" max="15874" width="12.8984375" style="307" customWidth="1"/>
    <col min="15875" max="15876" width="5.75" style="307" customWidth="1"/>
    <col min="15877" max="15877" width="6.796875" style="307" customWidth="1"/>
    <col min="15878" max="15878" width="5.75" style="307" customWidth="1"/>
    <col min="15879" max="15879" width="6.796875" style="307" customWidth="1"/>
    <col min="15880" max="15880" width="5.796875" style="307" customWidth="1"/>
    <col min="15881" max="15881" width="9.09765625" style="307" customWidth="1"/>
    <col min="15882" max="16128" width="9.25" style="307"/>
    <col min="16129" max="16129" width="24.046875" style="307" customWidth="1"/>
    <col min="16130" max="16130" width="12.8984375" style="307" customWidth="1"/>
    <col min="16131" max="16132" width="5.75" style="307" customWidth="1"/>
    <col min="16133" max="16133" width="6.796875" style="307" customWidth="1"/>
    <col min="16134" max="16134" width="5.75" style="307" customWidth="1"/>
    <col min="16135" max="16135" width="6.796875" style="307" customWidth="1"/>
    <col min="16136" max="16136" width="5.796875" style="307" customWidth="1"/>
    <col min="16137" max="16137" width="9.09765625" style="307" customWidth="1"/>
    <col min="16138" max="16384" width="9.25" style="307"/>
  </cols>
  <sheetData>
    <row r="1" spans="1:13" ht="23">
      <c r="A1" s="487" t="s">
        <v>374</v>
      </c>
      <c r="B1" s="487"/>
      <c r="C1" s="487"/>
      <c r="D1" s="487"/>
      <c r="E1" s="487"/>
      <c r="F1" s="487"/>
      <c r="G1" s="487"/>
      <c r="H1" s="487"/>
    </row>
    <row r="2" spans="1:13" ht="23">
      <c r="A2" s="488" t="s">
        <v>375</v>
      </c>
      <c r="B2" s="488"/>
      <c r="C2" s="488"/>
      <c r="D2" s="488"/>
      <c r="E2" s="488"/>
      <c r="F2" s="488"/>
      <c r="G2" s="488"/>
      <c r="H2" s="488"/>
    </row>
    <row r="3" spans="1:13" ht="23">
      <c r="A3" s="89" t="s">
        <v>376</v>
      </c>
      <c r="B3" s="310"/>
      <c r="C3" s="310"/>
      <c r="D3" s="310"/>
      <c r="E3" s="310"/>
      <c r="F3" s="310"/>
      <c r="G3" s="310"/>
      <c r="H3" s="310"/>
    </row>
    <row r="4" spans="1:13" ht="22.5">
      <c r="A4" s="403" t="str">
        <f>"Development Name: "&amp;IF(COSTS!$C$6="","",COSTS!$C$6)</f>
        <v xml:space="preserve">Development Name: </v>
      </c>
      <c r="B4" s="310"/>
      <c r="C4" s="310"/>
      <c r="D4" s="310"/>
      <c r="E4" s="310"/>
      <c r="F4" s="310"/>
      <c r="G4" s="310"/>
      <c r="H4" s="206" t="str">
        <f>"Application #: "&amp;IF(COSTS!$K$6="","",COSTS!$K$6)</f>
        <v xml:space="preserve">Application #: </v>
      </c>
    </row>
    <row r="5" spans="1:13" ht="23.5" thickBot="1">
      <c r="A5" s="404"/>
      <c r="B5" s="354"/>
      <c r="C5" s="355"/>
      <c r="D5" s="353"/>
      <c r="E5" s="352"/>
      <c r="F5" s="353"/>
      <c r="G5" s="352"/>
      <c r="H5" s="352"/>
    </row>
    <row r="6" spans="1:13" ht="93.75" customHeight="1" thickBot="1">
      <c r="A6" s="311" t="s">
        <v>366</v>
      </c>
      <c r="B6" s="312" t="s">
        <v>367</v>
      </c>
      <c r="C6" s="312" t="s">
        <v>368</v>
      </c>
      <c r="D6" s="312" t="s">
        <v>369</v>
      </c>
      <c r="E6" s="312" t="s">
        <v>370</v>
      </c>
      <c r="F6" s="312" t="s">
        <v>371</v>
      </c>
      <c r="G6" s="311" t="s">
        <v>372</v>
      </c>
      <c r="H6" s="312" t="s">
        <v>373</v>
      </c>
      <c r="J6" s="489" t="s">
        <v>390</v>
      </c>
      <c r="K6" s="489"/>
      <c r="L6" s="489"/>
      <c r="M6" s="489"/>
    </row>
    <row r="7" spans="1:13" ht="24" customHeight="1">
      <c r="A7" s="356" t="str">
        <f>IF('APPLIC. FRACT.'!A8="","",'APPLIC. FRACT.'!A8)</f>
        <v/>
      </c>
      <c r="B7" s="366"/>
      <c r="C7" s="367"/>
      <c r="D7" s="368"/>
      <c r="E7" s="357">
        <f>C7*D7</f>
        <v>0</v>
      </c>
      <c r="F7" s="368"/>
      <c r="G7" s="363">
        <f>F7*C7</f>
        <v>0</v>
      </c>
      <c r="H7" s="481"/>
      <c r="I7" s="308"/>
    </row>
    <row r="8" spans="1:13" ht="24" customHeight="1">
      <c r="A8" s="484"/>
      <c r="B8" s="369"/>
      <c r="C8" s="370"/>
      <c r="D8" s="371"/>
      <c r="E8" s="358">
        <f>C8*D8</f>
        <v>0</v>
      </c>
      <c r="F8" s="368"/>
      <c r="G8" s="364">
        <f>F8*C8</f>
        <v>0</v>
      </c>
      <c r="H8" s="482"/>
      <c r="I8" s="308"/>
    </row>
    <row r="9" spans="1:13" ht="24" customHeight="1">
      <c r="A9" s="485"/>
      <c r="B9" s="369"/>
      <c r="C9" s="370"/>
      <c r="D9" s="371"/>
      <c r="E9" s="358">
        <f>C9*D9</f>
        <v>0</v>
      </c>
      <c r="F9" s="368"/>
      <c r="G9" s="364">
        <f>F9*C9</f>
        <v>0</v>
      </c>
      <c r="H9" s="482"/>
      <c r="I9" s="308"/>
    </row>
    <row r="10" spans="1:13" ht="24" customHeight="1">
      <c r="A10" s="485"/>
      <c r="B10" s="369"/>
      <c r="C10" s="370"/>
      <c r="D10" s="371"/>
      <c r="E10" s="358">
        <f>C10*D10</f>
        <v>0</v>
      </c>
      <c r="F10" s="368"/>
      <c r="G10" s="364">
        <f>F10*C10</f>
        <v>0</v>
      </c>
      <c r="H10" s="482"/>
      <c r="I10" s="308"/>
    </row>
    <row r="11" spans="1:13" ht="24" customHeight="1" thickBot="1">
      <c r="A11" s="485"/>
      <c r="B11" s="372"/>
      <c r="C11" s="373"/>
      <c r="D11" s="374"/>
      <c r="E11" s="359">
        <f>C11*D11</f>
        <v>0</v>
      </c>
      <c r="F11" s="368"/>
      <c r="G11" s="365">
        <f>F11*C11</f>
        <v>0</v>
      </c>
      <c r="H11" s="483"/>
      <c r="I11" s="308"/>
    </row>
    <row r="12" spans="1:13" ht="24" customHeight="1" thickTop="1" thickBot="1">
      <c r="A12" s="486"/>
      <c r="B12" s="479" t="s">
        <v>391</v>
      </c>
      <c r="C12" s="480"/>
      <c r="D12" s="361">
        <f>SUM(D7:D11)</f>
        <v>0</v>
      </c>
      <c r="E12" s="360">
        <f>SUM(E7:E11)</f>
        <v>0</v>
      </c>
      <c r="F12" s="361">
        <f>SUM(F7:F11)</f>
        <v>0</v>
      </c>
      <c r="G12" s="360">
        <f>SUM(G7:G11)</f>
        <v>0</v>
      </c>
      <c r="H12" s="362">
        <f>IF(E12=0,0,ROUND(G12/E12,4))</f>
        <v>0</v>
      </c>
    </row>
    <row r="13" spans="1:13" ht="24" customHeight="1" thickTop="1">
      <c r="A13" s="356" t="str">
        <f>IF('APPLIC. FRACT.'!A9="","",'APPLIC. FRACT.'!A9)</f>
        <v/>
      </c>
      <c r="B13" s="366"/>
      <c r="C13" s="367"/>
      <c r="D13" s="368"/>
      <c r="E13" s="357">
        <f>C13*D13</f>
        <v>0</v>
      </c>
      <c r="F13" s="368"/>
      <c r="G13" s="363">
        <f>F13*C13</f>
        <v>0</v>
      </c>
      <c r="H13" s="481"/>
      <c r="I13" s="308"/>
    </row>
    <row r="14" spans="1:13" ht="24" customHeight="1">
      <c r="A14" s="484"/>
      <c r="B14" s="369"/>
      <c r="C14" s="370"/>
      <c r="D14" s="371"/>
      <c r="E14" s="358">
        <f>C14*D14</f>
        <v>0</v>
      </c>
      <c r="F14" s="368"/>
      <c r="G14" s="364">
        <f>F14*C14</f>
        <v>0</v>
      </c>
      <c r="H14" s="482"/>
      <c r="I14" s="308"/>
    </row>
    <row r="15" spans="1:13" ht="24" customHeight="1">
      <c r="A15" s="485"/>
      <c r="B15" s="369"/>
      <c r="C15" s="370"/>
      <c r="D15" s="371"/>
      <c r="E15" s="358">
        <f>C15*D15</f>
        <v>0</v>
      </c>
      <c r="F15" s="368"/>
      <c r="G15" s="364">
        <f>F15*C15</f>
        <v>0</v>
      </c>
      <c r="H15" s="482"/>
      <c r="I15" s="308"/>
    </row>
    <row r="16" spans="1:13" ht="24" customHeight="1">
      <c r="A16" s="485"/>
      <c r="B16" s="369"/>
      <c r="C16" s="370"/>
      <c r="D16" s="371"/>
      <c r="E16" s="358">
        <f>C16*D16</f>
        <v>0</v>
      </c>
      <c r="F16" s="368"/>
      <c r="G16" s="364">
        <f>F16*C16</f>
        <v>0</v>
      </c>
      <c r="H16" s="482"/>
      <c r="I16" s="308"/>
    </row>
    <row r="17" spans="1:9" ht="24" customHeight="1" thickBot="1">
      <c r="A17" s="485"/>
      <c r="B17" s="372"/>
      <c r="C17" s="373"/>
      <c r="D17" s="374"/>
      <c r="E17" s="359">
        <f>C17*D17</f>
        <v>0</v>
      </c>
      <c r="F17" s="368"/>
      <c r="G17" s="365">
        <f>F17*C17</f>
        <v>0</v>
      </c>
      <c r="H17" s="483"/>
      <c r="I17" s="308"/>
    </row>
    <row r="18" spans="1:9" ht="24" customHeight="1" thickTop="1" thickBot="1">
      <c r="A18" s="486"/>
      <c r="B18" s="479" t="s">
        <v>391</v>
      </c>
      <c r="C18" s="480"/>
      <c r="D18" s="361">
        <f>SUM(D13:D17)</f>
        <v>0</v>
      </c>
      <c r="E18" s="360">
        <f>SUM(E13:E17)</f>
        <v>0</v>
      </c>
      <c r="F18" s="361">
        <f>SUM(F13:F17)</f>
        <v>0</v>
      </c>
      <c r="G18" s="360">
        <f>SUM(G13:G17)</f>
        <v>0</v>
      </c>
      <c r="H18" s="362">
        <f>IF(E18=0,0,ROUND(G18/E18,4))</f>
        <v>0</v>
      </c>
    </row>
    <row r="19" spans="1:9" ht="24" customHeight="1" thickTop="1">
      <c r="A19" s="356" t="str">
        <f>IF('APPLIC. FRACT.'!A10="","",'APPLIC. FRACT.'!A10)</f>
        <v/>
      </c>
      <c r="B19" s="366"/>
      <c r="C19" s="367"/>
      <c r="D19" s="368"/>
      <c r="E19" s="357">
        <f>C19*D19</f>
        <v>0</v>
      </c>
      <c r="F19" s="368"/>
      <c r="G19" s="363">
        <f>F19*C19</f>
        <v>0</v>
      </c>
      <c r="H19" s="481"/>
      <c r="I19" s="308"/>
    </row>
    <row r="20" spans="1:9" ht="24" customHeight="1">
      <c r="A20" s="484"/>
      <c r="B20" s="369"/>
      <c r="C20" s="370"/>
      <c r="D20" s="371"/>
      <c r="E20" s="358">
        <f>C20*D20</f>
        <v>0</v>
      </c>
      <c r="F20" s="368"/>
      <c r="G20" s="364">
        <f>F20*C20</f>
        <v>0</v>
      </c>
      <c r="H20" s="482"/>
      <c r="I20" s="308"/>
    </row>
    <row r="21" spans="1:9" ht="24" customHeight="1">
      <c r="A21" s="485"/>
      <c r="B21" s="369"/>
      <c r="C21" s="370"/>
      <c r="D21" s="371"/>
      <c r="E21" s="358">
        <f>C21*D21</f>
        <v>0</v>
      </c>
      <c r="F21" s="368"/>
      <c r="G21" s="364">
        <f>F21*C21</f>
        <v>0</v>
      </c>
      <c r="H21" s="482"/>
      <c r="I21" s="308"/>
    </row>
    <row r="22" spans="1:9" ht="24" customHeight="1">
      <c r="A22" s="485"/>
      <c r="B22" s="369"/>
      <c r="C22" s="370"/>
      <c r="D22" s="371"/>
      <c r="E22" s="358">
        <f>C22*D22</f>
        <v>0</v>
      </c>
      <c r="F22" s="368"/>
      <c r="G22" s="364">
        <f>F22*C22</f>
        <v>0</v>
      </c>
      <c r="H22" s="482"/>
      <c r="I22" s="308"/>
    </row>
    <row r="23" spans="1:9" ht="24" customHeight="1" thickBot="1">
      <c r="A23" s="485"/>
      <c r="B23" s="372"/>
      <c r="C23" s="373"/>
      <c r="D23" s="374"/>
      <c r="E23" s="359">
        <f>C23*D23</f>
        <v>0</v>
      </c>
      <c r="F23" s="368"/>
      <c r="G23" s="365">
        <f>F23*C23</f>
        <v>0</v>
      </c>
      <c r="H23" s="483"/>
      <c r="I23" s="308"/>
    </row>
    <row r="24" spans="1:9" ht="24" customHeight="1" thickTop="1" thickBot="1">
      <c r="A24" s="486"/>
      <c r="B24" s="479" t="s">
        <v>391</v>
      </c>
      <c r="C24" s="480"/>
      <c r="D24" s="361">
        <f>SUM(D19:D23)</f>
        <v>0</v>
      </c>
      <c r="E24" s="360">
        <f>SUM(E19:E23)</f>
        <v>0</v>
      </c>
      <c r="F24" s="361">
        <f>SUM(F19:F23)</f>
        <v>0</v>
      </c>
      <c r="G24" s="360">
        <f>SUM(G19:G23)</f>
        <v>0</v>
      </c>
      <c r="H24" s="362">
        <f>IF(E24=0,0,ROUND(G24/E24,4))</f>
        <v>0</v>
      </c>
    </row>
    <row r="25" spans="1:9" ht="24" customHeight="1" thickTop="1">
      <c r="A25" s="356" t="str">
        <f>IF('APPLIC. FRACT.'!A11="","",'APPLIC. FRACT.'!A11)</f>
        <v/>
      </c>
      <c r="B25" s="366"/>
      <c r="C25" s="367"/>
      <c r="D25" s="368"/>
      <c r="E25" s="357">
        <f>C25*D25</f>
        <v>0</v>
      </c>
      <c r="F25" s="368"/>
      <c r="G25" s="363">
        <f>F25*C25</f>
        <v>0</v>
      </c>
      <c r="H25" s="481"/>
      <c r="I25" s="308"/>
    </row>
    <row r="26" spans="1:9" ht="24" customHeight="1">
      <c r="A26" s="484"/>
      <c r="B26" s="369"/>
      <c r="C26" s="370"/>
      <c r="D26" s="371"/>
      <c r="E26" s="358">
        <f>C26*D26</f>
        <v>0</v>
      </c>
      <c r="F26" s="368"/>
      <c r="G26" s="364">
        <f>F26*C26</f>
        <v>0</v>
      </c>
      <c r="H26" s="482"/>
      <c r="I26" s="308"/>
    </row>
    <row r="27" spans="1:9" ht="24" customHeight="1">
      <c r="A27" s="485"/>
      <c r="B27" s="369"/>
      <c r="C27" s="370"/>
      <c r="D27" s="371"/>
      <c r="E27" s="358">
        <f>C27*D27</f>
        <v>0</v>
      </c>
      <c r="F27" s="368"/>
      <c r="G27" s="364">
        <f>F27*C27</f>
        <v>0</v>
      </c>
      <c r="H27" s="482"/>
      <c r="I27" s="308"/>
    </row>
    <row r="28" spans="1:9" ht="24" customHeight="1">
      <c r="A28" s="485"/>
      <c r="B28" s="369"/>
      <c r="C28" s="370"/>
      <c r="D28" s="371"/>
      <c r="E28" s="358">
        <f>C28*D28</f>
        <v>0</v>
      </c>
      <c r="F28" s="368"/>
      <c r="G28" s="364">
        <f>F28*C28</f>
        <v>0</v>
      </c>
      <c r="H28" s="482"/>
      <c r="I28" s="308"/>
    </row>
    <row r="29" spans="1:9" ht="24" customHeight="1" thickBot="1">
      <c r="A29" s="485"/>
      <c r="B29" s="372"/>
      <c r="C29" s="373"/>
      <c r="D29" s="374"/>
      <c r="E29" s="359">
        <f>C29*D29</f>
        <v>0</v>
      </c>
      <c r="F29" s="368"/>
      <c r="G29" s="365">
        <f>F29*C29</f>
        <v>0</v>
      </c>
      <c r="H29" s="483"/>
      <c r="I29" s="308"/>
    </row>
    <row r="30" spans="1:9" ht="24" customHeight="1" thickTop="1" thickBot="1">
      <c r="A30" s="486"/>
      <c r="B30" s="479" t="s">
        <v>391</v>
      </c>
      <c r="C30" s="480"/>
      <c r="D30" s="361">
        <f>SUM(D25:D29)</f>
        <v>0</v>
      </c>
      <c r="E30" s="360">
        <f>SUM(E25:E29)</f>
        <v>0</v>
      </c>
      <c r="F30" s="361">
        <f>SUM(F25:F29)</f>
        <v>0</v>
      </c>
      <c r="G30" s="360">
        <f>SUM(G25:G29)</f>
        <v>0</v>
      </c>
      <c r="H30" s="362">
        <f>IF(E30=0,0,ROUND(G30/E30,4))</f>
        <v>0</v>
      </c>
    </row>
    <row r="31" spans="1:9" ht="24" customHeight="1" thickTop="1">
      <c r="A31" s="356" t="str">
        <f>IF('APPLIC. FRACT.'!A12="","",'APPLIC. FRACT.'!A12)</f>
        <v/>
      </c>
      <c r="B31" s="366"/>
      <c r="C31" s="367"/>
      <c r="D31" s="368"/>
      <c r="E31" s="357">
        <f>C31*D31</f>
        <v>0</v>
      </c>
      <c r="F31" s="368"/>
      <c r="G31" s="363">
        <f>F31*C31</f>
        <v>0</v>
      </c>
      <c r="H31" s="481"/>
      <c r="I31" s="308"/>
    </row>
    <row r="32" spans="1:9" ht="24" customHeight="1">
      <c r="A32" s="484"/>
      <c r="B32" s="369"/>
      <c r="C32" s="370"/>
      <c r="D32" s="371"/>
      <c r="E32" s="358">
        <f>C32*D32</f>
        <v>0</v>
      </c>
      <c r="F32" s="368"/>
      <c r="G32" s="364">
        <f>F32*C32</f>
        <v>0</v>
      </c>
      <c r="H32" s="482"/>
      <c r="I32" s="308"/>
    </row>
    <row r="33" spans="1:9" ht="24" customHeight="1">
      <c r="A33" s="485"/>
      <c r="B33" s="369"/>
      <c r="C33" s="370"/>
      <c r="D33" s="371"/>
      <c r="E33" s="358">
        <f>C33*D33</f>
        <v>0</v>
      </c>
      <c r="F33" s="368"/>
      <c r="G33" s="364">
        <f>F33*C33</f>
        <v>0</v>
      </c>
      <c r="H33" s="482"/>
      <c r="I33" s="308"/>
    </row>
    <row r="34" spans="1:9" ht="24" customHeight="1">
      <c r="A34" s="485"/>
      <c r="B34" s="369"/>
      <c r="C34" s="370"/>
      <c r="D34" s="371"/>
      <c r="E34" s="358">
        <f>C34*D34</f>
        <v>0</v>
      </c>
      <c r="F34" s="368"/>
      <c r="G34" s="364">
        <f>F34*C34</f>
        <v>0</v>
      </c>
      <c r="H34" s="482"/>
      <c r="I34" s="308"/>
    </row>
    <row r="35" spans="1:9" ht="24" customHeight="1" thickBot="1">
      <c r="A35" s="485"/>
      <c r="B35" s="372"/>
      <c r="C35" s="373"/>
      <c r="D35" s="374"/>
      <c r="E35" s="359">
        <f>C35*D35</f>
        <v>0</v>
      </c>
      <c r="F35" s="368"/>
      <c r="G35" s="365">
        <f>F35*C35</f>
        <v>0</v>
      </c>
      <c r="H35" s="483"/>
      <c r="I35" s="308"/>
    </row>
    <row r="36" spans="1:9" ht="24" customHeight="1" thickTop="1" thickBot="1">
      <c r="A36" s="486"/>
      <c r="B36" s="479" t="s">
        <v>391</v>
      </c>
      <c r="C36" s="480"/>
      <c r="D36" s="361">
        <f>SUM(D31:D35)</f>
        <v>0</v>
      </c>
      <c r="E36" s="360">
        <f>SUM(E31:E35)</f>
        <v>0</v>
      </c>
      <c r="F36" s="361">
        <f>SUM(F31:F35)</f>
        <v>0</v>
      </c>
      <c r="G36" s="360">
        <f>SUM(G31:G35)</f>
        <v>0</v>
      </c>
      <c r="H36" s="362">
        <f>IF(E36=0,0,ROUND(G36/E36,4))</f>
        <v>0</v>
      </c>
    </row>
    <row r="37" spans="1:9" ht="24" customHeight="1" thickTop="1">
      <c r="A37" s="356" t="str">
        <f>IF('APPLIC. FRACT.'!A13="","",'APPLIC. FRACT.'!A13)</f>
        <v/>
      </c>
      <c r="B37" s="366"/>
      <c r="C37" s="367"/>
      <c r="D37" s="368"/>
      <c r="E37" s="357">
        <f>C37*D37</f>
        <v>0</v>
      </c>
      <c r="F37" s="368"/>
      <c r="G37" s="363">
        <f>F37*C37</f>
        <v>0</v>
      </c>
      <c r="H37" s="481"/>
      <c r="I37" s="308"/>
    </row>
    <row r="38" spans="1:9" ht="24" customHeight="1">
      <c r="A38" s="484"/>
      <c r="B38" s="369"/>
      <c r="C38" s="370"/>
      <c r="D38" s="371"/>
      <c r="E38" s="358">
        <f>C38*D38</f>
        <v>0</v>
      </c>
      <c r="F38" s="368"/>
      <c r="G38" s="364">
        <f>F38*C38</f>
        <v>0</v>
      </c>
      <c r="H38" s="482"/>
      <c r="I38" s="308"/>
    </row>
    <row r="39" spans="1:9" ht="24" customHeight="1">
      <c r="A39" s="485"/>
      <c r="B39" s="369"/>
      <c r="C39" s="370"/>
      <c r="D39" s="371"/>
      <c r="E39" s="358">
        <f>C39*D39</f>
        <v>0</v>
      </c>
      <c r="F39" s="368"/>
      <c r="G39" s="364">
        <f>F39*C39</f>
        <v>0</v>
      </c>
      <c r="H39" s="482"/>
      <c r="I39" s="308"/>
    </row>
    <row r="40" spans="1:9" ht="24" customHeight="1">
      <c r="A40" s="485"/>
      <c r="B40" s="369"/>
      <c r="C40" s="370"/>
      <c r="D40" s="371"/>
      <c r="E40" s="358">
        <f>C40*D40</f>
        <v>0</v>
      </c>
      <c r="F40" s="368"/>
      <c r="G40" s="364">
        <f>F40*C40</f>
        <v>0</v>
      </c>
      <c r="H40" s="482"/>
      <c r="I40" s="308"/>
    </row>
    <row r="41" spans="1:9" ht="24" customHeight="1" thickBot="1">
      <c r="A41" s="485"/>
      <c r="B41" s="372"/>
      <c r="C41" s="373"/>
      <c r="D41" s="374"/>
      <c r="E41" s="359">
        <f>C41*D41</f>
        <v>0</v>
      </c>
      <c r="F41" s="368"/>
      <c r="G41" s="365">
        <f>F41*C41</f>
        <v>0</v>
      </c>
      <c r="H41" s="483"/>
      <c r="I41" s="308"/>
    </row>
    <row r="42" spans="1:9" ht="24" customHeight="1" thickTop="1" thickBot="1">
      <c r="A42" s="486"/>
      <c r="B42" s="479" t="s">
        <v>391</v>
      </c>
      <c r="C42" s="480"/>
      <c r="D42" s="361">
        <f>SUM(D37:D41)</f>
        <v>0</v>
      </c>
      <c r="E42" s="360">
        <f>SUM(E37:E41)</f>
        <v>0</v>
      </c>
      <c r="F42" s="361">
        <f>SUM(F37:F41)</f>
        <v>0</v>
      </c>
      <c r="G42" s="360">
        <f>SUM(G37:G41)</f>
        <v>0</v>
      </c>
      <c r="H42" s="362">
        <f>IF(E42=0,0,ROUND(G42/E42,4))</f>
        <v>0</v>
      </c>
    </row>
    <row r="43" spans="1:9" ht="24" customHeight="1" thickTop="1">
      <c r="A43" s="356" t="str">
        <f>IF('APPLIC. FRACT.'!A14="","",'APPLIC. FRACT.'!A14)</f>
        <v/>
      </c>
      <c r="B43" s="366"/>
      <c r="C43" s="367"/>
      <c r="D43" s="368"/>
      <c r="E43" s="357">
        <f>C43*D43</f>
        <v>0</v>
      </c>
      <c r="F43" s="368"/>
      <c r="G43" s="363">
        <f>F43*C43</f>
        <v>0</v>
      </c>
      <c r="H43" s="481"/>
      <c r="I43" s="308"/>
    </row>
    <row r="44" spans="1:9" ht="24" customHeight="1">
      <c r="A44" s="484"/>
      <c r="B44" s="369"/>
      <c r="C44" s="370"/>
      <c r="D44" s="371"/>
      <c r="E44" s="358">
        <f>C44*D44</f>
        <v>0</v>
      </c>
      <c r="F44" s="368"/>
      <c r="G44" s="364">
        <f>F44*C44</f>
        <v>0</v>
      </c>
      <c r="H44" s="482"/>
      <c r="I44" s="308"/>
    </row>
    <row r="45" spans="1:9" ht="24" customHeight="1">
      <c r="A45" s="485"/>
      <c r="B45" s="369"/>
      <c r="C45" s="370"/>
      <c r="D45" s="371"/>
      <c r="E45" s="358">
        <f>C45*D45</f>
        <v>0</v>
      </c>
      <c r="F45" s="368"/>
      <c r="G45" s="364">
        <f>F45*C45</f>
        <v>0</v>
      </c>
      <c r="H45" s="482"/>
      <c r="I45" s="308"/>
    </row>
    <row r="46" spans="1:9" ht="24" customHeight="1">
      <c r="A46" s="485"/>
      <c r="B46" s="369"/>
      <c r="C46" s="370"/>
      <c r="D46" s="371"/>
      <c r="E46" s="358">
        <f>C46*D46</f>
        <v>0</v>
      </c>
      <c r="F46" s="368"/>
      <c r="G46" s="364">
        <f>F46*C46</f>
        <v>0</v>
      </c>
      <c r="H46" s="482"/>
      <c r="I46" s="308"/>
    </row>
    <row r="47" spans="1:9" ht="24" customHeight="1" thickBot="1">
      <c r="A47" s="485"/>
      <c r="B47" s="372"/>
      <c r="C47" s="373"/>
      <c r="D47" s="374"/>
      <c r="E47" s="359">
        <f>C47*D47</f>
        <v>0</v>
      </c>
      <c r="F47" s="368"/>
      <c r="G47" s="365">
        <f>F47*C47</f>
        <v>0</v>
      </c>
      <c r="H47" s="483"/>
      <c r="I47" s="308"/>
    </row>
    <row r="48" spans="1:9" ht="24" customHeight="1" thickTop="1" thickBot="1">
      <c r="A48" s="486"/>
      <c r="B48" s="479" t="s">
        <v>391</v>
      </c>
      <c r="C48" s="480"/>
      <c r="D48" s="361">
        <f>SUM(D43:D47)</f>
        <v>0</v>
      </c>
      <c r="E48" s="360">
        <f>SUM(E43:E47)</f>
        <v>0</v>
      </c>
      <c r="F48" s="361">
        <f>SUM(F43:F47)</f>
        <v>0</v>
      </c>
      <c r="G48" s="360">
        <f>SUM(G43:G47)</f>
        <v>0</v>
      </c>
      <c r="H48" s="362">
        <f>IF(E48=0,0,ROUND(G48/E48,4))</f>
        <v>0</v>
      </c>
    </row>
    <row r="49" spans="1:9" ht="24" customHeight="1" thickTop="1">
      <c r="A49" s="356" t="str">
        <f>IF('APPLIC. FRACT.'!A15="","",'APPLIC. FRACT.'!A15)</f>
        <v/>
      </c>
      <c r="B49" s="366"/>
      <c r="C49" s="367"/>
      <c r="D49" s="368"/>
      <c r="E49" s="357">
        <f>C49*D49</f>
        <v>0</v>
      </c>
      <c r="F49" s="368"/>
      <c r="G49" s="363">
        <f>F49*C49</f>
        <v>0</v>
      </c>
      <c r="H49" s="481"/>
      <c r="I49" s="308"/>
    </row>
    <row r="50" spans="1:9" ht="24" customHeight="1">
      <c r="A50" s="484"/>
      <c r="B50" s="369"/>
      <c r="C50" s="370"/>
      <c r="D50" s="371"/>
      <c r="E50" s="358">
        <f>C50*D50</f>
        <v>0</v>
      </c>
      <c r="F50" s="368"/>
      <c r="G50" s="364">
        <f>F50*C50</f>
        <v>0</v>
      </c>
      <c r="H50" s="482"/>
      <c r="I50" s="308"/>
    </row>
    <row r="51" spans="1:9" ht="24" customHeight="1">
      <c r="A51" s="485"/>
      <c r="B51" s="369"/>
      <c r="C51" s="370"/>
      <c r="D51" s="371"/>
      <c r="E51" s="358">
        <f>C51*D51</f>
        <v>0</v>
      </c>
      <c r="F51" s="368"/>
      <c r="G51" s="364">
        <f>F51*C51</f>
        <v>0</v>
      </c>
      <c r="H51" s="482"/>
      <c r="I51" s="308"/>
    </row>
    <row r="52" spans="1:9" ht="24" customHeight="1">
      <c r="A52" s="485"/>
      <c r="B52" s="369"/>
      <c r="C52" s="370"/>
      <c r="D52" s="371"/>
      <c r="E52" s="358">
        <f>C52*D52</f>
        <v>0</v>
      </c>
      <c r="F52" s="368"/>
      <c r="G52" s="364">
        <f>F52*C52</f>
        <v>0</v>
      </c>
      <c r="H52" s="482"/>
      <c r="I52" s="308"/>
    </row>
    <row r="53" spans="1:9" ht="24" customHeight="1" thickBot="1">
      <c r="A53" s="485"/>
      <c r="B53" s="372"/>
      <c r="C53" s="373"/>
      <c r="D53" s="374"/>
      <c r="E53" s="359">
        <f>C53*D53</f>
        <v>0</v>
      </c>
      <c r="F53" s="368"/>
      <c r="G53" s="365">
        <f>F53*C53</f>
        <v>0</v>
      </c>
      <c r="H53" s="483"/>
      <c r="I53" s="308"/>
    </row>
    <row r="54" spans="1:9" ht="24" customHeight="1" thickTop="1" thickBot="1">
      <c r="A54" s="486"/>
      <c r="B54" s="479" t="s">
        <v>391</v>
      </c>
      <c r="C54" s="480"/>
      <c r="D54" s="361">
        <f>SUM(D49:D53)</f>
        <v>0</v>
      </c>
      <c r="E54" s="360">
        <f>SUM(E49:E53)</f>
        <v>0</v>
      </c>
      <c r="F54" s="361">
        <f>SUM(F49:F53)</f>
        <v>0</v>
      </c>
      <c r="G54" s="360">
        <f>SUM(G49:G53)</f>
        <v>0</v>
      </c>
      <c r="H54" s="362">
        <f>IF(E54=0,0,ROUND(G54/E54,4))</f>
        <v>0</v>
      </c>
    </row>
    <row r="55" spans="1:9" ht="24" customHeight="1" thickTop="1">
      <c r="A55" s="356" t="str">
        <f>IF('APPLIC. FRACT.'!A16="","",'APPLIC. FRACT.'!A16)</f>
        <v/>
      </c>
      <c r="B55" s="366"/>
      <c r="C55" s="367"/>
      <c r="D55" s="368"/>
      <c r="E55" s="357">
        <f>C55*D55</f>
        <v>0</v>
      </c>
      <c r="F55" s="368"/>
      <c r="G55" s="363">
        <f>F55*C55</f>
        <v>0</v>
      </c>
      <c r="H55" s="481"/>
      <c r="I55" s="308"/>
    </row>
    <row r="56" spans="1:9" ht="24" customHeight="1">
      <c r="A56" s="484"/>
      <c r="B56" s="369"/>
      <c r="C56" s="370"/>
      <c r="D56" s="371"/>
      <c r="E56" s="358">
        <f>C56*D56</f>
        <v>0</v>
      </c>
      <c r="F56" s="368"/>
      <c r="G56" s="364">
        <f>F56*C56</f>
        <v>0</v>
      </c>
      <c r="H56" s="482"/>
      <c r="I56" s="308"/>
    </row>
    <row r="57" spans="1:9" ht="24" customHeight="1">
      <c r="A57" s="485"/>
      <c r="B57" s="369"/>
      <c r="C57" s="370"/>
      <c r="D57" s="371"/>
      <c r="E57" s="358">
        <f>C57*D57</f>
        <v>0</v>
      </c>
      <c r="F57" s="368"/>
      <c r="G57" s="364">
        <f>F57*C57</f>
        <v>0</v>
      </c>
      <c r="H57" s="482"/>
      <c r="I57" s="308"/>
    </row>
    <row r="58" spans="1:9" ht="24" customHeight="1">
      <c r="A58" s="485"/>
      <c r="B58" s="369"/>
      <c r="C58" s="370"/>
      <c r="D58" s="371"/>
      <c r="E58" s="358">
        <f>C58*D58</f>
        <v>0</v>
      </c>
      <c r="F58" s="368"/>
      <c r="G58" s="364">
        <f>F58*C58</f>
        <v>0</v>
      </c>
      <c r="H58" s="482"/>
      <c r="I58" s="308"/>
    </row>
    <row r="59" spans="1:9" ht="24" customHeight="1" thickBot="1">
      <c r="A59" s="485"/>
      <c r="B59" s="372"/>
      <c r="C59" s="373"/>
      <c r="D59" s="374"/>
      <c r="E59" s="359">
        <f>C59*D59</f>
        <v>0</v>
      </c>
      <c r="F59" s="368"/>
      <c r="G59" s="365">
        <f>F59*C59</f>
        <v>0</v>
      </c>
      <c r="H59" s="483"/>
      <c r="I59" s="308"/>
    </row>
    <row r="60" spans="1:9" ht="24" customHeight="1" thickTop="1" thickBot="1">
      <c r="A60" s="486"/>
      <c r="B60" s="479" t="s">
        <v>391</v>
      </c>
      <c r="C60" s="480"/>
      <c r="D60" s="361">
        <f>SUM(D55:D59)</f>
        <v>0</v>
      </c>
      <c r="E60" s="360">
        <f>SUM(E55:E59)</f>
        <v>0</v>
      </c>
      <c r="F60" s="361">
        <f>SUM(F55:F59)</f>
        <v>0</v>
      </c>
      <c r="G60" s="360">
        <f>SUM(G55:G59)</f>
        <v>0</v>
      </c>
      <c r="H60" s="362">
        <f>IF(E60=0,0,ROUND(G60/E60,4))</f>
        <v>0</v>
      </c>
    </row>
    <row r="61" spans="1:9" ht="24" customHeight="1" thickTop="1">
      <c r="A61" s="356" t="str">
        <f>IF('APPLIC. FRACT.'!A17="","",'APPLIC. FRACT.'!A17)</f>
        <v/>
      </c>
      <c r="B61" s="366"/>
      <c r="C61" s="367"/>
      <c r="D61" s="368"/>
      <c r="E61" s="357">
        <f>C61*D61</f>
        <v>0</v>
      </c>
      <c r="F61" s="368"/>
      <c r="G61" s="363">
        <f>F61*C61</f>
        <v>0</v>
      </c>
      <c r="H61" s="481"/>
      <c r="I61" s="308"/>
    </row>
    <row r="62" spans="1:9" ht="24" customHeight="1">
      <c r="A62" s="484"/>
      <c r="B62" s="369"/>
      <c r="C62" s="370"/>
      <c r="D62" s="371"/>
      <c r="E62" s="358">
        <f>C62*D62</f>
        <v>0</v>
      </c>
      <c r="F62" s="368"/>
      <c r="G62" s="364">
        <f>F62*C62</f>
        <v>0</v>
      </c>
      <c r="H62" s="482"/>
      <c r="I62" s="308"/>
    </row>
    <row r="63" spans="1:9" ht="24" customHeight="1">
      <c r="A63" s="485"/>
      <c r="B63" s="369"/>
      <c r="C63" s="370"/>
      <c r="D63" s="371"/>
      <c r="E63" s="358">
        <f>C63*D63</f>
        <v>0</v>
      </c>
      <c r="F63" s="368"/>
      <c r="G63" s="364">
        <f>F63*C63</f>
        <v>0</v>
      </c>
      <c r="H63" s="482"/>
      <c r="I63" s="308"/>
    </row>
    <row r="64" spans="1:9" ht="24" customHeight="1">
      <c r="A64" s="485"/>
      <c r="B64" s="369"/>
      <c r="C64" s="370"/>
      <c r="D64" s="371"/>
      <c r="E64" s="358">
        <f>C64*D64</f>
        <v>0</v>
      </c>
      <c r="F64" s="368"/>
      <c r="G64" s="364">
        <f>F64*C64</f>
        <v>0</v>
      </c>
      <c r="H64" s="482"/>
      <c r="I64" s="308"/>
    </row>
    <row r="65" spans="1:9" ht="24" customHeight="1" thickBot="1">
      <c r="A65" s="485"/>
      <c r="B65" s="372"/>
      <c r="C65" s="373"/>
      <c r="D65" s="374"/>
      <c r="E65" s="359">
        <f>C65*D65</f>
        <v>0</v>
      </c>
      <c r="F65" s="368"/>
      <c r="G65" s="365">
        <f>F65*C65</f>
        <v>0</v>
      </c>
      <c r="H65" s="483"/>
      <c r="I65" s="308"/>
    </row>
    <row r="66" spans="1:9" ht="24" customHeight="1" thickTop="1" thickBot="1">
      <c r="A66" s="486"/>
      <c r="B66" s="479" t="s">
        <v>391</v>
      </c>
      <c r="C66" s="480"/>
      <c r="D66" s="361">
        <f>SUM(D61:D65)</f>
        <v>0</v>
      </c>
      <c r="E66" s="360">
        <f>SUM(E61:E65)</f>
        <v>0</v>
      </c>
      <c r="F66" s="361">
        <f>SUM(F61:F65)</f>
        <v>0</v>
      </c>
      <c r="G66" s="360">
        <f>SUM(G61:G65)</f>
        <v>0</v>
      </c>
      <c r="H66" s="362">
        <f>IF(E66=0,0,ROUND(G66/E66,4))</f>
        <v>0</v>
      </c>
    </row>
    <row r="67" spans="1:9" ht="24" customHeight="1" thickTop="1">
      <c r="A67" s="356" t="str">
        <f>IF('APPLIC. FRACT.'!A18="","",'APPLIC. FRACT.'!A18)</f>
        <v/>
      </c>
      <c r="B67" s="366"/>
      <c r="C67" s="367"/>
      <c r="D67" s="368"/>
      <c r="E67" s="357">
        <f>C67*D67</f>
        <v>0</v>
      </c>
      <c r="F67" s="368"/>
      <c r="G67" s="363">
        <f>F67*C67</f>
        <v>0</v>
      </c>
      <c r="H67" s="481"/>
    </row>
    <row r="68" spans="1:9" ht="24" customHeight="1">
      <c r="A68" s="484"/>
      <c r="B68" s="369"/>
      <c r="C68" s="370"/>
      <c r="D68" s="371"/>
      <c r="E68" s="358">
        <f>C68*D68</f>
        <v>0</v>
      </c>
      <c r="F68" s="368"/>
      <c r="G68" s="364">
        <f>F68*C68</f>
        <v>0</v>
      </c>
      <c r="H68" s="482"/>
    </row>
    <row r="69" spans="1:9" ht="24" customHeight="1">
      <c r="A69" s="485"/>
      <c r="B69" s="369"/>
      <c r="C69" s="370"/>
      <c r="D69" s="371"/>
      <c r="E69" s="358">
        <f>C69*D69</f>
        <v>0</v>
      </c>
      <c r="F69" s="368"/>
      <c r="G69" s="364">
        <f>F69*C69</f>
        <v>0</v>
      </c>
      <c r="H69" s="482"/>
    </row>
    <row r="70" spans="1:9" ht="24" customHeight="1">
      <c r="A70" s="485"/>
      <c r="B70" s="369"/>
      <c r="C70" s="370"/>
      <c r="D70" s="371"/>
      <c r="E70" s="358">
        <f>C70*D70</f>
        <v>0</v>
      </c>
      <c r="F70" s="368"/>
      <c r="G70" s="364">
        <f>F70*C70</f>
        <v>0</v>
      </c>
      <c r="H70" s="482"/>
    </row>
    <row r="71" spans="1:9" ht="24" customHeight="1" thickBot="1">
      <c r="A71" s="485"/>
      <c r="B71" s="372"/>
      <c r="C71" s="373"/>
      <c r="D71" s="374"/>
      <c r="E71" s="359">
        <f>C71*D71</f>
        <v>0</v>
      </c>
      <c r="F71" s="368"/>
      <c r="G71" s="365">
        <f>F71*C71</f>
        <v>0</v>
      </c>
      <c r="H71" s="483"/>
    </row>
    <row r="72" spans="1:9" ht="24" customHeight="1" thickTop="1" thickBot="1">
      <c r="A72" s="486"/>
      <c r="B72" s="479" t="s">
        <v>391</v>
      </c>
      <c r="C72" s="480"/>
      <c r="D72" s="361">
        <f>SUM(D67:D71)</f>
        <v>0</v>
      </c>
      <c r="E72" s="360">
        <f>SUM(E67:E71)</f>
        <v>0</v>
      </c>
      <c r="F72" s="361">
        <f>SUM(F67:F71)</f>
        <v>0</v>
      </c>
      <c r="G72" s="360">
        <f>SUM(G67:G71)</f>
        <v>0</v>
      </c>
      <c r="H72" s="362">
        <f>IF(E72=0,0,ROUND(G72/E72,4))</f>
        <v>0</v>
      </c>
    </row>
    <row r="73" spans="1:9" ht="24" customHeight="1" thickTop="1">
      <c r="A73" s="356" t="str">
        <f>IF('APPLIC. FRACT.'!A19="","",'APPLIC. FRACT.'!A19)</f>
        <v/>
      </c>
      <c r="B73" s="366"/>
      <c r="C73" s="367"/>
      <c r="D73" s="368"/>
      <c r="E73" s="357">
        <f>C73*D73</f>
        <v>0</v>
      </c>
      <c r="F73" s="368"/>
      <c r="G73" s="363">
        <f>F73*C73</f>
        <v>0</v>
      </c>
      <c r="H73" s="481"/>
    </row>
    <row r="74" spans="1:9" ht="24" customHeight="1">
      <c r="A74" s="484"/>
      <c r="B74" s="369"/>
      <c r="C74" s="370"/>
      <c r="D74" s="371"/>
      <c r="E74" s="358">
        <f>C74*D74</f>
        <v>0</v>
      </c>
      <c r="F74" s="368"/>
      <c r="G74" s="364">
        <f>F74*C74</f>
        <v>0</v>
      </c>
      <c r="H74" s="482"/>
    </row>
    <row r="75" spans="1:9" ht="24" customHeight="1">
      <c r="A75" s="485"/>
      <c r="B75" s="369"/>
      <c r="C75" s="370"/>
      <c r="D75" s="371"/>
      <c r="E75" s="358">
        <f>C75*D75</f>
        <v>0</v>
      </c>
      <c r="F75" s="368"/>
      <c r="G75" s="364">
        <f>F75*C75</f>
        <v>0</v>
      </c>
      <c r="H75" s="482"/>
    </row>
    <row r="76" spans="1:9" ht="24" customHeight="1">
      <c r="A76" s="485"/>
      <c r="B76" s="369"/>
      <c r="C76" s="370"/>
      <c r="D76" s="371"/>
      <c r="E76" s="358">
        <f>C76*D76</f>
        <v>0</v>
      </c>
      <c r="F76" s="368"/>
      <c r="G76" s="364">
        <f>F76*C76</f>
        <v>0</v>
      </c>
      <c r="H76" s="482"/>
    </row>
    <row r="77" spans="1:9" ht="24" customHeight="1" thickBot="1">
      <c r="A77" s="485"/>
      <c r="B77" s="372"/>
      <c r="C77" s="373"/>
      <c r="D77" s="374"/>
      <c r="E77" s="359">
        <f>C77*D77</f>
        <v>0</v>
      </c>
      <c r="F77" s="368"/>
      <c r="G77" s="365">
        <f>F77*C77</f>
        <v>0</v>
      </c>
      <c r="H77" s="483"/>
    </row>
    <row r="78" spans="1:9" ht="24" customHeight="1" thickTop="1" thickBot="1">
      <c r="A78" s="486"/>
      <c r="B78" s="479" t="s">
        <v>391</v>
      </c>
      <c r="C78" s="480"/>
      <c r="D78" s="361">
        <f>SUM(D73:D77)</f>
        <v>0</v>
      </c>
      <c r="E78" s="360">
        <f>SUM(E73:E77)</f>
        <v>0</v>
      </c>
      <c r="F78" s="361">
        <f>SUM(F73:F77)</f>
        <v>0</v>
      </c>
      <c r="G78" s="360">
        <f>SUM(G73:G77)</f>
        <v>0</v>
      </c>
      <c r="H78" s="362">
        <f>IF(E78=0,0,ROUND(G78/E78,4))</f>
        <v>0</v>
      </c>
    </row>
    <row r="79" spans="1:9" ht="24" customHeight="1" thickTop="1">
      <c r="A79" s="356" t="str">
        <f>IF('APPLIC. FRACT.'!A20="","",'APPLIC. FRACT.'!A20)</f>
        <v/>
      </c>
      <c r="B79" s="366"/>
      <c r="C79" s="367"/>
      <c r="D79" s="368"/>
      <c r="E79" s="357">
        <f>C79*D79</f>
        <v>0</v>
      </c>
      <c r="F79" s="368"/>
      <c r="G79" s="363">
        <f>F79*C79</f>
        <v>0</v>
      </c>
      <c r="H79" s="481"/>
    </row>
    <row r="80" spans="1:9" ht="24" customHeight="1">
      <c r="A80" s="484"/>
      <c r="B80" s="369"/>
      <c r="C80" s="370"/>
      <c r="D80" s="371"/>
      <c r="E80" s="358">
        <f>C80*D80</f>
        <v>0</v>
      </c>
      <c r="F80" s="368"/>
      <c r="G80" s="364">
        <f>F80*C80</f>
        <v>0</v>
      </c>
      <c r="H80" s="482"/>
    </row>
    <row r="81" spans="1:8" ht="24" customHeight="1">
      <c r="A81" s="485"/>
      <c r="B81" s="369"/>
      <c r="C81" s="370"/>
      <c r="D81" s="371"/>
      <c r="E81" s="358">
        <f>C81*D81</f>
        <v>0</v>
      </c>
      <c r="F81" s="368"/>
      <c r="G81" s="364">
        <f>F81*C81</f>
        <v>0</v>
      </c>
      <c r="H81" s="482"/>
    </row>
    <row r="82" spans="1:8" ht="24" customHeight="1">
      <c r="A82" s="485"/>
      <c r="B82" s="369"/>
      <c r="C82" s="370"/>
      <c r="D82" s="371"/>
      <c r="E82" s="358">
        <f>C82*D82</f>
        <v>0</v>
      </c>
      <c r="F82" s="368"/>
      <c r="G82" s="364">
        <f>F82*C82</f>
        <v>0</v>
      </c>
      <c r="H82" s="482"/>
    </row>
    <row r="83" spans="1:8" ht="24" customHeight="1" thickBot="1">
      <c r="A83" s="485"/>
      <c r="B83" s="372"/>
      <c r="C83" s="373"/>
      <c r="D83" s="374"/>
      <c r="E83" s="359">
        <f>C83*D83</f>
        <v>0</v>
      </c>
      <c r="F83" s="368"/>
      <c r="G83" s="365">
        <f>F83*C83</f>
        <v>0</v>
      </c>
      <c r="H83" s="483"/>
    </row>
    <row r="84" spans="1:8" ht="24" customHeight="1" thickTop="1" thickBot="1">
      <c r="A84" s="486"/>
      <c r="B84" s="479" t="s">
        <v>391</v>
      </c>
      <c r="C84" s="480"/>
      <c r="D84" s="361">
        <f>SUM(D79:D83)</f>
        <v>0</v>
      </c>
      <c r="E84" s="360">
        <f>SUM(E79:E83)</f>
        <v>0</v>
      </c>
      <c r="F84" s="361">
        <f>SUM(F79:F83)</f>
        <v>0</v>
      </c>
      <c r="G84" s="360">
        <f>SUM(G79:G83)</f>
        <v>0</v>
      </c>
      <c r="H84" s="362">
        <f>IF(E84=0,0,ROUND(G84/E84,4))</f>
        <v>0</v>
      </c>
    </row>
    <row r="85" spans="1:8" ht="24" customHeight="1" thickTop="1">
      <c r="A85" s="356" t="str">
        <f>IF('APPLIC. FRACT.'!A21="","",'APPLIC. FRACT.'!A21)</f>
        <v/>
      </c>
      <c r="B85" s="366"/>
      <c r="C85" s="367"/>
      <c r="D85" s="368"/>
      <c r="E85" s="357">
        <f>C85*D85</f>
        <v>0</v>
      </c>
      <c r="F85" s="368"/>
      <c r="G85" s="363">
        <f>F85*C85</f>
        <v>0</v>
      </c>
      <c r="H85" s="481"/>
    </row>
    <row r="86" spans="1:8" ht="24" customHeight="1">
      <c r="A86" s="484"/>
      <c r="B86" s="369"/>
      <c r="C86" s="370"/>
      <c r="D86" s="371"/>
      <c r="E86" s="358">
        <f>C86*D86</f>
        <v>0</v>
      </c>
      <c r="F86" s="368"/>
      <c r="G86" s="364">
        <f>F86*C86</f>
        <v>0</v>
      </c>
      <c r="H86" s="482"/>
    </row>
    <row r="87" spans="1:8" ht="24" customHeight="1">
      <c r="A87" s="485"/>
      <c r="B87" s="369"/>
      <c r="C87" s="370"/>
      <c r="D87" s="371"/>
      <c r="E87" s="358">
        <f>C87*D87</f>
        <v>0</v>
      </c>
      <c r="F87" s="368"/>
      <c r="G87" s="364">
        <f>F87*C87</f>
        <v>0</v>
      </c>
      <c r="H87" s="482"/>
    </row>
    <row r="88" spans="1:8" ht="24" customHeight="1">
      <c r="A88" s="485"/>
      <c r="B88" s="369"/>
      <c r="C88" s="370"/>
      <c r="D88" s="371"/>
      <c r="E88" s="358">
        <f>C88*D88</f>
        <v>0</v>
      </c>
      <c r="F88" s="368"/>
      <c r="G88" s="364">
        <f>F88*C88</f>
        <v>0</v>
      </c>
      <c r="H88" s="482"/>
    </row>
    <row r="89" spans="1:8" ht="24" customHeight="1" thickBot="1">
      <c r="A89" s="485"/>
      <c r="B89" s="372"/>
      <c r="C89" s="373"/>
      <c r="D89" s="374"/>
      <c r="E89" s="359">
        <f>C89*D89</f>
        <v>0</v>
      </c>
      <c r="F89" s="368"/>
      <c r="G89" s="365">
        <f>F89*C89</f>
        <v>0</v>
      </c>
      <c r="H89" s="483"/>
    </row>
    <row r="90" spans="1:8" ht="24" customHeight="1" thickTop="1" thickBot="1">
      <c r="A90" s="486"/>
      <c r="B90" s="479" t="s">
        <v>391</v>
      </c>
      <c r="C90" s="480"/>
      <c r="D90" s="361">
        <f>SUM(D85:D89)</f>
        <v>0</v>
      </c>
      <c r="E90" s="360">
        <f>SUM(E85:E89)</f>
        <v>0</v>
      </c>
      <c r="F90" s="361">
        <f>SUM(F85:F89)</f>
        <v>0</v>
      </c>
      <c r="G90" s="360">
        <f>SUM(G85:G89)</f>
        <v>0</v>
      </c>
      <c r="H90" s="362">
        <f>IF(E90=0,0,ROUND(G90/E90,4))</f>
        <v>0</v>
      </c>
    </row>
    <row r="91" spans="1:8" ht="24" customHeight="1" thickTop="1">
      <c r="A91" s="356" t="str">
        <f>IF('APPLIC. FRACT.'!A22="","",'APPLIC. FRACT.'!A22)</f>
        <v/>
      </c>
      <c r="B91" s="366"/>
      <c r="C91" s="367"/>
      <c r="D91" s="368"/>
      <c r="E91" s="357">
        <f>C91*D91</f>
        <v>0</v>
      </c>
      <c r="F91" s="368"/>
      <c r="G91" s="363">
        <f>F91*C91</f>
        <v>0</v>
      </c>
      <c r="H91" s="481"/>
    </row>
    <row r="92" spans="1:8" ht="24" customHeight="1">
      <c r="A92" s="484"/>
      <c r="B92" s="369"/>
      <c r="C92" s="370"/>
      <c r="D92" s="371"/>
      <c r="E92" s="358">
        <f>C92*D92</f>
        <v>0</v>
      </c>
      <c r="F92" s="368"/>
      <c r="G92" s="364">
        <f>F92*C92</f>
        <v>0</v>
      </c>
      <c r="H92" s="482"/>
    </row>
    <row r="93" spans="1:8" ht="24" customHeight="1">
      <c r="A93" s="485"/>
      <c r="B93" s="369"/>
      <c r="C93" s="370"/>
      <c r="D93" s="371"/>
      <c r="E93" s="358">
        <f>C93*D93</f>
        <v>0</v>
      </c>
      <c r="F93" s="368"/>
      <c r="G93" s="364">
        <f>F93*C93</f>
        <v>0</v>
      </c>
      <c r="H93" s="482"/>
    </row>
    <row r="94" spans="1:8" ht="24" customHeight="1">
      <c r="A94" s="485"/>
      <c r="B94" s="369"/>
      <c r="C94" s="370"/>
      <c r="D94" s="371"/>
      <c r="E94" s="358">
        <f>C94*D94</f>
        <v>0</v>
      </c>
      <c r="F94" s="368"/>
      <c r="G94" s="364">
        <f>F94*C94</f>
        <v>0</v>
      </c>
      <c r="H94" s="482"/>
    </row>
    <row r="95" spans="1:8" ht="24" customHeight="1" thickBot="1">
      <c r="A95" s="485"/>
      <c r="B95" s="372"/>
      <c r="C95" s="373"/>
      <c r="D95" s="374"/>
      <c r="E95" s="359">
        <f>C95*D95</f>
        <v>0</v>
      </c>
      <c r="F95" s="368"/>
      <c r="G95" s="365">
        <f>F95*C95</f>
        <v>0</v>
      </c>
      <c r="H95" s="483"/>
    </row>
    <row r="96" spans="1:8" ht="24" customHeight="1" thickTop="1" thickBot="1">
      <c r="A96" s="486"/>
      <c r="B96" s="479" t="s">
        <v>391</v>
      </c>
      <c r="C96" s="480"/>
      <c r="D96" s="361">
        <f>SUM(D91:D95)</f>
        <v>0</v>
      </c>
      <c r="E96" s="360">
        <f>SUM(E91:E95)</f>
        <v>0</v>
      </c>
      <c r="F96" s="361">
        <f>SUM(F91:F95)</f>
        <v>0</v>
      </c>
      <c r="G96" s="360">
        <f>SUM(G91:G95)</f>
        <v>0</v>
      </c>
      <c r="H96" s="362">
        <f>IF(E96=0,0,ROUND(G96/E96,4))</f>
        <v>0</v>
      </c>
    </row>
    <row r="97" spans="1:8" ht="24" customHeight="1" thickTop="1">
      <c r="A97" s="356" t="str">
        <f>IF('APPLIC. FRACT.'!A23="","",'APPLIC. FRACT.'!A23)</f>
        <v/>
      </c>
      <c r="B97" s="366"/>
      <c r="C97" s="367"/>
      <c r="D97" s="368"/>
      <c r="E97" s="357">
        <f>C97*D97</f>
        <v>0</v>
      </c>
      <c r="F97" s="368"/>
      <c r="G97" s="363">
        <f>F97*C97</f>
        <v>0</v>
      </c>
      <c r="H97" s="481"/>
    </row>
    <row r="98" spans="1:8" ht="24" customHeight="1">
      <c r="A98" s="484"/>
      <c r="B98" s="369"/>
      <c r="C98" s="370"/>
      <c r="D98" s="371"/>
      <c r="E98" s="358">
        <f>C98*D98</f>
        <v>0</v>
      </c>
      <c r="F98" s="368"/>
      <c r="G98" s="364">
        <f>F98*C98</f>
        <v>0</v>
      </c>
      <c r="H98" s="482"/>
    </row>
    <row r="99" spans="1:8" ht="24" customHeight="1">
      <c r="A99" s="485"/>
      <c r="B99" s="369"/>
      <c r="C99" s="370"/>
      <c r="D99" s="371"/>
      <c r="E99" s="358">
        <f>C99*D99</f>
        <v>0</v>
      </c>
      <c r="F99" s="368"/>
      <c r="G99" s="364">
        <f>F99*C99</f>
        <v>0</v>
      </c>
      <c r="H99" s="482"/>
    </row>
    <row r="100" spans="1:8" ht="24" customHeight="1">
      <c r="A100" s="485"/>
      <c r="B100" s="369"/>
      <c r="C100" s="370"/>
      <c r="D100" s="371"/>
      <c r="E100" s="358">
        <f>C100*D100</f>
        <v>0</v>
      </c>
      <c r="F100" s="368"/>
      <c r="G100" s="364">
        <f>F100*C100</f>
        <v>0</v>
      </c>
      <c r="H100" s="482"/>
    </row>
    <row r="101" spans="1:8" ht="24" customHeight="1" thickBot="1">
      <c r="A101" s="485"/>
      <c r="B101" s="372"/>
      <c r="C101" s="373"/>
      <c r="D101" s="374"/>
      <c r="E101" s="359">
        <f>C101*D101</f>
        <v>0</v>
      </c>
      <c r="F101" s="368"/>
      <c r="G101" s="365">
        <f>F101*C101</f>
        <v>0</v>
      </c>
      <c r="H101" s="483"/>
    </row>
    <row r="102" spans="1:8" ht="24" customHeight="1" thickTop="1" thickBot="1">
      <c r="A102" s="486"/>
      <c r="B102" s="479" t="s">
        <v>391</v>
      </c>
      <c r="C102" s="480"/>
      <c r="D102" s="361">
        <f>SUM(D97:D101)</f>
        <v>0</v>
      </c>
      <c r="E102" s="360">
        <f>SUM(E97:E101)</f>
        <v>0</v>
      </c>
      <c r="F102" s="361">
        <f>SUM(F97:F101)</f>
        <v>0</v>
      </c>
      <c r="G102" s="360">
        <f>SUM(G97:G101)</f>
        <v>0</v>
      </c>
      <c r="H102" s="362">
        <f>IF(E102=0,0,ROUND(G102/E102,4))</f>
        <v>0</v>
      </c>
    </row>
    <row r="103" spans="1:8" ht="24" customHeight="1" thickTop="1">
      <c r="A103" s="356" t="str">
        <f>IF('APPLIC. FRACT.'!A24="","",'APPLIC. FRACT.'!A24)</f>
        <v/>
      </c>
      <c r="B103" s="366"/>
      <c r="C103" s="367"/>
      <c r="D103" s="368"/>
      <c r="E103" s="357">
        <f>C103*D103</f>
        <v>0</v>
      </c>
      <c r="F103" s="368"/>
      <c r="G103" s="363">
        <f>F103*C103</f>
        <v>0</v>
      </c>
      <c r="H103" s="481"/>
    </row>
    <row r="104" spans="1:8" ht="24" customHeight="1">
      <c r="A104" s="484"/>
      <c r="B104" s="369"/>
      <c r="C104" s="370"/>
      <c r="D104" s="371"/>
      <c r="E104" s="358">
        <f>C104*D104</f>
        <v>0</v>
      </c>
      <c r="F104" s="368"/>
      <c r="G104" s="364">
        <f>F104*C104</f>
        <v>0</v>
      </c>
      <c r="H104" s="482"/>
    </row>
    <row r="105" spans="1:8" ht="24" customHeight="1">
      <c r="A105" s="485"/>
      <c r="B105" s="369"/>
      <c r="C105" s="370"/>
      <c r="D105" s="371"/>
      <c r="E105" s="358">
        <f>C105*D105</f>
        <v>0</v>
      </c>
      <c r="F105" s="368"/>
      <c r="G105" s="364">
        <f>F105*C105</f>
        <v>0</v>
      </c>
      <c r="H105" s="482"/>
    </row>
    <row r="106" spans="1:8" ht="24" customHeight="1">
      <c r="A106" s="485"/>
      <c r="B106" s="369"/>
      <c r="C106" s="370"/>
      <c r="D106" s="371"/>
      <c r="E106" s="358">
        <f>C106*D106</f>
        <v>0</v>
      </c>
      <c r="F106" s="368"/>
      <c r="G106" s="364">
        <f>F106*C106</f>
        <v>0</v>
      </c>
      <c r="H106" s="482"/>
    </row>
    <row r="107" spans="1:8" ht="24" customHeight="1" thickBot="1">
      <c r="A107" s="485"/>
      <c r="B107" s="372"/>
      <c r="C107" s="373"/>
      <c r="D107" s="374"/>
      <c r="E107" s="359">
        <f>C107*D107</f>
        <v>0</v>
      </c>
      <c r="F107" s="368"/>
      <c r="G107" s="365">
        <f>F107*C107</f>
        <v>0</v>
      </c>
      <c r="H107" s="483"/>
    </row>
    <row r="108" spans="1:8" ht="24" customHeight="1" thickTop="1" thickBot="1">
      <c r="A108" s="486"/>
      <c r="B108" s="479" t="s">
        <v>391</v>
      </c>
      <c r="C108" s="480"/>
      <c r="D108" s="361">
        <f>SUM(D103:D107)</f>
        <v>0</v>
      </c>
      <c r="E108" s="360">
        <f>SUM(E103:E107)</f>
        <v>0</v>
      </c>
      <c r="F108" s="361">
        <f>SUM(F103:F107)</f>
        <v>0</v>
      </c>
      <c r="G108" s="360">
        <f>SUM(G103:G107)</f>
        <v>0</v>
      </c>
      <c r="H108" s="362">
        <f>IF(E108=0,0,ROUND(G108/E108,4))</f>
        <v>0</v>
      </c>
    </row>
    <row r="109" spans="1:8" ht="24" customHeight="1" thickTop="1">
      <c r="A109" s="356" t="str">
        <f>IF('APPLIC. FRACT.'!A25="","",'APPLIC. FRACT.'!A25)</f>
        <v/>
      </c>
      <c r="B109" s="366"/>
      <c r="C109" s="367"/>
      <c r="D109" s="368"/>
      <c r="E109" s="357">
        <f>C109*D109</f>
        <v>0</v>
      </c>
      <c r="F109" s="368"/>
      <c r="G109" s="363">
        <f>F109*C109</f>
        <v>0</v>
      </c>
      <c r="H109" s="481"/>
    </row>
    <row r="110" spans="1:8" ht="24" customHeight="1">
      <c r="A110" s="484"/>
      <c r="B110" s="369"/>
      <c r="C110" s="370"/>
      <c r="D110" s="371"/>
      <c r="E110" s="358">
        <f>C110*D110</f>
        <v>0</v>
      </c>
      <c r="F110" s="368"/>
      <c r="G110" s="364">
        <f>F110*C110</f>
        <v>0</v>
      </c>
      <c r="H110" s="482"/>
    </row>
    <row r="111" spans="1:8" ht="24" customHeight="1">
      <c r="A111" s="485"/>
      <c r="B111" s="369"/>
      <c r="C111" s="370"/>
      <c r="D111" s="371"/>
      <c r="E111" s="358">
        <f>C111*D111</f>
        <v>0</v>
      </c>
      <c r="F111" s="368"/>
      <c r="G111" s="364">
        <f>F111*C111</f>
        <v>0</v>
      </c>
      <c r="H111" s="482"/>
    </row>
    <row r="112" spans="1:8" ht="24" customHeight="1">
      <c r="A112" s="485"/>
      <c r="B112" s="369"/>
      <c r="C112" s="370"/>
      <c r="D112" s="371"/>
      <c r="E112" s="358">
        <f>C112*D112</f>
        <v>0</v>
      </c>
      <c r="F112" s="368"/>
      <c r="G112" s="364">
        <f>F112*C112</f>
        <v>0</v>
      </c>
      <c r="H112" s="482"/>
    </row>
    <row r="113" spans="1:8" ht="24" customHeight="1" thickBot="1">
      <c r="A113" s="485"/>
      <c r="B113" s="372"/>
      <c r="C113" s="373"/>
      <c r="D113" s="374"/>
      <c r="E113" s="359">
        <f>C113*D113</f>
        <v>0</v>
      </c>
      <c r="F113" s="368"/>
      <c r="G113" s="365">
        <f>F113*C113</f>
        <v>0</v>
      </c>
      <c r="H113" s="483"/>
    </row>
    <row r="114" spans="1:8" ht="24" customHeight="1" thickTop="1" thickBot="1">
      <c r="A114" s="486"/>
      <c r="B114" s="479" t="s">
        <v>391</v>
      </c>
      <c r="C114" s="480"/>
      <c r="D114" s="361">
        <f>SUM(D109:D113)</f>
        <v>0</v>
      </c>
      <c r="E114" s="360">
        <f>SUM(E109:E113)</f>
        <v>0</v>
      </c>
      <c r="F114" s="361">
        <f>SUM(F109:F113)</f>
        <v>0</v>
      </c>
      <c r="G114" s="360">
        <f>SUM(G109:G113)</f>
        <v>0</v>
      </c>
      <c r="H114" s="362">
        <f>IF(E114=0,0,ROUND(G114/E114,4))</f>
        <v>0</v>
      </c>
    </row>
    <row r="115" spans="1:8" ht="24" customHeight="1" thickTop="1">
      <c r="A115" s="356" t="str">
        <f>IF('APPLIC. FRACT.'!A26="","",'APPLIC. FRACT.'!A26)</f>
        <v/>
      </c>
      <c r="B115" s="366"/>
      <c r="C115" s="367"/>
      <c r="D115" s="368"/>
      <c r="E115" s="357">
        <f>C115*D115</f>
        <v>0</v>
      </c>
      <c r="F115" s="368"/>
      <c r="G115" s="363">
        <f>F115*C115</f>
        <v>0</v>
      </c>
      <c r="H115" s="481"/>
    </row>
    <row r="116" spans="1:8" ht="24" customHeight="1">
      <c r="A116" s="484"/>
      <c r="B116" s="369"/>
      <c r="C116" s="370"/>
      <c r="D116" s="371"/>
      <c r="E116" s="358">
        <f>C116*D116</f>
        <v>0</v>
      </c>
      <c r="F116" s="368"/>
      <c r="G116" s="364">
        <f>F116*C116</f>
        <v>0</v>
      </c>
      <c r="H116" s="482"/>
    </row>
    <row r="117" spans="1:8" ht="24" customHeight="1">
      <c r="A117" s="485"/>
      <c r="B117" s="369"/>
      <c r="C117" s="370"/>
      <c r="D117" s="371"/>
      <c r="E117" s="358">
        <f>C117*D117</f>
        <v>0</v>
      </c>
      <c r="F117" s="368"/>
      <c r="G117" s="364">
        <f>F117*C117</f>
        <v>0</v>
      </c>
      <c r="H117" s="482"/>
    </row>
    <row r="118" spans="1:8" ht="24" customHeight="1">
      <c r="A118" s="485"/>
      <c r="B118" s="369"/>
      <c r="C118" s="370"/>
      <c r="D118" s="371"/>
      <c r="E118" s="358">
        <f>C118*D118</f>
        <v>0</v>
      </c>
      <c r="F118" s="368"/>
      <c r="G118" s="364">
        <f>F118*C118</f>
        <v>0</v>
      </c>
      <c r="H118" s="482"/>
    </row>
    <row r="119" spans="1:8" ht="24" customHeight="1" thickBot="1">
      <c r="A119" s="485"/>
      <c r="B119" s="372"/>
      <c r="C119" s="373"/>
      <c r="D119" s="374"/>
      <c r="E119" s="359">
        <f>C119*D119</f>
        <v>0</v>
      </c>
      <c r="F119" s="368"/>
      <c r="G119" s="365">
        <f>F119*C119</f>
        <v>0</v>
      </c>
      <c r="H119" s="483"/>
    </row>
    <row r="120" spans="1:8" ht="24" customHeight="1" thickTop="1" thickBot="1">
      <c r="A120" s="486"/>
      <c r="B120" s="479" t="s">
        <v>391</v>
      </c>
      <c r="C120" s="480"/>
      <c r="D120" s="361">
        <f>SUM(D115:D119)</f>
        <v>0</v>
      </c>
      <c r="E120" s="360">
        <f>SUM(E115:E119)</f>
        <v>0</v>
      </c>
      <c r="F120" s="361">
        <f>SUM(F115:F119)</f>
        <v>0</v>
      </c>
      <c r="G120" s="360">
        <f>SUM(G115:G119)</f>
        <v>0</v>
      </c>
      <c r="H120" s="362">
        <f>IF(E120=0,0,ROUND(G120/E120,4))</f>
        <v>0</v>
      </c>
    </row>
    <row r="121" spans="1:8" ht="24" customHeight="1" thickTop="1">
      <c r="A121" s="356" t="str">
        <f>IF('APPLIC. FRACT.'!A27="","",'APPLIC. FRACT.'!A27)</f>
        <v/>
      </c>
      <c r="B121" s="366"/>
      <c r="C121" s="367"/>
      <c r="D121" s="368"/>
      <c r="E121" s="357">
        <f>C121*D121</f>
        <v>0</v>
      </c>
      <c r="F121" s="368"/>
      <c r="G121" s="363">
        <f>F121*C121</f>
        <v>0</v>
      </c>
      <c r="H121" s="481"/>
    </row>
    <row r="122" spans="1:8" ht="24" customHeight="1">
      <c r="A122" s="484"/>
      <c r="B122" s="369"/>
      <c r="C122" s="370"/>
      <c r="D122" s="371"/>
      <c r="E122" s="358">
        <f>C122*D122</f>
        <v>0</v>
      </c>
      <c r="F122" s="368"/>
      <c r="G122" s="364">
        <f>F122*C122</f>
        <v>0</v>
      </c>
      <c r="H122" s="482"/>
    </row>
    <row r="123" spans="1:8" ht="24" customHeight="1">
      <c r="A123" s="485"/>
      <c r="B123" s="369"/>
      <c r="C123" s="370"/>
      <c r="D123" s="371"/>
      <c r="E123" s="358">
        <f>C123*D123</f>
        <v>0</v>
      </c>
      <c r="F123" s="368"/>
      <c r="G123" s="364">
        <f>F123*C123</f>
        <v>0</v>
      </c>
      <c r="H123" s="482"/>
    </row>
    <row r="124" spans="1:8" ht="24" customHeight="1">
      <c r="A124" s="485"/>
      <c r="B124" s="369"/>
      <c r="C124" s="370"/>
      <c r="D124" s="371"/>
      <c r="E124" s="358">
        <f>C124*D124</f>
        <v>0</v>
      </c>
      <c r="F124" s="368"/>
      <c r="G124" s="364">
        <f>F124*C124</f>
        <v>0</v>
      </c>
      <c r="H124" s="482"/>
    </row>
    <row r="125" spans="1:8" ht="24" customHeight="1" thickBot="1">
      <c r="A125" s="485"/>
      <c r="B125" s="372"/>
      <c r="C125" s="373"/>
      <c r="D125" s="374"/>
      <c r="E125" s="359">
        <f>C125*D125</f>
        <v>0</v>
      </c>
      <c r="F125" s="368"/>
      <c r="G125" s="365">
        <f>F125*C125</f>
        <v>0</v>
      </c>
      <c r="H125" s="483"/>
    </row>
    <row r="126" spans="1:8" ht="24" customHeight="1" thickTop="1" thickBot="1">
      <c r="A126" s="486"/>
      <c r="B126" s="479" t="s">
        <v>391</v>
      </c>
      <c r="C126" s="480"/>
      <c r="D126" s="361">
        <f>SUM(D121:D125)</f>
        <v>0</v>
      </c>
      <c r="E126" s="360">
        <f>SUM(E121:E125)</f>
        <v>0</v>
      </c>
      <c r="F126" s="361">
        <f>SUM(F121:F125)</f>
        <v>0</v>
      </c>
      <c r="G126" s="360">
        <f>SUM(G121:G125)</f>
        <v>0</v>
      </c>
      <c r="H126" s="362">
        <f>IF(E126=0,0,ROUND(G126/E126,4))</f>
        <v>0</v>
      </c>
    </row>
    <row r="127" spans="1:8" ht="24" customHeight="1" thickTop="1">
      <c r="A127" s="356" t="str">
        <f>IF('APPLIC. FRACT.'!A28="","",'APPLIC. FRACT.'!A28)</f>
        <v/>
      </c>
      <c r="B127" s="366"/>
      <c r="C127" s="367"/>
      <c r="D127" s="368"/>
      <c r="E127" s="357">
        <f>C127*D127</f>
        <v>0</v>
      </c>
      <c r="F127" s="368"/>
      <c r="G127" s="363">
        <f>F127*C127</f>
        <v>0</v>
      </c>
      <c r="H127" s="481"/>
    </row>
    <row r="128" spans="1:8" ht="24" customHeight="1">
      <c r="A128" s="484"/>
      <c r="B128" s="369"/>
      <c r="C128" s="370"/>
      <c r="D128" s="371"/>
      <c r="E128" s="358">
        <f>C128*D128</f>
        <v>0</v>
      </c>
      <c r="F128" s="368"/>
      <c r="G128" s="364">
        <f>F128*C128</f>
        <v>0</v>
      </c>
      <c r="H128" s="482"/>
    </row>
    <row r="129" spans="1:8" ht="24" customHeight="1">
      <c r="A129" s="485"/>
      <c r="B129" s="369"/>
      <c r="C129" s="370"/>
      <c r="D129" s="371"/>
      <c r="E129" s="358">
        <f>C129*D129</f>
        <v>0</v>
      </c>
      <c r="F129" s="368"/>
      <c r="G129" s="364">
        <f>F129*C129</f>
        <v>0</v>
      </c>
      <c r="H129" s="482"/>
    </row>
    <row r="130" spans="1:8" ht="24" customHeight="1">
      <c r="A130" s="485"/>
      <c r="B130" s="369"/>
      <c r="C130" s="370"/>
      <c r="D130" s="371"/>
      <c r="E130" s="358">
        <f>C130*D130</f>
        <v>0</v>
      </c>
      <c r="F130" s="368"/>
      <c r="G130" s="364">
        <f>F130*C130</f>
        <v>0</v>
      </c>
      <c r="H130" s="482"/>
    </row>
    <row r="131" spans="1:8" ht="24" customHeight="1" thickBot="1">
      <c r="A131" s="485"/>
      <c r="B131" s="372"/>
      <c r="C131" s="373"/>
      <c r="D131" s="374"/>
      <c r="E131" s="359">
        <f>C131*D131</f>
        <v>0</v>
      </c>
      <c r="F131" s="368"/>
      <c r="G131" s="365">
        <f>F131*C131</f>
        <v>0</v>
      </c>
      <c r="H131" s="483"/>
    </row>
    <row r="132" spans="1:8" ht="24" customHeight="1" thickTop="1" thickBot="1">
      <c r="A132" s="486"/>
      <c r="B132" s="479" t="s">
        <v>391</v>
      </c>
      <c r="C132" s="480"/>
      <c r="D132" s="361">
        <f>SUM(D127:D131)</f>
        <v>0</v>
      </c>
      <c r="E132" s="360">
        <f>SUM(E127:E131)</f>
        <v>0</v>
      </c>
      <c r="F132" s="361">
        <f>SUM(F127:F131)</f>
        <v>0</v>
      </c>
      <c r="G132" s="360">
        <f>SUM(G127:G131)</f>
        <v>0</v>
      </c>
      <c r="H132" s="362">
        <f>IF(E132=0,0,ROUND(G132/E132,4))</f>
        <v>0</v>
      </c>
    </row>
    <row r="133" spans="1:8" ht="24" customHeight="1" thickTop="1">
      <c r="A133" s="356" t="str">
        <f>IF('APPLIC. FRACT.'!A29="","",'APPLIC. FRACT.'!A29)</f>
        <v/>
      </c>
      <c r="B133" s="366"/>
      <c r="C133" s="367"/>
      <c r="D133" s="368"/>
      <c r="E133" s="357">
        <f>C133*D133</f>
        <v>0</v>
      </c>
      <c r="F133" s="368"/>
      <c r="G133" s="363">
        <f>F133*C133</f>
        <v>0</v>
      </c>
      <c r="H133" s="481"/>
    </row>
    <row r="134" spans="1:8" ht="24" customHeight="1">
      <c r="A134" s="484"/>
      <c r="B134" s="369"/>
      <c r="C134" s="370"/>
      <c r="D134" s="371"/>
      <c r="E134" s="358">
        <f>C134*D134</f>
        <v>0</v>
      </c>
      <c r="F134" s="368"/>
      <c r="G134" s="364">
        <f>F134*C134</f>
        <v>0</v>
      </c>
      <c r="H134" s="482"/>
    </row>
    <row r="135" spans="1:8" ht="24" customHeight="1">
      <c r="A135" s="485"/>
      <c r="B135" s="369"/>
      <c r="C135" s="370"/>
      <c r="D135" s="371"/>
      <c r="E135" s="358">
        <f>C135*D135</f>
        <v>0</v>
      </c>
      <c r="F135" s="368"/>
      <c r="G135" s="364">
        <f>F135*C135</f>
        <v>0</v>
      </c>
      <c r="H135" s="482"/>
    </row>
    <row r="136" spans="1:8" ht="24" customHeight="1">
      <c r="A136" s="485"/>
      <c r="B136" s="369"/>
      <c r="C136" s="370"/>
      <c r="D136" s="371"/>
      <c r="E136" s="358">
        <f>C136*D136</f>
        <v>0</v>
      </c>
      <c r="F136" s="368"/>
      <c r="G136" s="364">
        <f>F136*C136</f>
        <v>0</v>
      </c>
      <c r="H136" s="482"/>
    </row>
    <row r="137" spans="1:8" ht="24" customHeight="1" thickBot="1">
      <c r="A137" s="485"/>
      <c r="B137" s="372"/>
      <c r="C137" s="373"/>
      <c r="D137" s="374"/>
      <c r="E137" s="359">
        <f>C137*D137</f>
        <v>0</v>
      </c>
      <c r="F137" s="368"/>
      <c r="G137" s="365">
        <f>F137*C137</f>
        <v>0</v>
      </c>
      <c r="H137" s="483"/>
    </row>
    <row r="138" spans="1:8" ht="24" customHeight="1" thickTop="1" thickBot="1">
      <c r="A138" s="486"/>
      <c r="B138" s="479" t="s">
        <v>391</v>
      </c>
      <c r="C138" s="480"/>
      <c r="D138" s="361">
        <f>SUM(D133:D137)</f>
        <v>0</v>
      </c>
      <c r="E138" s="360">
        <f>SUM(E133:E137)</f>
        <v>0</v>
      </c>
      <c r="F138" s="361">
        <f>SUM(F133:F137)</f>
        <v>0</v>
      </c>
      <c r="G138" s="360">
        <f>SUM(G133:G137)</f>
        <v>0</v>
      </c>
      <c r="H138" s="362">
        <f>IF(E138=0,0,ROUND(G138/E138,4))</f>
        <v>0</v>
      </c>
    </row>
    <row r="139" spans="1:8" ht="24" customHeight="1" thickTop="1">
      <c r="A139" s="356" t="str">
        <f>IF('APPLIC. FRACT.'!A30="","",'APPLIC. FRACT.'!A30)</f>
        <v/>
      </c>
      <c r="B139" s="366"/>
      <c r="C139" s="367"/>
      <c r="D139" s="368"/>
      <c r="E139" s="357">
        <f>C139*D139</f>
        <v>0</v>
      </c>
      <c r="F139" s="368"/>
      <c r="G139" s="363">
        <f>F139*C139</f>
        <v>0</v>
      </c>
      <c r="H139" s="481"/>
    </row>
    <row r="140" spans="1:8" ht="24" customHeight="1">
      <c r="A140" s="484"/>
      <c r="B140" s="369"/>
      <c r="C140" s="370"/>
      <c r="D140" s="371"/>
      <c r="E140" s="358">
        <f>C140*D140</f>
        <v>0</v>
      </c>
      <c r="F140" s="368"/>
      <c r="G140" s="364">
        <f>F140*C140</f>
        <v>0</v>
      </c>
      <c r="H140" s="482"/>
    </row>
    <row r="141" spans="1:8" ht="24" customHeight="1">
      <c r="A141" s="485"/>
      <c r="B141" s="369"/>
      <c r="C141" s="370"/>
      <c r="D141" s="371"/>
      <c r="E141" s="358">
        <f>C141*D141</f>
        <v>0</v>
      </c>
      <c r="F141" s="368"/>
      <c r="G141" s="364">
        <f>F141*C141</f>
        <v>0</v>
      </c>
      <c r="H141" s="482"/>
    </row>
    <row r="142" spans="1:8" ht="24" customHeight="1">
      <c r="A142" s="485"/>
      <c r="B142" s="369"/>
      <c r="C142" s="370"/>
      <c r="D142" s="371"/>
      <c r="E142" s="358">
        <f>C142*D142</f>
        <v>0</v>
      </c>
      <c r="F142" s="368"/>
      <c r="G142" s="364">
        <f>F142*C142</f>
        <v>0</v>
      </c>
      <c r="H142" s="482"/>
    </row>
    <row r="143" spans="1:8" ht="24" customHeight="1" thickBot="1">
      <c r="A143" s="485"/>
      <c r="B143" s="372"/>
      <c r="C143" s="373"/>
      <c r="D143" s="374"/>
      <c r="E143" s="359">
        <f>C143*D143</f>
        <v>0</v>
      </c>
      <c r="F143" s="368"/>
      <c r="G143" s="365">
        <f>F143*C143</f>
        <v>0</v>
      </c>
      <c r="H143" s="483"/>
    </row>
    <row r="144" spans="1:8" ht="24" customHeight="1" thickTop="1" thickBot="1">
      <c r="A144" s="486"/>
      <c r="B144" s="479" t="s">
        <v>391</v>
      </c>
      <c r="C144" s="480"/>
      <c r="D144" s="361">
        <f>SUM(D139:D143)</f>
        <v>0</v>
      </c>
      <c r="E144" s="360">
        <f>SUM(E139:E143)</f>
        <v>0</v>
      </c>
      <c r="F144" s="361">
        <f>SUM(F139:F143)</f>
        <v>0</v>
      </c>
      <c r="G144" s="360">
        <f>SUM(G139:G143)</f>
        <v>0</v>
      </c>
      <c r="H144" s="362">
        <f>IF(E144=0,0,ROUND(G144/E144,4))</f>
        <v>0</v>
      </c>
    </row>
    <row r="145" spans="1:8" ht="24" customHeight="1" thickTop="1">
      <c r="A145" s="356" t="str">
        <f>IF('APPLIC. FRACT.'!A31="","",'APPLIC. FRACT.'!A31)</f>
        <v/>
      </c>
      <c r="B145" s="366"/>
      <c r="C145" s="367"/>
      <c r="D145" s="368"/>
      <c r="E145" s="357">
        <f>C145*D145</f>
        <v>0</v>
      </c>
      <c r="F145" s="368"/>
      <c r="G145" s="363">
        <f>F145*C145</f>
        <v>0</v>
      </c>
      <c r="H145" s="481"/>
    </row>
    <row r="146" spans="1:8" ht="24" customHeight="1">
      <c r="A146" s="484"/>
      <c r="B146" s="369"/>
      <c r="C146" s="370"/>
      <c r="D146" s="371"/>
      <c r="E146" s="358">
        <f>C146*D146</f>
        <v>0</v>
      </c>
      <c r="F146" s="368"/>
      <c r="G146" s="364">
        <f>F146*C146</f>
        <v>0</v>
      </c>
      <c r="H146" s="482"/>
    </row>
    <row r="147" spans="1:8" ht="24" customHeight="1">
      <c r="A147" s="485"/>
      <c r="B147" s="369"/>
      <c r="C147" s="370"/>
      <c r="D147" s="371"/>
      <c r="E147" s="358">
        <f>C147*D147</f>
        <v>0</v>
      </c>
      <c r="F147" s="368"/>
      <c r="G147" s="364">
        <f>F147*C147</f>
        <v>0</v>
      </c>
      <c r="H147" s="482"/>
    </row>
    <row r="148" spans="1:8" ht="24" customHeight="1">
      <c r="A148" s="485"/>
      <c r="B148" s="369"/>
      <c r="C148" s="370"/>
      <c r="D148" s="371"/>
      <c r="E148" s="358">
        <f>C148*D148</f>
        <v>0</v>
      </c>
      <c r="F148" s="368"/>
      <c r="G148" s="364">
        <f>F148*C148</f>
        <v>0</v>
      </c>
      <c r="H148" s="482"/>
    </row>
    <row r="149" spans="1:8" ht="24" customHeight="1" thickBot="1">
      <c r="A149" s="485"/>
      <c r="B149" s="372"/>
      <c r="C149" s="373"/>
      <c r="D149" s="374"/>
      <c r="E149" s="359">
        <f>C149*D149</f>
        <v>0</v>
      </c>
      <c r="F149" s="368"/>
      <c r="G149" s="365">
        <f>F149*C149</f>
        <v>0</v>
      </c>
      <c r="H149" s="483"/>
    </row>
    <row r="150" spans="1:8" ht="24" customHeight="1" thickTop="1" thickBot="1">
      <c r="A150" s="486"/>
      <c r="B150" s="479" t="s">
        <v>391</v>
      </c>
      <c r="C150" s="480"/>
      <c r="D150" s="361">
        <f>SUM(D145:D149)</f>
        <v>0</v>
      </c>
      <c r="E150" s="360">
        <f>SUM(E145:E149)</f>
        <v>0</v>
      </c>
      <c r="F150" s="361">
        <f>SUM(F145:F149)</f>
        <v>0</v>
      </c>
      <c r="G150" s="360">
        <f>SUM(G145:G149)</f>
        <v>0</v>
      </c>
      <c r="H150" s="362">
        <f>IF(E150=0,0,ROUND(G150/E150,4))</f>
        <v>0</v>
      </c>
    </row>
    <row r="151" spans="1:8" ht="24" customHeight="1" thickTop="1">
      <c r="A151" s="356" t="str">
        <f>IF('APPLIC. FRACT.'!A32="","",'APPLIC. FRACT.'!A32)</f>
        <v/>
      </c>
      <c r="B151" s="366"/>
      <c r="C151" s="367"/>
      <c r="D151" s="368"/>
      <c r="E151" s="357">
        <f>C151*D151</f>
        <v>0</v>
      </c>
      <c r="F151" s="368"/>
      <c r="G151" s="363">
        <f>F151*C151</f>
        <v>0</v>
      </c>
      <c r="H151" s="481"/>
    </row>
    <row r="152" spans="1:8" ht="24" customHeight="1">
      <c r="A152" s="484"/>
      <c r="B152" s="369"/>
      <c r="C152" s="370"/>
      <c r="D152" s="371"/>
      <c r="E152" s="358">
        <f>C152*D152</f>
        <v>0</v>
      </c>
      <c r="F152" s="368"/>
      <c r="G152" s="364">
        <f>F152*C152</f>
        <v>0</v>
      </c>
      <c r="H152" s="482"/>
    </row>
    <row r="153" spans="1:8" ht="24" customHeight="1">
      <c r="A153" s="485"/>
      <c r="B153" s="369"/>
      <c r="C153" s="370"/>
      <c r="D153" s="371"/>
      <c r="E153" s="358">
        <f>C153*D153</f>
        <v>0</v>
      </c>
      <c r="F153" s="368"/>
      <c r="G153" s="364">
        <f>F153*C153</f>
        <v>0</v>
      </c>
      <c r="H153" s="482"/>
    </row>
    <row r="154" spans="1:8" ht="24" customHeight="1">
      <c r="A154" s="485"/>
      <c r="B154" s="369"/>
      <c r="C154" s="370"/>
      <c r="D154" s="371"/>
      <c r="E154" s="358">
        <f>C154*D154</f>
        <v>0</v>
      </c>
      <c r="F154" s="368"/>
      <c r="G154" s="364">
        <f>F154*C154</f>
        <v>0</v>
      </c>
      <c r="H154" s="482"/>
    </row>
    <row r="155" spans="1:8" ht="24" customHeight="1" thickBot="1">
      <c r="A155" s="485"/>
      <c r="B155" s="372"/>
      <c r="C155" s="373"/>
      <c r="D155" s="374"/>
      <c r="E155" s="359">
        <f>C155*D155</f>
        <v>0</v>
      </c>
      <c r="F155" s="368"/>
      <c r="G155" s="365">
        <f>F155*C155</f>
        <v>0</v>
      </c>
      <c r="H155" s="483"/>
    </row>
    <row r="156" spans="1:8" ht="24" customHeight="1" thickTop="1" thickBot="1">
      <c r="A156" s="486"/>
      <c r="B156" s="479" t="s">
        <v>391</v>
      </c>
      <c r="C156" s="480"/>
      <c r="D156" s="361">
        <f>SUM(D151:D155)</f>
        <v>0</v>
      </c>
      <c r="E156" s="360">
        <f>SUM(E151:E155)</f>
        <v>0</v>
      </c>
      <c r="F156" s="361">
        <f>SUM(F151:F155)</f>
        <v>0</v>
      </c>
      <c r="G156" s="360">
        <f>SUM(G151:G155)</f>
        <v>0</v>
      </c>
      <c r="H156" s="362">
        <f>IF(E156=0,0,ROUND(G156/E156,4))</f>
        <v>0</v>
      </c>
    </row>
    <row r="157" spans="1:8" ht="24" customHeight="1" thickTop="1">
      <c r="A157" s="356" t="str">
        <f>IF('APPLIC. FRACT.'!A33="","",'APPLIC. FRACT.'!A33)</f>
        <v/>
      </c>
      <c r="B157" s="366"/>
      <c r="C157" s="367"/>
      <c r="D157" s="368"/>
      <c r="E157" s="357">
        <f>C157*D157</f>
        <v>0</v>
      </c>
      <c r="F157" s="368"/>
      <c r="G157" s="363">
        <f>F157*C157</f>
        <v>0</v>
      </c>
      <c r="H157" s="481"/>
    </row>
    <row r="158" spans="1:8" ht="24" customHeight="1">
      <c r="A158" s="484"/>
      <c r="B158" s="369"/>
      <c r="C158" s="370"/>
      <c r="D158" s="371"/>
      <c r="E158" s="358">
        <f>C158*D158</f>
        <v>0</v>
      </c>
      <c r="F158" s="368"/>
      <c r="G158" s="364">
        <f>F158*C158</f>
        <v>0</v>
      </c>
      <c r="H158" s="482"/>
    </row>
    <row r="159" spans="1:8" ht="24" customHeight="1">
      <c r="A159" s="485"/>
      <c r="B159" s="369"/>
      <c r="C159" s="370"/>
      <c r="D159" s="371"/>
      <c r="E159" s="358">
        <f>C159*D159</f>
        <v>0</v>
      </c>
      <c r="F159" s="368"/>
      <c r="G159" s="364">
        <f>F159*C159</f>
        <v>0</v>
      </c>
      <c r="H159" s="482"/>
    </row>
    <row r="160" spans="1:8" ht="24" customHeight="1">
      <c r="A160" s="485"/>
      <c r="B160" s="369"/>
      <c r="C160" s="370"/>
      <c r="D160" s="371"/>
      <c r="E160" s="358">
        <f>C160*D160</f>
        <v>0</v>
      </c>
      <c r="F160" s="368"/>
      <c r="G160" s="364">
        <f>F160*C160</f>
        <v>0</v>
      </c>
      <c r="H160" s="482"/>
    </row>
    <row r="161" spans="1:8" ht="24" customHeight="1" thickBot="1">
      <c r="A161" s="485"/>
      <c r="B161" s="372"/>
      <c r="C161" s="373"/>
      <c r="D161" s="374"/>
      <c r="E161" s="359">
        <f>C161*D161</f>
        <v>0</v>
      </c>
      <c r="F161" s="368"/>
      <c r="G161" s="365">
        <f>F161*C161</f>
        <v>0</v>
      </c>
      <c r="H161" s="483"/>
    </row>
    <row r="162" spans="1:8" ht="24" customHeight="1" thickTop="1" thickBot="1">
      <c r="A162" s="486"/>
      <c r="B162" s="479" t="s">
        <v>391</v>
      </c>
      <c r="C162" s="480"/>
      <c r="D162" s="361">
        <f>SUM(D157:D161)</f>
        <v>0</v>
      </c>
      <c r="E162" s="360">
        <f>SUM(E157:E161)</f>
        <v>0</v>
      </c>
      <c r="F162" s="361">
        <f>SUM(F157:F161)</f>
        <v>0</v>
      </c>
      <c r="G162" s="360">
        <f>SUM(G157:G161)</f>
        <v>0</v>
      </c>
      <c r="H162" s="362">
        <f>IF(E162=0,0,ROUND(G162/E162,4))</f>
        <v>0</v>
      </c>
    </row>
    <row r="163" spans="1:8" ht="24" customHeight="1" thickTop="1">
      <c r="A163" s="356" t="str">
        <f>IF('APPLIC. FRACT.'!A34="","",'APPLIC. FRACT.'!A34)</f>
        <v/>
      </c>
      <c r="B163" s="366"/>
      <c r="C163" s="367"/>
      <c r="D163" s="368"/>
      <c r="E163" s="357">
        <f>C163*D163</f>
        <v>0</v>
      </c>
      <c r="F163" s="368"/>
      <c r="G163" s="363">
        <f>F163*C163</f>
        <v>0</v>
      </c>
      <c r="H163" s="481"/>
    </row>
    <row r="164" spans="1:8" ht="24" customHeight="1">
      <c r="A164" s="484"/>
      <c r="B164" s="369"/>
      <c r="C164" s="370"/>
      <c r="D164" s="371"/>
      <c r="E164" s="358">
        <f>C164*D164</f>
        <v>0</v>
      </c>
      <c r="F164" s="368"/>
      <c r="G164" s="364">
        <f>F164*C164</f>
        <v>0</v>
      </c>
      <c r="H164" s="482"/>
    </row>
    <row r="165" spans="1:8" ht="24" customHeight="1">
      <c r="A165" s="485"/>
      <c r="B165" s="369"/>
      <c r="C165" s="370"/>
      <c r="D165" s="371"/>
      <c r="E165" s="358">
        <f>C165*D165</f>
        <v>0</v>
      </c>
      <c r="F165" s="368"/>
      <c r="G165" s="364">
        <f>F165*C165</f>
        <v>0</v>
      </c>
      <c r="H165" s="482"/>
    </row>
    <row r="166" spans="1:8" ht="24" customHeight="1">
      <c r="A166" s="485"/>
      <c r="B166" s="369"/>
      <c r="C166" s="370"/>
      <c r="D166" s="371"/>
      <c r="E166" s="358">
        <f>C166*D166</f>
        <v>0</v>
      </c>
      <c r="F166" s="368"/>
      <c r="G166" s="364">
        <f>F166*C166</f>
        <v>0</v>
      </c>
      <c r="H166" s="482"/>
    </row>
    <row r="167" spans="1:8" ht="24" customHeight="1" thickBot="1">
      <c r="A167" s="485"/>
      <c r="B167" s="372"/>
      <c r="C167" s="373"/>
      <c r="D167" s="374"/>
      <c r="E167" s="359">
        <f>C167*D167</f>
        <v>0</v>
      </c>
      <c r="F167" s="368"/>
      <c r="G167" s="365">
        <f>F167*C167</f>
        <v>0</v>
      </c>
      <c r="H167" s="483"/>
    </row>
    <row r="168" spans="1:8" ht="24" customHeight="1" thickTop="1" thickBot="1">
      <c r="A168" s="486"/>
      <c r="B168" s="479" t="s">
        <v>391</v>
      </c>
      <c r="C168" s="480"/>
      <c r="D168" s="361">
        <f>SUM(D163:D167)</f>
        <v>0</v>
      </c>
      <c r="E168" s="360">
        <f>SUM(E163:E167)</f>
        <v>0</v>
      </c>
      <c r="F168" s="361">
        <f>SUM(F163:F167)</f>
        <v>0</v>
      </c>
      <c r="G168" s="360">
        <f>SUM(G163:G167)</f>
        <v>0</v>
      </c>
      <c r="H168" s="362">
        <f>IF(E168=0,0,ROUND(G168/E168,4))</f>
        <v>0</v>
      </c>
    </row>
    <row r="169" spans="1:8" ht="24" customHeight="1" thickTop="1">
      <c r="A169" s="356" t="str">
        <f>IF('APPLIC. FRACT.'!A35="","",'APPLIC. FRACT.'!A35)</f>
        <v/>
      </c>
      <c r="B169" s="366"/>
      <c r="C169" s="367"/>
      <c r="D169" s="368"/>
      <c r="E169" s="357">
        <f>C169*D169</f>
        <v>0</v>
      </c>
      <c r="F169" s="368"/>
      <c r="G169" s="363">
        <f>F169*C169</f>
        <v>0</v>
      </c>
      <c r="H169" s="481"/>
    </row>
    <row r="170" spans="1:8" ht="24" customHeight="1">
      <c r="A170" s="484"/>
      <c r="B170" s="369"/>
      <c r="C170" s="370"/>
      <c r="D170" s="371"/>
      <c r="E170" s="358">
        <f>C170*D170</f>
        <v>0</v>
      </c>
      <c r="F170" s="368"/>
      <c r="G170" s="364">
        <f>F170*C170</f>
        <v>0</v>
      </c>
      <c r="H170" s="482"/>
    </row>
    <row r="171" spans="1:8" ht="24" customHeight="1">
      <c r="A171" s="485"/>
      <c r="B171" s="369"/>
      <c r="C171" s="370"/>
      <c r="D171" s="371"/>
      <c r="E171" s="358">
        <f>C171*D171</f>
        <v>0</v>
      </c>
      <c r="F171" s="368"/>
      <c r="G171" s="364">
        <f>F171*C171</f>
        <v>0</v>
      </c>
      <c r="H171" s="482"/>
    </row>
    <row r="172" spans="1:8" ht="24" customHeight="1">
      <c r="A172" s="485"/>
      <c r="B172" s="369"/>
      <c r="C172" s="370"/>
      <c r="D172" s="371"/>
      <c r="E172" s="358">
        <f>C172*D172</f>
        <v>0</v>
      </c>
      <c r="F172" s="368"/>
      <c r="G172" s="364">
        <f>F172*C172</f>
        <v>0</v>
      </c>
      <c r="H172" s="482"/>
    </row>
    <row r="173" spans="1:8" ht="24" customHeight="1" thickBot="1">
      <c r="A173" s="485"/>
      <c r="B173" s="372"/>
      <c r="C173" s="373"/>
      <c r="D173" s="374"/>
      <c r="E173" s="359">
        <f>C173*D173</f>
        <v>0</v>
      </c>
      <c r="F173" s="368"/>
      <c r="G173" s="365">
        <f>F173*C173</f>
        <v>0</v>
      </c>
      <c r="H173" s="483"/>
    </row>
    <row r="174" spans="1:8" ht="24" customHeight="1" thickTop="1" thickBot="1">
      <c r="A174" s="486"/>
      <c r="B174" s="479" t="s">
        <v>391</v>
      </c>
      <c r="C174" s="480"/>
      <c r="D174" s="361">
        <f>SUM(D169:D173)</f>
        <v>0</v>
      </c>
      <c r="E174" s="360">
        <f>SUM(E169:E173)</f>
        <v>0</v>
      </c>
      <c r="F174" s="361">
        <f>SUM(F169:F173)</f>
        <v>0</v>
      </c>
      <c r="G174" s="360">
        <f>SUM(G169:G173)</f>
        <v>0</v>
      </c>
      <c r="H174" s="362">
        <f>IF(E174=0,0,ROUND(G174/E174,4))</f>
        <v>0</v>
      </c>
    </row>
    <row r="175" spans="1:8" ht="24" customHeight="1" thickTop="1">
      <c r="A175" s="356" t="str">
        <f>IF('APPLIC. FRACT.'!A36="","",'APPLIC. FRACT.'!A36)</f>
        <v/>
      </c>
      <c r="B175" s="366"/>
      <c r="C175" s="367"/>
      <c r="D175" s="368"/>
      <c r="E175" s="357">
        <f>C175*D175</f>
        <v>0</v>
      </c>
      <c r="F175" s="368"/>
      <c r="G175" s="363">
        <f>F175*C175</f>
        <v>0</v>
      </c>
      <c r="H175" s="481"/>
    </row>
    <row r="176" spans="1:8" ht="24" customHeight="1">
      <c r="A176" s="484"/>
      <c r="B176" s="369"/>
      <c r="C176" s="370"/>
      <c r="D176" s="371"/>
      <c r="E176" s="358">
        <f>C176*D176</f>
        <v>0</v>
      </c>
      <c r="F176" s="368"/>
      <c r="G176" s="364">
        <f>F176*C176</f>
        <v>0</v>
      </c>
      <c r="H176" s="482"/>
    </row>
    <row r="177" spans="1:8" ht="24" customHeight="1">
      <c r="A177" s="485"/>
      <c r="B177" s="369"/>
      <c r="C177" s="370"/>
      <c r="D177" s="371"/>
      <c r="E177" s="358">
        <f>C177*D177</f>
        <v>0</v>
      </c>
      <c r="F177" s="368"/>
      <c r="G177" s="364">
        <f>F177*C177</f>
        <v>0</v>
      </c>
      <c r="H177" s="482"/>
    </row>
    <row r="178" spans="1:8" ht="24" customHeight="1">
      <c r="A178" s="485"/>
      <c r="B178" s="369"/>
      <c r="C178" s="370"/>
      <c r="D178" s="371"/>
      <c r="E178" s="358">
        <f>C178*D178</f>
        <v>0</v>
      </c>
      <c r="F178" s="368"/>
      <c r="G178" s="364">
        <f>F178*C178</f>
        <v>0</v>
      </c>
      <c r="H178" s="482"/>
    </row>
    <row r="179" spans="1:8" ht="24" customHeight="1" thickBot="1">
      <c r="A179" s="485"/>
      <c r="B179" s="372"/>
      <c r="C179" s="373"/>
      <c r="D179" s="374"/>
      <c r="E179" s="359">
        <f>C179*D179</f>
        <v>0</v>
      </c>
      <c r="F179" s="368"/>
      <c r="G179" s="365">
        <f>F179*C179</f>
        <v>0</v>
      </c>
      <c r="H179" s="483"/>
    </row>
    <row r="180" spans="1:8" ht="24" customHeight="1" thickTop="1" thickBot="1">
      <c r="A180" s="486"/>
      <c r="B180" s="479" t="s">
        <v>391</v>
      </c>
      <c r="C180" s="480"/>
      <c r="D180" s="361">
        <f>SUM(D175:D179)</f>
        <v>0</v>
      </c>
      <c r="E180" s="360">
        <f>SUM(E175:E179)</f>
        <v>0</v>
      </c>
      <c r="F180" s="361">
        <f>SUM(F175:F179)</f>
        <v>0</v>
      </c>
      <c r="G180" s="360">
        <f>SUM(G175:G179)</f>
        <v>0</v>
      </c>
      <c r="H180" s="362">
        <f>IF(E180=0,0,ROUND(G180/E180,4))</f>
        <v>0</v>
      </c>
    </row>
    <row r="181" spans="1:8" ht="24" customHeight="1" thickTop="1">
      <c r="A181" s="356" t="str">
        <f>IF('APPLIC. FRACT.'!A37="","",'APPLIC. FRACT.'!A37)</f>
        <v/>
      </c>
      <c r="B181" s="366"/>
      <c r="C181" s="367"/>
      <c r="D181" s="368"/>
      <c r="E181" s="357">
        <f>C181*D181</f>
        <v>0</v>
      </c>
      <c r="F181" s="368"/>
      <c r="G181" s="363">
        <f>F181*C181</f>
        <v>0</v>
      </c>
      <c r="H181" s="481"/>
    </row>
    <row r="182" spans="1:8" ht="24" customHeight="1">
      <c r="A182" s="484"/>
      <c r="B182" s="369"/>
      <c r="C182" s="370"/>
      <c r="D182" s="371"/>
      <c r="E182" s="358">
        <f>C182*D182</f>
        <v>0</v>
      </c>
      <c r="F182" s="368"/>
      <c r="G182" s="364">
        <f>F182*C182</f>
        <v>0</v>
      </c>
      <c r="H182" s="482"/>
    </row>
    <row r="183" spans="1:8" ht="24" customHeight="1">
      <c r="A183" s="485"/>
      <c r="B183" s="369"/>
      <c r="C183" s="370"/>
      <c r="D183" s="371"/>
      <c r="E183" s="358">
        <f>C183*D183</f>
        <v>0</v>
      </c>
      <c r="F183" s="368"/>
      <c r="G183" s="364">
        <f>F183*C183</f>
        <v>0</v>
      </c>
      <c r="H183" s="482"/>
    </row>
    <row r="184" spans="1:8" ht="24" customHeight="1">
      <c r="A184" s="485"/>
      <c r="B184" s="369"/>
      <c r="C184" s="370"/>
      <c r="D184" s="371"/>
      <c r="E184" s="358">
        <f>C184*D184</f>
        <v>0</v>
      </c>
      <c r="F184" s="368"/>
      <c r="G184" s="364">
        <f>F184*C184</f>
        <v>0</v>
      </c>
      <c r="H184" s="482"/>
    </row>
    <row r="185" spans="1:8" ht="24" customHeight="1" thickBot="1">
      <c r="A185" s="485"/>
      <c r="B185" s="372"/>
      <c r="C185" s="373"/>
      <c r="D185" s="374"/>
      <c r="E185" s="359">
        <f>C185*D185</f>
        <v>0</v>
      </c>
      <c r="F185" s="368"/>
      <c r="G185" s="365">
        <f>F185*C185</f>
        <v>0</v>
      </c>
      <c r="H185" s="483"/>
    </row>
    <row r="186" spans="1:8" ht="24" customHeight="1" thickTop="1" thickBot="1">
      <c r="A186" s="486"/>
      <c r="B186" s="479" t="s">
        <v>391</v>
      </c>
      <c r="C186" s="480"/>
      <c r="D186" s="361">
        <f>SUM(D181:D185)</f>
        <v>0</v>
      </c>
      <c r="E186" s="360">
        <f>SUM(E181:E185)</f>
        <v>0</v>
      </c>
      <c r="F186" s="361">
        <f>SUM(F181:F185)</f>
        <v>0</v>
      </c>
      <c r="G186" s="360">
        <f>SUM(G181:G185)</f>
        <v>0</v>
      </c>
      <c r="H186" s="362">
        <f>IF(E186=0,0,ROUND(G186/E186,4))</f>
        <v>0</v>
      </c>
    </row>
    <row r="187" spans="1:8" ht="24" customHeight="1" thickTop="1">
      <c r="A187" s="356" t="str">
        <f>IF('APPLIC. FRACT.'!A38="","",'APPLIC. FRACT.'!A38)</f>
        <v/>
      </c>
      <c r="B187" s="366"/>
      <c r="C187" s="367"/>
      <c r="D187" s="368"/>
      <c r="E187" s="357">
        <f>C187*D187</f>
        <v>0</v>
      </c>
      <c r="F187" s="368"/>
      <c r="G187" s="363">
        <f>F187*C187</f>
        <v>0</v>
      </c>
      <c r="H187" s="481"/>
    </row>
    <row r="188" spans="1:8" ht="24" customHeight="1">
      <c r="A188" s="484"/>
      <c r="B188" s="369"/>
      <c r="C188" s="370"/>
      <c r="D188" s="371"/>
      <c r="E188" s="358">
        <f>C188*D188</f>
        <v>0</v>
      </c>
      <c r="F188" s="368"/>
      <c r="G188" s="364">
        <f>F188*C188</f>
        <v>0</v>
      </c>
      <c r="H188" s="482"/>
    </row>
    <row r="189" spans="1:8" ht="24" customHeight="1">
      <c r="A189" s="485"/>
      <c r="B189" s="369"/>
      <c r="C189" s="370"/>
      <c r="D189" s="371"/>
      <c r="E189" s="358">
        <f>C189*D189</f>
        <v>0</v>
      </c>
      <c r="F189" s="368"/>
      <c r="G189" s="364">
        <f>F189*C189</f>
        <v>0</v>
      </c>
      <c r="H189" s="482"/>
    </row>
    <row r="190" spans="1:8" ht="24" customHeight="1">
      <c r="A190" s="485"/>
      <c r="B190" s="369"/>
      <c r="C190" s="370"/>
      <c r="D190" s="371"/>
      <c r="E190" s="358">
        <f>C190*D190</f>
        <v>0</v>
      </c>
      <c r="F190" s="368"/>
      <c r="G190" s="364">
        <f>F190*C190</f>
        <v>0</v>
      </c>
      <c r="H190" s="482"/>
    </row>
    <row r="191" spans="1:8" ht="24" customHeight="1" thickBot="1">
      <c r="A191" s="485"/>
      <c r="B191" s="372"/>
      <c r="C191" s="373"/>
      <c r="D191" s="374"/>
      <c r="E191" s="359">
        <f>C191*D191</f>
        <v>0</v>
      </c>
      <c r="F191" s="368"/>
      <c r="G191" s="365">
        <f>F191*C191</f>
        <v>0</v>
      </c>
      <c r="H191" s="483"/>
    </row>
    <row r="192" spans="1:8" ht="24" customHeight="1" thickTop="1" thickBot="1">
      <c r="A192" s="486"/>
      <c r="B192" s="479" t="s">
        <v>391</v>
      </c>
      <c r="C192" s="480"/>
      <c r="D192" s="361">
        <f>SUM(D187:D191)</f>
        <v>0</v>
      </c>
      <c r="E192" s="360">
        <f>SUM(E187:E191)</f>
        <v>0</v>
      </c>
      <c r="F192" s="361">
        <f>SUM(F187:F191)</f>
        <v>0</v>
      </c>
      <c r="G192" s="360">
        <f>SUM(G187:G191)</f>
        <v>0</v>
      </c>
      <c r="H192" s="362">
        <f>IF(E192=0,0,ROUND(G192/E192,4))</f>
        <v>0</v>
      </c>
    </row>
    <row r="193" ht="14.5" thickTop="1"/>
  </sheetData>
  <sheetProtection algorithmName="SHA-512" hashValue="dIUojE1jDEElDetqtrFAp/GGMokMruNKSnkJDuB60A0PyA/ZanOdQg1ST0UNM4F55drvVJ6XyQ7A3sFwpwvPog==" saltValue="paR6hn4+UOZqYID8VQ/INA==" spinCount="100000" sheet="1" insertRows="0"/>
  <mergeCells count="96">
    <mergeCell ref="J6:M6"/>
    <mergeCell ref="A74:A78"/>
    <mergeCell ref="A8:A12"/>
    <mergeCell ref="A14:A18"/>
    <mergeCell ref="A20:A24"/>
    <mergeCell ref="A26:A30"/>
    <mergeCell ref="A32:A36"/>
    <mergeCell ref="A38:A42"/>
    <mergeCell ref="A44:A48"/>
    <mergeCell ref="A50:A54"/>
    <mergeCell ref="A56:A60"/>
    <mergeCell ref="A62:A66"/>
    <mergeCell ref="A68:A72"/>
    <mergeCell ref="H61:H65"/>
    <mergeCell ref="B30:C30"/>
    <mergeCell ref="H31:H35"/>
    <mergeCell ref="A146:A150"/>
    <mergeCell ref="A80:A84"/>
    <mergeCell ref="A86:A90"/>
    <mergeCell ref="A92:A96"/>
    <mergeCell ref="A98:A102"/>
    <mergeCell ref="A104:A108"/>
    <mergeCell ref="A110:A114"/>
    <mergeCell ref="A116:A120"/>
    <mergeCell ref="A122:A126"/>
    <mergeCell ref="A128:A132"/>
    <mergeCell ref="A134:A138"/>
    <mergeCell ref="A140:A144"/>
    <mergeCell ref="A188:A192"/>
    <mergeCell ref="A1:H1"/>
    <mergeCell ref="A2:H2"/>
    <mergeCell ref="B12:C12"/>
    <mergeCell ref="H7:H11"/>
    <mergeCell ref="H13:H17"/>
    <mergeCell ref="B18:C18"/>
    <mergeCell ref="H19:H23"/>
    <mergeCell ref="B24:C24"/>
    <mergeCell ref="H25:H29"/>
    <mergeCell ref="A152:A156"/>
    <mergeCell ref="A158:A162"/>
    <mergeCell ref="A164:A168"/>
    <mergeCell ref="A170:A174"/>
    <mergeCell ref="A176:A180"/>
    <mergeCell ref="A182:A186"/>
    <mergeCell ref="B36:C36"/>
    <mergeCell ref="H37:H41"/>
    <mergeCell ref="B42:C42"/>
    <mergeCell ref="H43:H47"/>
    <mergeCell ref="B48:C48"/>
    <mergeCell ref="H49:H53"/>
    <mergeCell ref="B54:C54"/>
    <mergeCell ref="H55:H59"/>
    <mergeCell ref="B60:C60"/>
    <mergeCell ref="H97:H101"/>
    <mergeCell ref="B66:C66"/>
    <mergeCell ref="H67:H71"/>
    <mergeCell ref="B72:C72"/>
    <mergeCell ref="H73:H77"/>
    <mergeCell ref="B78:C78"/>
    <mergeCell ref="H79:H83"/>
    <mergeCell ref="B84:C84"/>
    <mergeCell ref="H85:H89"/>
    <mergeCell ref="B90:C90"/>
    <mergeCell ref="H91:H95"/>
    <mergeCell ref="B96:C96"/>
    <mergeCell ref="H133:H137"/>
    <mergeCell ref="B102:C102"/>
    <mergeCell ref="H103:H107"/>
    <mergeCell ref="B108:C108"/>
    <mergeCell ref="H109:H113"/>
    <mergeCell ref="B114:C114"/>
    <mergeCell ref="H115:H119"/>
    <mergeCell ref="B120:C120"/>
    <mergeCell ref="H121:H125"/>
    <mergeCell ref="B126:C126"/>
    <mergeCell ref="H127:H131"/>
    <mergeCell ref="B132:C132"/>
    <mergeCell ref="H169:H173"/>
    <mergeCell ref="B138:C138"/>
    <mergeCell ref="H139:H143"/>
    <mergeCell ref="B144:C144"/>
    <mergeCell ref="H145:H149"/>
    <mergeCell ref="B150:C150"/>
    <mergeCell ref="H151:H155"/>
    <mergeCell ref="B156:C156"/>
    <mergeCell ref="H157:H161"/>
    <mergeCell ref="B162:C162"/>
    <mergeCell ref="H163:H167"/>
    <mergeCell ref="B168:C168"/>
    <mergeCell ref="B192:C192"/>
    <mergeCell ref="B174:C174"/>
    <mergeCell ref="H175:H179"/>
    <mergeCell ref="B180:C180"/>
    <mergeCell ref="H181:H185"/>
    <mergeCell ref="B186:C186"/>
    <mergeCell ref="H187:H191"/>
  </mergeCells>
  <conditionalFormatting sqref="E19:E23">
    <cfRule type="cellIs" dxfId="250" priority="353" operator="equal">
      <formula>0</formula>
    </cfRule>
  </conditionalFormatting>
  <conditionalFormatting sqref="G7:G11">
    <cfRule type="cellIs" dxfId="249" priority="387" operator="equal">
      <formula>0</formula>
    </cfRule>
  </conditionalFormatting>
  <conditionalFormatting sqref="E25:E29">
    <cfRule type="cellIs" dxfId="248" priority="351" operator="equal">
      <formula>0</formula>
    </cfRule>
  </conditionalFormatting>
  <conditionalFormatting sqref="G43:G47">
    <cfRule type="cellIs" dxfId="247" priority="346" operator="equal">
      <formula>0</formula>
    </cfRule>
  </conditionalFormatting>
  <conditionalFormatting sqref="E43:E47">
    <cfRule type="cellIs" dxfId="246" priority="345" operator="equal">
      <formula>0</formula>
    </cfRule>
  </conditionalFormatting>
  <conditionalFormatting sqref="G61:G65">
    <cfRule type="cellIs" dxfId="245" priority="340" operator="equal">
      <formula>0</formula>
    </cfRule>
  </conditionalFormatting>
  <conditionalFormatting sqref="E61:E65">
    <cfRule type="cellIs" dxfId="244" priority="339" operator="equal">
      <formula>0</formula>
    </cfRule>
  </conditionalFormatting>
  <conditionalFormatting sqref="G79:G83">
    <cfRule type="cellIs" dxfId="243" priority="334" operator="equal">
      <formula>0</formula>
    </cfRule>
  </conditionalFormatting>
  <conditionalFormatting sqref="E79:E83">
    <cfRule type="cellIs" dxfId="242" priority="333" operator="equal">
      <formula>0</formula>
    </cfRule>
  </conditionalFormatting>
  <conditionalFormatting sqref="G97:G101">
    <cfRule type="cellIs" dxfId="241" priority="328" operator="equal">
      <formula>0</formula>
    </cfRule>
  </conditionalFormatting>
  <conditionalFormatting sqref="E97:E101">
    <cfRule type="cellIs" dxfId="240" priority="327" operator="equal">
      <formula>0</formula>
    </cfRule>
  </conditionalFormatting>
  <conditionalFormatting sqref="G115:G119">
    <cfRule type="cellIs" dxfId="239" priority="314" operator="equal">
      <formula>0</formula>
    </cfRule>
  </conditionalFormatting>
  <conditionalFormatting sqref="E115:E119">
    <cfRule type="cellIs" dxfId="238" priority="313" operator="equal">
      <formula>0</formula>
    </cfRule>
  </conditionalFormatting>
  <conditionalFormatting sqref="G133:G137">
    <cfRule type="cellIs" dxfId="237" priority="320" operator="equal">
      <formula>0</formula>
    </cfRule>
  </conditionalFormatting>
  <conditionalFormatting sqref="E133:E137">
    <cfRule type="cellIs" dxfId="236" priority="319" operator="equal">
      <formula>0</formula>
    </cfRule>
  </conditionalFormatting>
  <conditionalFormatting sqref="G151:G155">
    <cfRule type="cellIs" dxfId="235" priority="306" operator="equal">
      <formula>0</formula>
    </cfRule>
  </conditionalFormatting>
  <conditionalFormatting sqref="E151:E155">
    <cfRule type="cellIs" dxfId="234" priority="305" operator="equal">
      <formula>0</formula>
    </cfRule>
  </conditionalFormatting>
  <conditionalFormatting sqref="G169:G173">
    <cfRule type="cellIs" dxfId="233" priority="312" operator="equal">
      <formula>0</formula>
    </cfRule>
  </conditionalFormatting>
  <conditionalFormatting sqref="E169:E173">
    <cfRule type="cellIs" dxfId="232" priority="311" operator="equal">
      <formula>0</formula>
    </cfRule>
  </conditionalFormatting>
  <conditionalFormatting sqref="G187:G191">
    <cfRule type="cellIs" dxfId="231" priority="302" operator="equal">
      <formula>0</formula>
    </cfRule>
  </conditionalFormatting>
  <conditionalFormatting sqref="E187:E191">
    <cfRule type="cellIs" dxfId="230" priority="301" operator="equal">
      <formula>0</formula>
    </cfRule>
  </conditionalFormatting>
  <conditionalFormatting sqref="E7:E11">
    <cfRule type="cellIs" dxfId="229" priority="357" operator="equal">
      <formula>0</formula>
    </cfRule>
  </conditionalFormatting>
  <conditionalFormatting sqref="G13:G17">
    <cfRule type="cellIs" dxfId="228" priority="356" operator="equal">
      <formula>0</formula>
    </cfRule>
  </conditionalFormatting>
  <conditionalFormatting sqref="E13:E17">
    <cfRule type="cellIs" dxfId="227" priority="355" operator="equal">
      <formula>0</formula>
    </cfRule>
  </conditionalFormatting>
  <conditionalFormatting sqref="G19:G23">
    <cfRule type="cellIs" dxfId="226" priority="354" operator="equal">
      <formula>0</formula>
    </cfRule>
  </conditionalFormatting>
  <conditionalFormatting sqref="G25:G29">
    <cfRule type="cellIs" dxfId="225" priority="352" operator="equal">
      <formula>0</formula>
    </cfRule>
  </conditionalFormatting>
  <conditionalFormatting sqref="G31:G35">
    <cfRule type="cellIs" dxfId="224" priority="350" operator="equal">
      <formula>0</formula>
    </cfRule>
  </conditionalFormatting>
  <conditionalFormatting sqref="E31:E35">
    <cfRule type="cellIs" dxfId="223" priority="349" operator="equal">
      <formula>0</formula>
    </cfRule>
  </conditionalFormatting>
  <conditionalFormatting sqref="G37:G41">
    <cfRule type="cellIs" dxfId="222" priority="348" operator="equal">
      <formula>0</formula>
    </cfRule>
  </conditionalFormatting>
  <conditionalFormatting sqref="E37:E41">
    <cfRule type="cellIs" dxfId="221" priority="347" operator="equal">
      <formula>0</formula>
    </cfRule>
  </conditionalFormatting>
  <conditionalFormatting sqref="G49:G53">
    <cfRule type="cellIs" dxfId="220" priority="344" operator="equal">
      <formula>0</formula>
    </cfRule>
  </conditionalFormatting>
  <conditionalFormatting sqref="E49:E53">
    <cfRule type="cellIs" dxfId="219" priority="343" operator="equal">
      <formula>0</formula>
    </cfRule>
  </conditionalFormatting>
  <conditionalFormatting sqref="G55:G59">
    <cfRule type="cellIs" dxfId="218" priority="342" operator="equal">
      <formula>0</formula>
    </cfRule>
  </conditionalFormatting>
  <conditionalFormatting sqref="E55:E59">
    <cfRule type="cellIs" dxfId="217" priority="341" operator="equal">
      <formula>0</formula>
    </cfRule>
  </conditionalFormatting>
  <conditionalFormatting sqref="G67:G71">
    <cfRule type="cellIs" dxfId="216" priority="338" operator="equal">
      <formula>0</formula>
    </cfRule>
  </conditionalFormatting>
  <conditionalFormatting sqref="E67:E71">
    <cfRule type="cellIs" dxfId="215" priority="337" operator="equal">
      <formula>0</formula>
    </cfRule>
  </conditionalFormatting>
  <conditionalFormatting sqref="G73:G77">
    <cfRule type="cellIs" dxfId="214" priority="336" operator="equal">
      <formula>0</formula>
    </cfRule>
  </conditionalFormatting>
  <conditionalFormatting sqref="E73:E77">
    <cfRule type="cellIs" dxfId="213" priority="335" operator="equal">
      <formula>0</formula>
    </cfRule>
  </conditionalFormatting>
  <conditionalFormatting sqref="G85:G89">
    <cfRule type="cellIs" dxfId="212" priority="332" operator="equal">
      <formula>0</formula>
    </cfRule>
  </conditionalFormatting>
  <conditionalFormatting sqref="E85:E89">
    <cfRule type="cellIs" dxfId="211" priority="331" operator="equal">
      <formula>0</formula>
    </cfRule>
  </conditionalFormatting>
  <conditionalFormatting sqref="G91:G95">
    <cfRule type="cellIs" dxfId="210" priority="330" operator="equal">
      <formula>0</formula>
    </cfRule>
  </conditionalFormatting>
  <conditionalFormatting sqref="E91:E95">
    <cfRule type="cellIs" dxfId="209" priority="329" operator="equal">
      <formula>0</formula>
    </cfRule>
  </conditionalFormatting>
  <conditionalFormatting sqref="G103:G107">
    <cfRule type="cellIs" dxfId="208" priority="326" operator="equal">
      <formula>0</formula>
    </cfRule>
  </conditionalFormatting>
  <conditionalFormatting sqref="E103:E107">
    <cfRule type="cellIs" dxfId="207" priority="325" operator="equal">
      <formula>0</formula>
    </cfRule>
  </conditionalFormatting>
  <conditionalFormatting sqref="G109:G113">
    <cfRule type="cellIs" dxfId="206" priority="324" operator="equal">
      <formula>0</formula>
    </cfRule>
  </conditionalFormatting>
  <conditionalFormatting sqref="E109:E113">
    <cfRule type="cellIs" dxfId="205" priority="323" operator="equal">
      <formula>0</formula>
    </cfRule>
  </conditionalFormatting>
  <conditionalFormatting sqref="G121:G125">
    <cfRule type="cellIs" dxfId="204" priority="316" operator="equal">
      <formula>0</formula>
    </cfRule>
  </conditionalFormatting>
  <conditionalFormatting sqref="E121:E125">
    <cfRule type="cellIs" dxfId="203" priority="315" operator="equal">
      <formula>0</formula>
    </cfRule>
  </conditionalFormatting>
  <conditionalFormatting sqref="G127:G131">
    <cfRule type="cellIs" dxfId="202" priority="318" operator="equal">
      <formula>0</formula>
    </cfRule>
  </conditionalFormatting>
  <conditionalFormatting sqref="E127:E131">
    <cfRule type="cellIs" dxfId="201" priority="317" operator="equal">
      <formula>0</formula>
    </cfRule>
  </conditionalFormatting>
  <conditionalFormatting sqref="G139:G143">
    <cfRule type="cellIs" dxfId="200" priority="322" operator="equal">
      <formula>0</formula>
    </cfRule>
  </conditionalFormatting>
  <conditionalFormatting sqref="E139:E143">
    <cfRule type="cellIs" dxfId="199" priority="321" operator="equal">
      <formula>0</formula>
    </cfRule>
  </conditionalFormatting>
  <conditionalFormatting sqref="G145:G149">
    <cfRule type="cellIs" dxfId="198" priority="304" operator="equal">
      <formula>0</formula>
    </cfRule>
  </conditionalFormatting>
  <conditionalFormatting sqref="E145:E149">
    <cfRule type="cellIs" dxfId="197" priority="303" operator="equal">
      <formula>0</formula>
    </cfRule>
  </conditionalFormatting>
  <conditionalFormatting sqref="G157:G161">
    <cfRule type="cellIs" dxfId="196" priority="308" operator="equal">
      <formula>0</formula>
    </cfRule>
  </conditionalFormatting>
  <conditionalFormatting sqref="E157:E161">
    <cfRule type="cellIs" dxfId="195" priority="307" operator="equal">
      <formula>0</formula>
    </cfRule>
  </conditionalFormatting>
  <conditionalFormatting sqref="G163:G167">
    <cfRule type="cellIs" dxfId="194" priority="310" operator="equal">
      <formula>0</formula>
    </cfRule>
  </conditionalFormatting>
  <conditionalFormatting sqref="E163:E167">
    <cfRule type="cellIs" dxfId="193" priority="309" operator="equal">
      <formula>0</formula>
    </cfRule>
  </conditionalFormatting>
  <conditionalFormatting sqref="G175:G179">
    <cfRule type="cellIs" dxfId="192" priority="298" operator="equal">
      <formula>0</formula>
    </cfRule>
  </conditionalFormatting>
  <conditionalFormatting sqref="E175:E179">
    <cfRule type="cellIs" dxfId="191" priority="297" operator="equal">
      <formula>0</formula>
    </cfRule>
  </conditionalFormatting>
  <conditionalFormatting sqref="G181:G185">
    <cfRule type="cellIs" dxfId="190" priority="300" operator="equal">
      <formula>0</formula>
    </cfRule>
  </conditionalFormatting>
  <conditionalFormatting sqref="E181:E185">
    <cfRule type="cellIs" dxfId="189" priority="299" operator="equal">
      <formula>0</formula>
    </cfRule>
  </conditionalFormatting>
  <conditionalFormatting sqref="F7:F11">
    <cfRule type="cellIs" dxfId="188" priority="296" operator="greaterThan">
      <formula>$D7</formula>
    </cfRule>
  </conditionalFormatting>
  <conditionalFormatting sqref="F13:F17">
    <cfRule type="cellIs" dxfId="187" priority="295" operator="greaterThan">
      <formula>$D13</formula>
    </cfRule>
  </conditionalFormatting>
  <conditionalFormatting sqref="F19:F23">
    <cfRule type="cellIs" dxfId="186" priority="294" operator="greaterThan">
      <formula>$D19</formula>
    </cfRule>
  </conditionalFormatting>
  <conditionalFormatting sqref="F25:F29">
    <cfRule type="cellIs" dxfId="185" priority="293" operator="greaterThan">
      <formula>$D25</formula>
    </cfRule>
  </conditionalFormatting>
  <conditionalFormatting sqref="F31:F35">
    <cfRule type="cellIs" dxfId="184" priority="292" operator="greaterThan">
      <formula>$D31</formula>
    </cfRule>
  </conditionalFormatting>
  <conditionalFormatting sqref="F37:F41">
    <cfRule type="cellIs" dxfId="183" priority="291" operator="greaterThan">
      <formula>$D37</formula>
    </cfRule>
  </conditionalFormatting>
  <conditionalFormatting sqref="F43:F47">
    <cfRule type="cellIs" dxfId="182" priority="290" operator="greaterThan">
      <formula>$D43</formula>
    </cfRule>
  </conditionalFormatting>
  <conditionalFormatting sqref="F49:F53">
    <cfRule type="cellIs" dxfId="181" priority="289" operator="greaterThan">
      <formula>$D49</formula>
    </cfRule>
  </conditionalFormatting>
  <conditionalFormatting sqref="F55:F59">
    <cfRule type="cellIs" dxfId="180" priority="288" operator="greaterThan">
      <formula>$D55</formula>
    </cfRule>
  </conditionalFormatting>
  <conditionalFormatting sqref="F61:F65">
    <cfRule type="cellIs" dxfId="179" priority="287" operator="greaterThan">
      <formula>$D61</formula>
    </cfRule>
  </conditionalFormatting>
  <conditionalFormatting sqref="F67:F71">
    <cfRule type="cellIs" dxfId="178" priority="286" operator="greaterThan">
      <formula>$D67</formula>
    </cfRule>
  </conditionalFormatting>
  <conditionalFormatting sqref="F73:F77">
    <cfRule type="cellIs" dxfId="177" priority="285" operator="greaterThan">
      <formula>$D73</formula>
    </cfRule>
  </conditionalFormatting>
  <conditionalFormatting sqref="F79:F83">
    <cfRule type="cellIs" dxfId="176" priority="284" operator="greaterThan">
      <formula>$D79</formula>
    </cfRule>
  </conditionalFormatting>
  <conditionalFormatting sqref="F85:F89">
    <cfRule type="cellIs" dxfId="175" priority="283" operator="greaterThan">
      <formula>$D85</formula>
    </cfRule>
  </conditionalFormatting>
  <conditionalFormatting sqref="F91:F95">
    <cfRule type="cellIs" dxfId="174" priority="282" operator="greaterThan">
      <formula>$D91</formula>
    </cfRule>
  </conditionalFormatting>
  <conditionalFormatting sqref="F97:F101">
    <cfRule type="cellIs" dxfId="173" priority="281" operator="greaterThan">
      <formula>$D97</formula>
    </cfRule>
  </conditionalFormatting>
  <conditionalFormatting sqref="F103:F107">
    <cfRule type="cellIs" dxfId="172" priority="280" operator="greaterThan">
      <formula>$D103</formula>
    </cfRule>
  </conditionalFormatting>
  <conditionalFormatting sqref="F109:F113">
    <cfRule type="cellIs" dxfId="171" priority="279" operator="greaterThan">
      <formula>$D109</formula>
    </cfRule>
  </conditionalFormatting>
  <conditionalFormatting sqref="F115:F119">
    <cfRule type="cellIs" dxfId="170" priority="274" operator="greaterThan">
      <formula>$D115</formula>
    </cfRule>
  </conditionalFormatting>
  <conditionalFormatting sqref="F121:F125">
    <cfRule type="cellIs" dxfId="169" priority="275" operator="greaterThan">
      <formula>$D121</formula>
    </cfRule>
  </conditionalFormatting>
  <conditionalFormatting sqref="F127:F131">
    <cfRule type="cellIs" dxfId="168" priority="276" operator="greaterThan">
      <formula>$D127</formula>
    </cfRule>
  </conditionalFormatting>
  <conditionalFormatting sqref="F133:F137">
    <cfRule type="cellIs" dxfId="167" priority="277" operator="greaterThan">
      <formula>$D133</formula>
    </cfRule>
  </conditionalFormatting>
  <conditionalFormatting sqref="F139:F143">
    <cfRule type="cellIs" dxfId="166" priority="278" operator="greaterThan">
      <formula>$D139</formula>
    </cfRule>
  </conditionalFormatting>
  <conditionalFormatting sqref="F145:F149">
    <cfRule type="cellIs" dxfId="165" priority="269" operator="greaterThan">
      <formula>$D145</formula>
    </cfRule>
  </conditionalFormatting>
  <conditionalFormatting sqref="F151:F155">
    <cfRule type="cellIs" dxfId="164" priority="270" operator="greaterThan">
      <formula>$D151</formula>
    </cfRule>
  </conditionalFormatting>
  <conditionalFormatting sqref="F157:F161">
    <cfRule type="cellIs" dxfId="163" priority="271" operator="greaterThan">
      <formula>$D157</formula>
    </cfRule>
  </conditionalFormatting>
  <conditionalFormatting sqref="F163:F167">
    <cfRule type="cellIs" dxfId="162" priority="272" operator="greaterThan">
      <formula>$D163</formula>
    </cfRule>
  </conditionalFormatting>
  <conditionalFormatting sqref="F169:F173">
    <cfRule type="cellIs" dxfId="161" priority="273" operator="greaterThan">
      <formula>$D169</formula>
    </cfRule>
  </conditionalFormatting>
  <conditionalFormatting sqref="F175:F179">
    <cfRule type="cellIs" dxfId="160" priority="266" operator="greaterThan">
      <formula>$D175</formula>
    </cfRule>
  </conditionalFormatting>
  <conditionalFormatting sqref="F181:F185">
    <cfRule type="cellIs" dxfId="159" priority="267" operator="greaterThan">
      <formula>$D181</formula>
    </cfRule>
  </conditionalFormatting>
  <conditionalFormatting sqref="F187:F191">
    <cfRule type="cellIs" dxfId="158" priority="268" operator="greaterThan">
      <formula>$D187</formula>
    </cfRule>
  </conditionalFormatting>
  <printOptions horizontalCentered="1"/>
  <pageMargins left="0.5" right="0.5" top="0.5" bottom="0.75" header="0.3" footer="0.5"/>
  <pageSetup scale="53" orientation="portrait" r:id="rId1"/>
  <headerFooter>
    <oddFooter>&amp;LHC Development Final Cost Certification (DFCC)
&amp;10Rev. 04-2020&amp;RExhibit D, Page &amp;P</oddFooter>
  </headerFooter>
  <extLst>
    <ext xmlns:x14="http://schemas.microsoft.com/office/spreadsheetml/2009/9/main" uri="{78C0D931-6437-407d-A8EE-F0AAD7539E65}">
      <x14:conditionalFormattings>
        <x14:conditionalFormatting xmlns:xm="http://schemas.microsoft.com/office/excel/2006/main">
          <x14:cfRule type="cellIs" priority="262" operator="notEqual" id="{65FCF0D1-8E35-47EB-A798-900705BA0D31}">
            <xm:f>'APPLIC. FRACT.'!$B$8</xm:f>
            <x14:dxf>
              <font>
                <b/>
                <i val="0"/>
                <color rgb="FFFF0000"/>
              </font>
              <fill>
                <patternFill>
                  <bgColor rgb="FFFFDCFF"/>
                </patternFill>
              </fill>
            </x14:dxf>
          </x14:cfRule>
          <xm:sqref>D12</xm:sqref>
        </x14:conditionalFormatting>
        <x14:conditionalFormatting xmlns:xm="http://schemas.microsoft.com/office/excel/2006/main">
          <x14:cfRule type="cellIs" priority="264" operator="notEqual" id="{8D29A0B1-630D-4E55-8907-0AE4860370FF}">
            <xm:f>N('APPLIC. FRACT.'!$C$8)</xm:f>
            <x14:dxf>
              <font>
                <b/>
                <i val="0"/>
                <color rgb="FFFF0000"/>
              </font>
              <fill>
                <patternFill>
                  <bgColor rgb="FFFFDCFF"/>
                </patternFill>
              </fill>
            </x14:dxf>
          </x14:cfRule>
          <xm:sqref>F12</xm:sqref>
        </x14:conditionalFormatting>
        <x14:conditionalFormatting xmlns:xm="http://schemas.microsoft.com/office/excel/2006/main">
          <x14:cfRule type="cellIs" priority="263" operator="notEqual" id="{24586A10-9E1F-47D6-8C5E-1875E1E1A57B}">
            <xm:f>N('APPLIC. FRACT.'!$E$8)</xm:f>
            <x14:dxf>
              <font>
                <b/>
                <i val="0"/>
                <color rgb="FFFF0000"/>
              </font>
              <fill>
                <patternFill>
                  <bgColor rgb="FFFFDCFF"/>
                </patternFill>
              </fill>
            </x14:dxf>
          </x14:cfRule>
          <xm:sqref>E12</xm:sqref>
        </x14:conditionalFormatting>
        <x14:conditionalFormatting xmlns:xm="http://schemas.microsoft.com/office/excel/2006/main">
          <x14:cfRule type="cellIs" priority="265" operator="notEqual" id="{888C8A52-893E-49AA-95D4-8BC9E295667A}">
            <xm:f>N('APPLIC. FRACT.'!$F$8)</xm:f>
            <x14:dxf>
              <font>
                <b/>
                <i val="0"/>
                <color rgb="FFFF0000"/>
              </font>
              <fill>
                <patternFill>
                  <bgColor rgb="FFFFDCFF"/>
                </patternFill>
              </fill>
            </x14:dxf>
          </x14:cfRule>
          <xm:sqref>G12</xm:sqref>
        </x14:conditionalFormatting>
        <x14:conditionalFormatting xmlns:xm="http://schemas.microsoft.com/office/excel/2006/main">
          <x14:cfRule type="cellIs" priority="258" operator="notEqual" id="{7B02334A-A429-478C-83DD-E10F2D728F41}">
            <xm:f>'APPLIC. FRACT.'!$B$9</xm:f>
            <x14:dxf>
              <font>
                <b/>
                <i val="0"/>
                <color rgb="FFFF0000"/>
              </font>
              <fill>
                <patternFill>
                  <bgColor rgb="FFFFDCFF"/>
                </patternFill>
              </fill>
            </x14:dxf>
          </x14:cfRule>
          <xm:sqref>D18</xm:sqref>
        </x14:conditionalFormatting>
        <x14:conditionalFormatting xmlns:xm="http://schemas.microsoft.com/office/excel/2006/main">
          <x14:cfRule type="cellIs" priority="260" operator="notEqual" id="{754BB88F-2712-4D5B-9FF0-AF8C2B2B48BF}">
            <xm:f>N('APPLIC. FRACT.'!$C$9)</xm:f>
            <x14:dxf>
              <font>
                <b/>
                <i val="0"/>
                <color rgb="FFFF0000"/>
              </font>
              <fill>
                <patternFill>
                  <bgColor rgb="FFFFDCFF"/>
                </patternFill>
              </fill>
            </x14:dxf>
          </x14:cfRule>
          <xm:sqref>F18</xm:sqref>
        </x14:conditionalFormatting>
        <x14:conditionalFormatting xmlns:xm="http://schemas.microsoft.com/office/excel/2006/main">
          <x14:cfRule type="cellIs" priority="259" operator="notEqual" id="{2BF35EEB-7F4E-40F5-A60C-0DB5EAC35389}">
            <xm:f>N('APPLIC. FRACT.'!$E$9)</xm:f>
            <x14:dxf>
              <font>
                <b/>
                <i val="0"/>
                <color rgb="FFFF0000"/>
              </font>
              <fill>
                <patternFill>
                  <bgColor rgb="FFFFDCFF"/>
                </patternFill>
              </fill>
            </x14:dxf>
          </x14:cfRule>
          <xm:sqref>E18</xm:sqref>
        </x14:conditionalFormatting>
        <x14:conditionalFormatting xmlns:xm="http://schemas.microsoft.com/office/excel/2006/main">
          <x14:cfRule type="cellIs" priority="261" operator="notEqual" id="{BB58EF19-61FB-454C-9671-E33C815609B3}">
            <xm:f>N('APPLIC. FRACT.'!$F$9)</xm:f>
            <x14:dxf>
              <font>
                <b/>
                <i val="0"/>
                <color rgb="FFFF0000"/>
              </font>
              <fill>
                <patternFill>
                  <bgColor rgb="FFFFDCFF"/>
                </patternFill>
              </fill>
            </x14:dxf>
          </x14:cfRule>
          <xm:sqref>G18</xm:sqref>
        </x14:conditionalFormatting>
        <x14:conditionalFormatting xmlns:xm="http://schemas.microsoft.com/office/excel/2006/main">
          <x14:cfRule type="cellIs" priority="254" operator="notEqual" id="{F71A1309-0CC8-4870-B191-80FB8EC35031}">
            <xm:f>'APPLIC. FRACT.'!$B$10</xm:f>
            <x14:dxf>
              <font>
                <b/>
                <i val="0"/>
                <color rgb="FFFF0000"/>
              </font>
              <fill>
                <patternFill>
                  <bgColor rgb="FFFFDCFF"/>
                </patternFill>
              </fill>
            </x14:dxf>
          </x14:cfRule>
          <xm:sqref>D24</xm:sqref>
        </x14:conditionalFormatting>
        <x14:conditionalFormatting xmlns:xm="http://schemas.microsoft.com/office/excel/2006/main">
          <x14:cfRule type="cellIs" priority="256" operator="notEqual" id="{07BC09E0-B979-4932-83AB-2C606DF5699D}">
            <xm:f>N('APPLIC. FRACT.'!$C$10)</xm:f>
            <x14:dxf>
              <font>
                <b/>
                <i val="0"/>
                <color rgb="FFFF0000"/>
              </font>
              <fill>
                <patternFill>
                  <bgColor rgb="FFFFDCFF"/>
                </patternFill>
              </fill>
            </x14:dxf>
          </x14:cfRule>
          <xm:sqref>F24</xm:sqref>
        </x14:conditionalFormatting>
        <x14:conditionalFormatting xmlns:xm="http://schemas.microsoft.com/office/excel/2006/main">
          <x14:cfRule type="cellIs" priority="255" operator="notEqual" id="{6C7A7F44-F0FD-4E9C-8A70-903ED7924D60}">
            <xm:f>N('APPLIC. FRACT.'!$E$10)</xm:f>
            <x14:dxf>
              <font>
                <b/>
                <i val="0"/>
                <color rgb="FFFF0000"/>
              </font>
              <fill>
                <patternFill>
                  <bgColor rgb="FFFFDCFF"/>
                </patternFill>
              </fill>
            </x14:dxf>
          </x14:cfRule>
          <xm:sqref>E24</xm:sqref>
        </x14:conditionalFormatting>
        <x14:conditionalFormatting xmlns:xm="http://schemas.microsoft.com/office/excel/2006/main">
          <x14:cfRule type="cellIs" priority="257" operator="notEqual" id="{0A7ED881-7538-4F54-8389-37DB394FEE6B}">
            <xm:f>N('APPLIC. FRACT.'!$F$10)</xm:f>
            <x14:dxf>
              <font>
                <b/>
                <i val="0"/>
                <color rgb="FFFF0000"/>
              </font>
              <fill>
                <patternFill>
                  <bgColor rgb="FFFFDCFF"/>
                </patternFill>
              </fill>
            </x14:dxf>
          </x14:cfRule>
          <xm:sqref>G24</xm:sqref>
        </x14:conditionalFormatting>
        <x14:conditionalFormatting xmlns:xm="http://schemas.microsoft.com/office/excel/2006/main">
          <x14:cfRule type="cellIs" priority="142" operator="notEqual" id="{6C8BC67E-F82F-4BDF-B177-BC2E8217E834}">
            <xm:f>'APPLIC. FRACT.'!$B$11</xm:f>
            <x14:dxf>
              <font>
                <b/>
                <i val="0"/>
                <color rgb="FFFF0000"/>
              </font>
              <fill>
                <patternFill>
                  <bgColor rgb="FFFFDCFF"/>
                </patternFill>
              </fill>
            </x14:dxf>
          </x14:cfRule>
          <xm:sqref>D30</xm:sqref>
        </x14:conditionalFormatting>
        <x14:conditionalFormatting xmlns:xm="http://schemas.microsoft.com/office/excel/2006/main">
          <x14:cfRule type="cellIs" priority="144" operator="notEqual" id="{6E76EBC3-C0A7-418D-B257-3749D441E5E9}">
            <xm:f>N('APPLIC. FRACT.'!$C$11)</xm:f>
            <x14:dxf>
              <font>
                <b/>
                <i val="0"/>
                <color rgb="FFFF0000"/>
              </font>
              <fill>
                <patternFill>
                  <bgColor rgb="FFFFDCFF"/>
                </patternFill>
              </fill>
            </x14:dxf>
          </x14:cfRule>
          <xm:sqref>F30</xm:sqref>
        </x14:conditionalFormatting>
        <x14:conditionalFormatting xmlns:xm="http://schemas.microsoft.com/office/excel/2006/main">
          <x14:cfRule type="cellIs" priority="143" operator="notEqual" id="{7AD727CC-6FE2-4345-B7E6-101C52743C9F}">
            <xm:f>N('APPLIC. FRACT.'!$E$11)</xm:f>
            <x14:dxf>
              <font>
                <b/>
                <i val="0"/>
                <color rgb="FFFF0000"/>
              </font>
              <fill>
                <patternFill>
                  <bgColor rgb="FFFFDCFF"/>
                </patternFill>
              </fill>
            </x14:dxf>
          </x14:cfRule>
          <xm:sqref>E30</xm:sqref>
        </x14:conditionalFormatting>
        <x14:conditionalFormatting xmlns:xm="http://schemas.microsoft.com/office/excel/2006/main">
          <x14:cfRule type="cellIs" priority="145" operator="notEqual" id="{69F98020-DDB4-457C-B6AC-7B3CED28641A}">
            <xm:f>N('APPLIC. FRACT.'!$F$11)</xm:f>
            <x14:dxf>
              <font>
                <b/>
                <i val="0"/>
                <color rgb="FFFF0000"/>
              </font>
              <fill>
                <patternFill>
                  <bgColor rgb="FFFFDCFF"/>
                </patternFill>
              </fill>
            </x14:dxf>
          </x14:cfRule>
          <xm:sqref>G30</xm:sqref>
        </x14:conditionalFormatting>
        <x14:conditionalFormatting xmlns:xm="http://schemas.microsoft.com/office/excel/2006/main">
          <x14:cfRule type="cellIs" priority="138" operator="notEqual" id="{31666059-CFCF-4217-9385-B5170659501A}">
            <xm:f>'APPLIC. FRACT.'!$B$12</xm:f>
            <x14:dxf>
              <font>
                <b/>
                <i val="0"/>
                <color rgb="FFFF0000"/>
              </font>
              <fill>
                <patternFill>
                  <bgColor rgb="FFFFDCFF"/>
                </patternFill>
              </fill>
            </x14:dxf>
          </x14:cfRule>
          <xm:sqref>D36</xm:sqref>
        </x14:conditionalFormatting>
        <x14:conditionalFormatting xmlns:xm="http://schemas.microsoft.com/office/excel/2006/main">
          <x14:cfRule type="cellIs" priority="140" operator="notEqual" id="{E1C7E205-72B8-467C-8C90-5F0FB662762A}">
            <xm:f>N('APPLIC. FRACT.'!$C$12)</xm:f>
            <x14:dxf>
              <font>
                <b/>
                <i val="0"/>
                <color rgb="FFFF0000"/>
              </font>
              <fill>
                <patternFill>
                  <bgColor rgb="FFFFDCFF"/>
                </patternFill>
              </fill>
            </x14:dxf>
          </x14:cfRule>
          <xm:sqref>F36</xm:sqref>
        </x14:conditionalFormatting>
        <x14:conditionalFormatting xmlns:xm="http://schemas.microsoft.com/office/excel/2006/main">
          <x14:cfRule type="cellIs" priority="139" operator="notEqual" id="{508A348B-242E-44BD-976B-FDCBA51F9592}">
            <xm:f>N('APPLIC. FRACT.'!$E$12)</xm:f>
            <x14:dxf>
              <font>
                <b/>
                <i val="0"/>
                <color rgb="FFFF0000"/>
              </font>
              <fill>
                <patternFill>
                  <bgColor rgb="FFFFDCFF"/>
                </patternFill>
              </fill>
            </x14:dxf>
          </x14:cfRule>
          <xm:sqref>E36</xm:sqref>
        </x14:conditionalFormatting>
        <x14:conditionalFormatting xmlns:xm="http://schemas.microsoft.com/office/excel/2006/main">
          <x14:cfRule type="cellIs" priority="141" operator="notEqual" id="{A69CF3D6-0D51-4F3D-A969-6283C7BA389B}">
            <xm:f>N('APPLIC. FRACT.'!$F$12)</xm:f>
            <x14:dxf>
              <font>
                <b/>
                <i val="0"/>
                <color rgb="FFFF0000"/>
              </font>
              <fill>
                <patternFill>
                  <bgColor rgb="FFFFDCFF"/>
                </patternFill>
              </fill>
            </x14:dxf>
          </x14:cfRule>
          <xm:sqref>G36</xm:sqref>
        </x14:conditionalFormatting>
        <x14:conditionalFormatting xmlns:xm="http://schemas.microsoft.com/office/excel/2006/main">
          <x14:cfRule type="cellIs" priority="134" operator="notEqual" id="{48222BF1-CB43-410A-9055-0B45D038B4E9}">
            <xm:f>'APPLIC. FRACT.'!$B$13</xm:f>
            <x14:dxf>
              <font>
                <b/>
                <i val="0"/>
                <color rgb="FFFF0000"/>
              </font>
              <fill>
                <patternFill>
                  <bgColor rgb="FFFFDCFF"/>
                </patternFill>
              </fill>
            </x14:dxf>
          </x14:cfRule>
          <xm:sqref>D42</xm:sqref>
        </x14:conditionalFormatting>
        <x14:conditionalFormatting xmlns:xm="http://schemas.microsoft.com/office/excel/2006/main">
          <x14:cfRule type="cellIs" priority="136" operator="notEqual" id="{4A683F02-C055-41C8-A622-6491CA81CF92}">
            <xm:f>N('APPLIC. FRACT.'!$C$13)</xm:f>
            <x14:dxf>
              <font>
                <b/>
                <i val="0"/>
                <color rgb="FFFF0000"/>
              </font>
              <fill>
                <patternFill>
                  <bgColor rgb="FFFFDCFF"/>
                </patternFill>
              </fill>
            </x14:dxf>
          </x14:cfRule>
          <xm:sqref>F42</xm:sqref>
        </x14:conditionalFormatting>
        <x14:conditionalFormatting xmlns:xm="http://schemas.microsoft.com/office/excel/2006/main">
          <x14:cfRule type="cellIs" priority="135" operator="notEqual" id="{4191FA00-01A5-4A4B-B44A-4473A3EAA411}">
            <xm:f>N('APPLIC. FRACT.'!$E$13)</xm:f>
            <x14:dxf>
              <font>
                <b/>
                <i val="0"/>
                <color rgb="FFFF0000"/>
              </font>
              <fill>
                <patternFill>
                  <bgColor rgb="FFFFDCFF"/>
                </patternFill>
              </fill>
            </x14:dxf>
          </x14:cfRule>
          <xm:sqref>E42</xm:sqref>
        </x14:conditionalFormatting>
        <x14:conditionalFormatting xmlns:xm="http://schemas.microsoft.com/office/excel/2006/main">
          <x14:cfRule type="cellIs" priority="137" operator="notEqual" id="{7DA11114-17E2-44CB-84FD-6523EBC6E7F4}">
            <xm:f>N('APPLIC. FRACT.'!$F$13)</xm:f>
            <x14:dxf>
              <font>
                <b/>
                <i val="0"/>
                <color rgb="FFFF0000"/>
              </font>
              <fill>
                <patternFill>
                  <bgColor rgb="FFFFDCFF"/>
                </patternFill>
              </fill>
            </x14:dxf>
          </x14:cfRule>
          <xm:sqref>G42</xm:sqref>
        </x14:conditionalFormatting>
        <x14:conditionalFormatting xmlns:xm="http://schemas.microsoft.com/office/excel/2006/main">
          <x14:cfRule type="cellIs" priority="130" operator="notEqual" id="{3A960879-D560-4164-BCE0-C1404A689E53}">
            <xm:f>'APPLIC. FRACT.'!$B$14</xm:f>
            <x14:dxf>
              <font>
                <b/>
                <i val="0"/>
                <color rgb="FFFF0000"/>
              </font>
              <fill>
                <patternFill>
                  <bgColor rgb="FFFFDCFF"/>
                </patternFill>
              </fill>
            </x14:dxf>
          </x14:cfRule>
          <xm:sqref>D48</xm:sqref>
        </x14:conditionalFormatting>
        <x14:conditionalFormatting xmlns:xm="http://schemas.microsoft.com/office/excel/2006/main">
          <x14:cfRule type="cellIs" priority="132" operator="notEqual" id="{CBBBDD54-1411-4F70-ACF3-D603D3E5DC91}">
            <xm:f>N('APPLIC. FRACT.'!$C$14)</xm:f>
            <x14:dxf>
              <font>
                <b/>
                <i val="0"/>
                <color rgb="FFFF0000"/>
              </font>
              <fill>
                <patternFill>
                  <bgColor rgb="FFFFDCFF"/>
                </patternFill>
              </fill>
            </x14:dxf>
          </x14:cfRule>
          <xm:sqref>F48</xm:sqref>
        </x14:conditionalFormatting>
        <x14:conditionalFormatting xmlns:xm="http://schemas.microsoft.com/office/excel/2006/main">
          <x14:cfRule type="cellIs" priority="131" operator="notEqual" id="{59991792-C5ED-4E46-B8F6-996339E87E7B}">
            <xm:f>N('APPLIC. FRACT.'!$E$14)</xm:f>
            <x14:dxf>
              <font>
                <b/>
                <i val="0"/>
                <color rgb="FFFF0000"/>
              </font>
              <fill>
                <patternFill>
                  <bgColor rgb="FFFFDCFF"/>
                </patternFill>
              </fill>
            </x14:dxf>
          </x14:cfRule>
          <xm:sqref>E48</xm:sqref>
        </x14:conditionalFormatting>
        <x14:conditionalFormatting xmlns:xm="http://schemas.microsoft.com/office/excel/2006/main">
          <x14:cfRule type="cellIs" priority="133" operator="notEqual" id="{FC40CFD4-896A-4CC9-B18E-310A183061EA}">
            <xm:f>N('APPLIC. FRACT.'!$F$14)</xm:f>
            <x14:dxf>
              <font>
                <b/>
                <i val="0"/>
                <color rgb="FFFF0000"/>
              </font>
              <fill>
                <patternFill>
                  <bgColor rgb="FFFFDCFF"/>
                </patternFill>
              </fill>
            </x14:dxf>
          </x14:cfRule>
          <xm:sqref>G48</xm:sqref>
        </x14:conditionalFormatting>
        <x14:conditionalFormatting xmlns:xm="http://schemas.microsoft.com/office/excel/2006/main">
          <x14:cfRule type="cellIs" priority="126" operator="notEqual" id="{1D8C43B4-6833-4F77-A01D-4BB4D2EF5505}">
            <xm:f>'APPLIC. FRACT.'!$B$15</xm:f>
            <x14:dxf>
              <font>
                <b/>
                <i val="0"/>
                <color rgb="FFFF0000"/>
              </font>
              <fill>
                <patternFill>
                  <bgColor rgb="FFFFDCFF"/>
                </patternFill>
              </fill>
            </x14:dxf>
          </x14:cfRule>
          <xm:sqref>D54</xm:sqref>
        </x14:conditionalFormatting>
        <x14:conditionalFormatting xmlns:xm="http://schemas.microsoft.com/office/excel/2006/main">
          <x14:cfRule type="cellIs" priority="128" operator="notEqual" id="{B38F49A8-5C95-4E18-864D-1BEC5D03BABB}">
            <xm:f>N('APPLIC. FRACT.'!$C$15)</xm:f>
            <x14:dxf>
              <font>
                <b/>
                <i val="0"/>
                <color rgb="FFFF0000"/>
              </font>
              <fill>
                <patternFill>
                  <bgColor rgb="FFFFDCFF"/>
                </patternFill>
              </fill>
            </x14:dxf>
          </x14:cfRule>
          <xm:sqref>F54</xm:sqref>
        </x14:conditionalFormatting>
        <x14:conditionalFormatting xmlns:xm="http://schemas.microsoft.com/office/excel/2006/main">
          <x14:cfRule type="cellIs" priority="127" operator="notEqual" id="{79C9CE97-42E3-4B7C-8F18-DBD9159C9D56}">
            <xm:f>N('APPLIC. FRACT.'!$E$15)</xm:f>
            <x14:dxf>
              <font>
                <b/>
                <i val="0"/>
                <color rgb="FFFF0000"/>
              </font>
              <fill>
                <patternFill>
                  <bgColor rgb="FFFFDCFF"/>
                </patternFill>
              </fill>
            </x14:dxf>
          </x14:cfRule>
          <xm:sqref>E54</xm:sqref>
        </x14:conditionalFormatting>
        <x14:conditionalFormatting xmlns:xm="http://schemas.microsoft.com/office/excel/2006/main">
          <x14:cfRule type="cellIs" priority="129" operator="notEqual" id="{D6DFAD4C-D0BC-4487-B120-B7DF1DE3581A}">
            <xm:f>N('APPLIC. FRACT.'!$F$15)</xm:f>
            <x14:dxf>
              <font>
                <b/>
                <i val="0"/>
                <color rgb="FFFF0000"/>
              </font>
              <fill>
                <patternFill>
                  <bgColor rgb="FFFFDCFF"/>
                </patternFill>
              </fill>
            </x14:dxf>
          </x14:cfRule>
          <xm:sqref>G54</xm:sqref>
        </x14:conditionalFormatting>
        <x14:conditionalFormatting xmlns:xm="http://schemas.microsoft.com/office/excel/2006/main">
          <x14:cfRule type="cellIs" priority="122" operator="notEqual" id="{9CFCD765-5BD9-4528-BD7C-0CC652BC0D45}">
            <xm:f>'APPLIC. FRACT.'!$B$16</xm:f>
            <x14:dxf>
              <font>
                <b/>
                <i val="0"/>
                <color rgb="FFFF0000"/>
              </font>
              <fill>
                <patternFill>
                  <bgColor rgb="FFFFDCFF"/>
                </patternFill>
              </fill>
            </x14:dxf>
          </x14:cfRule>
          <xm:sqref>D60</xm:sqref>
        </x14:conditionalFormatting>
        <x14:conditionalFormatting xmlns:xm="http://schemas.microsoft.com/office/excel/2006/main">
          <x14:cfRule type="cellIs" priority="124" operator="notEqual" id="{01F6A2A5-CE18-4436-AB84-27B2619E7E7E}">
            <xm:f>N('APPLIC. FRACT.'!$C$16)</xm:f>
            <x14:dxf>
              <font>
                <b/>
                <i val="0"/>
                <color rgb="FFFF0000"/>
              </font>
              <fill>
                <patternFill>
                  <bgColor rgb="FFFFDCFF"/>
                </patternFill>
              </fill>
            </x14:dxf>
          </x14:cfRule>
          <xm:sqref>F60</xm:sqref>
        </x14:conditionalFormatting>
        <x14:conditionalFormatting xmlns:xm="http://schemas.microsoft.com/office/excel/2006/main">
          <x14:cfRule type="cellIs" priority="123" operator="notEqual" id="{94552B77-EFAA-4055-B573-122E2774002C}">
            <xm:f>N('APPLIC. FRACT.'!$E$16)</xm:f>
            <x14:dxf>
              <font>
                <b/>
                <i val="0"/>
                <color rgb="FFFF0000"/>
              </font>
              <fill>
                <patternFill>
                  <bgColor rgb="FFFFDCFF"/>
                </patternFill>
              </fill>
            </x14:dxf>
          </x14:cfRule>
          <xm:sqref>E60</xm:sqref>
        </x14:conditionalFormatting>
        <x14:conditionalFormatting xmlns:xm="http://schemas.microsoft.com/office/excel/2006/main">
          <x14:cfRule type="cellIs" priority="125" operator="notEqual" id="{5066B8E8-56F2-4AC9-90E6-F89D606D1C70}">
            <xm:f>N('APPLIC. FRACT.'!$F$16)</xm:f>
            <x14:dxf>
              <font>
                <b/>
                <i val="0"/>
                <color rgb="FFFF0000"/>
              </font>
              <fill>
                <patternFill>
                  <bgColor rgb="FFFFDCFF"/>
                </patternFill>
              </fill>
            </x14:dxf>
          </x14:cfRule>
          <xm:sqref>G60</xm:sqref>
        </x14:conditionalFormatting>
        <x14:conditionalFormatting xmlns:xm="http://schemas.microsoft.com/office/excel/2006/main">
          <x14:cfRule type="cellIs" priority="118" operator="notEqual" id="{E7324FD9-0A7B-4742-8303-D4A67A1159CC}">
            <xm:f>'APPLIC. FRACT.'!$B$17</xm:f>
            <x14:dxf>
              <font>
                <b/>
                <i val="0"/>
                <color rgb="FFFF0000"/>
              </font>
              <fill>
                <patternFill>
                  <bgColor rgb="FFFFDCFF"/>
                </patternFill>
              </fill>
            </x14:dxf>
          </x14:cfRule>
          <xm:sqref>D66</xm:sqref>
        </x14:conditionalFormatting>
        <x14:conditionalFormatting xmlns:xm="http://schemas.microsoft.com/office/excel/2006/main">
          <x14:cfRule type="cellIs" priority="120" operator="notEqual" id="{6CDD56EA-82AB-443F-A1C3-A417F4F5E19F}">
            <xm:f>N('APPLIC. FRACT.'!$C$17)</xm:f>
            <x14:dxf>
              <font>
                <b/>
                <i val="0"/>
                <color rgb="FFFF0000"/>
              </font>
              <fill>
                <patternFill>
                  <bgColor rgb="FFFFDCFF"/>
                </patternFill>
              </fill>
            </x14:dxf>
          </x14:cfRule>
          <xm:sqref>F66</xm:sqref>
        </x14:conditionalFormatting>
        <x14:conditionalFormatting xmlns:xm="http://schemas.microsoft.com/office/excel/2006/main">
          <x14:cfRule type="cellIs" priority="119" operator="notEqual" id="{2065F039-ED3B-407D-A340-3C09EB4D7F23}">
            <xm:f>N('APPLIC. FRACT.'!$E$17)</xm:f>
            <x14:dxf>
              <font>
                <b/>
                <i val="0"/>
                <color rgb="FFFF0000"/>
              </font>
              <fill>
                <patternFill>
                  <bgColor rgb="FFFFDCFF"/>
                </patternFill>
              </fill>
            </x14:dxf>
          </x14:cfRule>
          <xm:sqref>E66</xm:sqref>
        </x14:conditionalFormatting>
        <x14:conditionalFormatting xmlns:xm="http://schemas.microsoft.com/office/excel/2006/main">
          <x14:cfRule type="cellIs" priority="121" operator="notEqual" id="{7A3D4AB6-C471-4929-8E4D-553E255701F1}">
            <xm:f>N('APPLIC. FRACT.'!$F$17)</xm:f>
            <x14:dxf>
              <font>
                <b/>
                <i val="0"/>
                <color rgb="FFFF0000"/>
              </font>
              <fill>
                <patternFill>
                  <bgColor rgb="FFFFDCFF"/>
                </patternFill>
              </fill>
            </x14:dxf>
          </x14:cfRule>
          <xm:sqref>G66</xm:sqref>
        </x14:conditionalFormatting>
        <x14:conditionalFormatting xmlns:xm="http://schemas.microsoft.com/office/excel/2006/main">
          <x14:cfRule type="cellIs" priority="114" operator="notEqual" id="{3D55AB25-9A45-4727-B148-9C1E8AEFAEBB}">
            <xm:f>'APPLIC. FRACT.'!$B$18</xm:f>
            <x14:dxf>
              <font>
                <b/>
                <i val="0"/>
                <color rgb="FFFF0000"/>
              </font>
              <fill>
                <patternFill>
                  <bgColor rgb="FFFFDCFF"/>
                </patternFill>
              </fill>
            </x14:dxf>
          </x14:cfRule>
          <xm:sqref>D72</xm:sqref>
        </x14:conditionalFormatting>
        <x14:conditionalFormatting xmlns:xm="http://schemas.microsoft.com/office/excel/2006/main">
          <x14:cfRule type="cellIs" priority="116" operator="notEqual" id="{7B5C61FC-9C6E-43D5-8309-E2F946BDB9D0}">
            <xm:f>N('APPLIC. FRACT.'!$C$18)</xm:f>
            <x14:dxf>
              <font>
                <b/>
                <i val="0"/>
                <color rgb="FFFF0000"/>
              </font>
              <fill>
                <patternFill>
                  <bgColor rgb="FFFFDCFF"/>
                </patternFill>
              </fill>
            </x14:dxf>
          </x14:cfRule>
          <xm:sqref>F72</xm:sqref>
        </x14:conditionalFormatting>
        <x14:conditionalFormatting xmlns:xm="http://schemas.microsoft.com/office/excel/2006/main">
          <x14:cfRule type="cellIs" priority="115" operator="notEqual" id="{1B7584F8-6BE4-4A80-887A-421CB2C2827B}">
            <xm:f>N('APPLIC. FRACT.'!$E$18)</xm:f>
            <x14:dxf>
              <font>
                <b/>
                <i val="0"/>
                <color rgb="FFFF0000"/>
              </font>
              <fill>
                <patternFill>
                  <bgColor rgb="FFFFDCFF"/>
                </patternFill>
              </fill>
            </x14:dxf>
          </x14:cfRule>
          <xm:sqref>E72</xm:sqref>
        </x14:conditionalFormatting>
        <x14:conditionalFormatting xmlns:xm="http://schemas.microsoft.com/office/excel/2006/main">
          <x14:cfRule type="cellIs" priority="117" operator="notEqual" id="{6B3201CF-3265-44E7-A384-38B548BD87CE}">
            <xm:f>N('APPLIC. FRACT.'!$F$18)</xm:f>
            <x14:dxf>
              <font>
                <b/>
                <i val="0"/>
                <color rgb="FFFF0000"/>
              </font>
              <fill>
                <patternFill>
                  <bgColor rgb="FFFFDCFF"/>
                </patternFill>
              </fill>
            </x14:dxf>
          </x14:cfRule>
          <xm:sqref>G72</xm:sqref>
        </x14:conditionalFormatting>
        <x14:conditionalFormatting xmlns:xm="http://schemas.microsoft.com/office/excel/2006/main">
          <x14:cfRule type="cellIs" priority="110" operator="notEqual" id="{D42407C6-2A70-4C18-BE34-65AA9839DEE3}">
            <xm:f>'APPLIC. FRACT.'!$B$19</xm:f>
            <x14:dxf>
              <font>
                <b/>
                <i val="0"/>
                <color rgb="FFFF0000"/>
              </font>
              <fill>
                <patternFill>
                  <bgColor rgb="FFFFDCFF"/>
                </patternFill>
              </fill>
            </x14:dxf>
          </x14:cfRule>
          <xm:sqref>D78</xm:sqref>
        </x14:conditionalFormatting>
        <x14:conditionalFormatting xmlns:xm="http://schemas.microsoft.com/office/excel/2006/main">
          <x14:cfRule type="cellIs" priority="112" operator="notEqual" id="{1143BCF8-FF93-4BA5-A0FD-4EA4FF8B9CBA}">
            <xm:f>N('APPLIC. FRACT.'!$C$19)</xm:f>
            <x14:dxf>
              <font>
                <b/>
                <i val="0"/>
                <color rgb="FFFF0000"/>
              </font>
              <fill>
                <patternFill>
                  <bgColor rgb="FFFFDCFF"/>
                </patternFill>
              </fill>
            </x14:dxf>
          </x14:cfRule>
          <xm:sqref>F78</xm:sqref>
        </x14:conditionalFormatting>
        <x14:conditionalFormatting xmlns:xm="http://schemas.microsoft.com/office/excel/2006/main">
          <x14:cfRule type="cellIs" priority="111" operator="notEqual" id="{133D6A19-74D0-4241-8735-E33270302A58}">
            <xm:f>N('APPLIC. FRACT.'!$E$19)</xm:f>
            <x14:dxf>
              <font>
                <b/>
                <i val="0"/>
                <color rgb="FFFF0000"/>
              </font>
              <fill>
                <patternFill>
                  <bgColor rgb="FFFFDCFF"/>
                </patternFill>
              </fill>
            </x14:dxf>
          </x14:cfRule>
          <xm:sqref>E78</xm:sqref>
        </x14:conditionalFormatting>
        <x14:conditionalFormatting xmlns:xm="http://schemas.microsoft.com/office/excel/2006/main">
          <x14:cfRule type="cellIs" priority="113" operator="notEqual" id="{BD2EEF7E-DFF3-4501-A8AC-195508B7521A}">
            <xm:f>N('APPLIC. FRACT.'!$F$19)</xm:f>
            <x14:dxf>
              <font>
                <b/>
                <i val="0"/>
                <color rgb="FFFF0000"/>
              </font>
              <fill>
                <patternFill>
                  <bgColor rgb="FFFFDCFF"/>
                </patternFill>
              </fill>
            </x14:dxf>
          </x14:cfRule>
          <xm:sqref>G78</xm:sqref>
        </x14:conditionalFormatting>
        <x14:conditionalFormatting xmlns:xm="http://schemas.microsoft.com/office/excel/2006/main">
          <x14:cfRule type="cellIs" priority="106" operator="notEqual" id="{698F6A36-5AF5-45C8-8C8C-BE80FA1F0982}">
            <xm:f>'APPLIC. FRACT.'!$B$20</xm:f>
            <x14:dxf>
              <font>
                <b/>
                <i val="0"/>
                <color rgb="FFFF0000"/>
              </font>
              <fill>
                <patternFill>
                  <bgColor rgb="FFFFDCFF"/>
                </patternFill>
              </fill>
            </x14:dxf>
          </x14:cfRule>
          <xm:sqref>D84</xm:sqref>
        </x14:conditionalFormatting>
        <x14:conditionalFormatting xmlns:xm="http://schemas.microsoft.com/office/excel/2006/main">
          <x14:cfRule type="cellIs" priority="108" operator="notEqual" id="{267374EA-90F0-43AF-903C-07FDB44E4D36}">
            <xm:f>N('APPLIC. FRACT.'!$C$20)</xm:f>
            <x14:dxf>
              <font>
                <b/>
                <i val="0"/>
                <color rgb="FFFF0000"/>
              </font>
              <fill>
                <patternFill>
                  <bgColor rgb="FFFFDCFF"/>
                </patternFill>
              </fill>
            </x14:dxf>
          </x14:cfRule>
          <xm:sqref>F84</xm:sqref>
        </x14:conditionalFormatting>
        <x14:conditionalFormatting xmlns:xm="http://schemas.microsoft.com/office/excel/2006/main">
          <x14:cfRule type="cellIs" priority="107" operator="notEqual" id="{E916D869-4DEB-4C3C-AF8F-299CAC4EDF91}">
            <xm:f>N('APPLIC. FRACT.'!$E$20)</xm:f>
            <x14:dxf>
              <font>
                <b/>
                <i val="0"/>
                <color rgb="FFFF0000"/>
              </font>
              <fill>
                <patternFill>
                  <bgColor rgb="FFFFDCFF"/>
                </patternFill>
              </fill>
            </x14:dxf>
          </x14:cfRule>
          <xm:sqref>E84</xm:sqref>
        </x14:conditionalFormatting>
        <x14:conditionalFormatting xmlns:xm="http://schemas.microsoft.com/office/excel/2006/main">
          <x14:cfRule type="cellIs" priority="109" operator="notEqual" id="{72656DDD-1A7D-4E71-9F42-3A85DF338D01}">
            <xm:f>N('APPLIC. FRACT.'!$F$20)</xm:f>
            <x14:dxf>
              <font>
                <b/>
                <i val="0"/>
                <color rgb="FFFF0000"/>
              </font>
              <fill>
                <patternFill>
                  <bgColor rgb="FFFFDCFF"/>
                </patternFill>
              </fill>
            </x14:dxf>
          </x14:cfRule>
          <xm:sqref>G84</xm:sqref>
        </x14:conditionalFormatting>
        <x14:conditionalFormatting xmlns:xm="http://schemas.microsoft.com/office/excel/2006/main">
          <x14:cfRule type="cellIs" priority="102" operator="notEqual" id="{83BBBD84-1DD8-44E3-AE22-09781C575354}">
            <xm:f>'APPLIC. FRACT.'!$B$21</xm:f>
            <x14:dxf>
              <font>
                <b/>
                <i val="0"/>
                <color rgb="FFFF0000"/>
              </font>
              <fill>
                <patternFill>
                  <bgColor rgb="FFFFDCFF"/>
                </patternFill>
              </fill>
            </x14:dxf>
          </x14:cfRule>
          <xm:sqref>D90</xm:sqref>
        </x14:conditionalFormatting>
        <x14:conditionalFormatting xmlns:xm="http://schemas.microsoft.com/office/excel/2006/main">
          <x14:cfRule type="cellIs" priority="104" operator="notEqual" id="{B428D623-897C-4147-9BED-2D2C2F7227ED}">
            <xm:f>N('APPLIC. FRACT.'!$C$21)</xm:f>
            <x14:dxf>
              <font>
                <b/>
                <i val="0"/>
                <color rgb="FFFF0000"/>
              </font>
              <fill>
                <patternFill>
                  <bgColor rgb="FFFFDCFF"/>
                </patternFill>
              </fill>
            </x14:dxf>
          </x14:cfRule>
          <xm:sqref>F90</xm:sqref>
        </x14:conditionalFormatting>
        <x14:conditionalFormatting xmlns:xm="http://schemas.microsoft.com/office/excel/2006/main">
          <x14:cfRule type="cellIs" priority="103" operator="notEqual" id="{01F2B314-8836-4434-B0CA-170938DD9A3D}">
            <xm:f>N('APPLIC. FRACT.'!$E$21)</xm:f>
            <x14:dxf>
              <font>
                <b/>
                <i val="0"/>
                <color rgb="FFFF0000"/>
              </font>
              <fill>
                <patternFill>
                  <bgColor rgb="FFFFDCFF"/>
                </patternFill>
              </fill>
            </x14:dxf>
          </x14:cfRule>
          <xm:sqref>E90</xm:sqref>
        </x14:conditionalFormatting>
        <x14:conditionalFormatting xmlns:xm="http://schemas.microsoft.com/office/excel/2006/main">
          <x14:cfRule type="cellIs" priority="105" operator="notEqual" id="{B3AAC086-023B-4353-8AF3-AF274BF306E8}">
            <xm:f>N('APPLIC. FRACT.'!$F$21)</xm:f>
            <x14:dxf>
              <font>
                <b/>
                <i val="0"/>
                <color rgb="FFFF0000"/>
              </font>
              <fill>
                <patternFill>
                  <bgColor rgb="FFFFDCFF"/>
                </patternFill>
              </fill>
            </x14:dxf>
          </x14:cfRule>
          <xm:sqref>G90</xm:sqref>
        </x14:conditionalFormatting>
        <x14:conditionalFormatting xmlns:xm="http://schemas.microsoft.com/office/excel/2006/main">
          <x14:cfRule type="cellIs" priority="98" operator="notEqual" id="{B4F46EFD-C9F0-4188-ACC9-E44453171B81}">
            <xm:f>'APPLIC. FRACT.'!$B$22</xm:f>
            <x14:dxf>
              <font>
                <b/>
                <i val="0"/>
                <color rgb="FFFF0000"/>
              </font>
              <fill>
                <patternFill>
                  <bgColor rgb="FFFFDCFF"/>
                </patternFill>
              </fill>
            </x14:dxf>
          </x14:cfRule>
          <xm:sqref>D96</xm:sqref>
        </x14:conditionalFormatting>
        <x14:conditionalFormatting xmlns:xm="http://schemas.microsoft.com/office/excel/2006/main">
          <x14:cfRule type="cellIs" priority="100" operator="notEqual" id="{75032168-2A69-4735-A435-3D0498CCF6AD}">
            <xm:f>N('APPLIC. FRACT.'!$C$22)</xm:f>
            <x14:dxf>
              <font>
                <b/>
                <i val="0"/>
                <color rgb="FFFF0000"/>
              </font>
              <fill>
                <patternFill>
                  <bgColor rgb="FFFFDCFF"/>
                </patternFill>
              </fill>
            </x14:dxf>
          </x14:cfRule>
          <xm:sqref>F96</xm:sqref>
        </x14:conditionalFormatting>
        <x14:conditionalFormatting xmlns:xm="http://schemas.microsoft.com/office/excel/2006/main">
          <x14:cfRule type="cellIs" priority="99" operator="notEqual" id="{D6C1A632-B312-4AFB-8CEA-09C0BD336D9E}">
            <xm:f>N('APPLIC. FRACT.'!$E$22)</xm:f>
            <x14:dxf>
              <font>
                <b/>
                <i val="0"/>
                <color rgb="FFFF0000"/>
              </font>
              <fill>
                <patternFill>
                  <bgColor rgb="FFFFDCFF"/>
                </patternFill>
              </fill>
            </x14:dxf>
          </x14:cfRule>
          <xm:sqref>E96</xm:sqref>
        </x14:conditionalFormatting>
        <x14:conditionalFormatting xmlns:xm="http://schemas.microsoft.com/office/excel/2006/main">
          <x14:cfRule type="cellIs" priority="101" operator="notEqual" id="{A4799B30-9163-4CF3-A7DC-C2590CB2B113}">
            <xm:f>N('APPLIC. FRACT.'!$F$22)</xm:f>
            <x14:dxf>
              <font>
                <b/>
                <i val="0"/>
                <color rgb="FFFF0000"/>
              </font>
              <fill>
                <patternFill>
                  <bgColor rgb="FFFFDCFF"/>
                </patternFill>
              </fill>
            </x14:dxf>
          </x14:cfRule>
          <xm:sqref>G96</xm:sqref>
        </x14:conditionalFormatting>
        <x14:conditionalFormatting xmlns:xm="http://schemas.microsoft.com/office/excel/2006/main">
          <x14:cfRule type="cellIs" priority="94" operator="notEqual" id="{C6A7FBF3-EF9E-4755-ACDD-12BF0ADFF14E}">
            <xm:f>'APPLIC. FRACT.'!$B$23</xm:f>
            <x14:dxf>
              <font>
                <b/>
                <i val="0"/>
                <color rgb="FFFF0000"/>
              </font>
              <fill>
                <patternFill>
                  <bgColor rgb="FFFFDCFF"/>
                </patternFill>
              </fill>
            </x14:dxf>
          </x14:cfRule>
          <xm:sqref>D102</xm:sqref>
        </x14:conditionalFormatting>
        <x14:conditionalFormatting xmlns:xm="http://schemas.microsoft.com/office/excel/2006/main">
          <x14:cfRule type="cellIs" priority="96" operator="notEqual" id="{D109C638-231F-4F10-A712-55C96ED80E03}">
            <xm:f>N('APPLIC. FRACT.'!$C$23)</xm:f>
            <x14:dxf>
              <font>
                <b/>
                <i val="0"/>
                <color rgb="FFFF0000"/>
              </font>
              <fill>
                <patternFill>
                  <bgColor rgb="FFFFDCFF"/>
                </patternFill>
              </fill>
            </x14:dxf>
          </x14:cfRule>
          <xm:sqref>F102</xm:sqref>
        </x14:conditionalFormatting>
        <x14:conditionalFormatting xmlns:xm="http://schemas.microsoft.com/office/excel/2006/main">
          <x14:cfRule type="cellIs" priority="95" operator="notEqual" id="{9B212628-0F18-4C0A-A2EA-19C61C9B9847}">
            <xm:f>N('APPLIC. FRACT.'!$E$23)</xm:f>
            <x14:dxf>
              <font>
                <b/>
                <i val="0"/>
                <color rgb="FFFF0000"/>
              </font>
              <fill>
                <patternFill>
                  <bgColor rgb="FFFFDCFF"/>
                </patternFill>
              </fill>
            </x14:dxf>
          </x14:cfRule>
          <xm:sqref>E102</xm:sqref>
        </x14:conditionalFormatting>
        <x14:conditionalFormatting xmlns:xm="http://schemas.microsoft.com/office/excel/2006/main">
          <x14:cfRule type="cellIs" priority="97" operator="notEqual" id="{6CBCFBEC-8D78-4924-B24A-0869FD16B02C}">
            <xm:f>N('APPLIC. FRACT.'!$F$23)</xm:f>
            <x14:dxf>
              <font>
                <b/>
                <i val="0"/>
                <color rgb="FFFF0000"/>
              </font>
              <fill>
                <patternFill>
                  <bgColor rgb="FFFFDCFF"/>
                </patternFill>
              </fill>
            </x14:dxf>
          </x14:cfRule>
          <xm:sqref>G102</xm:sqref>
        </x14:conditionalFormatting>
        <x14:conditionalFormatting xmlns:xm="http://schemas.microsoft.com/office/excel/2006/main">
          <x14:cfRule type="cellIs" priority="90" operator="notEqual" id="{F4A2B43F-2739-411B-98A9-3EB1910B1123}">
            <xm:f>'APPLIC. FRACT.'!$B$24</xm:f>
            <x14:dxf>
              <font>
                <b/>
                <i val="0"/>
                <color rgb="FFFF0000"/>
              </font>
              <fill>
                <patternFill>
                  <bgColor rgb="FFFFDCFF"/>
                </patternFill>
              </fill>
            </x14:dxf>
          </x14:cfRule>
          <xm:sqref>D108</xm:sqref>
        </x14:conditionalFormatting>
        <x14:conditionalFormatting xmlns:xm="http://schemas.microsoft.com/office/excel/2006/main">
          <x14:cfRule type="cellIs" priority="92" operator="notEqual" id="{FC92D162-3987-48D0-9F76-40436FAB2322}">
            <xm:f>N('APPLIC. FRACT.'!$C$24)</xm:f>
            <x14:dxf>
              <font>
                <b/>
                <i val="0"/>
                <color rgb="FFFF0000"/>
              </font>
              <fill>
                <patternFill>
                  <bgColor rgb="FFFFDCFF"/>
                </patternFill>
              </fill>
            </x14:dxf>
          </x14:cfRule>
          <xm:sqref>F108</xm:sqref>
        </x14:conditionalFormatting>
        <x14:conditionalFormatting xmlns:xm="http://schemas.microsoft.com/office/excel/2006/main">
          <x14:cfRule type="cellIs" priority="91" operator="notEqual" id="{7AB915BB-81CB-4B7B-81A8-3776E7F7E2B9}">
            <xm:f>N('APPLIC. FRACT.'!$E$24)</xm:f>
            <x14:dxf>
              <font>
                <b/>
                <i val="0"/>
                <color rgb="FFFF0000"/>
              </font>
              <fill>
                <patternFill>
                  <bgColor rgb="FFFFDCFF"/>
                </patternFill>
              </fill>
            </x14:dxf>
          </x14:cfRule>
          <xm:sqref>E108</xm:sqref>
        </x14:conditionalFormatting>
        <x14:conditionalFormatting xmlns:xm="http://schemas.microsoft.com/office/excel/2006/main">
          <x14:cfRule type="cellIs" priority="93" operator="notEqual" id="{383CFAE6-680F-4479-9BDE-C5FE92F53428}">
            <xm:f>N('APPLIC. FRACT.'!$F$24)</xm:f>
            <x14:dxf>
              <font>
                <b/>
                <i val="0"/>
                <color rgb="FFFF0000"/>
              </font>
              <fill>
                <patternFill>
                  <bgColor rgb="FFFFDCFF"/>
                </patternFill>
              </fill>
            </x14:dxf>
          </x14:cfRule>
          <xm:sqref>G108</xm:sqref>
        </x14:conditionalFormatting>
        <x14:conditionalFormatting xmlns:xm="http://schemas.microsoft.com/office/excel/2006/main">
          <x14:cfRule type="cellIs" priority="86" operator="notEqual" id="{E221C7E5-65B7-448D-AEB1-2519BFB3515E}">
            <xm:f>'APPLIC. FRACT.'!$B$25</xm:f>
            <x14:dxf>
              <font>
                <b/>
                <i val="0"/>
                <color rgb="FFFF0000"/>
              </font>
              <fill>
                <patternFill>
                  <bgColor rgb="FFFFDCFF"/>
                </patternFill>
              </fill>
            </x14:dxf>
          </x14:cfRule>
          <xm:sqref>D114</xm:sqref>
        </x14:conditionalFormatting>
        <x14:conditionalFormatting xmlns:xm="http://schemas.microsoft.com/office/excel/2006/main">
          <x14:cfRule type="cellIs" priority="88" operator="notEqual" id="{98871AEB-B320-4BCA-9D27-1B25F9E08B0B}">
            <xm:f>N('APPLIC. FRACT.'!$C$25)</xm:f>
            <x14:dxf>
              <font>
                <b/>
                <i val="0"/>
                <color rgb="FFFF0000"/>
              </font>
              <fill>
                <patternFill>
                  <bgColor rgb="FFFFDCFF"/>
                </patternFill>
              </fill>
            </x14:dxf>
          </x14:cfRule>
          <xm:sqref>F114</xm:sqref>
        </x14:conditionalFormatting>
        <x14:conditionalFormatting xmlns:xm="http://schemas.microsoft.com/office/excel/2006/main">
          <x14:cfRule type="cellIs" priority="87" operator="notEqual" id="{F072D270-70AA-4223-8DA7-10477FA94732}">
            <xm:f>N('APPLIC. FRACT.'!$E$25)</xm:f>
            <x14:dxf>
              <font>
                <b/>
                <i val="0"/>
                <color rgb="FFFF0000"/>
              </font>
              <fill>
                <patternFill>
                  <bgColor rgb="FFFFDCFF"/>
                </patternFill>
              </fill>
            </x14:dxf>
          </x14:cfRule>
          <xm:sqref>E114</xm:sqref>
        </x14:conditionalFormatting>
        <x14:conditionalFormatting xmlns:xm="http://schemas.microsoft.com/office/excel/2006/main">
          <x14:cfRule type="cellIs" priority="89" operator="notEqual" id="{0DAEBD6C-D5C9-406E-8287-B18AC0E51C1C}">
            <xm:f>N('APPLIC. FRACT.'!$F$25)</xm:f>
            <x14:dxf>
              <font>
                <b/>
                <i val="0"/>
                <color rgb="FFFF0000"/>
              </font>
              <fill>
                <patternFill>
                  <bgColor rgb="FFFFDCFF"/>
                </patternFill>
              </fill>
            </x14:dxf>
          </x14:cfRule>
          <xm:sqref>G114</xm:sqref>
        </x14:conditionalFormatting>
        <x14:conditionalFormatting xmlns:xm="http://schemas.microsoft.com/office/excel/2006/main">
          <x14:cfRule type="cellIs" priority="82" operator="notEqual" id="{895CB189-C52C-4FC0-9532-164DFC43C524}">
            <xm:f>'APPLIC. FRACT.'!$B$26</xm:f>
            <x14:dxf>
              <font>
                <b/>
                <i val="0"/>
                <color rgb="FFFF0000"/>
              </font>
              <fill>
                <patternFill>
                  <bgColor rgb="FFFFDCFF"/>
                </patternFill>
              </fill>
            </x14:dxf>
          </x14:cfRule>
          <xm:sqref>D120</xm:sqref>
        </x14:conditionalFormatting>
        <x14:conditionalFormatting xmlns:xm="http://schemas.microsoft.com/office/excel/2006/main">
          <x14:cfRule type="cellIs" priority="68" operator="notEqual" id="{AEBA0D9D-1CA7-460B-BB40-950AEAB26ED5}">
            <xm:f>N('APPLIC. FRACT.'!$C$26)</xm:f>
            <x14:dxf>
              <font>
                <b/>
                <i val="0"/>
                <color rgb="FFFF0000"/>
              </font>
              <fill>
                <patternFill>
                  <bgColor rgb="FFFFDCFF"/>
                </patternFill>
              </fill>
            </x14:dxf>
          </x14:cfRule>
          <xm:sqref>F120</xm:sqref>
        </x14:conditionalFormatting>
        <x14:conditionalFormatting xmlns:xm="http://schemas.microsoft.com/office/excel/2006/main">
          <x14:cfRule type="cellIs" priority="67" operator="notEqual" id="{6A1C67C8-9AA7-4A6C-AE87-1F2C5921639F}">
            <xm:f>N('APPLIC. FRACT.'!$E$26)</xm:f>
            <x14:dxf>
              <font>
                <b/>
                <i val="0"/>
                <color rgb="FFFF0000"/>
              </font>
              <fill>
                <patternFill>
                  <bgColor rgb="FFFFDCFF"/>
                </patternFill>
              </fill>
            </x14:dxf>
          </x14:cfRule>
          <xm:sqref>E120</xm:sqref>
        </x14:conditionalFormatting>
        <x14:conditionalFormatting xmlns:xm="http://schemas.microsoft.com/office/excel/2006/main">
          <x14:cfRule type="cellIs" priority="69" operator="notEqual" id="{DE17465D-ADFA-4B73-8AE3-2E8A5909AC00}">
            <xm:f>N('APPLIC. FRACT.'!$F$26)</xm:f>
            <x14:dxf>
              <font>
                <b/>
                <i val="0"/>
                <color rgb="FFFF0000"/>
              </font>
              <fill>
                <patternFill>
                  <bgColor rgb="FFFFDCFF"/>
                </patternFill>
              </fill>
            </x14:dxf>
          </x14:cfRule>
          <xm:sqref>G120</xm:sqref>
        </x14:conditionalFormatting>
        <x14:conditionalFormatting xmlns:xm="http://schemas.microsoft.com/office/excel/2006/main">
          <x14:cfRule type="cellIs" priority="78" operator="notEqual" id="{52276174-840D-4903-85B9-4BEC2E697E16}">
            <xm:f>'APPLIC. FRACT.'!$B$27</xm:f>
            <x14:dxf>
              <font>
                <b/>
                <i val="0"/>
                <color rgb="FFFF0000"/>
              </font>
              <fill>
                <patternFill>
                  <bgColor rgb="FFFFDCFF"/>
                </patternFill>
              </fill>
            </x14:dxf>
          </x14:cfRule>
          <xm:sqref>D126</xm:sqref>
        </x14:conditionalFormatting>
        <x14:conditionalFormatting xmlns:xm="http://schemas.microsoft.com/office/excel/2006/main">
          <x14:cfRule type="cellIs" priority="72" operator="notEqual" id="{E14C6C70-95AC-4D2C-BEF9-9BA11991BCC7}">
            <xm:f>N('APPLIC. FRACT.'!$C$27)</xm:f>
            <x14:dxf>
              <font>
                <b/>
                <i val="0"/>
                <color rgb="FFFF0000"/>
              </font>
              <fill>
                <patternFill>
                  <bgColor rgb="FFFFDCFF"/>
                </patternFill>
              </fill>
            </x14:dxf>
          </x14:cfRule>
          <xm:sqref>F126</xm:sqref>
        </x14:conditionalFormatting>
        <x14:conditionalFormatting xmlns:xm="http://schemas.microsoft.com/office/excel/2006/main">
          <x14:cfRule type="cellIs" priority="71" operator="notEqual" id="{70CE80F1-827A-451F-B7AC-16BDF007E81B}">
            <xm:f>N('APPLIC. FRACT.'!$E$27)</xm:f>
            <x14:dxf>
              <font>
                <b/>
                <i val="0"/>
                <color rgb="FFFF0000"/>
              </font>
              <fill>
                <patternFill>
                  <bgColor rgb="FFFFDCFF"/>
                </patternFill>
              </fill>
            </x14:dxf>
          </x14:cfRule>
          <xm:sqref>E126</xm:sqref>
        </x14:conditionalFormatting>
        <x14:conditionalFormatting xmlns:xm="http://schemas.microsoft.com/office/excel/2006/main">
          <x14:cfRule type="cellIs" priority="73" operator="notEqual" id="{6BE2CCBC-3D9B-4CA1-BC69-11AE10BFE8D9}">
            <xm:f>N('APPLIC. FRACT.'!$F$27)</xm:f>
            <x14:dxf>
              <font>
                <b/>
                <i val="0"/>
                <color rgb="FFFF0000"/>
              </font>
              <fill>
                <patternFill>
                  <bgColor rgb="FFFFDCFF"/>
                </patternFill>
              </fill>
            </x14:dxf>
          </x14:cfRule>
          <xm:sqref>G126</xm:sqref>
        </x14:conditionalFormatting>
        <x14:conditionalFormatting xmlns:xm="http://schemas.microsoft.com/office/excel/2006/main">
          <x14:cfRule type="cellIs" priority="74" operator="notEqual" id="{61B06C45-013C-496A-B837-E1D1AA9F7D05}">
            <xm:f>'APPLIC. FRACT.'!$B$28</xm:f>
            <x14:dxf>
              <font>
                <b/>
                <i val="0"/>
                <color rgb="FFFF0000"/>
              </font>
              <fill>
                <patternFill>
                  <bgColor rgb="FFFFDCFF"/>
                </patternFill>
              </fill>
            </x14:dxf>
          </x14:cfRule>
          <xm:sqref>D132</xm:sqref>
        </x14:conditionalFormatting>
        <x14:conditionalFormatting xmlns:xm="http://schemas.microsoft.com/office/excel/2006/main">
          <x14:cfRule type="cellIs" priority="76" operator="notEqual" id="{1A80DCA1-4EC5-4B56-B8F4-36E68A02E772}">
            <xm:f>N('APPLIC. FRACT.'!$C$28)</xm:f>
            <x14:dxf>
              <font>
                <b/>
                <i val="0"/>
                <color rgb="FFFF0000"/>
              </font>
              <fill>
                <patternFill>
                  <bgColor rgb="FFFFDCFF"/>
                </patternFill>
              </fill>
            </x14:dxf>
          </x14:cfRule>
          <xm:sqref>F132</xm:sqref>
        </x14:conditionalFormatting>
        <x14:conditionalFormatting xmlns:xm="http://schemas.microsoft.com/office/excel/2006/main">
          <x14:cfRule type="cellIs" priority="75" operator="notEqual" id="{62ABCBDE-306A-4456-A5EA-FD111C117888}">
            <xm:f>N('APPLIC. FRACT.'!$E$28)</xm:f>
            <x14:dxf>
              <font>
                <b/>
                <i val="0"/>
                <color rgb="FFFF0000"/>
              </font>
              <fill>
                <patternFill>
                  <bgColor rgb="FFFFDCFF"/>
                </patternFill>
              </fill>
            </x14:dxf>
          </x14:cfRule>
          <xm:sqref>E132</xm:sqref>
        </x14:conditionalFormatting>
        <x14:conditionalFormatting xmlns:xm="http://schemas.microsoft.com/office/excel/2006/main">
          <x14:cfRule type="cellIs" priority="77" operator="notEqual" id="{DCC01D3A-A16C-4495-BA51-DD29ABDD856C}">
            <xm:f>N('APPLIC. FRACT.'!$F$28)</xm:f>
            <x14:dxf>
              <font>
                <b/>
                <i val="0"/>
                <color rgb="FFFF0000"/>
              </font>
              <fill>
                <patternFill>
                  <bgColor rgb="FFFFDCFF"/>
                </patternFill>
              </fill>
            </x14:dxf>
          </x14:cfRule>
          <xm:sqref>G132</xm:sqref>
        </x14:conditionalFormatting>
        <x14:conditionalFormatting xmlns:xm="http://schemas.microsoft.com/office/excel/2006/main">
          <x14:cfRule type="cellIs" priority="70" operator="notEqual" id="{43CA1FF5-BD03-4B13-B2F0-828FB451E689}">
            <xm:f>'APPLIC. FRACT.'!$B$29</xm:f>
            <x14:dxf>
              <font>
                <b/>
                <i val="0"/>
                <color rgb="FFFF0000"/>
              </font>
              <fill>
                <patternFill>
                  <bgColor rgb="FFFFDCFF"/>
                </patternFill>
              </fill>
            </x14:dxf>
          </x14:cfRule>
          <xm:sqref>D138</xm:sqref>
        </x14:conditionalFormatting>
        <x14:conditionalFormatting xmlns:xm="http://schemas.microsoft.com/office/excel/2006/main">
          <x14:cfRule type="cellIs" priority="80" operator="notEqual" id="{6FDAA259-1BE8-476B-9BE6-2B3F991C97C9}">
            <xm:f>N('APPLIC. FRACT.'!$C$29)</xm:f>
            <x14:dxf>
              <font>
                <b/>
                <i val="0"/>
                <color rgb="FFFF0000"/>
              </font>
              <fill>
                <patternFill>
                  <bgColor rgb="FFFFDCFF"/>
                </patternFill>
              </fill>
            </x14:dxf>
          </x14:cfRule>
          <xm:sqref>F138</xm:sqref>
        </x14:conditionalFormatting>
        <x14:conditionalFormatting xmlns:xm="http://schemas.microsoft.com/office/excel/2006/main">
          <x14:cfRule type="cellIs" priority="79" operator="notEqual" id="{E1FFE5B5-7D3C-49E3-921E-9346E67F4045}">
            <xm:f>N('APPLIC. FRACT.'!$E$29)</xm:f>
            <x14:dxf>
              <font>
                <b/>
                <i val="0"/>
                <color rgb="FFFF0000"/>
              </font>
              <fill>
                <patternFill>
                  <bgColor rgb="FFFFDCFF"/>
                </patternFill>
              </fill>
            </x14:dxf>
          </x14:cfRule>
          <xm:sqref>E138</xm:sqref>
        </x14:conditionalFormatting>
        <x14:conditionalFormatting xmlns:xm="http://schemas.microsoft.com/office/excel/2006/main">
          <x14:cfRule type="cellIs" priority="81" operator="notEqual" id="{1D12B913-20A4-4071-BACA-CB7CA791358B}">
            <xm:f>N('APPLIC. FRACT.'!$F$29)</xm:f>
            <x14:dxf>
              <font>
                <b/>
                <i val="0"/>
                <color rgb="FFFF0000"/>
              </font>
              <fill>
                <patternFill>
                  <bgColor rgb="FFFFDCFF"/>
                </patternFill>
              </fill>
            </x14:dxf>
          </x14:cfRule>
          <xm:sqref>G138</xm:sqref>
        </x14:conditionalFormatting>
        <x14:conditionalFormatting xmlns:xm="http://schemas.microsoft.com/office/excel/2006/main">
          <x14:cfRule type="cellIs" priority="66" operator="notEqual" id="{389E82CE-21F9-4755-BFA1-CC56FB77A0F6}">
            <xm:f>'APPLIC. FRACT.'!$B$30</xm:f>
            <x14:dxf>
              <font>
                <b/>
                <i val="0"/>
                <color rgb="FFFF0000"/>
              </font>
              <fill>
                <patternFill>
                  <bgColor rgb="FFFFDCFF"/>
                </patternFill>
              </fill>
            </x14:dxf>
          </x14:cfRule>
          <xm:sqref>D144</xm:sqref>
        </x14:conditionalFormatting>
        <x14:conditionalFormatting xmlns:xm="http://schemas.microsoft.com/office/excel/2006/main">
          <x14:cfRule type="cellIs" priority="84" operator="notEqual" id="{29EE4EC3-4AEE-48A9-B029-C92752B69714}">
            <xm:f>N('APPLIC. FRACT.'!$C$30)</xm:f>
            <x14:dxf>
              <font>
                <b/>
                <i val="0"/>
                <color rgb="FFFF0000"/>
              </font>
              <fill>
                <patternFill>
                  <bgColor rgb="FFFFDCFF"/>
                </patternFill>
              </fill>
            </x14:dxf>
          </x14:cfRule>
          <xm:sqref>F144</xm:sqref>
        </x14:conditionalFormatting>
        <x14:conditionalFormatting xmlns:xm="http://schemas.microsoft.com/office/excel/2006/main">
          <x14:cfRule type="cellIs" priority="83" operator="notEqual" id="{24C26224-9FFA-428D-B0EB-D4B38EF7A328}">
            <xm:f>N('APPLIC. FRACT.'!$E$30)</xm:f>
            <x14:dxf>
              <font>
                <b/>
                <i val="0"/>
                <color rgb="FFFF0000"/>
              </font>
              <fill>
                <patternFill>
                  <bgColor rgb="FFFFDCFF"/>
                </patternFill>
              </fill>
            </x14:dxf>
          </x14:cfRule>
          <xm:sqref>E144</xm:sqref>
        </x14:conditionalFormatting>
        <x14:conditionalFormatting xmlns:xm="http://schemas.microsoft.com/office/excel/2006/main">
          <x14:cfRule type="cellIs" priority="85" operator="notEqual" id="{9418F047-A4CD-4741-A9E6-2FAA2C35222B}">
            <xm:f>N('APPLIC. FRACT.'!$F$30)</xm:f>
            <x14:dxf>
              <font>
                <b/>
                <i val="0"/>
                <color rgb="FFFF0000"/>
              </font>
              <fill>
                <patternFill>
                  <bgColor rgb="FFFFDCFF"/>
                </patternFill>
              </fill>
            </x14:dxf>
          </x14:cfRule>
          <xm:sqref>G144</xm:sqref>
        </x14:conditionalFormatting>
        <x14:conditionalFormatting xmlns:xm="http://schemas.microsoft.com/office/excel/2006/main">
          <x14:cfRule type="cellIs" priority="62" operator="notEqual" id="{E654AD05-BE14-4E3A-8EF7-49335BA6DAA1}">
            <xm:f>'APPLIC. FRACT.'!$B$31</xm:f>
            <x14:dxf>
              <font>
                <b/>
                <i val="0"/>
                <color rgb="FFFF0000"/>
              </font>
              <fill>
                <patternFill>
                  <bgColor rgb="FFFFDCFF"/>
                </patternFill>
              </fill>
            </x14:dxf>
          </x14:cfRule>
          <xm:sqref>D150</xm:sqref>
        </x14:conditionalFormatting>
        <x14:conditionalFormatting xmlns:xm="http://schemas.microsoft.com/office/excel/2006/main">
          <x14:cfRule type="cellIs" priority="52" operator="notEqual" id="{FD964EE3-84AA-485F-9FB3-8996E2D3BCA4}">
            <xm:f>N('APPLIC. FRACT.'!$C$31)</xm:f>
            <x14:dxf>
              <font>
                <b/>
                <i val="0"/>
                <color rgb="FFFF0000"/>
              </font>
              <fill>
                <patternFill>
                  <bgColor rgb="FFFFDCFF"/>
                </patternFill>
              </fill>
            </x14:dxf>
          </x14:cfRule>
          <xm:sqref>F150</xm:sqref>
        </x14:conditionalFormatting>
        <x14:conditionalFormatting xmlns:xm="http://schemas.microsoft.com/office/excel/2006/main">
          <x14:cfRule type="cellIs" priority="51" operator="notEqual" id="{3FFD3FE0-2378-4A1C-B627-F8ED67A17980}">
            <xm:f>N('APPLIC. FRACT.'!$E$31)</xm:f>
            <x14:dxf>
              <font>
                <b/>
                <i val="0"/>
                <color rgb="FFFF0000"/>
              </font>
              <fill>
                <patternFill>
                  <bgColor rgb="FFFFDCFF"/>
                </patternFill>
              </fill>
            </x14:dxf>
          </x14:cfRule>
          <xm:sqref>E150</xm:sqref>
        </x14:conditionalFormatting>
        <x14:conditionalFormatting xmlns:xm="http://schemas.microsoft.com/office/excel/2006/main">
          <x14:cfRule type="cellIs" priority="53" operator="notEqual" id="{6DB1BC3A-A82D-4AC4-B7E0-710363FEA10E}">
            <xm:f>N('APPLIC. FRACT.'!$F$31)</xm:f>
            <x14:dxf>
              <font>
                <b/>
                <i val="0"/>
                <color rgb="FFFF0000"/>
              </font>
              <fill>
                <patternFill>
                  <bgColor rgb="FFFFDCFF"/>
                </patternFill>
              </fill>
            </x14:dxf>
          </x14:cfRule>
          <xm:sqref>G150</xm:sqref>
        </x14:conditionalFormatting>
        <x14:conditionalFormatting xmlns:xm="http://schemas.microsoft.com/office/excel/2006/main">
          <x14:cfRule type="cellIs" priority="58" operator="notEqual" id="{17D4ABF3-6073-4F15-985F-6F0D03C29DF6}">
            <xm:f>'APPLIC. FRACT.'!$B$32</xm:f>
            <x14:dxf>
              <font>
                <b/>
                <i val="0"/>
                <color rgb="FFFF0000"/>
              </font>
              <fill>
                <patternFill>
                  <bgColor rgb="FFFFDCFF"/>
                </patternFill>
              </fill>
            </x14:dxf>
          </x14:cfRule>
          <xm:sqref>D156</xm:sqref>
        </x14:conditionalFormatting>
        <x14:conditionalFormatting xmlns:xm="http://schemas.microsoft.com/office/excel/2006/main">
          <x14:cfRule type="cellIs" priority="56" operator="notEqual" id="{EDB3ADAC-9C7F-413F-98CA-13B75DB6E213}">
            <xm:f>N('APPLIC. FRACT.'!$C$32)</xm:f>
            <x14:dxf>
              <font>
                <b/>
                <i val="0"/>
                <color rgb="FFFF0000"/>
              </font>
              <fill>
                <patternFill>
                  <bgColor rgb="FFFFDCFF"/>
                </patternFill>
              </fill>
            </x14:dxf>
          </x14:cfRule>
          <xm:sqref>F156</xm:sqref>
        </x14:conditionalFormatting>
        <x14:conditionalFormatting xmlns:xm="http://schemas.microsoft.com/office/excel/2006/main">
          <x14:cfRule type="cellIs" priority="55" operator="notEqual" id="{7ABF2A3A-36D8-4E3B-8896-216E151D4B24}">
            <xm:f>N('APPLIC. FRACT.'!$E$32)</xm:f>
            <x14:dxf>
              <font>
                <b/>
                <i val="0"/>
                <color rgb="FFFF0000"/>
              </font>
              <fill>
                <patternFill>
                  <bgColor rgb="FFFFDCFF"/>
                </patternFill>
              </fill>
            </x14:dxf>
          </x14:cfRule>
          <xm:sqref>E156</xm:sqref>
        </x14:conditionalFormatting>
        <x14:conditionalFormatting xmlns:xm="http://schemas.microsoft.com/office/excel/2006/main">
          <x14:cfRule type="cellIs" priority="57" operator="notEqual" id="{38E3B418-D8C9-48A8-BB19-93D8EA9FEAD1}">
            <xm:f>N('APPLIC. FRACT.'!$F$32)</xm:f>
            <x14:dxf>
              <font>
                <b/>
                <i val="0"/>
                <color rgb="FFFF0000"/>
              </font>
              <fill>
                <patternFill>
                  <bgColor rgb="FFFFDCFF"/>
                </patternFill>
              </fill>
            </x14:dxf>
          </x14:cfRule>
          <xm:sqref>G156</xm:sqref>
        </x14:conditionalFormatting>
        <x14:conditionalFormatting xmlns:xm="http://schemas.microsoft.com/office/excel/2006/main">
          <x14:cfRule type="cellIs" priority="54" operator="notEqual" id="{AA001F23-5B65-4C10-8FDB-A7AE8B9FFC68}">
            <xm:f>'APPLIC. FRACT.'!$B$33</xm:f>
            <x14:dxf>
              <font>
                <b/>
                <i val="0"/>
                <color rgb="FFFF0000"/>
              </font>
              <fill>
                <patternFill>
                  <bgColor rgb="FFFFDCFF"/>
                </patternFill>
              </fill>
            </x14:dxf>
          </x14:cfRule>
          <xm:sqref>D162</xm:sqref>
        </x14:conditionalFormatting>
        <x14:conditionalFormatting xmlns:xm="http://schemas.microsoft.com/office/excel/2006/main">
          <x14:cfRule type="cellIs" priority="60" operator="notEqual" id="{A7370BBA-9345-41AB-8985-127425C0CEFB}">
            <xm:f>N('APPLIC. FRACT.'!$C$33)</xm:f>
            <x14:dxf>
              <font>
                <b/>
                <i val="0"/>
                <color rgb="FFFF0000"/>
              </font>
              <fill>
                <patternFill>
                  <bgColor rgb="FFFFDCFF"/>
                </patternFill>
              </fill>
            </x14:dxf>
          </x14:cfRule>
          <xm:sqref>F162</xm:sqref>
        </x14:conditionalFormatting>
        <x14:conditionalFormatting xmlns:xm="http://schemas.microsoft.com/office/excel/2006/main">
          <x14:cfRule type="cellIs" priority="59" operator="notEqual" id="{08D49B9D-5318-48A1-805F-FB4BA2A229B5}">
            <xm:f>N('APPLIC. FRACT.'!$E$33)</xm:f>
            <x14:dxf>
              <font>
                <b/>
                <i val="0"/>
                <color rgb="FFFF0000"/>
              </font>
              <fill>
                <patternFill>
                  <bgColor rgb="FFFFDCFF"/>
                </patternFill>
              </fill>
            </x14:dxf>
          </x14:cfRule>
          <xm:sqref>E162</xm:sqref>
        </x14:conditionalFormatting>
        <x14:conditionalFormatting xmlns:xm="http://schemas.microsoft.com/office/excel/2006/main">
          <x14:cfRule type="cellIs" priority="61" operator="notEqual" id="{17DD5003-7867-4D32-BA7E-35DFDC4A8DC5}">
            <xm:f>N('APPLIC. FRACT.'!$F$33)</xm:f>
            <x14:dxf>
              <font>
                <b/>
                <i val="0"/>
                <color rgb="FFFF0000"/>
              </font>
              <fill>
                <patternFill>
                  <bgColor rgb="FFFFDCFF"/>
                </patternFill>
              </fill>
            </x14:dxf>
          </x14:cfRule>
          <xm:sqref>G162</xm:sqref>
        </x14:conditionalFormatting>
        <x14:conditionalFormatting xmlns:xm="http://schemas.microsoft.com/office/excel/2006/main">
          <x14:cfRule type="cellIs" priority="50" operator="notEqual" id="{76F99D70-9855-4FA1-AAC3-B84F134F7EF9}">
            <xm:f>'APPLIC. FRACT.'!$B$34</xm:f>
            <x14:dxf>
              <font>
                <b/>
                <i val="0"/>
                <color rgb="FFFF0000"/>
              </font>
              <fill>
                <patternFill>
                  <bgColor rgb="FFFFDCFF"/>
                </patternFill>
              </fill>
            </x14:dxf>
          </x14:cfRule>
          <xm:sqref>D168</xm:sqref>
        </x14:conditionalFormatting>
        <x14:conditionalFormatting xmlns:xm="http://schemas.microsoft.com/office/excel/2006/main">
          <x14:cfRule type="cellIs" priority="64" operator="notEqual" id="{344811C1-6E5F-4F56-8CF8-C2B2FB082FD9}">
            <xm:f>N('APPLIC. FRACT.'!$C$34)</xm:f>
            <x14:dxf>
              <font>
                <b/>
                <i val="0"/>
                <color rgb="FFFF0000"/>
              </font>
              <fill>
                <patternFill>
                  <bgColor rgb="FFFFDCFF"/>
                </patternFill>
              </fill>
            </x14:dxf>
          </x14:cfRule>
          <xm:sqref>F168</xm:sqref>
        </x14:conditionalFormatting>
        <x14:conditionalFormatting xmlns:xm="http://schemas.microsoft.com/office/excel/2006/main">
          <x14:cfRule type="cellIs" priority="63" operator="notEqual" id="{FC7E3A37-7EE7-413F-B5E3-217FEDA06EB9}">
            <xm:f>N('APPLIC. FRACT.'!$E$34)</xm:f>
            <x14:dxf>
              <font>
                <b/>
                <i val="0"/>
                <color rgb="FFFF0000"/>
              </font>
              <fill>
                <patternFill>
                  <bgColor rgb="FFFFDCFF"/>
                </patternFill>
              </fill>
            </x14:dxf>
          </x14:cfRule>
          <xm:sqref>E168</xm:sqref>
        </x14:conditionalFormatting>
        <x14:conditionalFormatting xmlns:xm="http://schemas.microsoft.com/office/excel/2006/main">
          <x14:cfRule type="cellIs" priority="65" operator="notEqual" id="{1D4AB68F-3EC2-4BF8-9AB7-09B1E2464246}">
            <xm:f>N('APPLIC. FRACT.'!$F$34)</xm:f>
            <x14:dxf>
              <font>
                <b/>
                <i val="0"/>
                <color rgb="FFFF0000"/>
              </font>
              <fill>
                <patternFill>
                  <bgColor rgb="FFFFDCFF"/>
                </patternFill>
              </fill>
            </x14:dxf>
          </x14:cfRule>
          <xm:sqref>G168</xm:sqref>
        </x14:conditionalFormatting>
        <x14:conditionalFormatting xmlns:xm="http://schemas.microsoft.com/office/excel/2006/main">
          <x14:cfRule type="cellIs" priority="46" operator="notEqual" id="{94A491B5-6165-40F0-82BF-E4B1AB5F1328}">
            <xm:f>'APPLIC. FRACT.'!$B$35</xm:f>
            <x14:dxf>
              <font>
                <b/>
                <i val="0"/>
                <color rgb="FFFF0000"/>
              </font>
              <fill>
                <patternFill>
                  <bgColor rgb="FFFFDCFF"/>
                </patternFill>
              </fill>
            </x14:dxf>
          </x14:cfRule>
          <xm:sqref>D174</xm:sqref>
        </x14:conditionalFormatting>
        <x14:conditionalFormatting xmlns:xm="http://schemas.microsoft.com/office/excel/2006/main">
          <x14:cfRule type="cellIs" priority="36" operator="notEqual" id="{D1218E82-2D54-4AFF-8BEA-E2F8B5E3527E}">
            <xm:f>N('APPLIC. FRACT.'!$C$35)</xm:f>
            <x14:dxf>
              <font>
                <b/>
                <i val="0"/>
                <color rgb="FFFF0000"/>
              </font>
              <fill>
                <patternFill>
                  <bgColor rgb="FFFFDCFF"/>
                </patternFill>
              </fill>
            </x14:dxf>
          </x14:cfRule>
          <xm:sqref>F174</xm:sqref>
        </x14:conditionalFormatting>
        <x14:conditionalFormatting xmlns:xm="http://schemas.microsoft.com/office/excel/2006/main">
          <x14:cfRule type="cellIs" priority="35" operator="notEqual" id="{B7736C65-9EF0-44BD-BE9B-CAD26F0C24EB}">
            <xm:f>N('APPLIC. FRACT.'!$E$35)</xm:f>
            <x14:dxf>
              <font>
                <b/>
                <i val="0"/>
                <color rgb="FFFF0000"/>
              </font>
              <fill>
                <patternFill>
                  <bgColor rgb="FFFFDCFF"/>
                </patternFill>
              </fill>
            </x14:dxf>
          </x14:cfRule>
          <xm:sqref>E174</xm:sqref>
        </x14:conditionalFormatting>
        <x14:conditionalFormatting xmlns:xm="http://schemas.microsoft.com/office/excel/2006/main">
          <x14:cfRule type="cellIs" priority="37" operator="notEqual" id="{3DB89D8E-6937-4CD1-A132-00A304454522}">
            <xm:f>N('APPLIC. FRACT.'!$F$35)</xm:f>
            <x14:dxf>
              <font>
                <b/>
                <i val="0"/>
                <color rgb="FFFF0000"/>
              </font>
              <fill>
                <patternFill>
                  <bgColor rgb="FFFFDCFF"/>
                </patternFill>
              </fill>
            </x14:dxf>
          </x14:cfRule>
          <xm:sqref>G174</xm:sqref>
        </x14:conditionalFormatting>
        <x14:conditionalFormatting xmlns:xm="http://schemas.microsoft.com/office/excel/2006/main">
          <x14:cfRule type="cellIs" priority="42" operator="notEqual" id="{BEFE8E67-24BC-4422-9339-0D52AC4EAD46}">
            <xm:f>'APPLIC. FRACT.'!$B$36</xm:f>
            <x14:dxf>
              <font>
                <b/>
                <i val="0"/>
                <color rgb="FFFF0000"/>
              </font>
              <fill>
                <patternFill>
                  <bgColor rgb="FFFFDCFF"/>
                </patternFill>
              </fill>
            </x14:dxf>
          </x14:cfRule>
          <xm:sqref>D180</xm:sqref>
        </x14:conditionalFormatting>
        <x14:conditionalFormatting xmlns:xm="http://schemas.microsoft.com/office/excel/2006/main">
          <x14:cfRule type="cellIs" priority="40" operator="notEqual" id="{1CCC6BE2-A408-4641-A1BB-F405D11E21EB}">
            <xm:f>N('APPLIC. FRACT.'!$C$36)</xm:f>
            <x14:dxf>
              <font>
                <b/>
                <i val="0"/>
                <color rgb="FFFF0000"/>
              </font>
              <fill>
                <patternFill>
                  <bgColor rgb="FFFFDCFF"/>
                </patternFill>
              </fill>
            </x14:dxf>
          </x14:cfRule>
          <xm:sqref>F180</xm:sqref>
        </x14:conditionalFormatting>
        <x14:conditionalFormatting xmlns:xm="http://schemas.microsoft.com/office/excel/2006/main">
          <x14:cfRule type="cellIs" priority="39" operator="notEqual" id="{9C76356D-28DB-4953-B83D-4CB8548704EF}">
            <xm:f>N('APPLIC. FRACT.'!$E$36)</xm:f>
            <x14:dxf>
              <font>
                <b/>
                <i val="0"/>
                <color rgb="FFFF0000"/>
              </font>
              <fill>
                <patternFill>
                  <bgColor rgb="FFFFDCFF"/>
                </patternFill>
              </fill>
            </x14:dxf>
          </x14:cfRule>
          <xm:sqref>E180</xm:sqref>
        </x14:conditionalFormatting>
        <x14:conditionalFormatting xmlns:xm="http://schemas.microsoft.com/office/excel/2006/main">
          <x14:cfRule type="cellIs" priority="41" operator="notEqual" id="{7D9EABED-0463-4513-90AA-F8DDC71AB800}">
            <xm:f>N('APPLIC. FRACT.'!$F$36)</xm:f>
            <x14:dxf>
              <font>
                <b/>
                <i val="0"/>
                <color rgb="FFFF0000"/>
              </font>
              <fill>
                <patternFill>
                  <bgColor rgb="FFFFDCFF"/>
                </patternFill>
              </fill>
            </x14:dxf>
          </x14:cfRule>
          <xm:sqref>G180</xm:sqref>
        </x14:conditionalFormatting>
        <x14:conditionalFormatting xmlns:xm="http://schemas.microsoft.com/office/excel/2006/main">
          <x14:cfRule type="cellIs" priority="38" operator="notEqual" id="{AEF70EFE-0282-4CE1-82F2-DC8764BB5EC6}">
            <xm:f>'APPLIC. FRACT.'!$B$37</xm:f>
            <x14:dxf>
              <font>
                <b/>
                <i val="0"/>
                <color rgb="FFFF0000"/>
              </font>
              <fill>
                <patternFill>
                  <bgColor rgb="FFFFDCFF"/>
                </patternFill>
              </fill>
            </x14:dxf>
          </x14:cfRule>
          <xm:sqref>D186</xm:sqref>
        </x14:conditionalFormatting>
        <x14:conditionalFormatting xmlns:xm="http://schemas.microsoft.com/office/excel/2006/main">
          <x14:cfRule type="cellIs" priority="44" operator="notEqual" id="{943493B8-B55D-4C5C-9EF0-AB97BF902F92}">
            <xm:f>N('APPLIC. FRACT.'!$C$37)</xm:f>
            <x14:dxf>
              <font>
                <b/>
                <i val="0"/>
                <color rgb="FFFF0000"/>
              </font>
              <fill>
                <patternFill>
                  <bgColor rgb="FFFFDCFF"/>
                </patternFill>
              </fill>
            </x14:dxf>
          </x14:cfRule>
          <xm:sqref>F186</xm:sqref>
        </x14:conditionalFormatting>
        <x14:conditionalFormatting xmlns:xm="http://schemas.microsoft.com/office/excel/2006/main">
          <x14:cfRule type="cellIs" priority="43" operator="notEqual" id="{0AD9D634-84A3-4366-8A1C-FD3CEAEC2F3F}">
            <xm:f>N('APPLIC. FRACT.'!$E$37)</xm:f>
            <x14:dxf>
              <font>
                <b/>
                <i val="0"/>
                <color rgb="FFFF0000"/>
              </font>
              <fill>
                <patternFill>
                  <bgColor rgb="FFFFDCFF"/>
                </patternFill>
              </fill>
            </x14:dxf>
          </x14:cfRule>
          <xm:sqref>E186</xm:sqref>
        </x14:conditionalFormatting>
        <x14:conditionalFormatting xmlns:xm="http://schemas.microsoft.com/office/excel/2006/main">
          <x14:cfRule type="cellIs" priority="45" operator="notEqual" id="{8813A2DC-6666-4C43-8B38-6A265C378FFB}">
            <xm:f>N('APPLIC. FRACT.'!$F$37)</xm:f>
            <x14:dxf>
              <font>
                <b/>
                <i val="0"/>
                <color rgb="FFFF0000"/>
              </font>
              <fill>
                <patternFill>
                  <bgColor rgb="FFFFDCFF"/>
                </patternFill>
              </fill>
            </x14:dxf>
          </x14:cfRule>
          <xm:sqref>G186</xm:sqref>
        </x14:conditionalFormatting>
        <x14:conditionalFormatting xmlns:xm="http://schemas.microsoft.com/office/excel/2006/main">
          <x14:cfRule type="cellIs" priority="34" operator="notEqual" id="{F7C3B0FC-024B-48A7-B079-60B8EC85FBCA}">
            <xm:f>'APPLIC. FRACT.'!$B$38</xm:f>
            <x14:dxf>
              <font>
                <b/>
                <i val="0"/>
                <color rgb="FFFF0000"/>
              </font>
              <fill>
                <patternFill>
                  <bgColor rgb="FFFFDCFF"/>
                </patternFill>
              </fill>
            </x14:dxf>
          </x14:cfRule>
          <xm:sqref>D192</xm:sqref>
        </x14:conditionalFormatting>
        <x14:conditionalFormatting xmlns:xm="http://schemas.microsoft.com/office/excel/2006/main">
          <x14:cfRule type="cellIs" priority="48" operator="notEqual" id="{B7F5027F-8431-4F48-80D6-13C189C4E2BE}">
            <xm:f>N('APPLIC. FRACT.'!$C$38)</xm:f>
            <x14:dxf>
              <font>
                <b/>
                <i val="0"/>
                <color rgb="FFFF0000"/>
              </font>
              <fill>
                <patternFill>
                  <bgColor rgb="FFFFDCFF"/>
                </patternFill>
              </fill>
            </x14:dxf>
          </x14:cfRule>
          <xm:sqref>F192</xm:sqref>
        </x14:conditionalFormatting>
        <x14:conditionalFormatting xmlns:xm="http://schemas.microsoft.com/office/excel/2006/main">
          <x14:cfRule type="cellIs" priority="47" operator="notEqual" id="{A2E2187C-855F-4EB2-AF7B-231C234A8416}">
            <xm:f>N('APPLIC. FRACT.'!$E$38)</xm:f>
            <x14:dxf>
              <font>
                <b/>
                <i val="0"/>
                <color rgb="FFFF0000"/>
              </font>
              <fill>
                <patternFill>
                  <bgColor rgb="FFFFDCFF"/>
                </patternFill>
              </fill>
            </x14:dxf>
          </x14:cfRule>
          <xm:sqref>E192</xm:sqref>
        </x14:conditionalFormatting>
        <x14:conditionalFormatting xmlns:xm="http://schemas.microsoft.com/office/excel/2006/main">
          <x14:cfRule type="cellIs" priority="49" operator="notEqual" id="{0AC36875-28AC-49BA-9AF3-4C17AFAEF4CF}">
            <xm:f>N('APPLIC. FRACT.'!$F$38)</xm:f>
            <x14:dxf>
              <font>
                <b/>
                <i val="0"/>
                <color rgb="FFFF0000"/>
              </font>
              <fill>
                <patternFill>
                  <bgColor rgb="FFFFDCFF"/>
                </patternFill>
              </fill>
            </x14:dxf>
          </x14:cfRule>
          <xm:sqref>G192</xm:sqref>
        </x14:conditionalFormatting>
        <x14:conditionalFormatting xmlns:xm="http://schemas.microsoft.com/office/excel/2006/main">
          <x14:cfRule type="cellIs" priority="33" operator="notEqual" id="{D30173DD-A173-4154-8678-5A53BC91BA4E}">
            <xm:f>ROUND(N('APPLIC. FRACT.'!$G$8),4)</xm:f>
            <x14:dxf>
              <font>
                <b/>
                <i val="0"/>
                <color rgb="FFFF0000"/>
              </font>
              <fill>
                <patternFill>
                  <bgColor rgb="FFFFDCFF"/>
                </patternFill>
              </fill>
            </x14:dxf>
          </x14:cfRule>
          <xm:sqref>H12</xm:sqref>
        </x14:conditionalFormatting>
        <x14:conditionalFormatting xmlns:xm="http://schemas.microsoft.com/office/excel/2006/main">
          <x14:cfRule type="cellIs" priority="31" operator="notEqual" id="{E7268A26-5B72-4CBC-B422-406B03203D55}">
            <xm:f>ROUND(N('APPLIC. FRACT.'!$G$9),4)</xm:f>
            <x14:dxf>
              <font>
                <b/>
                <i val="0"/>
                <color rgb="FFFF0000"/>
              </font>
              <fill>
                <patternFill>
                  <bgColor rgb="FFFFDCFF"/>
                </patternFill>
              </fill>
            </x14:dxf>
          </x14:cfRule>
          <xm:sqref>H18</xm:sqref>
        </x14:conditionalFormatting>
        <x14:conditionalFormatting xmlns:xm="http://schemas.microsoft.com/office/excel/2006/main">
          <x14:cfRule type="cellIs" priority="30" operator="notEqual" id="{9D89A870-0C56-4644-B993-9D4531FFD924}">
            <xm:f>ROUND(N('APPLIC. FRACT.'!$G$10),4)</xm:f>
            <x14:dxf>
              <font>
                <b/>
                <i val="0"/>
                <color rgb="FFFF0000"/>
              </font>
              <fill>
                <patternFill>
                  <bgColor rgb="FFFFDCFF"/>
                </patternFill>
              </fill>
            </x14:dxf>
          </x14:cfRule>
          <xm:sqref>H24</xm:sqref>
        </x14:conditionalFormatting>
        <x14:conditionalFormatting xmlns:xm="http://schemas.microsoft.com/office/excel/2006/main">
          <x14:cfRule type="cellIs" priority="29" operator="notEqual" id="{CB986B8D-407C-40ED-AABB-B99329240BBA}">
            <xm:f>ROUND(N('APPLIC. FRACT.'!$G$11),4)</xm:f>
            <x14:dxf>
              <font>
                <b/>
                <i val="0"/>
                <color rgb="FFFF0000"/>
              </font>
              <fill>
                <patternFill>
                  <bgColor rgb="FFFFDCFF"/>
                </patternFill>
              </fill>
            </x14:dxf>
          </x14:cfRule>
          <xm:sqref>H30</xm:sqref>
        </x14:conditionalFormatting>
        <x14:conditionalFormatting xmlns:xm="http://schemas.microsoft.com/office/excel/2006/main">
          <x14:cfRule type="cellIs" priority="28" operator="notEqual" id="{1789D5A3-7FFA-4517-BB6F-A0EB0143AD48}">
            <xm:f>ROUND(N('APPLIC. FRACT.'!$G$12),4)</xm:f>
            <x14:dxf>
              <font>
                <b/>
                <i val="0"/>
                <color rgb="FFFF0000"/>
              </font>
              <fill>
                <patternFill>
                  <bgColor rgb="FFFFDCFF"/>
                </patternFill>
              </fill>
            </x14:dxf>
          </x14:cfRule>
          <xm:sqref>H36</xm:sqref>
        </x14:conditionalFormatting>
        <x14:conditionalFormatting xmlns:xm="http://schemas.microsoft.com/office/excel/2006/main">
          <x14:cfRule type="cellIs" priority="27" operator="notEqual" id="{318C4EFF-D449-466E-8684-73C3F13A7ED3}">
            <xm:f>ROUND(N('APPLIC. FRACT.'!$G$13),4)</xm:f>
            <x14:dxf>
              <font>
                <b/>
                <i val="0"/>
                <color rgb="FFFF0000"/>
              </font>
              <fill>
                <patternFill>
                  <bgColor rgb="FFFFDCFF"/>
                </patternFill>
              </fill>
            </x14:dxf>
          </x14:cfRule>
          <xm:sqref>H42</xm:sqref>
        </x14:conditionalFormatting>
        <x14:conditionalFormatting xmlns:xm="http://schemas.microsoft.com/office/excel/2006/main">
          <x14:cfRule type="cellIs" priority="26" operator="notEqual" id="{9A8BB8A1-18CD-4DC3-BD48-B0D67408862C}">
            <xm:f>ROUND(N('APPLIC. FRACT.'!$G$14),4)</xm:f>
            <x14:dxf>
              <font>
                <b/>
                <i val="0"/>
                <color rgb="FFFF0000"/>
              </font>
              <fill>
                <patternFill>
                  <bgColor rgb="FFFFDCFF"/>
                </patternFill>
              </fill>
            </x14:dxf>
          </x14:cfRule>
          <xm:sqref>H48</xm:sqref>
        </x14:conditionalFormatting>
        <x14:conditionalFormatting xmlns:xm="http://schemas.microsoft.com/office/excel/2006/main">
          <x14:cfRule type="cellIs" priority="25" operator="notEqual" id="{D3331ED2-6FA1-4837-880A-E4007544B26F}">
            <xm:f>ROUND(N('APPLIC. FRACT.'!$G$15),4)</xm:f>
            <x14:dxf>
              <font>
                <b/>
                <i val="0"/>
                <color rgb="FFFF0000"/>
              </font>
              <fill>
                <patternFill>
                  <bgColor rgb="FFFFDCFF"/>
                </patternFill>
              </fill>
            </x14:dxf>
          </x14:cfRule>
          <xm:sqref>H54</xm:sqref>
        </x14:conditionalFormatting>
        <x14:conditionalFormatting xmlns:xm="http://schemas.microsoft.com/office/excel/2006/main">
          <x14:cfRule type="cellIs" priority="24" operator="notEqual" id="{3A97F657-7210-45C6-8D6A-0BEC5FD52145}">
            <xm:f>ROUND(N('APPLIC. FRACT.'!$G$16),4)</xm:f>
            <x14:dxf>
              <font>
                <b/>
                <i val="0"/>
                <color rgb="FFFF0000"/>
              </font>
              <fill>
                <patternFill>
                  <bgColor rgb="FFFFDCFF"/>
                </patternFill>
              </fill>
            </x14:dxf>
          </x14:cfRule>
          <xm:sqref>H60</xm:sqref>
        </x14:conditionalFormatting>
        <x14:conditionalFormatting xmlns:xm="http://schemas.microsoft.com/office/excel/2006/main">
          <x14:cfRule type="cellIs" priority="23" operator="notEqual" id="{3E0BCD3D-F1B5-47EE-8BA5-EF06EC8D5EFF}">
            <xm:f>ROUND(N('APPLIC. FRACT.'!$G$17),4)</xm:f>
            <x14:dxf>
              <font>
                <b/>
                <i val="0"/>
                <color rgb="FFFF0000"/>
              </font>
              <fill>
                <patternFill>
                  <bgColor rgb="FFFFDCFF"/>
                </patternFill>
              </fill>
            </x14:dxf>
          </x14:cfRule>
          <xm:sqref>H66</xm:sqref>
        </x14:conditionalFormatting>
        <x14:conditionalFormatting xmlns:xm="http://schemas.microsoft.com/office/excel/2006/main">
          <x14:cfRule type="cellIs" priority="22" operator="notEqual" id="{CED68761-A523-4248-85D2-7067402A8921}">
            <xm:f>ROUND(N('APPLIC. FRACT.'!$G$18),4)</xm:f>
            <x14:dxf>
              <font>
                <b/>
                <i val="0"/>
                <color rgb="FFFF0000"/>
              </font>
              <fill>
                <patternFill>
                  <bgColor rgb="FFFFDCFF"/>
                </patternFill>
              </fill>
            </x14:dxf>
          </x14:cfRule>
          <xm:sqref>H72</xm:sqref>
        </x14:conditionalFormatting>
        <x14:conditionalFormatting xmlns:xm="http://schemas.microsoft.com/office/excel/2006/main">
          <x14:cfRule type="cellIs" priority="20" operator="notEqual" id="{A525ABCA-9A0F-4424-9F0D-19E947AB07A3}">
            <xm:f>ROUND(N('APPLIC. FRACT.'!$G$20),4)</xm:f>
            <x14:dxf>
              <font>
                <b/>
                <i val="0"/>
                <color rgb="FFFF0000"/>
              </font>
              <fill>
                <patternFill>
                  <bgColor rgb="FFFFDCFF"/>
                </patternFill>
              </fill>
            </x14:dxf>
          </x14:cfRule>
          <xm:sqref>H84</xm:sqref>
        </x14:conditionalFormatting>
        <x14:conditionalFormatting xmlns:xm="http://schemas.microsoft.com/office/excel/2006/main">
          <x14:cfRule type="cellIs" priority="19" operator="notEqual" id="{8ABF6B1D-2977-415D-82EA-5B4BCDD737E7}">
            <xm:f>ROUND(N('APPLIC. FRACT.'!$G$19),4)</xm:f>
            <x14:dxf>
              <font>
                <b/>
                <i val="0"/>
                <color rgb="FFFF0000"/>
              </font>
              <fill>
                <patternFill>
                  <bgColor rgb="FFFFDCFF"/>
                </patternFill>
              </fill>
            </x14:dxf>
          </x14:cfRule>
          <xm:sqref>H78</xm:sqref>
        </x14:conditionalFormatting>
        <x14:conditionalFormatting xmlns:xm="http://schemas.microsoft.com/office/excel/2006/main">
          <x14:cfRule type="cellIs" priority="18" operator="notEqual" id="{9D0DA25C-46A8-4DD5-B4ED-54A5D343B003}">
            <xm:f>ROUND(N('APPLIC. FRACT.'!$G$21),4)</xm:f>
            <x14:dxf>
              <font>
                <b/>
                <i val="0"/>
                <color rgb="FFFF0000"/>
              </font>
              <fill>
                <patternFill>
                  <bgColor rgb="FFFFDCFF"/>
                </patternFill>
              </fill>
            </x14:dxf>
          </x14:cfRule>
          <xm:sqref>H90</xm:sqref>
        </x14:conditionalFormatting>
        <x14:conditionalFormatting xmlns:xm="http://schemas.microsoft.com/office/excel/2006/main">
          <x14:cfRule type="cellIs" priority="17" operator="notEqual" id="{51AD7D3A-AE5E-4CDF-85C8-F4C2FAC8A58C}">
            <xm:f>ROUND(N('APPLIC. FRACT.'!$G$22),4)</xm:f>
            <x14:dxf>
              <font>
                <b/>
                <i val="0"/>
                <color rgb="FFFF0000"/>
              </font>
              <fill>
                <patternFill>
                  <bgColor rgb="FFFFDCFF"/>
                </patternFill>
              </fill>
            </x14:dxf>
          </x14:cfRule>
          <xm:sqref>H96</xm:sqref>
        </x14:conditionalFormatting>
        <x14:conditionalFormatting xmlns:xm="http://schemas.microsoft.com/office/excel/2006/main">
          <x14:cfRule type="cellIs" priority="16" operator="notEqual" id="{C837586F-3928-44AE-8806-A0ADCBDABA91}">
            <xm:f>ROUND(N('APPLIC. FRACT.'!$G$23),4)</xm:f>
            <x14:dxf>
              <font>
                <b/>
                <i val="0"/>
                <color rgb="FFFF0000"/>
              </font>
              <fill>
                <patternFill>
                  <bgColor rgb="FFFFDCFF"/>
                </patternFill>
              </fill>
            </x14:dxf>
          </x14:cfRule>
          <xm:sqref>H102</xm:sqref>
        </x14:conditionalFormatting>
        <x14:conditionalFormatting xmlns:xm="http://schemas.microsoft.com/office/excel/2006/main">
          <x14:cfRule type="cellIs" priority="15" operator="notEqual" id="{AE614004-FB4D-4795-AA92-29B82773E7A8}">
            <xm:f>ROUND(N('APPLIC. FRACT.'!$G$24),4)</xm:f>
            <x14:dxf>
              <font>
                <b/>
                <i val="0"/>
                <color rgb="FFFF0000"/>
              </font>
              <fill>
                <patternFill>
                  <bgColor rgb="FFFFDCFF"/>
                </patternFill>
              </fill>
            </x14:dxf>
          </x14:cfRule>
          <xm:sqref>H108</xm:sqref>
        </x14:conditionalFormatting>
        <x14:conditionalFormatting xmlns:xm="http://schemas.microsoft.com/office/excel/2006/main">
          <x14:cfRule type="cellIs" priority="14" operator="notEqual" id="{6B9ADA75-F296-41A2-BDBE-2120F613643C}">
            <xm:f>ROUND(N('APPLIC. FRACT.'!$G$25),4)</xm:f>
            <x14:dxf>
              <font>
                <b/>
                <i val="0"/>
                <color rgb="FFFF0000"/>
              </font>
              <fill>
                <patternFill>
                  <bgColor rgb="FFFFDCFF"/>
                </patternFill>
              </fill>
            </x14:dxf>
          </x14:cfRule>
          <xm:sqref>H114</xm:sqref>
        </x14:conditionalFormatting>
        <x14:conditionalFormatting xmlns:xm="http://schemas.microsoft.com/office/excel/2006/main">
          <x14:cfRule type="cellIs" priority="13" operator="notEqual" id="{9DE80D2D-B05F-4FE0-9E33-4F2C41C94BAA}">
            <xm:f>ROUND(N('APPLIC. FRACT.'!$G$26),4)</xm:f>
            <x14:dxf>
              <font>
                <b/>
                <i val="0"/>
                <color rgb="FFFF0000"/>
              </font>
              <fill>
                <patternFill>
                  <bgColor rgb="FFFFDCFF"/>
                </patternFill>
              </fill>
            </x14:dxf>
          </x14:cfRule>
          <xm:sqref>H120</xm:sqref>
        </x14:conditionalFormatting>
        <x14:conditionalFormatting xmlns:xm="http://schemas.microsoft.com/office/excel/2006/main">
          <x14:cfRule type="cellIs" priority="12" operator="notEqual" id="{1E387E6F-6DBA-4A2D-A49D-0BDA08330BF9}">
            <xm:f>ROUND(N('APPLIC. FRACT.'!$G$27),4)</xm:f>
            <x14:dxf>
              <font>
                <b/>
                <i val="0"/>
                <color rgb="FFFF0000"/>
              </font>
              <fill>
                <patternFill>
                  <bgColor rgb="FFFFDCFF"/>
                </patternFill>
              </fill>
            </x14:dxf>
          </x14:cfRule>
          <xm:sqref>H126</xm:sqref>
        </x14:conditionalFormatting>
        <x14:conditionalFormatting xmlns:xm="http://schemas.microsoft.com/office/excel/2006/main">
          <x14:cfRule type="cellIs" priority="11" operator="notEqual" id="{2B04856F-E9D3-48F2-AF23-E71E8FF59996}">
            <xm:f>ROUND(N('APPLIC. FRACT.'!$G$28),4)</xm:f>
            <x14:dxf>
              <font>
                <b/>
                <i val="0"/>
                <color rgb="FFFF0000"/>
              </font>
              <fill>
                <patternFill>
                  <bgColor rgb="FFFFDCFF"/>
                </patternFill>
              </fill>
            </x14:dxf>
          </x14:cfRule>
          <xm:sqref>H132</xm:sqref>
        </x14:conditionalFormatting>
        <x14:conditionalFormatting xmlns:xm="http://schemas.microsoft.com/office/excel/2006/main">
          <x14:cfRule type="cellIs" priority="10" operator="notEqual" id="{6C630EA1-5691-4BCE-B69E-A10651CE6879}">
            <xm:f>ROUND(N('APPLIC. FRACT.'!$G$29),4)</xm:f>
            <x14:dxf>
              <font>
                <b/>
                <i val="0"/>
                <color rgb="FFFF0000"/>
              </font>
              <fill>
                <patternFill>
                  <bgColor rgb="FFFFDCFF"/>
                </patternFill>
              </fill>
            </x14:dxf>
          </x14:cfRule>
          <xm:sqref>H138</xm:sqref>
        </x14:conditionalFormatting>
        <x14:conditionalFormatting xmlns:xm="http://schemas.microsoft.com/office/excel/2006/main">
          <x14:cfRule type="cellIs" priority="9" operator="notEqual" id="{E112AE39-4A48-4D7F-8D0E-FFC4F8CB9D66}">
            <xm:f>ROUND(N('APPLIC. FRACT.'!$G$30),4)</xm:f>
            <x14:dxf>
              <font>
                <b/>
                <i val="0"/>
                <color rgb="FFFF0000"/>
              </font>
              <fill>
                <patternFill>
                  <bgColor rgb="FFFFDCFF"/>
                </patternFill>
              </fill>
            </x14:dxf>
          </x14:cfRule>
          <xm:sqref>H144</xm:sqref>
        </x14:conditionalFormatting>
        <x14:conditionalFormatting xmlns:xm="http://schemas.microsoft.com/office/excel/2006/main">
          <x14:cfRule type="cellIs" priority="8" operator="notEqual" id="{4A1AD1F0-DAD5-4D3D-ABFC-0DC11460F8A6}">
            <xm:f>ROUND(N('APPLIC. FRACT.'!$G$31),4)</xm:f>
            <x14:dxf>
              <font>
                <b/>
                <i val="0"/>
                <color rgb="FFFF0000"/>
              </font>
              <fill>
                <patternFill>
                  <bgColor rgb="FFFFDCFF"/>
                </patternFill>
              </fill>
            </x14:dxf>
          </x14:cfRule>
          <xm:sqref>H150</xm:sqref>
        </x14:conditionalFormatting>
        <x14:conditionalFormatting xmlns:xm="http://schemas.microsoft.com/office/excel/2006/main">
          <x14:cfRule type="cellIs" priority="7" operator="notEqual" id="{E8EE333D-4F18-4413-A4F1-7C26456D76F5}">
            <xm:f>ROUND(N('APPLIC. FRACT.'!$G$32),4)</xm:f>
            <x14:dxf>
              <font>
                <b/>
                <i val="0"/>
                <color rgb="FFFF0000"/>
              </font>
              <fill>
                <patternFill>
                  <bgColor rgb="FFFFDCFF"/>
                </patternFill>
              </fill>
            </x14:dxf>
          </x14:cfRule>
          <xm:sqref>H156</xm:sqref>
        </x14:conditionalFormatting>
        <x14:conditionalFormatting xmlns:xm="http://schemas.microsoft.com/office/excel/2006/main">
          <x14:cfRule type="cellIs" priority="6" operator="notEqual" id="{0C103F5B-039E-4D80-8B1F-5C7D6836204A}">
            <xm:f>ROUND(N('APPLIC. FRACT.'!$G$33),4)</xm:f>
            <x14:dxf>
              <font>
                <b/>
                <i val="0"/>
                <color rgb="FFFF0000"/>
              </font>
              <fill>
                <patternFill>
                  <bgColor rgb="FFFFDCFF"/>
                </patternFill>
              </fill>
            </x14:dxf>
          </x14:cfRule>
          <xm:sqref>H162</xm:sqref>
        </x14:conditionalFormatting>
        <x14:conditionalFormatting xmlns:xm="http://schemas.microsoft.com/office/excel/2006/main">
          <x14:cfRule type="cellIs" priority="5" operator="notEqual" id="{F6313D44-CB4E-4750-8F45-0B9E50F458D3}">
            <xm:f>ROUND(N('APPLIC. FRACT.'!$G$34),4)</xm:f>
            <x14:dxf>
              <font>
                <b/>
                <i val="0"/>
                <color rgb="FFFF0000"/>
              </font>
              <fill>
                <patternFill>
                  <bgColor rgb="FFFFDCFF"/>
                </patternFill>
              </fill>
            </x14:dxf>
          </x14:cfRule>
          <xm:sqref>H168</xm:sqref>
        </x14:conditionalFormatting>
        <x14:conditionalFormatting xmlns:xm="http://schemas.microsoft.com/office/excel/2006/main">
          <x14:cfRule type="cellIs" priority="4" operator="notEqual" id="{868B69ED-B476-4EBA-9CB7-9F39590D56B7}">
            <xm:f>ROUND(N('APPLIC. FRACT.'!$G$35),4)</xm:f>
            <x14:dxf>
              <font>
                <b/>
                <i val="0"/>
                <color rgb="FFFF0000"/>
              </font>
              <fill>
                <patternFill>
                  <bgColor rgb="FFFFDCFF"/>
                </patternFill>
              </fill>
            </x14:dxf>
          </x14:cfRule>
          <xm:sqref>H174</xm:sqref>
        </x14:conditionalFormatting>
        <x14:conditionalFormatting xmlns:xm="http://schemas.microsoft.com/office/excel/2006/main">
          <x14:cfRule type="cellIs" priority="3" operator="notEqual" id="{BF624F43-E8C7-45C7-832F-841E141CC7AE}">
            <xm:f>ROUND(N('APPLIC. FRACT.'!$G$36),4)</xm:f>
            <x14:dxf>
              <font>
                <b/>
                <i val="0"/>
                <color rgb="FFFF0000"/>
              </font>
              <fill>
                <patternFill>
                  <bgColor rgb="FFFFDCFF"/>
                </patternFill>
              </fill>
            </x14:dxf>
          </x14:cfRule>
          <xm:sqref>H180</xm:sqref>
        </x14:conditionalFormatting>
        <x14:conditionalFormatting xmlns:xm="http://schemas.microsoft.com/office/excel/2006/main">
          <x14:cfRule type="cellIs" priority="2" operator="notEqual" id="{BC4232C8-2FA8-4ACD-973F-DF7DA2384563}">
            <xm:f>ROUND(N('APPLIC. FRACT.'!$G$37),4)</xm:f>
            <x14:dxf>
              <font>
                <b/>
                <i val="0"/>
                <color rgb="FFFF0000"/>
              </font>
              <fill>
                <patternFill>
                  <bgColor rgb="FFFFDCFF"/>
                </patternFill>
              </fill>
            </x14:dxf>
          </x14:cfRule>
          <xm:sqref>H186</xm:sqref>
        </x14:conditionalFormatting>
        <x14:conditionalFormatting xmlns:xm="http://schemas.microsoft.com/office/excel/2006/main">
          <x14:cfRule type="cellIs" priority="1" operator="notEqual" id="{265DFD12-402B-45DA-82B4-B42061E36051}">
            <xm:f>ROUND(N('APPLIC. FRACT.'!$G$38),4)</xm:f>
            <x14:dxf>
              <font>
                <b/>
                <i val="0"/>
                <color rgb="FFFF0000"/>
              </font>
              <fill>
                <patternFill>
                  <bgColor rgb="FFFFDCFF"/>
                </patternFill>
              </fill>
            </x14:dxf>
          </x14:cfRule>
          <xm:sqref>H192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abColor indexed="41"/>
    <pageSetUpPr fitToPage="1"/>
  </sheetPr>
  <dimension ref="A1:H41"/>
  <sheetViews>
    <sheetView defaultGridColor="0" topLeftCell="A22" colorId="22" zoomScale="60" zoomScaleNormal="60" workbookViewId="0">
      <selection activeCell="D8" sqref="D8"/>
    </sheetView>
  </sheetViews>
  <sheetFormatPr defaultColWidth="9.69921875" defaultRowHeight="22.5"/>
  <cols>
    <col min="1" max="1" width="42.59765625" customWidth="1"/>
    <col min="2" max="2" width="10.59765625" customWidth="1"/>
    <col min="3" max="3" width="11.59765625" customWidth="1"/>
    <col min="4" max="4" width="13.59765625" customWidth="1"/>
    <col min="5" max="5" width="10.59765625" customWidth="1"/>
    <col min="6" max="7" width="8.59765625" customWidth="1"/>
    <col min="8" max="8" width="12.59765625" customWidth="1"/>
  </cols>
  <sheetData>
    <row r="1" spans="1:8" ht="24" customHeight="1">
      <c r="A1" s="231" t="s">
        <v>109</v>
      </c>
      <c r="B1" s="2"/>
      <c r="C1" s="2"/>
      <c r="D1" s="2"/>
      <c r="E1" s="2"/>
      <c r="F1" s="2"/>
      <c r="G1" s="2"/>
      <c r="H1" s="2"/>
    </row>
    <row r="2" spans="1:8" ht="24" customHeight="1">
      <c r="A2" s="10"/>
      <c r="B2" s="10"/>
      <c r="C2" s="10"/>
      <c r="D2" s="10"/>
      <c r="E2" s="10"/>
      <c r="F2" s="10"/>
      <c r="G2" s="10"/>
      <c r="H2" s="206" t="str">
        <f>"Application #: "&amp;IF(COSTS!$K$6="","",COSTS!$K$6)</f>
        <v xml:space="preserve">Application #: </v>
      </c>
    </row>
    <row r="3" spans="1:8" ht="24" customHeight="1">
      <c r="A3" s="11"/>
      <c r="B3" s="10"/>
      <c r="C3" s="10"/>
      <c r="D3" s="10"/>
      <c r="E3" s="10"/>
      <c r="F3" s="10"/>
      <c r="G3" s="10"/>
      <c r="H3" s="10"/>
    </row>
    <row r="4" spans="1:8" ht="24" customHeight="1" thickBot="1">
      <c r="A4" s="12" t="s">
        <v>110</v>
      </c>
      <c r="B4" s="13"/>
      <c r="C4" s="13"/>
      <c r="D4" s="13"/>
      <c r="E4" s="13"/>
      <c r="F4" s="13"/>
      <c r="G4" s="13"/>
      <c r="H4" s="13"/>
    </row>
    <row r="5" spans="1:8" ht="23">
      <c r="A5" s="14"/>
      <c r="B5" s="15" t="s">
        <v>111</v>
      </c>
      <c r="C5" s="15" t="s">
        <v>112</v>
      </c>
      <c r="D5" s="14"/>
      <c r="E5" s="15" t="s">
        <v>113</v>
      </c>
      <c r="F5" s="52"/>
      <c r="G5" s="14"/>
      <c r="H5" s="14"/>
    </row>
    <row r="6" spans="1:8" ht="23">
      <c r="A6" s="16" t="s">
        <v>114</v>
      </c>
      <c r="B6" s="16" t="s">
        <v>115</v>
      </c>
      <c r="C6" s="17" t="s">
        <v>166</v>
      </c>
      <c r="D6" s="16" t="s">
        <v>5</v>
      </c>
      <c r="E6" s="16" t="s">
        <v>116</v>
      </c>
      <c r="F6" s="67" t="s">
        <v>164</v>
      </c>
      <c r="G6" s="16" t="s">
        <v>117</v>
      </c>
      <c r="H6" s="16" t="s">
        <v>117</v>
      </c>
    </row>
    <row r="7" spans="1:8" ht="23.5" thickBot="1">
      <c r="A7" s="106" t="str">
        <f>IF('DEV.  DATA'!E32&lt;&gt;"","y","")</f>
        <v/>
      </c>
      <c r="B7" s="18" t="s">
        <v>118</v>
      </c>
      <c r="C7" s="18" t="s">
        <v>167</v>
      </c>
      <c r="D7" s="19" t="s">
        <v>120</v>
      </c>
      <c r="E7" s="18">
        <v>1.3</v>
      </c>
      <c r="F7" s="18" t="s">
        <v>165</v>
      </c>
      <c r="G7" s="18" t="s">
        <v>121</v>
      </c>
      <c r="H7" s="18" t="s">
        <v>122</v>
      </c>
    </row>
    <row r="8" spans="1:8" ht="23">
      <c r="A8" s="342" t="str">
        <f>IF('APPLIC. FRACT.'!A8="","",'APPLIC. FRACT.'!A8)</f>
        <v/>
      </c>
      <c r="B8" s="343"/>
      <c r="C8" s="335" t="str">
        <f>IF(A8="","",IF('APPLIC. FRACT.'!C8="","",'APPLIC. FRACT.'!C8))</f>
        <v/>
      </c>
      <c r="D8" s="344"/>
      <c r="E8" s="335" t="str">
        <f>IF(A8="","",IF('DEV.  DATA'!$D$66="","",1.3))</f>
        <v/>
      </c>
      <c r="F8" s="337" t="str">
        <f>IF($A8="","",IF('DEV.  DATA'!$E$47&lt;&gt;"",1,'APPLIC. FRACT.'!H8))</f>
        <v/>
      </c>
      <c r="G8" s="345" t="str">
        <f>IF(A8="","",IF('DEV.  DATA'!$E$32="","",IF('DEV.  DATA'!$E$34="",'DEV.  DATA'!$E$35,'DEV.  DATA'!$E$34)))</f>
        <v/>
      </c>
      <c r="H8" s="336" t="str">
        <f>IF(A8="","",ROUND(D8*IF(E8="",1,1.3)*F8*(G8/100),0))</f>
        <v/>
      </c>
    </row>
    <row r="9" spans="1:8" ht="23">
      <c r="A9" s="342" t="str">
        <f>IF('APPLIC. FRACT.'!A9="","",'APPLIC. FRACT.'!A9)</f>
        <v/>
      </c>
      <c r="B9" s="343"/>
      <c r="C9" s="335" t="str">
        <f>IF(A9="","",IF('APPLIC. FRACT.'!C9="","",'APPLIC. FRACT.'!C9))</f>
        <v/>
      </c>
      <c r="D9" s="344"/>
      <c r="E9" s="335" t="str">
        <f>IF(A9="","",IF('DEV.  DATA'!$D$66="","",1.3))</f>
        <v/>
      </c>
      <c r="F9" s="337" t="str">
        <f>IF($A9="","",IF('DEV.  DATA'!$E$47&lt;&gt;"",1,'APPLIC. FRACT.'!H9))</f>
        <v/>
      </c>
      <c r="G9" s="345" t="str">
        <f>IF(A9="","",IF('DEV.  DATA'!$E$32="","",IF('DEV.  DATA'!$E$34="",'DEV.  DATA'!$E$35,'DEV.  DATA'!$E$34)))</f>
        <v/>
      </c>
      <c r="H9" s="336" t="str">
        <f t="shared" ref="H9:H38" si="0">IF(A9="","",ROUND(D9*IF(E9="",1,1.3)*F9*(G9/100),0))</f>
        <v/>
      </c>
    </row>
    <row r="10" spans="1:8" ht="23">
      <c r="A10" s="342" t="str">
        <f>IF('APPLIC. FRACT.'!A10="","",'APPLIC. FRACT.'!A10)</f>
        <v/>
      </c>
      <c r="B10" s="343"/>
      <c r="C10" s="335" t="str">
        <f>IF(A10="","",IF('APPLIC. FRACT.'!C10="","",'APPLIC. FRACT.'!C10))</f>
        <v/>
      </c>
      <c r="D10" s="344"/>
      <c r="E10" s="335" t="str">
        <f>IF(A10="","",IF('DEV.  DATA'!$D$66="","",1.3))</f>
        <v/>
      </c>
      <c r="F10" s="337" t="str">
        <f>IF($A10="","",IF('DEV.  DATA'!$E$47&lt;&gt;"",1,'APPLIC. FRACT.'!H10))</f>
        <v/>
      </c>
      <c r="G10" s="345" t="str">
        <f>IF(A10="","",IF('DEV.  DATA'!$E$32="","",IF('DEV.  DATA'!$E$34="",'DEV.  DATA'!$E$35,'DEV.  DATA'!$E$34)))</f>
        <v/>
      </c>
      <c r="H10" s="336" t="str">
        <f t="shared" si="0"/>
        <v/>
      </c>
    </row>
    <row r="11" spans="1:8" ht="23">
      <c r="A11" s="342" t="str">
        <f>IF('APPLIC. FRACT.'!A11="","",'APPLIC. FRACT.'!A11)</f>
        <v/>
      </c>
      <c r="B11" s="343"/>
      <c r="C11" s="335" t="str">
        <f>IF(A11="","",IF('APPLIC. FRACT.'!C11="","",'APPLIC. FRACT.'!C11))</f>
        <v/>
      </c>
      <c r="D11" s="344"/>
      <c r="E11" s="335" t="str">
        <f>IF(A11="","",IF('DEV.  DATA'!$D$66="","",1.3))</f>
        <v/>
      </c>
      <c r="F11" s="337" t="str">
        <f>IF($A11="","",IF('DEV.  DATA'!$E$47&lt;&gt;"",1,'APPLIC. FRACT.'!H11))</f>
        <v/>
      </c>
      <c r="G11" s="345" t="str">
        <f>IF(A11="","",IF('DEV.  DATA'!$E$32="","",IF('DEV.  DATA'!$E$34="",'DEV.  DATA'!$E$35,'DEV.  DATA'!$E$34)))</f>
        <v/>
      </c>
      <c r="H11" s="336" t="str">
        <f t="shared" si="0"/>
        <v/>
      </c>
    </row>
    <row r="12" spans="1:8" ht="23">
      <c r="A12" s="342" t="str">
        <f>IF('APPLIC. FRACT.'!A12="","",'APPLIC. FRACT.'!A12)</f>
        <v/>
      </c>
      <c r="B12" s="343"/>
      <c r="C12" s="335" t="str">
        <f>IF(A12="","",IF('APPLIC. FRACT.'!C12="","",'APPLIC. FRACT.'!C12))</f>
        <v/>
      </c>
      <c r="D12" s="344"/>
      <c r="E12" s="335" t="str">
        <f>IF(A12="","",IF('DEV.  DATA'!$D$66="","",1.3))</f>
        <v/>
      </c>
      <c r="F12" s="337" t="str">
        <f>IF($A12="","",IF('DEV.  DATA'!$E$47&lt;&gt;"",1,'APPLIC. FRACT.'!H12))</f>
        <v/>
      </c>
      <c r="G12" s="345" t="str">
        <f>IF(A12="","",IF('DEV.  DATA'!$E$32="","",IF('DEV.  DATA'!$E$34="",'DEV.  DATA'!$E$35,'DEV.  DATA'!$E$34)))</f>
        <v/>
      </c>
      <c r="H12" s="336" t="str">
        <f t="shared" si="0"/>
        <v/>
      </c>
    </row>
    <row r="13" spans="1:8" ht="23">
      <c r="A13" s="342" t="str">
        <f>IF('APPLIC. FRACT.'!A13="","",'APPLIC. FRACT.'!A13)</f>
        <v/>
      </c>
      <c r="B13" s="343"/>
      <c r="C13" s="335" t="str">
        <f>IF(A13="","",IF('APPLIC. FRACT.'!C13="","",'APPLIC. FRACT.'!C13))</f>
        <v/>
      </c>
      <c r="D13" s="344"/>
      <c r="E13" s="335" t="str">
        <f>IF(A13="","",IF('DEV.  DATA'!$D$66="","",1.3))</f>
        <v/>
      </c>
      <c r="F13" s="337" t="str">
        <f>IF($A13="","",IF('DEV.  DATA'!$E$47&lt;&gt;"",1,'APPLIC. FRACT.'!H13))</f>
        <v/>
      </c>
      <c r="G13" s="345" t="str">
        <f>IF(A13="","",IF('DEV.  DATA'!$E$32="","",IF('DEV.  DATA'!$E$34="",'DEV.  DATA'!$E$35,'DEV.  DATA'!$E$34)))</f>
        <v/>
      </c>
      <c r="H13" s="336" t="str">
        <f t="shared" si="0"/>
        <v/>
      </c>
    </row>
    <row r="14" spans="1:8" ht="23">
      <c r="A14" s="342" t="str">
        <f>IF('APPLIC. FRACT.'!A14="","",'APPLIC. FRACT.'!A14)</f>
        <v/>
      </c>
      <c r="B14" s="343"/>
      <c r="C14" s="335" t="str">
        <f>IF(A14="","",IF('APPLIC. FRACT.'!C14="","",'APPLIC. FRACT.'!C14))</f>
        <v/>
      </c>
      <c r="D14" s="344"/>
      <c r="E14" s="335" t="str">
        <f>IF(A14="","",IF('DEV.  DATA'!$D$66="","",1.3))</f>
        <v/>
      </c>
      <c r="F14" s="337" t="str">
        <f>IF($A14="","",IF('DEV.  DATA'!$E$47&lt;&gt;"",1,'APPLIC. FRACT.'!H14))</f>
        <v/>
      </c>
      <c r="G14" s="345" t="str">
        <f>IF(A14="","",IF('DEV.  DATA'!$E$32="","",IF('DEV.  DATA'!$E$34="",'DEV.  DATA'!$E$35,'DEV.  DATA'!$E$34)))</f>
        <v/>
      </c>
      <c r="H14" s="336" t="str">
        <f t="shared" si="0"/>
        <v/>
      </c>
    </row>
    <row r="15" spans="1:8" ht="23">
      <c r="A15" s="342" t="str">
        <f>IF('APPLIC. FRACT.'!A15="","",'APPLIC. FRACT.'!A15)</f>
        <v/>
      </c>
      <c r="B15" s="343"/>
      <c r="C15" s="335" t="str">
        <f>IF(A15="","",IF('APPLIC. FRACT.'!C15="","",'APPLIC. FRACT.'!C15))</f>
        <v/>
      </c>
      <c r="D15" s="344"/>
      <c r="E15" s="335" t="str">
        <f>IF(A15="","",IF('DEV.  DATA'!$D$66="","",1.3))</f>
        <v/>
      </c>
      <c r="F15" s="337" t="str">
        <f>IF($A15="","",IF('DEV.  DATA'!$E$47&lt;&gt;"",1,'APPLIC. FRACT.'!H15))</f>
        <v/>
      </c>
      <c r="G15" s="345" t="str">
        <f>IF(A15="","",IF('DEV.  DATA'!$E$32="","",IF('DEV.  DATA'!$E$34="",'DEV.  DATA'!$E$35,'DEV.  DATA'!$E$34)))</f>
        <v/>
      </c>
      <c r="H15" s="336" t="str">
        <f t="shared" si="0"/>
        <v/>
      </c>
    </row>
    <row r="16" spans="1:8" ht="23">
      <c r="A16" s="342" t="str">
        <f>IF('APPLIC. FRACT.'!A16="","",'APPLIC. FRACT.'!A16)</f>
        <v/>
      </c>
      <c r="B16" s="343"/>
      <c r="C16" s="335" t="str">
        <f>IF(A16="","",IF('APPLIC. FRACT.'!C16="","",'APPLIC. FRACT.'!C16))</f>
        <v/>
      </c>
      <c r="D16" s="344"/>
      <c r="E16" s="335" t="str">
        <f>IF(A16="","",IF('DEV.  DATA'!$D$66="","",1.3))</f>
        <v/>
      </c>
      <c r="F16" s="337" t="str">
        <f>IF($A16="","",IF('DEV.  DATA'!$E$47&lt;&gt;"",1,'APPLIC. FRACT.'!H16))</f>
        <v/>
      </c>
      <c r="G16" s="345" t="str">
        <f>IF(A16="","",IF('DEV.  DATA'!$E$32="","",IF('DEV.  DATA'!$E$34="",'DEV.  DATA'!$E$35,'DEV.  DATA'!$E$34)))</f>
        <v/>
      </c>
      <c r="H16" s="336" t="str">
        <f t="shared" si="0"/>
        <v/>
      </c>
    </row>
    <row r="17" spans="1:8" ht="23">
      <c r="A17" s="342" t="str">
        <f>IF('APPLIC. FRACT.'!A17="","",'APPLIC. FRACT.'!A17)</f>
        <v/>
      </c>
      <c r="B17" s="343"/>
      <c r="C17" s="335" t="str">
        <f>IF(A17="","",IF('APPLIC. FRACT.'!C17="","",'APPLIC. FRACT.'!C17))</f>
        <v/>
      </c>
      <c r="D17" s="344"/>
      <c r="E17" s="335" t="str">
        <f>IF(A17="","",IF('DEV.  DATA'!$D$66="","",1.3))</f>
        <v/>
      </c>
      <c r="F17" s="337" t="str">
        <f>IF($A17="","",IF('DEV.  DATA'!$E$47&lt;&gt;"",1,'APPLIC. FRACT.'!H17))</f>
        <v/>
      </c>
      <c r="G17" s="345" t="str">
        <f>IF(A17="","",IF('DEV.  DATA'!$E$32="","",IF('DEV.  DATA'!$E$34="",'DEV.  DATA'!$E$35,'DEV.  DATA'!$E$34)))</f>
        <v/>
      </c>
      <c r="H17" s="336" t="str">
        <f t="shared" si="0"/>
        <v/>
      </c>
    </row>
    <row r="18" spans="1:8" ht="23">
      <c r="A18" s="342" t="str">
        <f>IF('APPLIC. FRACT.'!A18="","",'APPLIC. FRACT.'!A18)</f>
        <v/>
      </c>
      <c r="B18" s="343"/>
      <c r="C18" s="335" t="str">
        <f>IF(A18="","",IF('APPLIC. FRACT.'!C18="","",'APPLIC. FRACT.'!C18))</f>
        <v/>
      </c>
      <c r="D18" s="344"/>
      <c r="E18" s="335" t="str">
        <f>IF(A18="","",IF('DEV.  DATA'!$D$66="","",1.3))</f>
        <v/>
      </c>
      <c r="F18" s="337" t="str">
        <f>IF($A18="","",IF('DEV.  DATA'!$E$47&lt;&gt;"",1,'APPLIC. FRACT.'!H18))</f>
        <v/>
      </c>
      <c r="G18" s="345" t="str">
        <f>IF(A18="","",IF('DEV.  DATA'!$E$32="","",IF('DEV.  DATA'!$E$34="",'DEV.  DATA'!$E$35,'DEV.  DATA'!$E$34)))</f>
        <v/>
      </c>
      <c r="H18" s="336" t="str">
        <f t="shared" si="0"/>
        <v/>
      </c>
    </row>
    <row r="19" spans="1:8" ht="23">
      <c r="A19" s="342" t="str">
        <f>IF('APPLIC. FRACT.'!A19="","",'APPLIC. FRACT.'!A19)</f>
        <v/>
      </c>
      <c r="B19" s="343"/>
      <c r="C19" s="335" t="str">
        <f>IF(A19="","",IF('APPLIC. FRACT.'!C19="","",'APPLIC. FRACT.'!C19))</f>
        <v/>
      </c>
      <c r="D19" s="344"/>
      <c r="E19" s="335" t="str">
        <f>IF(A19="","",IF('DEV.  DATA'!$D$66="","",1.3))</f>
        <v/>
      </c>
      <c r="F19" s="337" t="str">
        <f>IF($A19="","",IF('DEV.  DATA'!$E$47&lt;&gt;"",1,'APPLIC. FRACT.'!H19))</f>
        <v/>
      </c>
      <c r="G19" s="345" t="str">
        <f>IF(A19="","",IF('DEV.  DATA'!$E$32="","",IF('DEV.  DATA'!$E$34="",'DEV.  DATA'!$E$35,'DEV.  DATA'!$E$34)))</f>
        <v/>
      </c>
      <c r="H19" s="336" t="str">
        <f t="shared" si="0"/>
        <v/>
      </c>
    </row>
    <row r="20" spans="1:8" ht="23">
      <c r="A20" s="342" t="str">
        <f>IF('APPLIC. FRACT.'!A20="","",'APPLIC. FRACT.'!A20)</f>
        <v/>
      </c>
      <c r="B20" s="343"/>
      <c r="C20" s="335" t="str">
        <f>IF(A20="","",IF('APPLIC. FRACT.'!C20="","",'APPLIC. FRACT.'!C20))</f>
        <v/>
      </c>
      <c r="D20" s="344"/>
      <c r="E20" s="335" t="str">
        <f>IF(A20="","",IF('DEV.  DATA'!$D$66="","",1.3))</f>
        <v/>
      </c>
      <c r="F20" s="337" t="str">
        <f>IF($A20="","",IF('DEV.  DATA'!$E$47&lt;&gt;"",1,'APPLIC. FRACT.'!H20))</f>
        <v/>
      </c>
      <c r="G20" s="345" t="str">
        <f>IF(A20="","",IF('DEV.  DATA'!$E$32="","",IF('DEV.  DATA'!$E$34="",'DEV.  DATA'!$E$35,'DEV.  DATA'!$E$34)))</f>
        <v/>
      </c>
      <c r="H20" s="336" t="str">
        <f t="shared" si="0"/>
        <v/>
      </c>
    </row>
    <row r="21" spans="1:8" ht="23">
      <c r="A21" s="342" t="str">
        <f>IF('APPLIC. FRACT.'!A21="","",'APPLIC. FRACT.'!A21)</f>
        <v/>
      </c>
      <c r="B21" s="343"/>
      <c r="C21" s="335" t="str">
        <f>IF(A21="","",IF('APPLIC. FRACT.'!C21="","",'APPLIC. FRACT.'!C21))</f>
        <v/>
      </c>
      <c r="D21" s="344"/>
      <c r="E21" s="335" t="str">
        <f>IF(A21="","",IF('DEV.  DATA'!$D$66="","",1.3))</f>
        <v/>
      </c>
      <c r="F21" s="337" t="str">
        <f>IF($A21="","",IF('DEV.  DATA'!$E$47&lt;&gt;"",1,'APPLIC. FRACT.'!H21))</f>
        <v/>
      </c>
      <c r="G21" s="345" t="str">
        <f>IF(A21="","",IF('DEV.  DATA'!$E$32="","",IF('DEV.  DATA'!$E$34="",'DEV.  DATA'!$E$35,'DEV.  DATA'!$E$34)))</f>
        <v/>
      </c>
      <c r="H21" s="336" t="str">
        <f t="shared" si="0"/>
        <v/>
      </c>
    </row>
    <row r="22" spans="1:8" ht="23">
      <c r="A22" s="342" t="str">
        <f>IF('APPLIC. FRACT.'!A22="","",'APPLIC. FRACT.'!A22)</f>
        <v/>
      </c>
      <c r="B22" s="343"/>
      <c r="C22" s="335" t="str">
        <f>IF(A22="","",IF('APPLIC. FRACT.'!C22="","",'APPLIC. FRACT.'!C22))</f>
        <v/>
      </c>
      <c r="D22" s="344"/>
      <c r="E22" s="335" t="str">
        <f>IF(A22="","",IF('DEV.  DATA'!$D$66="","",1.3))</f>
        <v/>
      </c>
      <c r="F22" s="337" t="str">
        <f>IF($A22="","",IF('DEV.  DATA'!$E$47&lt;&gt;"",1,'APPLIC. FRACT.'!H22))</f>
        <v/>
      </c>
      <c r="G22" s="345" t="str">
        <f>IF(A22="","",IF('DEV.  DATA'!$E$32="","",IF('DEV.  DATA'!$E$34="",'DEV.  DATA'!$E$35,'DEV.  DATA'!$E$34)))</f>
        <v/>
      </c>
      <c r="H22" s="336" t="str">
        <f t="shared" si="0"/>
        <v/>
      </c>
    </row>
    <row r="23" spans="1:8" ht="23">
      <c r="A23" s="342" t="str">
        <f>IF('APPLIC. FRACT.'!A23="","",'APPLIC. FRACT.'!A23)</f>
        <v/>
      </c>
      <c r="B23" s="343"/>
      <c r="C23" s="335" t="str">
        <f>IF(A23="","",IF('APPLIC. FRACT.'!C23="","",'APPLIC. FRACT.'!C23))</f>
        <v/>
      </c>
      <c r="D23" s="344"/>
      <c r="E23" s="335" t="str">
        <f>IF(A23="","",IF('DEV.  DATA'!$D$66="","",1.3))</f>
        <v/>
      </c>
      <c r="F23" s="337" t="str">
        <f>IF($A23="","",IF('DEV.  DATA'!$E$47&lt;&gt;"",1,'APPLIC. FRACT.'!H23))</f>
        <v/>
      </c>
      <c r="G23" s="345" t="str">
        <f>IF(A23="","",IF('DEV.  DATA'!$E$32="","",IF('DEV.  DATA'!$E$34="",'DEV.  DATA'!$E$35,'DEV.  DATA'!$E$34)))</f>
        <v/>
      </c>
      <c r="H23" s="336" t="str">
        <f t="shared" si="0"/>
        <v/>
      </c>
    </row>
    <row r="24" spans="1:8" ht="23">
      <c r="A24" s="342" t="str">
        <f>IF('APPLIC. FRACT.'!A24="","",'APPLIC. FRACT.'!A24)</f>
        <v/>
      </c>
      <c r="B24" s="343"/>
      <c r="C24" s="335" t="str">
        <f>IF(A24="","",IF('APPLIC. FRACT.'!C24="","",'APPLIC. FRACT.'!C24))</f>
        <v/>
      </c>
      <c r="D24" s="344"/>
      <c r="E24" s="335" t="str">
        <f>IF(A24="","",IF('DEV.  DATA'!$D$66="","",1.3))</f>
        <v/>
      </c>
      <c r="F24" s="337" t="str">
        <f>IF($A24="","",IF('DEV.  DATA'!$E$47&lt;&gt;"",1,'APPLIC. FRACT.'!H24))</f>
        <v/>
      </c>
      <c r="G24" s="345" t="str">
        <f>IF(A24="","",IF('DEV.  DATA'!$E$32="","",IF('DEV.  DATA'!$E$34="",'DEV.  DATA'!$E$35,'DEV.  DATA'!$E$34)))</f>
        <v/>
      </c>
      <c r="H24" s="336" t="str">
        <f t="shared" si="0"/>
        <v/>
      </c>
    </row>
    <row r="25" spans="1:8" ht="23">
      <c r="A25" s="342" t="str">
        <f>IF('APPLIC. FRACT.'!A25="","",'APPLIC. FRACT.'!A25)</f>
        <v/>
      </c>
      <c r="B25" s="343"/>
      <c r="C25" s="335" t="str">
        <f>IF(A25="","",IF('APPLIC. FRACT.'!C25="","",'APPLIC. FRACT.'!C25))</f>
        <v/>
      </c>
      <c r="D25" s="344"/>
      <c r="E25" s="335" t="str">
        <f>IF(A25="","",IF('DEV.  DATA'!$D$66="","",1.3))</f>
        <v/>
      </c>
      <c r="F25" s="337" t="str">
        <f>IF($A25="","",IF('DEV.  DATA'!$E$47&lt;&gt;"",1,'APPLIC. FRACT.'!H25))</f>
        <v/>
      </c>
      <c r="G25" s="345" t="str">
        <f>IF(A25="","",IF('DEV.  DATA'!$E$32="","",IF('DEV.  DATA'!$E$34="",'DEV.  DATA'!$E$35,'DEV.  DATA'!$E$34)))</f>
        <v/>
      </c>
      <c r="H25" s="336" t="str">
        <f t="shared" si="0"/>
        <v/>
      </c>
    </row>
    <row r="26" spans="1:8" ht="23">
      <c r="A26" s="342" t="str">
        <f>IF('APPLIC. FRACT.'!A26="","",'APPLIC. FRACT.'!A26)</f>
        <v/>
      </c>
      <c r="B26" s="343"/>
      <c r="C26" s="335" t="str">
        <f>IF(A26="","",IF('APPLIC. FRACT.'!C26="","",'APPLIC. FRACT.'!C26))</f>
        <v/>
      </c>
      <c r="D26" s="344"/>
      <c r="E26" s="335" t="str">
        <f>IF(A26="","",IF('DEV.  DATA'!$D$66="","",1.3))</f>
        <v/>
      </c>
      <c r="F26" s="337" t="str">
        <f>IF($A26="","",IF('DEV.  DATA'!$E$47&lt;&gt;"",1,'APPLIC. FRACT.'!H26))</f>
        <v/>
      </c>
      <c r="G26" s="345" t="str">
        <f>IF(A26="","",IF('DEV.  DATA'!$E$32="","",IF('DEV.  DATA'!$E$34="",'DEV.  DATA'!$E$35,'DEV.  DATA'!$E$34)))</f>
        <v/>
      </c>
      <c r="H26" s="336" t="str">
        <f t="shared" si="0"/>
        <v/>
      </c>
    </row>
    <row r="27" spans="1:8" ht="23">
      <c r="A27" s="342" t="str">
        <f>IF('APPLIC. FRACT.'!A27="","",'APPLIC. FRACT.'!A27)</f>
        <v/>
      </c>
      <c r="B27" s="343"/>
      <c r="C27" s="335" t="str">
        <f>IF(A27="","",IF('APPLIC. FRACT.'!C27="","",'APPLIC. FRACT.'!C27))</f>
        <v/>
      </c>
      <c r="D27" s="344"/>
      <c r="E27" s="335" t="str">
        <f>IF(A27="","",IF('DEV.  DATA'!$D$66="","",1.3))</f>
        <v/>
      </c>
      <c r="F27" s="337" t="str">
        <f>IF($A27="","",IF('DEV.  DATA'!$E$47&lt;&gt;"",1,'APPLIC. FRACT.'!H27))</f>
        <v/>
      </c>
      <c r="G27" s="345" t="str">
        <f>IF(A27="","",IF('DEV.  DATA'!$E$32="","",IF('DEV.  DATA'!$E$34="",'DEV.  DATA'!$E$35,'DEV.  DATA'!$E$34)))</f>
        <v/>
      </c>
      <c r="H27" s="336" t="str">
        <f t="shared" si="0"/>
        <v/>
      </c>
    </row>
    <row r="28" spans="1:8" ht="23">
      <c r="A28" s="342" t="str">
        <f>IF('APPLIC. FRACT.'!A28="","",'APPLIC. FRACT.'!A28)</f>
        <v/>
      </c>
      <c r="B28" s="343"/>
      <c r="C28" s="335" t="str">
        <f>IF(A28="","",IF('APPLIC. FRACT.'!C28="","",'APPLIC. FRACT.'!C28))</f>
        <v/>
      </c>
      <c r="D28" s="344"/>
      <c r="E28" s="335" t="str">
        <f>IF(A28="","",IF('DEV.  DATA'!$D$66="","",1.3))</f>
        <v/>
      </c>
      <c r="F28" s="337" t="str">
        <f>IF($A28="","",IF('DEV.  DATA'!$E$47&lt;&gt;"",1,'APPLIC. FRACT.'!H28))</f>
        <v/>
      </c>
      <c r="G28" s="345" t="str">
        <f>IF(A28="","",IF('DEV.  DATA'!$E$32="","",IF('DEV.  DATA'!$E$34="",'DEV.  DATA'!$E$35,'DEV.  DATA'!$E$34)))</f>
        <v/>
      </c>
      <c r="H28" s="336" t="str">
        <f t="shared" si="0"/>
        <v/>
      </c>
    </row>
    <row r="29" spans="1:8" ht="23">
      <c r="A29" s="342" t="str">
        <f>IF('APPLIC. FRACT.'!A29="","",'APPLIC. FRACT.'!A29)</f>
        <v/>
      </c>
      <c r="B29" s="343"/>
      <c r="C29" s="335" t="str">
        <f>IF(A29="","",IF('APPLIC. FRACT.'!C29="","",'APPLIC. FRACT.'!C29))</f>
        <v/>
      </c>
      <c r="D29" s="344"/>
      <c r="E29" s="335" t="str">
        <f>IF(A29="","",IF('DEV.  DATA'!$D$66="","",1.3))</f>
        <v/>
      </c>
      <c r="F29" s="337" t="str">
        <f>IF($A29="","",IF('DEV.  DATA'!$E$47&lt;&gt;"",1,'APPLIC. FRACT.'!H29))</f>
        <v/>
      </c>
      <c r="G29" s="345" t="str">
        <f>IF(A29="","",IF('DEV.  DATA'!$E$32="","",IF('DEV.  DATA'!$E$34="",'DEV.  DATA'!$E$35,'DEV.  DATA'!$E$34)))</f>
        <v/>
      </c>
      <c r="H29" s="336" t="str">
        <f t="shared" si="0"/>
        <v/>
      </c>
    </row>
    <row r="30" spans="1:8" ht="23">
      <c r="A30" s="342" t="str">
        <f>IF('APPLIC. FRACT.'!A30="","",'APPLIC. FRACT.'!A30)</f>
        <v/>
      </c>
      <c r="B30" s="343"/>
      <c r="C30" s="335" t="str">
        <f>IF(A30="","",IF('APPLIC. FRACT.'!C30="","",'APPLIC. FRACT.'!C30))</f>
        <v/>
      </c>
      <c r="D30" s="344"/>
      <c r="E30" s="335" t="str">
        <f>IF(A30="","",IF('DEV.  DATA'!$D$66="","",1.3))</f>
        <v/>
      </c>
      <c r="F30" s="337" t="str">
        <f>IF($A30="","",IF('DEV.  DATA'!$E$47&lt;&gt;"",1,'APPLIC. FRACT.'!H30))</f>
        <v/>
      </c>
      <c r="G30" s="345" t="str">
        <f>IF(A30="","",IF('DEV.  DATA'!$E$32="","",IF('DEV.  DATA'!$E$34="",'DEV.  DATA'!$E$35,'DEV.  DATA'!$E$34)))</f>
        <v/>
      </c>
      <c r="H30" s="336" t="str">
        <f t="shared" si="0"/>
        <v/>
      </c>
    </row>
    <row r="31" spans="1:8" ht="23">
      <c r="A31" s="342" t="str">
        <f>IF('APPLIC. FRACT.'!A31="","",'APPLIC. FRACT.'!A31)</f>
        <v/>
      </c>
      <c r="B31" s="343"/>
      <c r="C31" s="335" t="str">
        <f>IF(A31="","",IF('APPLIC. FRACT.'!C31="","",'APPLIC. FRACT.'!C31))</f>
        <v/>
      </c>
      <c r="D31" s="344"/>
      <c r="E31" s="335" t="str">
        <f>IF(A31="","",IF('DEV.  DATA'!$D$66="","",1.3))</f>
        <v/>
      </c>
      <c r="F31" s="337" t="str">
        <f>IF($A31="","",IF('DEV.  DATA'!$E$47&lt;&gt;"",1,'APPLIC. FRACT.'!H31))</f>
        <v/>
      </c>
      <c r="G31" s="345" t="str">
        <f>IF(A31="","",IF('DEV.  DATA'!$E$32="","",IF('DEV.  DATA'!$E$34="",'DEV.  DATA'!$E$35,'DEV.  DATA'!$E$34)))</f>
        <v/>
      </c>
      <c r="H31" s="336" t="str">
        <f t="shared" si="0"/>
        <v/>
      </c>
    </row>
    <row r="32" spans="1:8" ht="23">
      <c r="A32" s="342" t="str">
        <f>IF('APPLIC. FRACT.'!A32="","",'APPLIC. FRACT.'!A32)</f>
        <v/>
      </c>
      <c r="B32" s="343"/>
      <c r="C32" s="335" t="str">
        <f>IF(A32="","",IF('APPLIC. FRACT.'!C32="","",'APPLIC. FRACT.'!C32))</f>
        <v/>
      </c>
      <c r="D32" s="344"/>
      <c r="E32" s="335" t="str">
        <f>IF(A32="","",IF('DEV.  DATA'!$D$66="","",1.3))</f>
        <v/>
      </c>
      <c r="F32" s="337" t="str">
        <f>IF($A32="","",IF('DEV.  DATA'!$E$47&lt;&gt;"",1,'APPLIC. FRACT.'!H32))</f>
        <v/>
      </c>
      <c r="G32" s="345" t="str">
        <f>IF(A32="","",IF('DEV.  DATA'!$E$32="","",IF('DEV.  DATA'!$E$34="",'DEV.  DATA'!$E$35,'DEV.  DATA'!$E$34)))</f>
        <v/>
      </c>
      <c r="H32" s="336" t="str">
        <f t="shared" si="0"/>
        <v/>
      </c>
    </row>
    <row r="33" spans="1:8" ht="23">
      <c r="A33" s="342" t="str">
        <f>IF('APPLIC. FRACT.'!A33="","",'APPLIC. FRACT.'!A33)</f>
        <v/>
      </c>
      <c r="B33" s="343"/>
      <c r="C33" s="335" t="str">
        <f>IF(A33="","",IF('APPLIC. FRACT.'!C33="","",'APPLIC. FRACT.'!C33))</f>
        <v/>
      </c>
      <c r="D33" s="344"/>
      <c r="E33" s="335" t="str">
        <f>IF(A33="","",IF('DEV.  DATA'!$D$66="","",1.3))</f>
        <v/>
      </c>
      <c r="F33" s="337" t="str">
        <f>IF($A33="","",IF('DEV.  DATA'!$E$47&lt;&gt;"",1,'APPLIC. FRACT.'!H33))</f>
        <v/>
      </c>
      <c r="G33" s="345" t="str">
        <f>IF(A33="","",IF('DEV.  DATA'!$E$32="","",IF('DEV.  DATA'!$E$34="",'DEV.  DATA'!$E$35,'DEV.  DATA'!$E$34)))</f>
        <v/>
      </c>
      <c r="H33" s="336" t="str">
        <f t="shared" si="0"/>
        <v/>
      </c>
    </row>
    <row r="34" spans="1:8" ht="23">
      <c r="A34" s="342" t="str">
        <f>IF('APPLIC. FRACT.'!A34="","",'APPLIC. FRACT.'!A34)</f>
        <v/>
      </c>
      <c r="B34" s="343"/>
      <c r="C34" s="335" t="str">
        <f>IF(A34="","",IF('APPLIC. FRACT.'!C34="","",'APPLIC. FRACT.'!C34))</f>
        <v/>
      </c>
      <c r="D34" s="344"/>
      <c r="E34" s="335" t="str">
        <f>IF(A34="","",IF('DEV.  DATA'!$D$66="","",1.3))</f>
        <v/>
      </c>
      <c r="F34" s="337" t="str">
        <f>IF($A34="","",IF('DEV.  DATA'!$E$47&lt;&gt;"",1,'APPLIC. FRACT.'!H34))</f>
        <v/>
      </c>
      <c r="G34" s="345" t="str">
        <f>IF(A34="","",IF('DEV.  DATA'!$E$32="","",IF('DEV.  DATA'!$E$34="",'DEV.  DATA'!$E$35,'DEV.  DATA'!$E$34)))</f>
        <v/>
      </c>
      <c r="H34" s="336" t="str">
        <f t="shared" si="0"/>
        <v/>
      </c>
    </row>
    <row r="35" spans="1:8" ht="23">
      <c r="A35" s="342" t="str">
        <f>IF('APPLIC. FRACT.'!A35="","",'APPLIC. FRACT.'!A35)</f>
        <v/>
      </c>
      <c r="B35" s="343"/>
      <c r="C35" s="335" t="str">
        <f>IF(A35="","",IF('APPLIC. FRACT.'!C35="","",'APPLIC. FRACT.'!C35))</f>
        <v/>
      </c>
      <c r="D35" s="344"/>
      <c r="E35" s="335" t="str">
        <f>IF(A35="","",IF('DEV.  DATA'!$D$66="","",1.3))</f>
        <v/>
      </c>
      <c r="F35" s="337" t="str">
        <f>IF($A35="","",IF('DEV.  DATA'!$E$47&lt;&gt;"",1,'APPLIC. FRACT.'!H35))</f>
        <v/>
      </c>
      <c r="G35" s="345" t="str">
        <f>IF(A35="","",IF('DEV.  DATA'!$E$32="","",IF('DEV.  DATA'!$E$34="",'DEV.  DATA'!$E$35,'DEV.  DATA'!$E$34)))</f>
        <v/>
      </c>
      <c r="H35" s="336" t="str">
        <f t="shared" si="0"/>
        <v/>
      </c>
    </row>
    <row r="36" spans="1:8" ht="23">
      <c r="A36" s="342" t="str">
        <f>IF('APPLIC. FRACT.'!A36="","",'APPLIC. FRACT.'!A36)</f>
        <v/>
      </c>
      <c r="B36" s="343"/>
      <c r="C36" s="335" t="str">
        <f>IF(A36="","",IF('APPLIC. FRACT.'!C36="","",'APPLIC. FRACT.'!C36))</f>
        <v/>
      </c>
      <c r="D36" s="344"/>
      <c r="E36" s="335" t="str">
        <f>IF(A36="","",IF('DEV.  DATA'!$D$66="","",1.3))</f>
        <v/>
      </c>
      <c r="F36" s="337" t="str">
        <f>IF($A36="","",IF('DEV.  DATA'!$E$47&lt;&gt;"",1,'APPLIC. FRACT.'!H36))</f>
        <v/>
      </c>
      <c r="G36" s="345" t="str">
        <f>IF(A36="","",IF('DEV.  DATA'!$E$32="","",IF('DEV.  DATA'!$E$34="",'DEV.  DATA'!$E$35,'DEV.  DATA'!$E$34)))</f>
        <v/>
      </c>
      <c r="H36" s="336" t="str">
        <f t="shared" si="0"/>
        <v/>
      </c>
    </row>
    <row r="37" spans="1:8" ht="23">
      <c r="A37" s="342" t="str">
        <f>IF('APPLIC. FRACT.'!A37="","",'APPLIC. FRACT.'!A37)</f>
        <v/>
      </c>
      <c r="B37" s="343"/>
      <c r="C37" s="335" t="str">
        <f>IF(A37="","",IF('APPLIC. FRACT.'!C37="","",'APPLIC. FRACT.'!C37))</f>
        <v/>
      </c>
      <c r="D37" s="344"/>
      <c r="E37" s="335" t="str">
        <f>IF(A37="","",IF('DEV.  DATA'!$D$66="","",1.3))</f>
        <v/>
      </c>
      <c r="F37" s="337" t="str">
        <f>IF($A37="","",IF('DEV.  DATA'!$E$47&lt;&gt;"",1,'APPLIC. FRACT.'!H37))</f>
        <v/>
      </c>
      <c r="G37" s="345" t="str">
        <f>IF(A37="","",IF('DEV.  DATA'!$E$32="","",IF('DEV.  DATA'!$E$34="",'DEV.  DATA'!$E$35,'DEV.  DATA'!$E$34)))</f>
        <v/>
      </c>
      <c r="H37" s="336" t="str">
        <f t="shared" si="0"/>
        <v/>
      </c>
    </row>
    <row r="38" spans="1:8" ht="23.5" thickBot="1">
      <c r="A38" s="342" t="str">
        <f>IF('APPLIC. FRACT.'!A38="","",'APPLIC. FRACT.'!A38)</f>
        <v/>
      </c>
      <c r="B38" s="343"/>
      <c r="C38" s="335" t="str">
        <f>IF(A38="","",IF('APPLIC. FRACT.'!C38="","",'APPLIC. FRACT.'!C38))</f>
        <v/>
      </c>
      <c r="D38" s="344"/>
      <c r="E38" s="335" t="str">
        <f>IF(A38="","",IF('DEV.  DATA'!$D$66="","",1.3))</f>
        <v/>
      </c>
      <c r="F38" s="337" t="str">
        <f>IF($A38="","",IF('DEV.  DATA'!$E$47&lt;&gt;"",1,'APPLIC. FRACT.'!H38))</f>
        <v/>
      </c>
      <c r="G38" s="345" t="str">
        <f>IF(A38="","",IF('DEV.  DATA'!$E$32="","",IF('DEV.  DATA'!$E$34="",'DEV.  DATA'!$E$35,'DEV.  DATA'!$E$34)))</f>
        <v/>
      </c>
      <c r="H38" s="336" t="str">
        <f t="shared" si="0"/>
        <v/>
      </c>
    </row>
    <row r="39" spans="1:8" ht="23.5" thickBot="1">
      <c r="A39" s="87" t="str">
        <f>IF(C8="","",IF(D39=COSTS!H206-COSTS!H158-'DEV.  DATA'!C92,"","You may have an error."))</f>
        <v/>
      </c>
      <c r="B39" s="50" t="s">
        <v>96</v>
      </c>
      <c r="C39" s="331" t="str">
        <f>IF(C8="","",SUM(C8:C38))</f>
        <v/>
      </c>
      <c r="D39" s="105" t="str">
        <f>IF(D8="","",SUM(D8:D38))</f>
        <v/>
      </c>
      <c r="E39" s="341"/>
      <c r="F39" s="51"/>
      <c r="G39" s="49"/>
      <c r="H39" s="105" t="str">
        <f>IF(H8="","",SUM(H8:H38))</f>
        <v/>
      </c>
    </row>
    <row r="40" spans="1:8" ht="23">
      <c r="A40" s="87"/>
      <c r="B40" s="213"/>
      <c r="C40" s="126"/>
      <c r="D40" s="127"/>
      <c r="E40" s="49"/>
      <c r="F40" s="51"/>
      <c r="G40" s="49"/>
      <c r="H40" s="127"/>
    </row>
    <row r="41" spans="1:8" ht="51.75" customHeight="1">
      <c r="A41" s="490" t="str">
        <f>IF(C8="","",IF(D39=COSTS!H206-COSTS!H158-'DEV.  DATA'!C92,"","You may have an error.  Total eligible cost should equal the total amount entered in Column 1 on page 3 minus any eligible acquisition costs minus any adjustment to eligible basis listed on page 6.  Please provide an explanation at Exhibit A."))</f>
        <v/>
      </c>
      <c r="B41" s="491"/>
      <c r="C41" s="491"/>
      <c r="D41" s="491"/>
      <c r="E41" s="491"/>
      <c r="F41" s="491"/>
      <c r="G41" s="491"/>
      <c r="H41" s="491"/>
    </row>
  </sheetData>
  <sheetProtection algorithmName="SHA-512" hashValue="e/wVHPnbpvPZboCSSOcTLOqbUg4iLJuxaprhy4ioLuLa1m6HJMri5smnIuDlOc841bm5lcJF8pW9C/g2wLrRjQ==" saltValue="JGr8sMNAAN/JuznpRt3NdQ==" spinCount="100000" sheet="1" objects="1" scenarios="1"/>
  <mergeCells count="1">
    <mergeCell ref="A41:H41"/>
  </mergeCells>
  <phoneticPr fontId="0" type="noConversion"/>
  <dataValidations count="8">
    <dataValidation allowBlank="1" showInputMessage="1" showErrorMessage="1" prompt="Enter each building's address on the &quot;Applic. Fract&quot; worksheet and whatever is entered will be copied here." sqref="A8" xr:uid="{00000000-0002-0000-0400-000000000000}"/>
    <dataValidation allowBlank="1" showInputMessage="1" showErrorMessage="1" prompt="This entry comes from the response to question 4 on the &quot;Dev. Data&quot; worksheet." sqref="E8" xr:uid="{00000000-0002-0000-0400-000001000000}"/>
    <dataValidation allowBlank="1" showInputMessage="1" showErrorMessage="1" prompt="This entry comes from the response to question 3 on the &quot;Dev. Data&quot; worksheet or if less than 100%, the last column of the &quot;Applic. Fract.&quot; worksheet." sqref="F8" xr:uid="{00000000-0002-0000-0400-000002000000}"/>
    <dataValidation type="custom" showInputMessage="1" showErrorMessage="1" error="This entry is based on the response to question 1 on the &quot;Dev. Data.&quot; worksheet.  You will have to change the response at question 1 to change this entry.  SELECT &quot;CANCEL&quot;." sqref="G9:G38" xr:uid="{00000000-0002-0000-0400-000003000000}">
      <formula1>$A$7&lt;&gt;"y"</formula1>
    </dataValidation>
    <dataValidation allowBlank="1" showInputMessage="1" showErrorMessage="1" prompt="This entry comes from what was entered on the &quot;Applic. Fract. worksheet." sqref="C8" xr:uid="{00000000-0002-0000-0400-000004000000}"/>
    <dataValidation type="custom" showInputMessage="1" showErrorMessage="1" error="This entry is based on the response to question 1 on the &quot;Dev. Data.&quot; worksheet.  You will have to change the response at question 1 to change this entry.  SELECT &quot;CANCEL&quot;." prompt="You may enter a rate here only if you responded &quot;No&quot; to question 1 on the &quot;Dev. Data&quot; worksheet that is in reference to whether or not all buildings have the same credit rate." sqref="G8" xr:uid="{00000000-0002-0000-0400-000005000000}">
      <formula1>$A$7&lt;&gt;"y"</formula1>
    </dataValidation>
    <dataValidation allowBlank="1" showInputMessage="1" showErrorMessage="1" prompt="This represents the product of the eligible basis, the applicable fraction, the credit rate and if applicable, the DDA/QCT factor of 1.3." sqref="H8" xr:uid="{00000000-0002-0000-0400-000006000000}"/>
    <dataValidation allowBlank="1" showInputMessage="1" showErrorMessage="1" prompt="Enter the placed in service date for the building as it relates to the construction/ rehabilitation of the building." sqref="B8" xr:uid="{00000000-0002-0000-0400-000007000000}"/>
  </dataValidations>
  <printOptions horizontalCentered="1"/>
  <pageMargins left="0.5" right="0.5" top="0.5" bottom="0.75" header="0.5" footer="0.5"/>
  <pageSetup scale="58" firstPageNumber="8" orientation="landscape" useFirstPageNumber="1" r:id="rId1"/>
  <headerFooter alignWithMargins="0">
    <oddFooter>&amp;LHC Development Final Cost Certification (DFCC)
&amp;10Rev. 04-2020&amp;RPage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abColor indexed="44"/>
    <pageSetUpPr fitToPage="1"/>
  </sheetPr>
  <dimension ref="A1:G41"/>
  <sheetViews>
    <sheetView defaultGridColor="0" colorId="22" zoomScale="60" zoomScaleNormal="60" workbookViewId="0">
      <selection activeCell="B8" sqref="B8"/>
    </sheetView>
  </sheetViews>
  <sheetFormatPr defaultColWidth="9.69921875" defaultRowHeight="22.5"/>
  <cols>
    <col min="1" max="1" width="42.59765625" customWidth="1"/>
    <col min="2" max="2" width="10.59765625" customWidth="1"/>
    <col min="3" max="3" width="11.796875" customWidth="1"/>
    <col min="4" max="4" width="15.59765625" customWidth="1"/>
    <col min="5" max="6" width="11.546875" customWidth="1"/>
    <col min="7" max="7" width="14.796875" customWidth="1"/>
    <col min="8" max="8" width="15.59765625" customWidth="1"/>
  </cols>
  <sheetData>
    <row r="1" spans="1:7" ht="24" customHeight="1">
      <c r="A1" s="33" t="s">
        <v>123</v>
      </c>
      <c r="B1" s="22"/>
      <c r="C1" s="22"/>
      <c r="D1" s="22"/>
      <c r="E1" s="22"/>
      <c r="F1" s="22"/>
      <c r="G1" s="22"/>
    </row>
    <row r="2" spans="1:7" ht="24" customHeight="1">
      <c r="A2" s="23"/>
      <c r="B2" s="23"/>
      <c r="C2" s="5" t="s">
        <v>124</v>
      </c>
      <c r="D2" s="23"/>
      <c r="E2" s="23"/>
      <c r="F2" s="23"/>
      <c r="G2" s="23"/>
    </row>
    <row r="3" spans="1:7" ht="24" customHeight="1">
      <c r="A3" s="109" t="str">
        <f>IF('DEV.  DATA'!E32&lt;&gt;"","y","")</f>
        <v/>
      </c>
      <c r="B3" s="23"/>
      <c r="C3" s="23"/>
      <c r="D3" s="23"/>
      <c r="F3" s="62"/>
      <c r="G3" s="206" t="str">
        <f>"Application #: "&amp;IF(COSTS!$K$6="","",COSTS!$K$6)</f>
        <v xml:space="preserve">Application #: </v>
      </c>
    </row>
    <row r="4" spans="1:7" ht="24" customHeight="1" thickBot="1">
      <c r="A4" s="53"/>
      <c r="B4" s="22"/>
      <c r="C4" s="22"/>
      <c r="D4" s="22"/>
      <c r="E4" s="22"/>
      <c r="F4" s="22"/>
      <c r="G4" s="22"/>
    </row>
    <row r="5" spans="1:7" ht="23">
      <c r="A5" s="24"/>
      <c r="B5" s="25" t="s">
        <v>111</v>
      </c>
      <c r="C5" s="25" t="s">
        <v>112</v>
      </c>
      <c r="D5" s="24"/>
      <c r="E5" s="24"/>
      <c r="F5" s="24"/>
      <c r="G5" s="24"/>
    </row>
    <row r="6" spans="1:7" ht="23">
      <c r="A6" s="26" t="s">
        <v>114</v>
      </c>
      <c r="B6" s="26" t="s">
        <v>115</v>
      </c>
      <c r="C6" s="27" t="s">
        <v>166</v>
      </c>
      <c r="D6" s="26" t="s">
        <v>5</v>
      </c>
      <c r="E6" s="26" t="s">
        <v>173</v>
      </c>
      <c r="F6" s="26" t="s">
        <v>117</v>
      </c>
      <c r="G6" s="26" t="s">
        <v>117</v>
      </c>
    </row>
    <row r="7" spans="1:7" ht="23.5" thickBot="1">
      <c r="A7" s="28"/>
      <c r="B7" s="29" t="s">
        <v>118</v>
      </c>
      <c r="C7" s="29" t="s">
        <v>167</v>
      </c>
      <c r="D7" s="29" t="s">
        <v>120</v>
      </c>
      <c r="E7" s="29" t="s">
        <v>172</v>
      </c>
      <c r="F7" s="29" t="s">
        <v>121</v>
      </c>
      <c r="G7" s="29" t="s">
        <v>122</v>
      </c>
    </row>
    <row r="8" spans="1:7" ht="23">
      <c r="A8" s="347" t="str">
        <f>IF(COSTS!$L$158="","",IF('QUAL. CALC'!A8="","",'QUAL. CALC'!A8))</f>
        <v/>
      </c>
      <c r="B8" s="348"/>
      <c r="C8" s="349" t="str">
        <f>IF(A8="","",IF('QUAL. CALC'!C8="","",'QUAL. CALC'!C8))</f>
        <v/>
      </c>
      <c r="D8" s="344"/>
      <c r="E8" s="286" t="str">
        <f>IF(A8="","",IF('QUAL. CALC'!F8="","",'QUAL. CALC'!F8))</f>
        <v/>
      </c>
      <c r="F8" s="345" t="str">
        <f>IF(A8="","",IF('DEV.  DATA'!$E$32="","",'DEV.  DATA'!$E$35))</f>
        <v/>
      </c>
      <c r="G8" s="350" t="str">
        <f>IF(A8="","",ROUND(D8*E8*(F8/100),0))</f>
        <v/>
      </c>
    </row>
    <row r="9" spans="1:7" ht="23">
      <c r="A9" s="347" t="str">
        <f>IF(COSTS!$L$158="","",IF('QUAL. CALC'!A9="","",'QUAL. CALC'!A9))</f>
        <v/>
      </c>
      <c r="B9" s="348"/>
      <c r="C9" s="349" t="str">
        <f>IF(A9="","",IF('QUAL. CALC'!C9="","",'QUAL. CALC'!C9))</f>
        <v/>
      </c>
      <c r="D9" s="344"/>
      <c r="E9" s="286" t="str">
        <f>IF(A9="","",IF('QUAL. CALC'!F9="","",'QUAL. CALC'!F9))</f>
        <v/>
      </c>
      <c r="F9" s="345" t="str">
        <f>IF(A9="","",IF('DEV.  DATA'!$E$32="","",'DEV.  DATA'!$E$35))</f>
        <v/>
      </c>
      <c r="G9" s="350" t="str">
        <f t="shared" ref="G9:G38" si="0">IF(A9="","",ROUND(D9*E9*(F9/100),0))</f>
        <v/>
      </c>
    </row>
    <row r="10" spans="1:7" ht="23">
      <c r="A10" s="347" t="str">
        <f>IF(COSTS!$L$158="","",IF('QUAL. CALC'!A10="","",'QUAL. CALC'!A10))</f>
        <v/>
      </c>
      <c r="B10" s="348"/>
      <c r="C10" s="349" t="str">
        <f>IF(A10="","",IF('QUAL. CALC'!C10="","",'QUAL. CALC'!C10))</f>
        <v/>
      </c>
      <c r="D10" s="344"/>
      <c r="E10" s="286" t="str">
        <f>IF(A10="","",IF('QUAL. CALC'!F10="","",'QUAL. CALC'!F10))</f>
        <v/>
      </c>
      <c r="F10" s="345" t="str">
        <f>IF(A10="","",IF('DEV.  DATA'!$E$32="","",'DEV.  DATA'!$E$35))</f>
        <v/>
      </c>
      <c r="G10" s="350" t="str">
        <f t="shared" si="0"/>
        <v/>
      </c>
    </row>
    <row r="11" spans="1:7" ht="23">
      <c r="A11" s="347" t="str">
        <f>IF(COSTS!$L$158="","",IF('QUAL. CALC'!A11="","",'QUAL. CALC'!A11))</f>
        <v/>
      </c>
      <c r="B11" s="348"/>
      <c r="C11" s="349" t="str">
        <f>IF(A11="","",IF('QUAL. CALC'!C11="","",'QUAL. CALC'!C11))</f>
        <v/>
      </c>
      <c r="D11" s="344"/>
      <c r="E11" s="286" t="str">
        <f>IF(A11="","",IF('QUAL. CALC'!F11="","",'QUAL. CALC'!F11))</f>
        <v/>
      </c>
      <c r="F11" s="345" t="str">
        <f>IF(A11="","",IF('DEV.  DATA'!$E$32="","",'DEV.  DATA'!$E$35))</f>
        <v/>
      </c>
      <c r="G11" s="350" t="str">
        <f t="shared" si="0"/>
        <v/>
      </c>
    </row>
    <row r="12" spans="1:7" ht="23">
      <c r="A12" s="347" t="str">
        <f>IF(COSTS!$L$158="","",IF('QUAL. CALC'!A12="","",'QUAL. CALC'!A12))</f>
        <v/>
      </c>
      <c r="B12" s="348"/>
      <c r="C12" s="349" t="str">
        <f>IF(A12="","",IF('QUAL. CALC'!C12="","",'QUAL. CALC'!C12))</f>
        <v/>
      </c>
      <c r="D12" s="344"/>
      <c r="E12" s="286" t="str">
        <f>IF(A12="","",IF('QUAL. CALC'!F12="","",'QUAL. CALC'!F12))</f>
        <v/>
      </c>
      <c r="F12" s="345" t="str">
        <f>IF(A12="","",IF('DEV.  DATA'!$E$32="","",'DEV.  DATA'!$E$35))</f>
        <v/>
      </c>
      <c r="G12" s="350" t="str">
        <f t="shared" si="0"/>
        <v/>
      </c>
    </row>
    <row r="13" spans="1:7" ht="23">
      <c r="A13" s="347" t="str">
        <f>IF(COSTS!$L$158="","",IF('QUAL. CALC'!A13="","",'QUAL. CALC'!A13))</f>
        <v/>
      </c>
      <c r="B13" s="348"/>
      <c r="C13" s="349" t="str">
        <f>IF(A13="","",IF('QUAL. CALC'!C13="","",'QUAL. CALC'!C13))</f>
        <v/>
      </c>
      <c r="D13" s="344"/>
      <c r="E13" s="286" t="str">
        <f>IF(A13="","",IF('QUAL. CALC'!F13="","",'QUAL. CALC'!F13))</f>
        <v/>
      </c>
      <c r="F13" s="345" t="str">
        <f>IF(A13="","",IF('DEV.  DATA'!$E$32="","",'DEV.  DATA'!$E$35))</f>
        <v/>
      </c>
      <c r="G13" s="350" t="str">
        <f t="shared" si="0"/>
        <v/>
      </c>
    </row>
    <row r="14" spans="1:7" ht="23">
      <c r="A14" s="347" t="str">
        <f>IF(COSTS!$L$158="","",IF('QUAL. CALC'!A14="","",'QUAL. CALC'!A14))</f>
        <v/>
      </c>
      <c r="B14" s="348"/>
      <c r="C14" s="349" t="str">
        <f>IF(A14="","",IF('QUAL. CALC'!C14="","",'QUAL. CALC'!C14))</f>
        <v/>
      </c>
      <c r="D14" s="344"/>
      <c r="E14" s="286" t="str">
        <f>IF(A14="","",IF('QUAL. CALC'!F14="","",'QUAL. CALC'!F14))</f>
        <v/>
      </c>
      <c r="F14" s="345" t="str">
        <f>IF(A14="","",IF('DEV.  DATA'!$E$32="","",'DEV.  DATA'!$E$35))</f>
        <v/>
      </c>
      <c r="G14" s="350" t="str">
        <f t="shared" si="0"/>
        <v/>
      </c>
    </row>
    <row r="15" spans="1:7" ht="23">
      <c r="A15" s="347" t="str">
        <f>IF(COSTS!$L$158="","",IF('QUAL. CALC'!A15="","",'QUAL. CALC'!A15))</f>
        <v/>
      </c>
      <c r="B15" s="348"/>
      <c r="C15" s="349" t="str">
        <f>IF(A15="","",IF('QUAL. CALC'!C15="","",'QUAL. CALC'!C15))</f>
        <v/>
      </c>
      <c r="D15" s="344"/>
      <c r="E15" s="286" t="str">
        <f>IF(A15="","",IF('QUAL. CALC'!F15="","",'QUAL. CALC'!F15))</f>
        <v/>
      </c>
      <c r="F15" s="345" t="str">
        <f>IF(A15="","",IF('DEV.  DATA'!$E$32="","",'DEV.  DATA'!$E$35))</f>
        <v/>
      </c>
      <c r="G15" s="350" t="str">
        <f t="shared" si="0"/>
        <v/>
      </c>
    </row>
    <row r="16" spans="1:7" ht="23">
      <c r="A16" s="347" t="str">
        <f>IF(COSTS!$L$158="","",IF('QUAL. CALC'!A16="","",'QUAL. CALC'!A16))</f>
        <v/>
      </c>
      <c r="B16" s="348"/>
      <c r="C16" s="349" t="str">
        <f>IF(A16="","",IF('QUAL. CALC'!C16="","",'QUAL. CALC'!C16))</f>
        <v/>
      </c>
      <c r="D16" s="344"/>
      <c r="E16" s="286" t="str">
        <f>IF(A16="","",IF('QUAL. CALC'!F16="","",'QUAL. CALC'!F16))</f>
        <v/>
      </c>
      <c r="F16" s="345" t="str">
        <f>IF(A16="","",IF('DEV.  DATA'!$E$32="","",'DEV.  DATA'!$E$35))</f>
        <v/>
      </c>
      <c r="G16" s="350" t="str">
        <f t="shared" si="0"/>
        <v/>
      </c>
    </row>
    <row r="17" spans="1:7" ht="23">
      <c r="A17" s="347" t="str">
        <f>IF(COSTS!$L$158="","",IF('QUAL. CALC'!A17="","",'QUAL. CALC'!A17))</f>
        <v/>
      </c>
      <c r="B17" s="348"/>
      <c r="C17" s="349" t="str">
        <f>IF(A17="","",IF('QUAL. CALC'!C17="","",'QUAL. CALC'!C17))</f>
        <v/>
      </c>
      <c r="D17" s="344"/>
      <c r="E17" s="286" t="str">
        <f>IF(A17="","",IF('QUAL. CALC'!F17="","",'QUAL. CALC'!F17))</f>
        <v/>
      </c>
      <c r="F17" s="345" t="str">
        <f>IF(A17="","",IF('DEV.  DATA'!$E$32="","",'DEV.  DATA'!$E$35))</f>
        <v/>
      </c>
      <c r="G17" s="350" t="str">
        <f t="shared" si="0"/>
        <v/>
      </c>
    </row>
    <row r="18" spans="1:7" ht="23">
      <c r="A18" s="347" t="str">
        <f>IF(COSTS!$L$158="","",IF('QUAL. CALC'!A18="","",'QUAL. CALC'!A18))</f>
        <v/>
      </c>
      <c r="B18" s="348"/>
      <c r="C18" s="349" t="str">
        <f>IF(A18="","",IF('QUAL. CALC'!C18="","",'QUAL. CALC'!C18))</f>
        <v/>
      </c>
      <c r="D18" s="344"/>
      <c r="E18" s="286" t="str">
        <f>IF(A18="","",IF('QUAL. CALC'!F18="","",'QUAL. CALC'!F18))</f>
        <v/>
      </c>
      <c r="F18" s="345" t="str">
        <f>IF(A18="","",IF('DEV.  DATA'!$E$32="","",'DEV.  DATA'!$E$35))</f>
        <v/>
      </c>
      <c r="G18" s="350" t="str">
        <f t="shared" si="0"/>
        <v/>
      </c>
    </row>
    <row r="19" spans="1:7" ht="23">
      <c r="A19" s="347" t="str">
        <f>IF(COSTS!$L$158="","",IF('QUAL. CALC'!A19="","",'QUAL. CALC'!A19))</f>
        <v/>
      </c>
      <c r="B19" s="348"/>
      <c r="C19" s="349" t="str">
        <f>IF(A19="","",IF('QUAL. CALC'!C19="","",'QUAL. CALC'!C19))</f>
        <v/>
      </c>
      <c r="D19" s="344"/>
      <c r="E19" s="286" t="str">
        <f>IF(A19="","",IF('QUAL. CALC'!F19="","",'QUAL. CALC'!F19))</f>
        <v/>
      </c>
      <c r="F19" s="345" t="str">
        <f>IF(A19="","",IF('DEV.  DATA'!$E$32="","",'DEV.  DATA'!$E$35))</f>
        <v/>
      </c>
      <c r="G19" s="350" t="str">
        <f t="shared" si="0"/>
        <v/>
      </c>
    </row>
    <row r="20" spans="1:7" ht="23">
      <c r="A20" s="347" t="str">
        <f>IF(COSTS!$L$158="","",IF('QUAL. CALC'!A20="","",'QUAL. CALC'!A20))</f>
        <v/>
      </c>
      <c r="B20" s="348"/>
      <c r="C20" s="349" t="str">
        <f>IF(A20="","",IF('QUAL. CALC'!C20="","",'QUAL. CALC'!C20))</f>
        <v/>
      </c>
      <c r="D20" s="344"/>
      <c r="E20" s="286" t="str">
        <f>IF(A20="","",IF('QUAL. CALC'!F20="","",'QUAL. CALC'!F20))</f>
        <v/>
      </c>
      <c r="F20" s="345" t="str">
        <f>IF(A20="","",IF('DEV.  DATA'!$E$32="","",'DEV.  DATA'!$E$35))</f>
        <v/>
      </c>
      <c r="G20" s="350" t="str">
        <f t="shared" si="0"/>
        <v/>
      </c>
    </row>
    <row r="21" spans="1:7" ht="23">
      <c r="A21" s="347" t="str">
        <f>IF(COSTS!$L$158="","",IF('QUAL. CALC'!A21="","",'QUAL. CALC'!A21))</f>
        <v/>
      </c>
      <c r="B21" s="348"/>
      <c r="C21" s="349" t="str">
        <f>IF(A21="","",IF('QUAL. CALC'!C21="","",'QUAL. CALC'!C21))</f>
        <v/>
      </c>
      <c r="D21" s="344"/>
      <c r="E21" s="286" t="str">
        <f>IF(A21="","",IF('QUAL. CALC'!F21="","",'QUAL. CALC'!F21))</f>
        <v/>
      </c>
      <c r="F21" s="345" t="str">
        <f>IF(A21="","",IF('DEV.  DATA'!$E$32="","",'DEV.  DATA'!$E$35))</f>
        <v/>
      </c>
      <c r="G21" s="350" t="str">
        <f t="shared" si="0"/>
        <v/>
      </c>
    </row>
    <row r="22" spans="1:7" ht="23">
      <c r="A22" s="347" t="str">
        <f>IF(COSTS!$L$158="","",IF('QUAL. CALC'!A22="","",'QUAL. CALC'!A22))</f>
        <v/>
      </c>
      <c r="B22" s="348"/>
      <c r="C22" s="349" t="str">
        <f>IF(A22="","",IF('QUAL. CALC'!C22="","",'QUAL. CALC'!C22))</f>
        <v/>
      </c>
      <c r="D22" s="344"/>
      <c r="E22" s="286" t="str">
        <f>IF(A22="","",IF('QUAL. CALC'!F22="","",'QUAL. CALC'!F22))</f>
        <v/>
      </c>
      <c r="F22" s="345" t="str">
        <f>IF(A22="","",IF('DEV.  DATA'!$E$32="","",'DEV.  DATA'!$E$35))</f>
        <v/>
      </c>
      <c r="G22" s="350" t="str">
        <f t="shared" si="0"/>
        <v/>
      </c>
    </row>
    <row r="23" spans="1:7" ht="23">
      <c r="A23" s="347" t="str">
        <f>IF(COSTS!$L$158="","",IF('QUAL. CALC'!A23="","",'QUAL. CALC'!A23))</f>
        <v/>
      </c>
      <c r="B23" s="348"/>
      <c r="C23" s="349" t="str">
        <f>IF(A23="","",IF('QUAL. CALC'!C23="","",'QUAL. CALC'!C23))</f>
        <v/>
      </c>
      <c r="D23" s="344"/>
      <c r="E23" s="286" t="str">
        <f>IF(A23="","",IF('QUAL. CALC'!F23="","",'QUAL. CALC'!F23))</f>
        <v/>
      </c>
      <c r="F23" s="345" t="str">
        <f>IF(A23="","",IF('DEV.  DATA'!$E$32="","",'DEV.  DATA'!$E$35))</f>
        <v/>
      </c>
      <c r="G23" s="350" t="str">
        <f t="shared" si="0"/>
        <v/>
      </c>
    </row>
    <row r="24" spans="1:7" ht="23">
      <c r="A24" s="347" t="str">
        <f>IF(COSTS!$L$158="","",IF('QUAL. CALC'!A24="","",'QUAL. CALC'!A24))</f>
        <v/>
      </c>
      <c r="B24" s="348"/>
      <c r="C24" s="349" t="str">
        <f>IF(A24="","",IF('QUAL. CALC'!C24="","",'QUAL. CALC'!C24))</f>
        <v/>
      </c>
      <c r="D24" s="344"/>
      <c r="E24" s="286" t="str">
        <f>IF(A24="","",IF('QUAL. CALC'!F24="","",'QUAL. CALC'!F24))</f>
        <v/>
      </c>
      <c r="F24" s="345" t="str">
        <f>IF(A24="","",IF('DEV.  DATA'!$E$32="","",'DEV.  DATA'!$E$35))</f>
        <v/>
      </c>
      <c r="G24" s="350" t="str">
        <f t="shared" si="0"/>
        <v/>
      </c>
    </row>
    <row r="25" spans="1:7" ht="23">
      <c r="A25" s="347" t="str">
        <f>IF(COSTS!$L$158="","",IF('QUAL. CALC'!A25="","",'QUAL. CALC'!A25))</f>
        <v/>
      </c>
      <c r="B25" s="348"/>
      <c r="C25" s="349" t="str">
        <f>IF(A25="","",IF('QUAL. CALC'!C25="","",'QUAL. CALC'!C25))</f>
        <v/>
      </c>
      <c r="D25" s="344"/>
      <c r="E25" s="286" t="str">
        <f>IF(A25="","",IF('QUAL. CALC'!F25="","",'QUAL. CALC'!F25))</f>
        <v/>
      </c>
      <c r="F25" s="345" t="str">
        <f>IF(A25="","",IF('DEV.  DATA'!$E$32="","",'DEV.  DATA'!$E$35))</f>
        <v/>
      </c>
      <c r="G25" s="350" t="str">
        <f t="shared" si="0"/>
        <v/>
      </c>
    </row>
    <row r="26" spans="1:7" ht="23">
      <c r="A26" s="347" t="str">
        <f>IF(COSTS!$L$158="","",IF('QUAL. CALC'!A26="","",'QUAL. CALC'!A26))</f>
        <v/>
      </c>
      <c r="B26" s="348"/>
      <c r="C26" s="349" t="str">
        <f>IF(A26="","",IF('QUAL. CALC'!C26="","",'QUAL. CALC'!C26))</f>
        <v/>
      </c>
      <c r="D26" s="344"/>
      <c r="E26" s="286" t="str">
        <f>IF(A26="","",IF('QUAL. CALC'!F26="","",'QUAL. CALC'!F26))</f>
        <v/>
      </c>
      <c r="F26" s="345" t="str">
        <f>IF(A26="","",IF('DEV.  DATA'!$E$32="","",'DEV.  DATA'!$E$35))</f>
        <v/>
      </c>
      <c r="G26" s="350" t="str">
        <f t="shared" si="0"/>
        <v/>
      </c>
    </row>
    <row r="27" spans="1:7" ht="23">
      <c r="A27" s="347" t="str">
        <f>IF(COSTS!$L$158="","",IF('QUAL. CALC'!A27="","",'QUAL. CALC'!A27))</f>
        <v/>
      </c>
      <c r="B27" s="348"/>
      <c r="C27" s="349" t="str">
        <f>IF(A27="","",IF('QUAL. CALC'!C27="","",'QUAL. CALC'!C27))</f>
        <v/>
      </c>
      <c r="D27" s="344"/>
      <c r="E27" s="286" t="str">
        <f>IF(A27="","",IF('QUAL. CALC'!F27="","",'QUAL. CALC'!F27))</f>
        <v/>
      </c>
      <c r="F27" s="345" t="str">
        <f>IF(A27="","",IF('DEV.  DATA'!$E$32="","",'DEV.  DATA'!$E$35))</f>
        <v/>
      </c>
      <c r="G27" s="350" t="str">
        <f t="shared" si="0"/>
        <v/>
      </c>
    </row>
    <row r="28" spans="1:7" ht="23">
      <c r="A28" s="347" t="str">
        <f>IF(COSTS!$L$158="","",IF('QUAL. CALC'!A28="","",'QUAL. CALC'!A28))</f>
        <v/>
      </c>
      <c r="B28" s="348"/>
      <c r="C28" s="349" t="str">
        <f>IF(A28="","",IF('QUAL. CALC'!C28="","",'QUAL. CALC'!C28))</f>
        <v/>
      </c>
      <c r="D28" s="344"/>
      <c r="E28" s="286" t="str">
        <f>IF(A28="","",IF('QUAL. CALC'!F28="","",'QUAL. CALC'!F28))</f>
        <v/>
      </c>
      <c r="F28" s="345" t="str">
        <f>IF(A28="","",IF('DEV.  DATA'!$E$32="","",'DEV.  DATA'!$E$35))</f>
        <v/>
      </c>
      <c r="G28" s="350" t="str">
        <f t="shared" si="0"/>
        <v/>
      </c>
    </row>
    <row r="29" spans="1:7" ht="23">
      <c r="A29" s="347" t="str">
        <f>IF(COSTS!$L$158="","",IF('QUAL. CALC'!A29="","",'QUAL. CALC'!A29))</f>
        <v/>
      </c>
      <c r="B29" s="348"/>
      <c r="C29" s="349" t="str">
        <f>IF(A29="","",IF('QUAL. CALC'!C29="","",'QUAL. CALC'!C29))</f>
        <v/>
      </c>
      <c r="D29" s="344"/>
      <c r="E29" s="286" t="str">
        <f>IF(A29="","",IF('QUAL. CALC'!F29="","",'QUAL. CALC'!F29))</f>
        <v/>
      </c>
      <c r="F29" s="345" t="str">
        <f>IF(A29="","",IF('DEV.  DATA'!$E$32="","",'DEV.  DATA'!$E$35))</f>
        <v/>
      </c>
      <c r="G29" s="350" t="str">
        <f t="shared" si="0"/>
        <v/>
      </c>
    </row>
    <row r="30" spans="1:7" ht="23">
      <c r="A30" s="347" t="str">
        <f>IF(COSTS!$L$158="","",IF('QUAL. CALC'!A30="","",'QUAL. CALC'!A30))</f>
        <v/>
      </c>
      <c r="B30" s="348"/>
      <c r="C30" s="349" t="str">
        <f>IF(A30="","",IF('QUAL. CALC'!C30="","",'QUAL. CALC'!C30))</f>
        <v/>
      </c>
      <c r="D30" s="344"/>
      <c r="E30" s="286" t="str">
        <f>IF(A30="","",IF('QUAL. CALC'!F30="","",'QUAL. CALC'!F30))</f>
        <v/>
      </c>
      <c r="F30" s="345" t="str">
        <f>IF(A30="","",IF('DEV.  DATA'!$E$32="","",'DEV.  DATA'!$E$35))</f>
        <v/>
      </c>
      <c r="G30" s="350" t="str">
        <f t="shared" si="0"/>
        <v/>
      </c>
    </row>
    <row r="31" spans="1:7" ht="23">
      <c r="A31" s="347" t="str">
        <f>IF(COSTS!$L$158="","",IF('QUAL. CALC'!A31="","",'QUAL. CALC'!A31))</f>
        <v/>
      </c>
      <c r="B31" s="348"/>
      <c r="C31" s="349" t="str">
        <f>IF(A31="","",IF('QUAL. CALC'!C31="","",'QUAL. CALC'!C31))</f>
        <v/>
      </c>
      <c r="D31" s="344"/>
      <c r="E31" s="286" t="str">
        <f>IF(A31="","",IF('QUAL. CALC'!F31="","",'QUAL. CALC'!F31))</f>
        <v/>
      </c>
      <c r="F31" s="345" t="str">
        <f>IF(A31="","",IF('DEV.  DATA'!$E$32="","",'DEV.  DATA'!$E$35))</f>
        <v/>
      </c>
      <c r="G31" s="350" t="str">
        <f t="shared" si="0"/>
        <v/>
      </c>
    </row>
    <row r="32" spans="1:7" ht="23">
      <c r="A32" s="347" t="str">
        <f>IF(COSTS!$L$158="","",IF('QUAL. CALC'!A32="","",'QUAL. CALC'!A32))</f>
        <v/>
      </c>
      <c r="B32" s="348"/>
      <c r="C32" s="349" t="str">
        <f>IF(A32="","",IF('QUAL. CALC'!C32="","",'QUAL. CALC'!C32))</f>
        <v/>
      </c>
      <c r="D32" s="344"/>
      <c r="E32" s="286" t="str">
        <f>IF(A32="","",IF('QUAL. CALC'!F32="","",'QUAL. CALC'!F32))</f>
        <v/>
      </c>
      <c r="F32" s="345" t="str">
        <f>IF(A32="","",IF('DEV.  DATA'!$E$32="","",'DEV.  DATA'!$E$35))</f>
        <v/>
      </c>
      <c r="G32" s="350" t="str">
        <f t="shared" si="0"/>
        <v/>
      </c>
    </row>
    <row r="33" spans="1:7" ht="23">
      <c r="A33" s="347" t="str">
        <f>IF(COSTS!$L$158="","",IF('QUAL. CALC'!A33="","",'QUAL. CALC'!A33))</f>
        <v/>
      </c>
      <c r="B33" s="348"/>
      <c r="C33" s="349" t="str">
        <f>IF(A33="","",IF('QUAL. CALC'!C33="","",'QUAL. CALC'!C33))</f>
        <v/>
      </c>
      <c r="D33" s="344"/>
      <c r="E33" s="286" t="str">
        <f>IF(A33="","",IF('QUAL. CALC'!F33="","",'QUAL. CALC'!F33))</f>
        <v/>
      </c>
      <c r="F33" s="345" t="str">
        <f>IF(A33="","",IF('DEV.  DATA'!$E$32="","",'DEV.  DATA'!$E$35))</f>
        <v/>
      </c>
      <c r="G33" s="350" t="str">
        <f t="shared" si="0"/>
        <v/>
      </c>
    </row>
    <row r="34" spans="1:7" ht="23">
      <c r="A34" s="347" t="str">
        <f>IF(COSTS!$L$158="","",IF('QUAL. CALC'!A34="","",'QUAL. CALC'!A34))</f>
        <v/>
      </c>
      <c r="B34" s="348"/>
      <c r="C34" s="349" t="str">
        <f>IF(A34="","",IF('QUAL. CALC'!C34="","",'QUAL. CALC'!C34))</f>
        <v/>
      </c>
      <c r="D34" s="344"/>
      <c r="E34" s="286" t="str">
        <f>IF(A34="","",IF('QUAL. CALC'!F34="","",'QUAL. CALC'!F34))</f>
        <v/>
      </c>
      <c r="F34" s="345" t="str">
        <f>IF(A34="","",IF('DEV.  DATA'!$E$32="","",'DEV.  DATA'!$E$35))</f>
        <v/>
      </c>
      <c r="G34" s="350" t="str">
        <f t="shared" si="0"/>
        <v/>
      </c>
    </row>
    <row r="35" spans="1:7" ht="23">
      <c r="A35" s="347" t="str">
        <f>IF(COSTS!$L$158="","",IF('QUAL. CALC'!A35="","",'QUAL. CALC'!A35))</f>
        <v/>
      </c>
      <c r="B35" s="348"/>
      <c r="C35" s="349" t="str">
        <f>IF(A35="","",IF('QUAL. CALC'!C35="","",'QUAL. CALC'!C35))</f>
        <v/>
      </c>
      <c r="D35" s="344"/>
      <c r="E35" s="286" t="str">
        <f>IF(A35="","",IF('QUAL. CALC'!F35="","",'QUAL. CALC'!F35))</f>
        <v/>
      </c>
      <c r="F35" s="345" t="str">
        <f>IF(A35="","",IF('DEV.  DATA'!$E$32="","",'DEV.  DATA'!$E$35))</f>
        <v/>
      </c>
      <c r="G35" s="350" t="str">
        <f t="shared" si="0"/>
        <v/>
      </c>
    </row>
    <row r="36" spans="1:7" ht="23">
      <c r="A36" s="347" t="str">
        <f>IF(COSTS!$L$158="","",IF('QUAL. CALC'!A36="","",'QUAL. CALC'!A36))</f>
        <v/>
      </c>
      <c r="B36" s="348"/>
      <c r="C36" s="349" t="str">
        <f>IF(A36="","",IF('QUAL. CALC'!C36="","",'QUAL. CALC'!C36))</f>
        <v/>
      </c>
      <c r="D36" s="344"/>
      <c r="E36" s="286" t="str">
        <f>IF(A36="","",IF('QUAL. CALC'!F36="","",'QUAL. CALC'!F36))</f>
        <v/>
      </c>
      <c r="F36" s="345" t="str">
        <f>IF(A36="","",IF('DEV.  DATA'!$E$32="","",'DEV.  DATA'!$E$35))</f>
        <v/>
      </c>
      <c r="G36" s="350" t="str">
        <f t="shared" si="0"/>
        <v/>
      </c>
    </row>
    <row r="37" spans="1:7" ht="23">
      <c r="A37" s="347" t="str">
        <f>IF(COSTS!$L$158="","",IF('QUAL. CALC'!A37="","",'QUAL. CALC'!A37))</f>
        <v/>
      </c>
      <c r="B37" s="348"/>
      <c r="C37" s="349" t="str">
        <f>IF(A37="","",IF('QUAL. CALC'!C37="","",'QUAL. CALC'!C37))</f>
        <v/>
      </c>
      <c r="D37" s="344"/>
      <c r="E37" s="286" t="str">
        <f>IF(A37="","",IF('QUAL. CALC'!F37="","",'QUAL. CALC'!F37))</f>
        <v/>
      </c>
      <c r="F37" s="345" t="str">
        <f>IF(A37="","",IF('DEV.  DATA'!$E$32="","",'DEV.  DATA'!$E$35))</f>
        <v/>
      </c>
      <c r="G37" s="350" t="str">
        <f t="shared" si="0"/>
        <v/>
      </c>
    </row>
    <row r="38" spans="1:7" ht="23.5" thickBot="1">
      <c r="A38" s="347" t="str">
        <f>IF(COSTS!$L$158="","",IF('QUAL. CALC'!A38="","",'QUAL. CALC'!A38))</f>
        <v/>
      </c>
      <c r="B38" s="351"/>
      <c r="C38" s="349" t="str">
        <f>IF(A38="","",IF('QUAL. CALC'!C38="","",'QUAL. CALC'!C38))</f>
        <v/>
      </c>
      <c r="D38" s="344"/>
      <c r="E38" s="286" t="str">
        <f>IF(A38="","",IF('QUAL. CALC'!F38="","",'QUAL. CALC'!F38))</f>
        <v/>
      </c>
      <c r="F38" s="345" t="str">
        <f>IF(A38="","",IF('DEV.  DATA'!$E$32="","",'DEV.  DATA'!$E$35))</f>
        <v/>
      </c>
      <c r="G38" s="350" t="str">
        <f t="shared" si="0"/>
        <v/>
      </c>
    </row>
    <row r="39" spans="1:7" ht="23.5" thickBot="1">
      <c r="A39" s="88" t="str">
        <f>IF(D8="","",IF(D39=COSTS!H158,"","You may have an error."))</f>
        <v/>
      </c>
      <c r="B39" s="30" t="s">
        <v>96</v>
      </c>
      <c r="C39" s="346" t="str">
        <f>IF(C8="","",SUM(C8:C38))</f>
        <v/>
      </c>
      <c r="D39" s="108" t="str">
        <f>IF(D8="","",SUM(D8:D38))</f>
        <v/>
      </c>
      <c r="E39" s="20"/>
      <c r="F39" s="23"/>
      <c r="G39" s="108" t="str">
        <f>IF(G8="","",SUM(G8:G38))</f>
        <v/>
      </c>
    </row>
    <row r="40" spans="1:7" ht="23">
      <c r="A40" s="88"/>
      <c r="B40" s="214"/>
      <c r="C40" s="215"/>
      <c r="D40" s="216"/>
      <c r="E40" s="20"/>
      <c r="F40" s="23"/>
      <c r="G40" s="216"/>
    </row>
    <row r="41" spans="1:7" ht="48.75" customHeight="1">
      <c r="A41" s="490" t="str">
        <f>IF(D8="","",IF(D39=COSTS!H158,"","You may have an error.   Total eligible acquisition costs should equal the entry on Line B.6.(d) for the first column on page 3.  Please explain the difference at Exhibit A."))</f>
        <v/>
      </c>
      <c r="B41" s="491"/>
      <c r="C41" s="491"/>
      <c r="D41" s="491"/>
      <c r="E41" s="491"/>
      <c r="F41" s="491"/>
      <c r="G41" s="491"/>
    </row>
  </sheetData>
  <sheetProtection algorithmName="SHA-512" hashValue="+dBmpKj+7m9Rw3xMWY8UxDRf4ZdmBm7iAWMfu+UcNJ4Y3W3+HGZcA4/5ieoC1ettmQR+Rb5SBSjxOE7I178wLw==" saltValue="Az13QWQNHODAE9ua4NsRuw==" spinCount="100000" sheet="1" objects="1" scenarios="1"/>
  <mergeCells count="1">
    <mergeCell ref="A41:G41"/>
  </mergeCells>
  <phoneticPr fontId="0" type="noConversion"/>
  <dataValidations count="7">
    <dataValidation allowBlank="1" showInputMessage="1" showErrorMessage="1" prompt="This entry is from what was entered on the &quot;Applic. Fract.&quot; worksheet." sqref="A8" xr:uid="{00000000-0002-0000-0500-000000000000}"/>
    <dataValidation allowBlank="1" showInputMessage="1" showErrorMessage="1" prompt="This entry comes from what was entered on the &quot;Applic. Fract. worksheet." sqref="C8" xr:uid="{00000000-0002-0000-0500-000001000000}"/>
    <dataValidation allowBlank="1" showInputMessage="1" showErrorMessage="1" prompt="This entry comes from the response to question 3 on the &quot;Dev. Data&quot; worksheet or if less than 100%, the last column of the &quot;Applic. Fract.&quot; worksheet." sqref="E8" xr:uid="{00000000-0002-0000-0500-000002000000}"/>
    <dataValidation type="custom" allowBlank="1" showInputMessage="1" showErrorMessage="1" error="This entry is based on the response to question 1 on the &quot;Dev. Data.&quot; worksheet.  You will have to change the response at question 1 to change this entry.  SELECT &quot;CANCEL&quot;." sqref="F9:F38" xr:uid="{00000000-0002-0000-0500-000003000000}">
      <formula1>$A$3&lt;&gt;"y"</formula1>
    </dataValidation>
    <dataValidation type="custom" allowBlank="1" showInputMessage="1" showErrorMessage="1" error="This entry is based on the response to question 1 on the &quot;Dev. Data.&quot; worksheet.  You will have to change the response at question 1 to change this entry.  SELECT &quot;CANCEL&quot;." prompt="You may enter a rate here only if you responded &quot;No&quot; to question 1 on the &quot;Dev. Data&quot; worksheet that is in reference to whether or not all buildings have the same credit rate." sqref="F8" xr:uid="{00000000-0002-0000-0500-000004000000}">
      <formula1>$A$3&lt;&gt;"y"</formula1>
    </dataValidation>
    <dataValidation allowBlank="1" showInputMessage="1" showErrorMessage="1" prompt="This represents the product of the eligible basis, the applicable fraction,and the credit rate." sqref="G8" xr:uid="{00000000-0002-0000-0500-000005000000}"/>
    <dataValidation allowBlank="1" showInputMessage="1" showErrorMessage="1" prompt="Enter the placed in service date as it relates to the building's acquisition." sqref="B8" xr:uid="{00000000-0002-0000-0500-000006000000}"/>
  </dataValidations>
  <printOptions horizontalCentered="1"/>
  <pageMargins left="0.5" right="0.5" top="0.5" bottom="0.75" header="0.5" footer="0.5"/>
  <pageSetup scale="58" firstPageNumber="9" orientation="landscape" useFirstPageNumber="1" r:id="rId1"/>
  <headerFooter alignWithMargins="0">
    <oddFooter>&amp;LHC Development Final Cost Certification (DFCC)
&amp;10Rev. 04-2020&amp;RPage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indexed="46"/>
    <pageSetUpPr fitToPage="1"/>
  </sheetPr>
  <dimension ref="A1:K71"/>
  <sheetViews>
    <sheetView defaultGridColor="0" topLeftCell="A25" colorId="22" zoomScale="60" zoomScaleNormal="60" workbookViewId="0">
      <selection activeCell="H37" sqref="H37"/>
    </sheetView>
  </sheetViews>
  <sheetFormatPr defaultColWidth="9.69921875" defaultRowHeight="22.5"/>
  <cols>
    <col min="1" max="1" width="4.59765625" customWidth="1"/>
    <col min="2" max="2" width="5.69921875" customWidth="1"/>
    <col min="3" max="3" width="10.69921875" customWidth="1"/>
    <col min="4" max="4" width="8.69921875" customWidth="1"/>
    <col min="5" max="5" width="6.046875" customWidth="1"/>
    <col min="6" max="6" width="14.09765625" customWidth="1"/>
    <col min="7" max="7" width="7.69921875" customWidth="1"/>
    <col min="8" max="8" width="13.296875" customWidth="1"/>
    <col min="9" max="9" width="3.59765625" customWidth="1"/>
    <col min="10" max="10" width="12.59765625" customWidth="1"/>
    <col min="11" max="11" width="2.59765625" customWidth="1"/>
  </cols>
  <sheetData>
    <row r="1" spans="1:11">
      <c r="A1" s="82"/>
      <c r="B1" s="82"/>
      <c r="C1" s="82"/>
      <c r="D1" s="82"/>
      <c r="E1" s="82"/>
      <c r="F1" s="82"/>
      <c r="G1" s="82"/>
      <c r="H1" s="205"/>
      <c r="I1" s="205"/>
      <c r="J1" s="206" t="str">
        <f>"Application #: "&amp;IF(COSTS!$K$6="","",COSTS!$K$6)</f>
        <v xml:space="preserve">Application #: </v>
      </c>
      <c r="K1" s="82"/>
    </row>
    <row r="2" spans="1:11">
      <c r="A2" s="82"/>
      <c r="B2" s="82"/>
      <c r="C2" s="82"/>
      <c r="D2" s="82"/>
      <c r="E2" s="82"/>
      <c r="F2" s="82"/>
      <c r="G2" s="82"/>
      <c r="H2" s="82"/>
      <c r="I2" s="82"/>
      <c r="J2" s="82"/>
      <c r="K2" s="82"/>
    </row>
    <row r="3" spans="1:11" ht="23">
      <c r="A3" s="170" t="s">
        <v>88</v>
      </c>
      <c r="B3" s="70"/>
      <c r="C3" s="70"/>
      <c r="D3" s="70"/>
      <c r="E3" s="70"/>
      <c r="F3" s="70"/>
      <c r="G3" s="70"/>
      <c r="H3" s="83"/>
      <c r="I3" s="83"/>
      <c r="J3" s="83"/>
      <c r="K3" s="70"/>
    </row>
    <row r="4" spans="1:11">
      <c r="A4" s="70"/>
      <c r="B4" s="70"/>
      <c r="C4" s="70"/>
      <c r="D4" s="70"/>
      <c r="E4" s="70"/>
      <c r="F4" s="70"/>
      <c r="G4" s="70"/>
      <c r="H4" s="83"/>
      <c r="I4" s="83"/>
      <c r="J4" s="83"/>
      <c r="K4" s="70"/>
    </row>
    <row r="5" spans="1:11">
      <c r="A5" s="69"/>
      <c r="B5" s="69" t="s">
        <v>89</v>
      </c>
      <c r="C5" s="69"/>
      <c r="D5" s="69"/>
      <c r="E5" s="69"/>
      <c r="F5" s="69"/>
      <c r="G5" s="69"/>
      <c r="H5" s="84"/>
      <c r="I5" s="84"/>
      <c r="J5" s="84"/>
      <c r="K5" s="70"/>
    </row>
    <row r="6" spans="1:11" ht="20.149999999999999" customHeight="1">
      <c r="A6" s="69"/>
      <c r="B6" s="69"/>
      <c r="C6" s="69"/>
      <c r="D6" s="69"/>
      <c r="E6" s="69"/>
      <c r="F6" s="69"/>
      <c r="G6" s="69"/>
      <c r="H6" s="84"/>
      <c r="I6" s="84"/>
      <c r="J6" s="84"/>
      <c r="K6" s="70"/>
    </row>
    <row r="7" spans="1:11" ht="23">
      <c r="A7" s="70"/>
      <c r="B7" s="70" t="s">
        <v>215</v>
      </c>
      <c r="C7" s="70"/>
      <c r="D7" s="70"/>
      <c r="E7" s="70"/>
      <c r="F7" s="70"/>
      <c r="G7" s="70"/>
      <c r="H7" s="110" t="str">
        <f>COSTS!L206</f>
        <v/>
      </c>
      <c r="I7" s="83"/>
      <c r="J7" s="83"/>
      <c r="K7" s="70"/>
    </row>
    <row r="8" spans="1:11" ht="20.149999999999999" customHeight="1">
      <c r="A8" s="70"/>
      <c r="B8" s="70"/>
      <c r="C8" s="70"/>
      <c r="D8" s="70"/>
      <c r="E8" s="70"/>
      <c r="F8" s="70"/>
      <c r="G8" s="70"/>
      <c r="H8" s="83"/>
      <c r="I8" s="83"/>
      <c r="J8" s="83"/>
      <c r="K8" s="70"/>
    </row>
    <row r="9" spans="1:11">
      <c r="A9" s="70"/>
      <c r="B9" s="70" t="s">
        <v>90</v>
      </c>
      <c r="C9" s="70"/>
      <c r="D9" s="70"/>
      <c r="E9" s="70"/>
      <c r="F9" s="70"/>
      <c r="G9" s="70"/>
      <c r="H9" s="83"/>
      <c r="I9" s="83"/>
      <c r="J9" s="83"/>
      <c r="K9" s="70"/>
    </row>
    <row r="10" spans="1:11" ht="20.149999999999999" customHeight="1">
      <c r="A10" s="70"/>
      <c r="B10" s="70"/>
      <c r="C10" s="70"/>
      <c r="D10" s="70"/>
      <c r="E10" s="70"/>
      <c r="F10" s="70"/>
      <c r="G10" s="70"/>
      <c r="H10" s="83"/>
      <c r="I10" s="83"/>
      <c r="J10" s="83"/>
      <c r="K10" s="70"/>
    </row>
    <row r="11" spans="1:11" ht="23">
      <c r="A11" s="70"/>
      <c r="B11" s="70"/>
      <c r="C11" s="70" t="s">
        <v>91</v>
      </c>
      <c r="D11" s="70"/>
      <c r="E11" s="70"/>
      <c r="F11" s="110" t="str">
        <f>IF(COSTS!H16="","",COSTS!H16)</f>
        <v/>
      </c>
      <c r="G11" s="70"/>
      <c r="H11" s="83"/>
      <c r="I11" s="83"/>
      <c r="J11" s="83"/>
      <c r="K11" s="70"/>
    </row>
    <row r="12" spans="1:11" ht="23">
      <c r="A12" s="70"/>
      <c r="B12" s="70"/>
      <c r="C12" s="70" t="s">
        <v>92</v>
      </c>
      <c r="D12" s="70"/>
      <c r="E12" s="70"/>
      <c r="F12" s="110" t="str">
        <f>IF(COSTS!H17="","",COSTS!H17)</f>
        <v/>
      </c>
      <c r="G12" s="70"/>
      <c r="H12" s="83"/>
      <c r="I12" s="83"/>
      <c r="J12" s="83"/>
      <c r="K12" s="70"/>
    </row>
    <row r="13" spans="1:11" ht="23">
      <c r="A13" s="70"/>
      <c r="B13" s="70"/>
      <c r="C13" s="70" t="s">
        <v>93</v>
      </c>
      <c r="D13" s="70"/>
      <c r="E13" s="70"/>
      <c r="F13" s="110" t="str">
        <f>IF(COSTS!H18="","",COSTS!H18)</f>
        <v/>
      </c>
      <c r="G13" s="70"/>
      <c r="H13" s="83"/>
      <c r="I13" s="83"/>
      <c r="J13" s="83"/>
      <c r="K13" s="70"/>
    </row>
    <row r="14" spans="1:11" ht="23">
      <c r="A14" s="70"/>
      <c r="B14" s="70"/>
      <c r="C14" s="70" t="s">
        <v>94</v>
      </c>
      <c r="D14" s="70"/>
      <c r="E14" s="70"/>
      <c r="F14" s="110" t="str">
        <f>IF(COSTS!H19="","",COSTS!H19)</f>
        <v/>
      </c>
      <c r="G14" s="70"/>
      <c r="H14" s="83"/>
      <c r="I14" s="83"/>
      <c r="J14" s="83"/>
      <c r="K14" s="70"/>
    </row>
    <row r="15" spans="1:11" ht="23">
      <c r="A15" s="70"/>
      <c r="B15" s="70"/>
      <c r="C15" s="70" t="s">
        <v>95</v>
      </c>
      <c r="D15" s="70"/>
      <c r="E15" s="70"/>
      <c r="F15" s="110" t="str">
        <f>IF(COSTS!H20="","",COSTS!H20)</f>
        <v/>
      </c>
      <c r="G15" s="70"/>
      <c r="H15" s="83"/>
      <c r="I15" s="83"/>
      <c r="J15" s="83"/>
      <c r="K15" s="70"/>
    </row>
    <row r="16" spans="1:11" ht="23">
      <c r="A16" s="70"/>
      <c r="B16" s="70"/>
      <c r="C16" s="70" t="s">
        <v>231</v>
      </c>
      <c r="D16" s="70"/>
      <c r="E16" s="70"/>
      <c r="F16" s="110" t="str">
        <f>IF(COSTS!H22="","",COSTS!H22)</f>
        <v/>
      </c>
      <c r="G16" s="70"/>
      <c r="H16" s="83"/>
      <c r="I16" s="83"/>
      <c r="J16" s="83"/>
      <c r="K16" s="70"/>
    </row>
    <row r="17" spans="1:11" ht="23">
      <c r="A17" s="70"/>
      <c r="B17" s="70"/>
      <c r="C17" s="70" t="str">
        <f>"Other: "&amp;IF(COSTS!C24="","",COSTS!C24)</f>
        <v xml:space="preserve">Other: </v>
      </c>
      <c r="D17" s="70"/>
      <c r="E17" s="70"/>
      <c r="F17" s="189" t="str">
        <f>IF(COSTS!H24="","",COSTS!H24)</f>
        <v/>
      </c>
      <c r="G17" s="70"/>
      <c r="H17" s="83"/>
      <c r="I17" s="83"/>
      <c r="J17" s="83"/>
      <c r="K17" s="70"/>
    </row>
    <row r="18" spans="1:11" ht="23">
      <c r="A18" s="70"/>
      <c r="B18" s="70"/>
      <c r="C18" s="70" t="str">
        <f>"Other: "&amp;IF(COSTS!C25="","",COSTS!C25)</f>
        <v xml:space="preserve">Other: </v>
      </c>
      <c r="D18" s="70"/>
      <c r="E18" s="70"/>
      <c r="F18" s="189" t="str">
        <f>IF(COSTS!H25="","",COSTS!H25)</f>
        <v/>
      </c>
      <c r="G18" s="70"/>
      <c r="H18" s="83"/>
      <c r="I18" s="83"/>
      <c r="J18" s="83"/>
      <c r="K18" s="70"/>
    </row>
    <row r="19" spans="1:11" ht="23">
      <c r="A19" s="70"/>
      <c r="B19" s="70"/>
      <c r="C19" s="70" t="s">
        <v>350</v>
      </c>
      <c r="D19" s="70"/>
      <c r="E19" s="70"/>
      <c r="F19" s="234"/>
      <c r="G19" s="70"/>
      <c r="H19" s="83"/>
      <c r="I19" s="83"/>
      <c r="J19" s="83"/>
      <c r="K19" s="70"/>
    </row>
    <row r="20" spans="1:11" ht="23">
      <c r="A20" s="70"/>
      <c r="B20" s="70"/>
      <c r="C20" s="70"/>
      <c r="D20" s="70"/>
      <c r="E20" s="70"/>
      <c r="F20" s="70"/>
      <c r="G20" s="150" t="s">
        <v>311</v>
      </c>
      <c r="H20" s="110" t="str">
        <f>IF(SUM(F11:F19)=0,"",SUM(F11:F19))</f>
        <v/>
      </c>
      <c r="I20" s="83"/>
      <c r="J20" s="83"/>
      <c r="K20" s="70"/>
    </row>
    <row r="21" spans="1:11" ht="20.149999999999999" customHeight="1">
      <c r="A21" s="70"/>
      <c r="B21" s="69"/>
      <c r="C21" s="69"/>
      <c r="D21" s="69"/>
      <c r="E21" s="69"/>
      <c r="F21" s="69"/>
      <c r="G21" s="69"/>
      <c r="H21" s="111"/>
      <c r="I21" s="83"/>
      <c r="J21" s="83"/>
      <c r="K21" s="70"/>
    </row>
    <row r="22" spans="1:11" ht="10" customHeight="1">
      <c r="A22" s="70"/>
      <c r="B22" s="69"/>
      <c r="C22" s="69"/>
      <c r="D22" s="69"/>
      <c r="E22" s="69"/>
      <c r="F22" s="69"/>
      <c r="G22" s="69"/>
      <c r="H22" s="111"/>
      <c r="I22" s="83"/>
      <c r="J22" s="83"/>
      <c r="K22" s="70"/>
    </row>
    <row r="23" spans="1:11" ht="23">
      <c r="A23" s="70"/>
      <c r="B23" s="70" t="s">
        <v>312</v>
      </c>
      <c r="C23" s="70"/>
      <c r="D23" s="70"/>
      <c r="E23" s="70"/>
      <c r="F23" s="70"/>
      <c r="G23" s="70"/>
      <c r="H23" s="110" t="str">
        <f>IF(H7="","",H7-H20)</f>
        <v/>
      </c>
      <c r="I23" s="83"/>
      <c r="J23" s="83"/>
      <c r="K23" s="70"/>
    </row>
    <row r="24" spans="1:11" ht="20.149999999999999" customHeight="1">
      <c r="A24" s="70"/>
      <c r="B24" s="85" t="str">
        <f>IF('CREDIT CALC.'!H23="","",IF(OR('DEV.  DATA'!C12="",'DEV.  DATA'!D25=""),"You must enter the syndication rate and the % of credits being purchased on the Dev. Data worksheet.",""))</f>
        <v/>
      </c>
      <c r="C24" s="69"/>
      <c r="D24" s="69"/>
      <c r="E24" s="69"/>
      <c r="F24" s="69"/>
      <c r="G24" s="69"/>
      <c r="H24" s="111"/>
      <c r="I24" s="83"/>
      <c r="J24" s="83"/>
      <c r="K24" s="70"/>
    </row>
    <row r="25" spans="1:11" ht="23">
      <c r="A25" s="70"/>
      <c r="B25" s="70" t="s">
        <v>97</v>
      </c>
      <c r="C25" s="70"/>
      <c r="D25" s="70"/>
      <c r="E25" s="70"/>
      <c r="F25" s="70"/>
      <c r="G25" s="70"/>
      <c r="H25" s="110" t="str">
        <f>IF(OR(H23="",'DEV.  DATA'!C12=0),"",ROUND(H23/('DEV.  DATA'!C12/100)/(IF('DEV.  DATA'!D25&lt;99.99,99.99,'DEV.  DATA'!D25)/100),0))</f>
        <v/>
      </c>
      <c r="I25" s="83"/>
      <c r="J25" s="83"/>
      <c r="K25" s="70"/>
    </row>
    <row r="26" spans="1:11" ht="23">
      <c r="A26" s="70"/>
      <c r="B26" s="70" t="s">
        <v>98</v>
      </c>
      <c r="C26" s="70"/>
      <c r="D26" s="70"/>
      <c r="E26" s="70"/>
      <c r="F26" s="70"/>
      <c r="G26" s="70"/>
      <c r="H26" s="112"/>
      <c r="I26" s="83"/>
      <c r="J26" s="83"/>
      <c r="K26" s="70"/>
    </row>
    <row r="27" spans="1:11" ht="23">
      <c r="A27" s="70"/>
      <c r="B27" s="70" t="s">
        <v>267</v>
      </c>
      <c r="C27" s="70"/>
      <c r="D27" s="70"/>
      <c r="E27" s="70"/>
      <c r="F27" s="70"/>
      <c r="G27" s="70"/>
      <c r="H27" s="112"/>
      <c r="I27" s="83"/>
      <c r="J27" s="83"/>
      <c r="K27" s="70"/>
    </row>
    <row r="28" spans="1:11" ht="20.149999999999999" customHeight="1">
      <c r="A28" s="70"/>
      <c r="B28" s="69"/>
      <c r="C28" s="69"/>
      <c r="D28" s="69"/>
      <c r="E28" s="69"/>
      <c r="F28" s="69"/>
      <c r="G28" s="69"/>
      <c r="H28" s="112"/>
      <c r="I28" s="83"/>
      <c r="J28" s="83"/>
      <c r="K28" s="70"/>
    </row>
    <row r="29" spans="1:11" ht="23">
      <c r="A29" s="70"/>
      <c r="B29" s="69" t="s">
        <v>340</v>
      </c>
      <c r="C29" s="69"/>
      <c r="D29" s="69"/>
      <c r="E29" s="69"/>
      <c r="F29" s="69"/>
      <c r="G29" s="69"/>
      <c r="H29" s="112"/>
      <c r="I29" s="83"/>
      <c r="J29" s="83"/>
      <c r="K29" s="70"/>
    </row>
    <row r="30" spans="1:11" ht="23">
      <c r="A30" s="70"/>
      <c r="B30" s="69" t="s">
        <v>313</v>
      </c>
      <c r="C30" s="69"/>
      <c r="D30" s="69"/>
      <c r="E30" s="69"/>
      <c r="F30" s="69"/>
      <c r="G30" s="69"/>
      <c r="H30" s="112"/>
      <c r="I30" s="83"/>
      <c r="J30" s="83"/>
      <c r="K30" s="70"/>
    </row>
    <row r="31" spans="1:11" ht="23">
      <c r="A31" s="70"/>
      <c r="B31" s="69" t="s">
        <v>314</v>
      </c>
      <c r="C31" s="69"/>
      <c r="D31" s="69"/>
      <c r="E31" s="69"/>
      <c r="F31" s="69"/>
      <c r="G31" s="69"/>
      <c r="H31" s="112"/>
      <c r="I31" s="83"/>
      <c r="J31" s="83"/>
      <c r="K31" s="70"/>
    </row>
    <row r="32" spans="1:11" ht="20.149999999999999" customHeight="1">
      <c r="A32" s="70"/>
      <c r="B32" s="69"/>
      <c r="C32" s="69"/>
      <c r="D32" s="69"/>
      <c r="E32" s="69"/>
      <c r="F32" s="69"/>
      <c r="G32" s="69"/>
      <c r="H32" s="112"/>
      <c r="I32" s="83"/>
      <c r="J32" s="83"/>
      <c r="K32" s="70"/>
    </row>
    <row r="33" spans="1:11" ht="23">
      <c r="A33" s="69"/>
      <c r="B33" s="70" t="s">
        <v>279</v>
      </c>
      <c r="C33" s="70"/>
      <c r="D33" s="70"/>
      <c r="E33" s="70"/>
      <c r="F33" s="70"/>
      <c r="G33" s="70"/>
      <c r="H33" s="110" t="str">
        <f>IF(H23="","",ROUND(IF(H25&lt;99.99%,99.99%,H25)/10,0))</f>
        <v/>
      </c>
      <c r="I33" s="83"/>
      <c r="J33" s="83"/>
      <c r="K33" s="70"/>
    </row>
    <row r="34" spans="1:11" ht="20.149999999999999" customHeight="1">
      <c r="A34" s="70"/>
      <c r="B34" s="70"/>
      <c r="C34" s="70"/>
      <c r="D34" s="70"/>
      <c r="E34" s="70"/>
      <c r="F34" s="70"/>
      <c r="G34" s="70"/>
      <c r="H34" s="83"/>
      <c r="I34" s="83"/>
      <c r="J34" s="83"/>
      <c r="K34" s="70"/>
    </row>
    <row r="35" spans="1:11" ht="23">
      <c r="A35" s="170" t="s">
        <v>99</v>
      </c>
      <c r="B35" s="70"/>
      <c r="C35" s="70"/>
      <c r="D35" s="70"/>
      <c r="E35" s="70"/>
      <c r="F35" s="70"/>
      <c r="G35" s="70"/>
      <c r="H35" s="83"/>
      <c r="I35" s="83"/>
      <c r="J35" s="83"/>
      <c r="K35" s="70"/>
    </row>
    <row r="36" spans="1:11" ht="20.149999999999999" customHeight="1">
      <c r="A36" s="70"/>
      <c r="B36" s="70"/>
      <c r="C36" s="70"/>
      <c r="D36" s="70"/>
      <c r="E36" s="70"/>
      <c r="F36" s="70"/>
      <c r="G36" s="70"/>
      <c r="H36" s="83"/>
      <c r="I36" s="83"/>
      <c r="J36" s="83"/>
      <c r="K36" s="70"/>
    </row>
    <row r="37" spans="1:11" ht="23">
      <c r="A37" s="70"/>
      <c r="B37" s="70" t="s">
        <v>321</v>
      </c>
      <c r="C37" s="70"/>
      <c r="D37" s="70"/>
      <c r="E37" s="70"/>
      <c r="F37" s="70"/>
      <c r="G37" s="70"/>
      <c r="H37" s="113"/>
      <c r="I37" s="83"/>
      <c r="J37" s="83"/>
      <c r="K37" s="70"/>
    </row>
    <row r="38" spans="1:11">
      <c r="A38" s="70"/>
      <c r="B38" s="70" t="s">
        <v>315</v>
      </c>
      <c r="C38" s="70"/>
      <c r="D38" s="70"/>
      <c r="E38" s="70"/>
      <c r="F38" s="70"/>
      <c r="G38" s="70"/>
      <c r="H38" s="83"/>
      <c r="I38" s="83"/>
      <c r="J38" s="83"/>
      <c r="K38" s="70"/>
    </row>
    <row r="39" spans="1:11">
      <c r="A39" s="70"/>
      <c r="B39" s="70" t="s">
        <v>322</v>
      </c>
      <c r="C39" s="70"/>
      <c r="D39" s="70"/>
      <c r="E39" s="70"/>
      <c r="F39" s="70"/>
      <c r="G39" s="70"/>
      <c r="H39" s="83"/>
      <c r="I39" s="83"/>
      <c r="J39" s="83"/>
      <c r="K39" s="70"/>
    </row>
    <row r="40" spans="1:11" ht="20.149999999999999" customHeight="1">
      <c r="A40" s="70"/>
      <c r="B40" s="70"/>
      <c r="C40" s="70"/>
      <c r="D40" s="70"/>
      <c r="E40" s="70"/>
      <c r="F40" s="70"/>
      <c r="G40" s="70"/>
      <c r="H40" s="83"/>
      <c r="I40" s="83"/>
      <c r="J40" s="83"/>
      <c r="K40" s="70"/>
    </row>
    <row r="41" spans="1:11" ht="23">
      <c r="A41" s="70"/>
      <c r="B41" s="70" t="s">
        <v>100</v>
      </c>
      <c r="C41" s="70"/>
      <c r="D41" s="70"/>
      <c r="E41" s="70"/>
      <c r="F41" s="70"/>
      <c r="G41" s="70"/>
      <c r="H41" s="114" t="str">
        <f>IF('QUAL. ACQU.'!G39="",'QUAL. CALC'!H39,'QUAL. ACQU.'!G39+'QUAL. CALC'!H39)</f>
        <v/>
      </c>
      <c r="I41" s="83"/>
      <c r="J41" s="84"/>
      <c r="K41" s="70"/>
    </row>
    <row r="42" spans="1:11" ht="20.149999999999999" customHeight="1">
      <c r="A42" s="70"/>
      <c r="B42" s="70"/>
      <c r="C42" s="70"/>
      <c r="D42" s="70"/>
      <c r="E42" s="70"/>
      <c r="F42" s="70"/>
      <c r="G42" s="70"/>
      <c r="H42" s="112"/>
      <c r="I42" s="83"/>
      <c r="J42" s="84"/>
      <c r="K42" s="70"/>
    </row>
    <row r="43" spans="1:11" ht="23">
      <c r="A43" s="70"/>
      <c r="B43" s="70" t="s">
        <v>101</v>
      </c>
      <c r="C43" s="70"/>
      <c r="D43" s="70"/>
      <c r="E43" s="70"/>
      <c r="F43" s="70"/>
      <c r="G43" s="70"/>
      <c r="H43" s="114" t="str">
        <f>IF(H33="","",H33)</f>
        <v/>
      </c>
      <c r="I43" s="83"/>
      <c r="J43" s="84"/>
      <c r="K43" s="70"/>
    </row>
    <row r="44" spans="1:11" ht="20.149999999999999" customHeight="1">
      <c r="A44" s="70"/>
      <c r="B44" s="70"/>
      <c r="C44" s="70"/>
      <c r="D44" s="70"/>
      <c r="E44" s="70"/>
      <c r="F44" s="70"/>
      <c r="G44" s="70"/>
      <c r="H44" s="70"/>
      <c r="I44" s="70"/>
      <c r="J44" s="84"/>
      <c r="K44" s="70"/>
    </row>
    <row r="45" spans="1:11" ht="10" customHeight="1">
      <c r="A45" s="70"/>
      <c r="B45" s="70"/>
      <c r="C45" s="70"/>
      <c r="D45" s="70"/>
      <c r="E45" s="70"/>
      <c r="F45" s="70"/>
      <c r="G45" s="70"/>
      <c r="H45" s="70"/>
      <c r="I45" s="70"/>
      <c r="J45" s="84"/>
      <c r="K45" s="70"/>
    </row>
    <row r="46" spans="1:11">
      <c r="A46" s="136" t="s">
        <v>364</v>
      </c>
      <c r="B46" s="136"/>
      <c r="C46" s="136"/>
      <c r="D46" s="136"/>
      <c r="E46" s="136"/>
      <c r="F46" s="136"/>
      <c r="G46" s="136"/>
      <c r="H46" s="136"/>
      <c r="I46" s="136"/>
      <c r="J46" s="84"/>
      <c r="K46" s="70"/>
    </row>
    <row r="47" spans="1:11" ht="23">
      <c r="A47" s="136" t="s">
        <v>316</v>
      </c>
      <c r="B47" s="136"/>
      <c r="C47" s="136"/>
      <c r="D47" s="492">
        <f>MIN(H37,H41,H43)</f>
        <v>0</v>
      </c>
      <c r="E47" s="492"/>
      <c r="F47" s="212" t="s">
        <v>359</v>
      </c>
      <c r="G47" s="136"/>
      <c r="H47" s="136"/>
      <c r="I47" s="136"/>
      <c r="J47" s="84"/>
      <c r="K47" s="70"/>
    </row>
    <row r="48" spans="1:11" ht="24">
      <c r="A48" s="212" t="s">
        <v>320</v>
      </c>
      <c r="B48" s="136"/>
      <c r="C48" s="136"/>
      <c r="D48" s="210"/>
      <c r="E48" s="210"/>
      <c r="F48" s="132"/>
      <c r="G48" s="136"/>
      <c r="H48" s="136"/>
      <c r="I48" s="136"/>
      <c r="J48" s="84"/>
      <c r="K48" s="70"/>
    </row>
    <row r="49" spans="1:11" ht="23">
      <c r="A49" s="212" t="s">
        <v>319</v>
      </c>
      <c r="B49" s="136"/>
      <c r="C49" s="136"/>
      <c r="D49" s="210"/>
      <c r="E49" s="210"/>
      <c r="F49" s="132"/>
      <c r="G49" s="136"/>
      <c r="H49" s="136"/>
      <c r="I49" s="136"/>
      <c r="J49" s="84"/>
      <c r="K49" s="70"/>
    </row>
    <row r="50" spans="1:11" ht="10" customHeight="1">
      <c r="A50" s="136"/>
      <c r="B50" s="136"/>
      <c r="C50" s="136"/>
      <c r="D50" s="210"/>
      <c r="E50" s="210"/>
      <c r="F50" s="132"/>
      <c r="G50" s="136"/>
      <c r="H50" s="136"/>
      <c r="I50" s="136"/>
      <c r="J50" s="84"/>
      <c r="K50" s="70"/>
    </row>
    <row r="51" spans="1:11" ht="10" customHeight="1">
      <c r="A51" s="136"/>
      <c r="B51" s="136"/>
      <c r="C51" s="136"/>
      <c r="D51" s="210"/>
      <c r="E51" s="210"/>
      <c r="F51" s="132"/>
      <c r="G51" s="136"/>
      <c r="H51" s="136"/>
      <c r="I51" s="136"/>
      <c r="J51" s="84"/>
      <c r="K51" s="70"/>
    </row>
    <row r="52" spans="1:11">
      <c r="A52" s="136" t="s">
        <v>317</v>
      </c>
      <c r="B52" s="136"/>
      <c r="C52" s="136"/>
      <c r="D52" s="211"/>
      <c r="E52" s="211"/>
      <c r="F52" s="136"/>
      <c r="G52" s="136"/>
      <c r="H52" s="136"/>
      <c r="I52" s="136"/>
      <c r="J52" s="84"/>
      <c r="K52" s="70"/>
    </row>
    <row r="53" spans="1:11" ht="23">
      <c r="A53" s="136" t="s">
        <v>318</v>
      </c>
      <c r="B53" s="136"/>
      <c r="C53" s="136"/>
      <c r="D53" s="492">
        <f>MIN(H41,H43)</f>
        <v>0</v>
      </c>
      <c r="E53" s="492"/>
      <c r="F53" s="212" t="s">
        <v>360</v>
      </c>
      <c r="G53" s="136"/>
      <c r="H53" s="136"/>
      <c r="I53" s="136"/>
      <c r="J53" s="84"/>
      <c r="K53" s="70"/>
    </row>
    <row r="54" spans="1:11" ht="24">
      <c r="A54" s="212" t="s">
        <v>361</v>
      </c>
      <c r="B54" s="136"/>
      <c r="C54" s="136"/>
      <c r="D54" s="136"/>
      <c r="E54" s="136"/>
      <c r="F54" s="136"/>
      <c r="G54" s="136"/>
      <c r="H54" s="136"/>
      <c r="I54" s="136"/>
      <c r="J54" s="84"/>
      <c r="K54" s="70"/>
    </row>
    <row r="55" spans="1:11">
      <c r="A55" s="212" t="s">
        <v>319</v>
      </c>
      <c r="B55" s="136"/>
      <c r="C55" s="136"/>
      <c r="D55" s="136"/>
      <c r="E55" s="136"/>
      <c r="F55" s="136"/>
      <c r="G55" s="136"/>
      <c r="H55" s="136"/>
      <c r="I55" s="136"/>
      <c r="J55" s="84"/>
      <c r="K55" s="70"/>
    </row>
    <row r="56" spans="1:11" ht="10" customHeight="1">
      <c r="A56" s="212"/>
      <c r="B56" s="136"/>
      <c r="C56" s="136"/>
      <c r="D56" s="136"/>
      <c r="E56" s="136"/>
      <c r="F56" s="136"/>
      <c r="G56" s="136"/>
      <c r="H56" s="136"/>
      <c r="I56" s="136"/>
      <c r="J56" s="84"/>
      <c r="K56" s="70"/>
    </row>
    <row r="57" spans="1:11" ht="20.149999999999999" customHeight="1">
      <c r="A57" s="275" t="s">
        <v>387</v>
      </c>
      <c r="B57" s="136"/>
      <c r="C57" s="136"/>
      <c r="D57" s="136"/>
      <c r="E57" s="136"/>
      <c r="F57" s="136"/>
      <c r="G57" s="136"/>
      <c r="H57" s="136"/>
      <c r="I57" s="136"/>
      <c r="J57" s="84"/>
      <c r="K57" s="70"/>
    </row>
    <row r="58" spans="1:11" ht="20.149999999999999" customHeight="1">
      <c r="A58" s="275" t="s">
        <v>388</v>
      </c>
      <c r="B58" s="70"/>
      <c r="C58" s="70"/>
      <c r="D58" s="70"/>
      <c r="E58" s="70"/>
      <c r="F58" s="70"/>
      <c r="G58" s="70"/>
      <c r="H58" s="70"/>
      <c r="I58" s="70"/>
      <c r="J58" s="84"/>
      <c r="K58" s="70"/>
    </row>
    <row r="59" spans="1:11" ht="20.149999999999999" customHeight="1">
      <c r="A59" s="275" t="s">
        <v>389</v>
      </c>
      <c r="B59" s="70"/>
      <c r="C59" s="70"/>
      <c r="D59" s="70"/>
      <c r="E59" s="70"/>
      <c r="F59" s="70"/>
      <c r="G59" s="70"/>
      <c r="H59" s="70"/>
      <c r="I59" s="70"/>
      <c r="J59" s="84"/>
      <c r="K59" s="70"/>
    </row>
    <row r="70" ht="22.5" customHeight="1"/>
    <row r="71" hidden="1"/>
  </sheetData>
  <sheetProtection algorithmName="SHA-512" hashValue="I5xVi0qr4Y5DsS0n+ylX9Y+0CWTPb3W33+E7m9nTVXJHK9YHxjZs8EiWx7DhI5iIixBgX/qgfrvV/AW7gN1XNw==" saltValue="zUwQtlnf1f8vMETsr2HDzg==" spinCount="100000" sheet="1" objects="1" scenarios="1"/>
  <mergeCells count="2">
    <mergeCell ref="D47:E47"/>
    <mergeCell ref="D53:E53"/>
  </mergeCells>
  <phoneticPr fontId="0" type="noConversion"/>
  <conditionalFormatting sqref="F47 A48:A49">
    <cfRule type="expression" dxfId="2" priority="3">
      <formula>MIN($H$37,$H$43)&lt;$H$41</formula>
    </cfRule>
  </conditionalFormatting>
  <conditionalFormatting sqref="F53 A54:A56">
    <cfRule type="expression" dxfId="1" priority="2">
      <formula>$H$43&lt;$H$41</formula>
    </cfRule>
  </conditionalFormatting>
  <dataValidations xWindow="584" yWindow="266" count="3">
    <dataValidation allowBlank="1" showInputMessage="1" showErrorMessage="1" prompt="This entry is from the computed &quot;Total Development Cost&quot; listed in the third column on the &quot;Costs&quot; worksheet." sqref="H7" xr:uid="{00000000-0002-0000-0600-000000000000}"/>
    <dataValidation allowBlank="1" showInputMessage="1" showErrorMessage="1" prompt="These figures for sources are from what was entered in the sources section of the &quot;Costs&quot; worksheet.  " sqref="F11" xr:uid="{00000000-0002-0000-0600-000001000000}"/>
    <dataValidation allowBlank="1" showInputMessage="1" showErrorMessage="1" prompt="If Development is to receive an allocation of Competitive Credits, enter the appropriate amount here." sqref="H37" xr:uid="{00000000-0002-0000-0600-000002000000}"/>
  </dataValidations>
  <printOptions horizontalCentered="1"/>
  <pageMargins left="0.5" right="0.5" top="0.5" bottom="0.75" header="0.5" footer="0.5"/>
  <pageSetup scale="58" firstPageNumber="10" orientation="portrait" useFirstPageNumber="1" r:id="rId1"/>
  <headerFooter alignWithMargins="0">
    <oddFooter>&amp;LHC Development Final Cost Certification (DFCC)
&amp;10Rev. 04-2020&amp;RPage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tabColor indexed="31"/>
    <pageSetUpPr fitToPage="1"/>
  </sheetPr>
  <dimension ref="A1:J91"/>
  <sheetViews>
    <sheetView defaultGridColor="0" topLeftCell="A46" colorId="22" zoomScale="65" zoomScaleNormal="65" workbookViewId="0">
      <selection activeCell="A10" sqref="A10"/>
    </sheetView>
  </sheetViews>
  <sheetFormatPr defaultColWidth="9.69921875" defaultRowHeight="22.5"/>
  <cols>
    <col min="1" max="1" width="18.59765625" customWidth="1"/>
    <col min="2" max="2" width="2.09765625" customWidth="1"/>
    <col min="7" max="7" width="12.3984375" customWidth="1"/>
    <col min="8" max="8" width="11.69921875" customWidth="1"/>
  </cols>
  <sheetData>
    <row r="1" spans="1:10">
      <c r="A1" s="68"/>
      <c r="B1" s="68"/>
      <c r="C1" s="68"/>
      <c r="D1" s="68"/>
      <c r="E1" s="68"/>
      <c r="F1" s="68"/>
      <c r="G1" s="68"/>
      <c r="H1" s="68"/>
    </row>
    <row r="2" spans="1:10" ht="24" customHeight="1">
      <c r="A2" s="31" t="s">
        <v>126</v>
      </c>
      <c r="B2" s="13"/>
      <c r="C2" s="13"/>
      <c r="D2" s="13"/>
      <c r="E2" s="13"/>
      <c r="F2" s="13"/>
      <c r="G2" s="13"/>
      <c r="H2" s="13"/>
      <c r="I2" s="63"/>
      <c r="J2" s="32"/>
    </row>
    <row r="3" spans="1:10" ht="24" customHeight="1">
      <c r="A3" s="10"/>
      <c r="B3" s="10"/>
      <c r="C3" s="10"/>
      <c r="D3" s="10"/>
      <c r="E3" s="10"/>
      <c r="F3" s="10"/>
      <c r="G3" s="10"/>
      <c r="H3" s="10"/>
    </row>
    <row r="4" spans="1:10" ht="24" customHeight="1" thickBot="1">
      <c r="A4" s="65" t="s">
        <v>127</v>
      </c>
      <c r="B4" s="115" t="str">
        <f>IF(COSTS!C6=" "," ",COSTS!C6)</f>
        <v xml:space="preserve"> </v>
      </c>
      <c r="C4" s="94"/>
      <c r="D4" s="115"/>
      <c r="E4" s="115"/>
      <c r="F4" s="64"/>
      <c r="G4" s="66"/>
      <c r="H4" s="206" t="str">
        <f>"Application #: "&amp;IF(COSTS!$K$6="","",COSTS!$K$6)</f>
        <v xml:space="preserve">Application #: </v>
      </c>
    </row>
    <row r="5" spans="1:10" ht="24" customHeight="1">
      <c r="A5" s="10"/>
      <c r="B5" s="10"/>
      <c r="C5" s="10"/>
      <c r="D5" s="10"/>
      <c r="E5" s="10"/>
      <c r="F5" s="10"/>
      <c r="G5" s="10"/>
      <c r="H5" s="10"/>
    </row>
    <row r="6" spans="1:10" ht="24" customHeight="1">
      <c r="A6" s="10" t="s">
        <v>276</v>
      </c>
      <c r="B6" s="10"/>
      <c r="C6" s="10"/>
      <c r="D6" s="10"/>
      <c r="E6" s="10"/>
      <c r="F6" s="10"/>
      <c r="G6" s="10"/>
      <c r="H6" s="10"/>
    </row>
    <row r="7" spans="1:10" ht="24" customHeight="1">
      <c r="A7" s="10" t="s">
        <v>128</v>
      </c>
      <c r="B7" s="10"/>
      <c r="C7" s="10"/>
      <c r="D7" s="10"/>
      <c r="E7" s="10"/>
      <c r="F7" s="10"/>
      <c r="G7" s="10"/>
      <c r="H7" s="10"/>
    </row>
    <row r="8" spans="1:10" ht="24" customHeight="1">
      <c r="A8" s="68" t="s">
        <v>170</v>
      </c>
      <c r="B8" s="68"/>
      <c r="C8" s="68"/>
      <c r="D8" s="68"/>
      <c r="E8" s="68"/>
      <c r="F8" s="68"/>
      <c r="G8" s="68"/>
      <c r="H8" s="68"/>
    </row>
    <row r="9" spans="1:10" ht="24" customHeight="1">
      <c r="A9" s="68" t="s">
        <v>169</v>
      </c>
      <c r="B9" s="68"/>
      <c r="C9" s="68"/>
      <c r="D9" s="68"/>
      <c r="E9" s="68"/>
      <c r="F9" s="68"/>
      <c r="G9" s="68"/>
      <c r="H9" s="68"/>
    </row>
    <row r="10" spans="1:10" ht="30" customHeight="1">
      <c r="A10" s="116"/>
      <c r="B10" s="116"/>
      <c r="C10" s="116"/>
      <c r="D10" s="116"/>
      <c r="E10" s="116"/>
      <c r="F10" s="116"/>
      <c r="G10" s="116"/>
      <c r="H10" s="116"/>
    </row>
    <row r="11" spans="1:10" ht="30" customHeight="1">
      <c r="A11" s="116"/>
      <c r="B11" s="116"/>
      <c r="C11" s="116"/>
      <c r="D11" s="116"/>
      <c r="E11" s="116"/>
      <c r="F11" s="116"/>
      <c r="G11" s="116"/>
      <c r="H11" s="116"/>
    </row>
    <row r="12" spans="1:10" ht="30" customHeight="1">
      <c r="A12" s="116"/>
      <c r="B12" s="116"/>
      <c r="C12" s="116"/>
      <c r="D12" s="116"/>
      <c r="E12" s="116"/>
      <c r="F12" s="116"/>
      <c r="G12" s="116"/>
      <c r="H12" s="116"/>
    </row>
    <row r="13" spans="1:10" ht="30" customHeight="1">
      <c r="A13" s="116"/>
      <c r="B13" s="116"/>
      <c r="C13" s="116"/>
      <c r="D13" s="116"/>
      <c r="E13" s="116"/>
      <c r="F13" s="116"/>
      <c r="G13" s="116"/>
      <c r="H13" s="116"/>
    </row>
    <row r="14" spans="1:10" ht="30" customHeight="1">
      <c r="A14" s="116"/>
      <c r="B14" s="116"/>
      <c r="C14" s="116"/>
      <c r="D14" s="116"/>
      <c r="E14" s="116"/>
      <c r="F14" s="116"/>
      <c r="G14" s="116"/>
      <c r="H14" s="116"/>
    </row>
    <row r="15" spans="1:10" ht="30" customHeight="1">
      <c r="A15" s="116"/>
      <c r="B15" s="116"/>
      <c r="C15" s="116"/>
      <c r="D15" s="116"/>
      <c r="E15" s="116"/>
      <c r="F15" s="116"/>
      <c r="G15" s="116"/>
      <c r="H15" s="116"/>
    </row>
    <row r="16" spans="1:10" ht="30" customHeight="1">
      <c r="A16" s="116"/>
      <c r="B16" s="116"/>
      <c r="C16" s="116"/>
      <c r="D16" s="116"/>
      <c r="E16" s="116"/>
      <c r="F16" s="116"/>
      <c r="G16" s="116"/>
      <c r="H16" s="116"/>
    </row>
    <row r="17" spans="1:8" ht="30" customHeight="1">
      <c r="A17" s="116"/>
      <c r="B17" s="116"/>
      <c r="C17" s="116"/>
      <c r="D17" s="116"/>
      <c r="E17" s="116"/>
      <c r="F17" s="116"/>
      <c r="G17" s="116"/>
      <c r="H17" s="116"/>
    </row>
    <row r="18" spans="1:8" ht="30" customHeight="1">
      <c r="A18" s="116"/>
      <c r="B18" s="116"/>
      <c r="C18" s="116"/>
      <c r="D18" s="116"/>
      <c r="E18" s="116"/>
      <c r="F18" s="116"/>
      <c r="G18" s="116"/>
      <c r="H18" s="116"/>
    </row>
    <row r="19" spans="1:8" ht="30" customHeight="1">
      <c r="A19" s="116"/>
      <c r="B19" s="116"/>
      <c r="C19" s="116"/>
      <c r="D19" s="116"/>
      <c r="E19" s="116"/>
      <c r="F19" s="116"/>
      <c r="G19" s="116"/>
      <c r="H19" s="116"/>
    </row>
    <row r="20" spans="1:8" ht="30" customHeight="1">
      <c r="A20" s="116"/>
      <c r="B20" s="116"/>
      <c r="C20" s="116"/>
      <c r="D20" s="116"/>
      <c r="E20" s="116"/>
      <c r="F20" s="116"/>
      <c r="G20" s="116"/>
      <c r="H20" s="116"/>
    </row>
    <row r="21" spans="1:8" ht="30" customHeight="1">
      <c r="A21" s="116"/>
      <c r="B21" s="116"/>
      <c r="C21" s="116"/>
      <c r="D21" s="116"/>
      <c r="E21" s="116"/>
      <c r="F21" s="116"/>
      <c r="G21" s="116"/>
      <c r="H21" s="116"/>
    </row>
    <row r="22" spans="1:8" ht="30" customHeight="1">
      <c r="A22" s="116"/>
      <c r="B22" s="116"/>
      <c r="C22" s="116"/>
      <c r="D22" s="116"/>
      <c r="E22" s="116"/>
      <c r="F22" s="116"/>
      <c r="G22" s="116"/>
      <c r="H22" s="116"/>
    </row>
    <row r="23" spans="1:8" ht="30" customHeight="1">
      <c r="A23" s="116"/>
      <c r="B23" s="116"/>
      <c r="C23" s="116"/>
      <c r="D23" s="116"/>
      <c r="E23" s="116"/>
      <c r="F23" s="116"/>
      <c r="G23" s="116"/>
      <c r="H23" s="116"/>
    </row>
    <row r="24" spans="1:8" ht="30" customHeight="1">
      <c r="A24" s="116"/>
      <c r="B24" s="116"/>
      <c r="C24" s="116"/>
      <c r="D24" s="116"/>
      <c r="E24" s="116"/>
      <c r="F24" s="116"/>
      <c r="G24" s="116"/>
      <c r="H24" s="116"/>
    </row>
    <row r="25" spans="1:8" ht="30" customHeight="1">
      <c r="A25" s="116"/>
      <c r="B25" s="116"/>
      <c r="C25" s="116"/>
      <c r="D25" s="116"/>
      <c r="E25" s="116"/>
      <c r="F25" s="116"/>
      <c r="G25" s="116"/>
      <c r="H25" s="116"/>
    </row>
    <row r="26" spans="1:8" ht="30" customHeight="1">
      <c r="A26" s="116"/>
      <c r="B26" s="116"/>
      <c r="C26" s="116"/>
      <c r="D26" s="116"/>
      <c r="E26" s="116"/>
      <c r="F26" s="116"/>
      <c r="G26" s="116"/>
      <c r="H26" s="116"/>
    </row>
    <row r="27" spans="1:8" ht="30" customHeight="1">
      <c r="A27" s="116"/>
      <c r="B27" s="116"/>
      <c r="C27" s="116"/>
      <c r="D27" s="116"/>
      <c r="E27" s="116"/>
      <c r="F27" s="116"/>
      <c r="G27" s="116"/>
      <c r="H27" s="116"/>
    </row>
    <row r="28" spans="1:8" ht="30" customHeight="1">
      <c r="A28" s="116"/>
      <c r="B28" s="116"/>
      <c r="C28" s="116"/>
      <c r="D28" s="116"/>
      <c r="E28" s="116"/>
      <c r="F28" s="116"/>
      <c r="G28" s="116"/>
      <c r="H28" s="116"/>
    </row>
    <row r="29" spans="1:8" ht="30" customHeight="1">
      <c r="A29" s="116"/>
      <c r="B29" s="116"/>
      <c r="C29" s="116"/>
      <c r="D29" s="116"/>
      <c r="E29" s="116"/>
      <c r="F29" s="116"/>
      <c r="G29" s="116"/>
      <c r="H29" s="116"/>
    </row>
    <row r="30" spans="1:8" ht="30" customHeight="1">
      <c r="A30" s="116"/>
      <c r="B30" s="116"/>
      <c r="C30" s="116"/>
      <c r="D30" s="116"/>
      <c r="E30" s="116"/>
      <c r="F30" s="116"/>
      <c r="G30" s="116"/>
      <c r="H30" s="116"/>
    </row>
    <row r="31" spans="1:8" ht="30" customHeight="1">
      <c r="A31" s="116"/>
      <c r="B31" s="116"/>
      <c r="C31" s="116"/>
      <c r="D31" s="116"/>
      <c r="E31" s="116"/>
      <c r="F31" s="116"/>
      <c r="G31" s="116"/>
      <c r="H31" s="116"/>
    </row>
    <row r="32" spans="1:8" ht="30" customHeight="1">
      <c r="A32" s="116"/>
      <c r="B32" s="116"/>
      <c r="C32" s="116"/>
      <c r="D32" s="116"/>
      <c r="E32" s="116"/>
      <c r="F32" s="116"/>
      <c r="G32" s="116"/>
      <c r="H32" s="116"/>
    </row>
    <row r="33" spans="1:8" ht="30" customHeight="1">
      <c r="A33" s="116"/>
      <c r="B33" s="116"/>
      <c r="C33" s="116"/>
      <c r="D33" s="116"/>
      <c r="E33" s="116"/>
      <c r="F33" s="116"/>
      <c r="G33" s="116"/>
      <c r="H33" s="116"/>
    </row>
    <row r="34" spans="1:8" ht="30" customHeight="1">
      <c r="A34" s="116"/>
      <c r="B34" s="116"/>
      <c r="C34" s="116"/>
      <c r="D34" s="116"/>
      <c r="E34" s="116"/>
      <c r="F34" s="116"/>
      <c r="G34" s="116"/>
      <c r="H34" s="116"/>
    </row>
    <row r="35" spans="1:8" ht="30" customHeight="1">
      <c r="A35" s="116"/>
      <c r="B35" s="116"/>
      <c r="C35" s="116"/>
      <c r="D35" s="116"/>
      <c r="E35" s="116"/>
      <c r="F35" s="116"/>
      <c r="G35" s="116"/>
      <c r="H35" s="116"/>
    </row>
    <row r="36" spans="1:8" ht="30" customHeight="1">
      <c r="A36" s="116"/>
      <c r="B36" s="116"/>
      <c r="C36" s="116"/>
      <c r="D36" s="116"/>
      <c r="E36" s="116"/>
      <c r="F36" s="116"/>
      <c r="G36" s="116"/>
      <c r="H36" s="116"/>
    </row>
    <row r="37" spans="1:8" ht="30" customHeight="1">
      <c r="A37" s="116"/>
      <c r="B37" s="116"/>
      <c r="C37" s="116"/>
      <c r="D37" s="116"/>
      <c r="E37" s="116"/>
      <c r="F37" s="116"/>
      <c r="G37" s="116"/>
      <c r="H37" s="116"/>
    </row>
    <row r="38" spans="1:8" ht="30" customHeight="1">
      <c r="A38" s="116"/>
      <c r="B38" s="116"/>
      <c r="C38" s="116"/>
      <c r="D38" s="116"/>
      <c r="E38" s="116"/>
      <c r="F38" s="116"/>
      <c r="G38" s="116"/>
      <c r="H38" s="116"/>
    </row>
    <row r="39" spans="1:8" ht="30" customHeight="1">
      <c r="A39" s="117"/>
      <c r="B39" s="117"/>
      <c r="C39" s="117"/>
      <c r="D39" s="117"/>
      <c r="E39" s="117"/>
      <c r="F39" s="117"/>
      <c r="G39" s="117"/>
      <c r="H39" s="117"/>
    </row>
    <row r="40" spans="1:8" ht="30" customHeight="1">
      <c r="A40" s="117"/>
      <c r="B40" s="117"/>
      <c r="C40" s="117"/>
      <c r="D40" s="117"/>
      <c r="E40" s="117"/>
      <c r="F40" s="117"/>
      <c r="G40" s="117"/>
      <c r="H40" s="117"/>
    </row>
    <row r="41" spans="1:8" ht="10" customHeight="1">
      <c r="A41" s="58"/>
      <c r="B41" s="58"/>
      <c r="C41" s="58"/>
      <c r="D41" s="58"/>
      <c r="E41" s="58"/>
      <c r="F41" s="58"/>
      <c r="G41" s="58"/>
      <c r="H41" s="58"/>
    </row>
    <row r="42" spans="1:8" ht="30" customHeight="1">
      <c r="A42" s="58"/>
      <c r="B42" s="58"/>
      <c r="C42" s="58"/>
      <c r="D42" s="58"/>
      <c r="E42" s="58"/>
      <c r="F42" s="58"/>
      <c r="G42" s="58"/>
      <c r="H42" s="58"/>
    </row>
    <row r="43" spans="1:8" ht="30" customHeight="1">
      <c r="A43" s="58"/>
      <c r="B43" s="58"/>
      <c r="C43" s="58"/>
      <c r="D43" s="58"/>
      <c r="E43" s="58"/>
      <c r="F43" s="58"/>
      <c r="G43" s="58"/>
      <c r="H43" s="58"/>
    </row>
    <row r="44" spans="1:8" ht="30" customHeight="1">
      <c r="A44" s="58"/>
      <c r="B44" s="58"/>
      <c r="C44" s="58"/>
      <c r="D44" s="58"/>
      <c r="E44" s="58"/>
      <c r="F44" s="58"/>
      <c r="G44" s="58"/>
      <c r="H44" s="58"/>
    </row>
    <row r="45" spans="1:8">
      <c r="A45" s="58"/>
      <c r="B45" s="58"/>
      <c r="C45" s="58"/>
      <c r="D45" s="58"/>
      <c r="E45" s="58"/>
      <c r="F45" s="58"/>
      <c r="G45" s="58"/>
      <c r="H45" s="58"/>
    </row>
    <row r="46" spans="1:8">
      <c r="A46" s="58"/>
      <c r="B46" s="58"/>
      <c r="C46" s="58"/>
      <c r="D46" s="58"/>
      <c r="E46" s="58"/>
      <c r="F46" s="58"/>
      <c r="G46" s="58"/>
      <c r="H46" s="58"/>
    </row>
    <row r="47" spans="1:8">
      <c r="A47" s="58"/>
      <c r="B47" s="58"/>
      <c r="C47" s="58"/>
      <c r="D47" s="58"/>
      <c r="E47" s="58"/>
      <c r="F47" s="58"/>
      <c r="G47" s="58"/>
      <c r="H47" s="58"/>
    </row>
    <row r="48" spans="1:8">
      <c r="A48" s="58"/>
      <c r="B48" s="58"/>
      <c r="C48" s="58"/>
      <c r="D48" s="58"/>
      <c r="E48" s="58"/>
      <c r="F48" s="58"/>
      <c r="G48" s="58"/>
      <c r="H48" s="58"/>
    </row>
    <row r="49" spans="1:8">
      <c r="A49" s="58"/>
      <c r="B49" s="58"/>
      <c r="C49" s="58"/>
      <c r="D49" s="58"/>
      <c r="E49" s="58"/>
      <c r="F49" s="58"/>
      <c r="G49" s="58"/>
      <c r="H49" s="58"/>
    </row>
    <row r="50" spans="1:8">
      <c r="A50" s="58"/>
      <c r="B50" s="58"/>
      <c r="C50" s="58"/>
      <c r="D50" s="58"/>
      <c r="E50" s="58"/>
      <c r="F50" s="58"/>
      <c r="G50" s="58"/>
      <c r="H50" s="58"/>
    </row>
    <row r="51" spans="1:8">
      <c r="A51" s="58"/>
      <c r="B51" s="58"/>
      <c r="C51" s="58"/>
      <c r="D51" s="58"/>
      <c r="E51" s="58"/>
      <c r="F51" s="58"/>
      <c r="G51" s="58"/>
      <c r="H51" s="58"/>
    </row>
    <row r="52" spans="1:8">
      <c r="A52" s="58"/>
      <c r="B52" s="58"/>
      <c r="C52" s="58"/>
      <c r="D52" s="58"/>
      <c r="E52" s="58"/>
      <c r="F52" s="58"/>
      <c r="G52" s="58"/>
      <c r="H52" s="58"/>
    </row>
    <row r="53" spans="1:8">
      <c r="A53" s="58"/>
      <c r="B53" s="58"/>
      <c r="C53" s="58"/>
      <c r="D53" s="58"/>
      <c r="E53" s="58"/>
      <c r="F53" s="58"/>
      <c r="G53" s="58"/>
      <c r="H53" s="58"/>
    </row>
    <row r="54" spans="1:8">
      <c r="A54" s="58"/>
      <c r="B54" s="58"/>
      <c r="C54" s="58"/>
      <c r="D54" s="58"/>
      <c r="E54" s="58"/>
      <c r="F54" s="58"/>
      <c r="G54" s="58"/>
      <c r="H54" s="58"/>
    </row>
    <row r="55" spans="1:8">
      <c r="A55" s="58"/>
      <c r="B55" s="58"/>
      <c r="C55" s="58"/>
      <c r="D55" s="58"/>
      <c r="E55" s="58"/>
      <c r="F55" s="58"/>
      <c r="G55" s="58"/>
      <c r="H55" s="58"/>
    </row>
    <row r="56" spans="1:8">
      <c r="A56" s="58"/>
      <c r="B56" s="58"/>
      <c r="C56" s="58"/>
      <c r="D56" s="58"/>
      <c r="E56" s="58"/>
      <c r="F56" s="58"/>
      <c r="G56" s="58"/>
      <c r="H56" s="58"/>
    </row>
    <row r="57" spans="1:8">
      <c r="A57" s="58"/>
      <c r="B57" s="58"/>
      <c r="C57" s="58"/>
      <c r="D57" s="58"/>
      <c r="E57" s="58"/>
      <c r="F57" s="58"/>
      <c r="G57" s="58"/>
      <c r="H57" s="58"/>
    </row>
    <row r="58" spans="1:8">
      <c r="A58" s="58"/>
      <c r="B58" s="58"/>
      <c r="C58" s="58"/>
      <c r="D58" s="58"/>
      <c r="E58" s="58"/>
      <c r="F58" s="58"/>
      <c r="G58" s="58"/>
      <c r="H58" s="58"/>
    </row>
    <row r="59" spans="1:8">
      <c r="A59" s="58"/>
      <c r="B59" s="58"/>
      <c r="C59" s="58"/>
      <c r="D59" s="58"/>
      <c r="E59" s="58"/>
      <c r="F59" s="58"/>
      <c r="G59" s="58"/>
      <c r="H59" s="58"/>
    </row>
    <row r="60" spans="1:8">
      <c r="A60" s="58"/>
      <c r="B60" s="58"/>
      <c r="C60" s="58"/>
      <c r="D60" s="58"/>
      <c r="E60" s="58"/>
      <c r="F60" s="58"/>
      <c r="G60" s="58"/>
      <c r="H60" s="58"/>
    </row>
    <row r="61" spans="1:8">
      <c r="A61" s="58"/>
      <c r="B61" s="58"/>
      <c r="C61" s="58"/>
      <c r="D61" s="58"/>
      <c r="E61" s="58"/>
      <c r="F61" s="58"/>
      <c r="G61" s="58"/>
      <c r="H61" s="58"/>
    </row>
    <row r="62" spans="1:8">
      <c r="A62" s="58"/>
      <c r="B62" s="58"/>
      <c r="C62" s="58"/>
      <c r="D62" s="58"/>
      <c r="E62" s="58"/>
      <c r="F62" s="58"/>
      <c r="G62" s="58"/>
      <c r="H62" s="58"/>
    </row>
    <row r="63" spans="1:8">
      <c r="A63" s="58"/>
      <c r="B63" s="58"/>
      <c r="C63" s="58"/>
      <c r="D63" s="58"/>
      <c r="E63" s="58"/>
      <c r="F63" s="58"/>
      <c r="G63" s="58"/>
      <c r="H63" s="58"/>
    </row>
    <row r="64" spans="1:8">
      <c r="A64" s="58"/>
      <c r="B64" s="58"/>
      <c r="C64" s="58"/>
      <c r="D64" s="58"/>
      <c r="E64" s="58"/>
      <c r="F64" s="58"/>
      <c r="G64" s="58"/>
      <c r="H64" s="58"/>
    </row>
    <row r="65" spans="1:8">
      <c r="A65" s="58"/>
      <c r="B65" s="58"/>
      <c r="C65" s="58"/>
      <c r="D65" s="58"/>
      <c r="E65" s="58"/>
      <c r="F65" s="58"/>
      <c r="G65" s="58"/>
      <c r="H65" s="58"/>
    </row>
    <row r="66" spans="1:8">
      <c r="A66" s="58"/>
      <c r="B66" s="58"/>
      <c r="C66" s="58"/>
      <c r="D66" s="58"/>
      <c r="E66" s="58"/>
      <c r="F66" s="58"/>
      <c r="G66" s="58"/>
      <c r="H66" s="58"/>
    </row>
    <row r="67" spans="1:8">
      <c r="A67" s="58"/>
      <c r="B67" s="58"/>
      <c r="C67" s="58"/>
      <c r="D67" s="58"/>
      <c r="E67" s="58"/>
      <c r="F67" s="58"/>
      <c r="G67" s="58"/>
      <c r="H67" s="58"/>
    </row>
    <row r="68" spans="1:8">
      <c r="A68" s="58"/>
      <c r="B68" s="58"/>
      <c r="C68" s="58"/>
      <c r="D68" s="58"/>
      <c r="E68" s="58"/>
      <c r="F68" s="58"/>
      <c r="G68" s="58"/>
      <c r="H68" s="58"/>
    </row>
    <row r="69" spans="1:8">
      <c r="A69" s="58"/>
      <c r="B69" s="58"/>
      <c r="C69" s="58"/>
      <c r="D69" s="58"/>
      <c r="E69" s="58"/>
      <c r="F69" s="58"/>
      <c r="G69" s="58"/>
      <c r="H69" s="58"/>
    </row>
    <row r="70" spans="1:8">
      <c r="A70" s="58"/>
      <c r="B70" s="58"/>
      <c r="C70" s="58"/>
      <c r="D70" s="58"/>
      <c r="E70" s="58"/>
      <c r="F70" s="58"/>
      <c r="G70" s="58"/>
      <c r="H70" s="58"/>
    </row>
    <row r="71" spans="1:8">
      <c r="A71" s="58"/>
      <c r="B71" s="58"/>
      <c r="C71" s="58"/>
      <c r="D71" s="58"/>
      <c r="E71" s="58"/>
      <c r="F71" s="58"/>
      <c r="G71" s="58"/>
      <c r="H71" s="58"/>
    </row>
    <row r="72" spans="1:8">
      <c r="A72" s="58"/>
      <c r="B72" s="58"/>
      <c r="C72" s="58"/>
      <c r="D72" s="58"/>
      <c r="E72" s="58"/>
      <c r="F72" s="58"/>
      <c r="G72" s="58"/>
      <c r="H72" s="58"/>
    </row>
    <row r="73" spans="1:8">
      <c r="A73" s="58"/>
      <c r="B73" s="58"/>
      <c r="C73" s="58"/>
      <c r="D73" s="58"/>
      <c r="E73" s="58"/>
      <c r="F73" s="58"/>
      <c r="G73" s="58"/>
      <c r="H73" s="58"/>
    </row>
    <row r="74" spans="1:8">
      <c r="A74" s="58"/>
      <c r="B74" s="58"/>
      <c r="C74" s="58"/>
      <c r="D74" s="58"/>
      <c r="E74" s="58"/>
      <c r="F74" s="58"/>
      <c r="G74" s="58"/>
      <c r="H74" s="58"/>
    </row>
    <row r="75" spans="1:8">
      <c r="A75" s="58"/>
      <c r="B75" s="58"/>
      <c r="C75" s="58"/>
      <c r="D75" s="58"/>
      <c r="E75" s="58"/>
      <c r="F75" s="58"/>
      <c r="G75" s="58"/>
      <c r="H75" s="58"/>
    </row>
    <row r="76" spans="1:8">
      <c r="A76" s="58"/>
      <c r="B76" s="58"/>
      <c r="C76" s="58"/>
      <c r="D76" s="58"/>
      <c r="E76" s="58"/>
      <c r="F76" s="58"/>
      <c r="G76" s="58"/>
      <c r="H76" s="58"/>
    </row>
    <row r="77" spans="1:8">
      <c r="A77" s="58"/>
      <c r="B77" s="58"/>
      <c r="C77" s="58"/>
      <c r="D77" s="58"/>
      <c r="E77" s="58"/>
      <c r="F77" s="58"/>
      <c r="G77" s="58"/>
      <c r="H77" s="58"/>
    </row>
    <row r="78" spans="1:8">
      <c r="A78" s="58"/>
      <c r="B78" s="58"/>
      <c r="C78" s="58"/>
      <c r="D78" s="58"/>
      <c r="E78" s="58"/>
      <c r="F78" s="58"/>
      <c r="G78" s="58"/>
      <c r="H78" s="58"/>
    </row>
    <row r="79" spans="1:8">
      <c r="A79" s="58"/>
      <c r="B79" s="58"/>
      <c r="C79" s="58"/>
      <c r="D79" s="58"/>
      <c r="E79" s="58"/>
      <c r="F79" s="58"/>
      <c r="G79" s="58"/>
      <c r="H79" s="58"/>
    </row>
    <row r="80" spans="1:8">
      <c r="A80" s="58"/>
      <c r="B80" s="58"/>
      <c r="C80" s="58"/>
      <c r="D80" s="58"/>
      <c r="E80" s="58"/>
      <c r="F80" s="58"/>
      <c r="G80" s="58"/>
      <c r="H80" s="58"/>
    </row>
    <row r="81" spans="1:8">
      <c r="A81" s="58"/>
      <c r="B81" s="58"/>
      <c r="C81" s="58"/>
      <c r="D81" s="58"/>
      <c r="E81" s="58"/>
      <c r="F81" s="58"/>
      <c r="G81" s="58"/>
      <c r="H81" s="58"/>
    </row>
    <row r="82" spans="1:8">
      <c r="A82" s="58"/>
      <c r="B82" s="58"/>
      <c r="C82" s="58"/>
      <c r="D82" s="58"/>
      <c r="E82" s="58"/>
      <c r="F82" s="58"/>
      <c r="G82" s="58"/>
      <c r="H82" s="58"/>
    </row>
    <row r="83" spans="1:8">
      <c r="A83" s="58"/>
      <c r="B83" s="58"/>
      <c r="C83" s="58"/>
      <c r="D83" s="58"/>
      <c r="E83" s="58"/>
      <c r="F83" s="58"/>
      <c r="G83" s="58"/>
      <c r="H83" s="58"/>
    </row>
    <row r="84" spans="1:8">
      <c r="A84" s="58"/>
      <c r="B84" s="58"/>
      <c r="C84" s="58"/>
      <c r="D84" s="58"/>
      <c r="E84" s="58"/>
      <c r="F84" s="58"/>
      <c r="G84" s="58"/>
      <c r="H84" s="58"/>
    </row>
    <row r="85" spans="1:8">
      <c r="A85" s="58"/>
      <c r="B85" s="58"/>
      <c r="C85" s="58"/>
      <c r="D85" s="58"/>
      <c r="E85" s="58"/>
      <c r="F85" s="58"/>
      <c r="G85" s="58"/>
      <c r="H85" s="58"/>
    </row>
    <row r="86" spans="1:8">
      <c r="A86" s="58"/>
      <c r="B86" s="58"/>
      <c r="C86" s="58"/>
      <c r="D86" s="58"/>
      <c r="E86" s="58"/>
      <c r="F86" s="58"/>
      <c r="G86" s="58"/>
      <c r="H86" s="58"/>
    </row>
    <row r="87" spans="1:8">
      <c r="A87" s="58"/>
      <c r="B87" s="58"/>
      <c r="C87" s="58"/>
      <c r="D87" s="58"/>
      <c r="E87" s="58"/>
      <c r="F87" s="58"/>
      <c r="G87" s="58"/>
      <c r="H87" s="58"/>
    </row>
    <row r="88" spans="1:8">
      <c r="A88" s="58"/>
      <c r="B88" s="58"/>
      <c r="C88" s="58"/>
      <c r="D88" s="58"/>
      <c r="E88" s="58"/>
      <c r="F88" s="58"/>
      <c r="G88" s="58"/>
      <c r="H88" s="58"/>
    </row>
    <row r="89" spans="1:8">
      <c r="A89" s="58"/>
      <c r="B89" s="58"/>
      <c r="C89" s="58"/>
      <c r="D89" s="58"/>
      <c r="E89" s="58"/>
      <c r="F89" s="58"/>
      <c r="G89" s="58"/>
      <c r="H89" s="58"/>
    </row>
    <row r="90" spans="1:8">
      <c r="A90" s="58"/>
      <c r="B90" s="58"/>
      <c r="C90" s="58"/>
      <c r="D90" s="58"/>
      <c r="E90" s="58"/>
      <c r="F90" s="58"/>
      <c r="G90" s="58"/>
      <c r="H90" s="58"/>
    </row>
    <row r="91" spans="1:8">
      <c r="A91" s="58"/>
      <c r="B91" s="58"/>
      <c r="C91" s="58"/>
      <c r="D91" s="58"/>
      <c r="E91" s="58"/>
      <c r="F91" s="58"/>
      <c r="G91" s="58"/>
      <c r="H91" s="58"/>
    </row>
  </sheetData>
  <sheetProtection algorithmName="SHA-512" hashValue="Xz1kSgfAY8SXB4BXfBavU372tSQ69rYUoGeZZR7QYs3UMVBqSgaEkEvtlSq7AFtMg8NSeXknWy7kUdtSpdzg4w==" saltValue="chUmIEv9YCB0vzNgiYBBqA==" spinCount="100000" sheet="1" objects="1" scenarios="1"/>
  <phoneticPr fontId="0" type="noConversion"/>
  <printOptions horizontalCentered="1"/>
  <pageMargins left="0.5" right="0.5" top="0.5" bottom="0.75" header="0.5" footer="0.5"/>
  <pageSetup scale="62" orientation="portrait" r:id="rId1"/>
  <headerFooter alignWithMargins="0">
    <oddFooter>&amp;LHC Development Final Cost Certification (DFCC)
&amp;10Rev. 04-2020&amp;RPage 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abColor indexed="27"/>
  </sheetPr>
  <dimension ref="A1:H240"/>
  <sheetViews>
    <sheetView defaultGridColor="0" topLeftCell="A34" colorId="22" zoomScale="60" zoomScaleNormal="60" workbookViewId="0">
      <selection activeCell="B11" sqref="B11"/>
    </sheetView>
  </sheetViews>
  <sheetFormatPr defaultColWidth="9.69921875" defaultRowHeight="22.5"/>
  <cols>
    <col min="2" max="2" width="13.046875" customWidth="1"/>
    <col min="3" max="3" width="10.59765625" customWidth="1"/>
    <col min="5" max="5" width="8.8984375" customWidth="1"/>
    <col min="6" max="6" width="12.296875" customWidth="1"/>
    <col min="8" max="8" width="14.8984375" customWidth="1"/>
  </cols>
  <sheetData>
    <row r="1" spans="1:8">
      <c r="A1" s="68"/>
      <c r="B1" s="68"/>
      <c r="C1" s="68"/>
      <c r="D1" s="68"/>
      <c r="E1" s="68"/>
      <c r="F1" s="68"/>
      <c r="G1" s="68"/>
      <c r="H1" s="68"/>
    </row>
    <row r="2" spans="1:8" ht="24" customHeight="1">
      <c r="A2" s="33" t="s">
        <v>129</v>
      </c>
      <c r="B2" s="22"/>
      <c r="C2" s="74"/>
      <c r="D2" s="21"/>
      <c r="E2" s="33"/>
      <c r="F2" s="22"/>
      <c r="G2" s="22"/>
      <c r="H2" s="22"/>
    </row>
    <row r="3" spans="1:8" ht="24" customHeight="1">
      <c r="A3" s="68"/>
      <c r="B3" s="68"/>
      <c r="C3" s="72"/>
      <c r="D3" s="59"/>
      <c r="E3" s="59"/>
      <c r="F3" s="59"/>
      <c r="G3" s="62"/>
      <c r="H3" s="206" t="str">
        <f>"Application #: "&amp;IF(COSTS!$K$6="","",COSTS!$K$6)</f>
        <v xml:space="preserve">Application #: </v>
      </c>
    </row>
    <row r="4" spans="1:8" ht="12" customHeight="1">
      <c r="A4" s="23"/>
      <c r="B4" s="60"/>
      <c r="C4" s="60"/>
      <c r="D4" s="60"/>
      <c r="E4" s="60"/>
      <c r="F4" s="60"/>
      <c r="G4" s="60"/>
      <c r="H4" s="60"/>
    </row>
    <row r="5" spans="1:8" ht="24" customHeight="1">
      <c r="A5" s="23" t="s">
        <v>130</v>
      </c>
      <c r="B5" s="60"/>
      <c r="C5" s="60"/>
      <c r="D5" s="60"/>
      <c r="E5" s="60"/>
      <c r="F5" s="60"/>
      <c r="G5" s="60"/>
      <c r="H5" s="60"/>
    </row>
    <row r="6" spans="1:8" ht="24" customHeight="1">
      <c r="A6" s="23" t="s">
        <v>232</v>
      </c>
      <c r="B6" s="60"/>
      <c r="C6" s="60"/>
      <c r="D6" s="60"/>
      <c r="E6" s="60"/>
      <c r="F6" s="60"/>
      <c r="G6" s="60"/>
      <c r="H6" s="60"/>
    </row>
    <row r="7" spans="1:8" ht="24" customHeight="1">
      <c r="A7" s="23"/>
      <c r="B7" s="60"/>
      <c r="C7" s="60"/>
      <c r="D7" s="60"/>
      <c r="E7" s="60"/>
      <c r="F7" s="60"/>
      <c r="G7" s="60"/>
      <c r="H7" s="60"/>
    </row>
    <row r="8" spans="1:8" ht="24" customHeight="1">
      <c r="A8" s="23"/>
      <c r="B8" s="60"/>
      <c r="C8" s="60"/>
      <c r="D8" s="60"/>
      <c r="E8" s="60"/>
      <c r="F8" s="60"/>
      <c r="G8" s="60"/>
      <c r="H8" s="60"/>
    </row>
    <row r="9" spans="1:8" ht="24" customHeight="1">
      <c r="A9" s="23" t="s">
        <v>131</v>
      </c>
      <c r="B9" s="60"/>
      <c r="C9" s="60"/>
      <c r="D9" s="60"/>
      <c r="E9" s="60"/>
      <c r="F9" s="60"/>
      <c r="G9" s="60"/>
      <c r="H9" s="60"/>
    </row>
    <row r="10" spans="1:8" ht="12" customHeight="1">
      <c r="A10" s="23"/>
      <c r="B10" s="60"/>
      <c r="C10" s="60"/>
      <c r="D10" s="60"/>
      <c r="E10" s="60"/>
      <c r="F10" s="60"/>
      <c r="G10" s="60"/>
      <c r="H10" s="60"/>
    </row>
    <row r="11" spans="1:8" ht="24" customHeight="1" thickBot="1">
      <c r="A11" s="54" t="s">
        <v>132</v>
      </c>
      <c r="B11" s="121"/>
      <c r="C11" s="121"/>
      <c r="D11" s="121"/>
      <c r="E11" s="121"/>
      <c r="F11" s="121"/>
      <c r="G11" s="121"/>
      <c r="H11" s="121"/>
    </row>
    <row r="12" spans="1:8" ht="24" customHeight="1" thickBot="1">
      <c r="A12" s="54" t="s">
        <v>133</v>
      </c>
      <c r="B12" s="121"/>
      <c r="C12" s="121"/>
      <c r="D12" s="121"/>
      <c r="E12" s="121"/>
      <c r="F12" s="121"/>
      <c r="G12" s="121"/>
      <c r="H12" s="121"/>
    </row>
    <row r="13" spans="1:8" ht="24" customHeight="1" thickBot="1">
      <c r="A13" s="54" t="s">
        <v>134</v>
      </c>
      <c r="B13" s="54"/>
      <c r="C13" s="121"/>
      <c r="D13" s="121"/>
      <c r="E13" s="121"/>
      <c r="F13" s="121"/>
      <c r="G13" s="54" t="s">
        <v>135</v>
      </c>
      <c r="H13" s="121"/>
    </row>
    <row r="14" spans="1:8" ht="24" customHeight="1" thickBot="1">
      <c r="A14" s="54" t="s">
        <v>136</v>
      </c>
      <c r="B14" s="118" t="str">
        <f>IF(COSTS!H16="","",COSTS!H16)</f>
        <v/>
      </c>
      <c r="C14" s="55" t="s">
        <v>137</v>
      </c>
      <c r="D14" s="121"/>
      <c r="E14" s="121"/>
      <c r="F14" s="121"/>
      <c r="G14" s="121"/>
      <c r="H14" s="121"/>
    </row>
    <row r="15" spans="1:8" ht="24" customHeight="1" thickBot="1">
      <c r="A15" s="54" t="s">
        <v>138</v>
      </c>
      <c r="B15" s="54"/>
      <c r="C15" s="121"/>
      <c r="D15" s="121"/>
      <c r="E15" s="121"/>
      <c r="F15" s="121"/>
      <c r="G15" s="121"/>
      <c r="H15" s="121"/>
    </row>
    <row r="16" spans="1:8" ht="12" customHeight="1">
      <c r="A16" s="54"/>
      <c r="B16" s="54"/>
      <c r="C16" s="54"/>
      <c r="D16" s="54"/>
      <c r="E16" s="54"/>
      <c r="F16" s="54"/>
      <c r="G16" s="54"/>
      <c r="H16" s="54"/>
    </row>
    <row r="17" spans="1:8" ht="24" customHeight="1">
      <c r="A17" s="54" t="s">
        <v>139</v>
      </c>
      <c r="B17" s="54"/>
      <c r="C17" s="54"/>
      <c r="D17" s="54"/>
      <c r="E17" s="54"/>
      <c r="F17" s="54"/>
      <c r="G17" s="54"/>
      <c r="H17" s="54"/>
    </row>
    <row r="18" spans="1:8" ht="12" customHeight="1">
      <c r="A18" s="54"/>
      <c r="B18" s="54"/>
      <c r="C18" s="54"/>
      <c r="D18" s="54"/>
      <c r="E18" s="54"/>
      <c r="F18" s="54"/>
      <c r="G18" s="54"/>
      <c r="H18" s="54"/>
    </row>
    <row r="19" spans="1:8" ht="24" customHeight="1" thickBot="1">
      <c r="A19" s="54" t="s">
        <v>132</v>
      </c>
      <c r="B19" s="121"/>
      <c r="C19" s="121"/>
      <c r="D19" s="121"/>
      <c r="E19" s="121"/>
      <c r="F19" s="121"/>
      <c r="G19" s="121"/>
      <c r="H19" s="121"/>
    </row>
    <row r="20" spans="1:8" ht="24" customHeight="1" thickBot="1">
      <c r="A20" s="54" t="s">
        <v>133</v>
      </c>
      <c r="B20" s="121"/>
      <c r="C20" s="121"/>
      <c r="D20" s="121"/>
      <c r="E20" s="121"/>
      <c r="F20" s="121"/>
      <c r="G20" s="121"/>
      <c r="H20" s="121"/>
    </row>
    <row r="21" spans="1:8" ht="24" customHeight="1" thickBot="1">
      <c r="A21" s="54" t="s">
        <v>134</v>
      </c>
      <c r="B21" s="54"/>
      <c r="C21" s="121"/>
      <c r="D21" s="121"/>
      <c r="E21" s="121"/>
      <c r="F21" s="121"/>
      <c r="G21" s="54" t="s">
        <v>135</v>
      </c>
      <c r="H21" s="121"/>
    </row>
    <row r="22" spans="1:8" ht="24" customHeight="1" thickBot="1">
      <c r="A22" s="54" t="s">
        <v>136</v>
      </c>
      <c r="B22" s="118" t="str">
        <f>IF(COSTS!H17="","",COSTS!H17)</f>
        <v/>
      </c>
      <c r="C22" s="55" t="s">
        <v>137</v>
      </c>
      <c r="D22" s="121"/>
      <c r="E22" s="121"/>
      <c r="F22" s="121"/>
      <c r="G22" s="121"/>
      <c r="H22" s="121"/>
    </row>
    <row r="23" spans="1:8" ht="24" customHeight="1" thickBot="1">
      <c r="A23" s="54" t="s">
        <v>138</v>
      </c>
      <c r="B23" s="54"/>
      <c r="C23" s="121"/>
      <c r="D23" s="121"/>
      <c r="E23" s="121"/>
      <c r="F23" s="121"/>
      <c r="G23" s="121"/>
      <c r="H23" s="121"/>
    </row>
    <row r="24" spans="1:8" ht="12" customHeight="1">
      <c r="A24" s="54"/>
      <c r="B24" s="54"/>
      <c r="C24" s="54"/>
      <c r="D24" s="54"/>
      <c r="E24" s="54"/>
      <c r="F24" s="54"/>
      <c r="G24" s="54"/>
      <c r="H24" s="54"/>
    </row>
    <row r="25" spans="1:8" ht="24" customHeight="1">
      <c r="A25" s="54" t="s">
        <v>140</v>
      </c>
      <c r="B25" s="54"/>
      <c r="C25" s="54"/>
      <c r="D25" s="54"/>
      <c r="E25" s="54"/>
      <c r="F25" s="54"/>
      <c r="G25" s="54"/>
      <c r="H25" s="54"/>
    </row>
    <row r="26" spans="1:8" ht="12" customHeight="1">
      <c r="A26" s="54"/>
      <c r="B26" s="54"/>
      <c r="C26" s="54"/>
      <c r="D26" s="54"/>
      <c r="E26" s="54"/>
      <c r="F26" s="54"/>
      <c r="G26" s="54"/>
      <c r="H26" s="54"/>
    </row>
    <row r="27" spans="1:8" ht="24" customHeight="1" thickBot="1">
      <c r="A27" s="54" t="s">
        <v>132</v>
      </c>
      <c r="B27" s="121"/>
      <c r="C27" s="121"/>
      <c r="D27" s="121"/>
      <c r="E27" s="121"/>
      <c r="F27" s="121"/>
      <c r="G27" s="121"/>
      <c r="H27" s="121"/>
    </row>
    <row r="28" spans="1:8" ht="24" customHeight="1" thickBot="1">
      <c r="A28" s="54" t="s">
        <v>133</v>
      </c>
      <c r="B28" s="121"/>
      <c r="C28" s="121"/>
      <c r="D28" s="121"/>
      <c r="E28" s="121"/>
      <c r="F28" s="121"/>
      <c r="G28" s="121"/>
      <c r="H28" s="121"/>
    </row>
    <row r="29" spans="1:8" ht="24" customHeight="1" thickBot="1">
      <c r="A29" s="54" t="s">
        <v>134</v>
      </c>
      <c r="B29" s="54"/>
      <c r="C29" s="121"/>
      <c r="D29" s="121"/>
      <c r="E29" s="121"/>
      <c r="F29" s="121"/>
      <c r="G29" s="54" t="s">
        <v>135</v>
      </c>
      <c r="H29" s="121"/>
    </row>
    <row r="30" spans="1:8" ht="24" customHeight="1" thickBot="1">
      <c r="A30" s="54" t="s">
        <v>136</v>
      </c>
      <c r="B30" s="118" t="str">
        <f>IF(COSTS!H18="","",COSTS!H18)</f>
        <v/>
      </c>
      <c r="C30" s="55" t="s">
        <v>137</v>
      </c>
      <c r="D30" s="121"/>
      <c r="E30" s="121"/>
      <c r="F30" s="121"/>
      <c r="G30" s="121"/>
      <c r="H30" s="121"/>
    </row>
    <row r="31" spans="1:8" ht="24" customHeight="1" thickBot="1">
      <c r="A31" s="54" t="s">
        <v>138</v>
      </c>
      <c r="B31" s="54"/>
      <c r="C31" s="121"/>
      <c r="D31" s="121"/>
      <c r="E31" s="121"/>
      <c r="F31" s="121"/>
      <c r="G31" s="121"/>
      <c r="H31" s="121"/>
    </row>
    <row r="32" spans="1:8" ht="12" customHeight="1">
      <c r="A32" s="54"/>
      <c r="B32" s="54"/>
      <c r="C32" s="54"/>
      <c r="D32" s="54"/>
      <c r="E32" s="54"/>
      <c r="F32" s="54"/>
      <c r="G32" s="54"/>
      <c r="H32" s="54"/>
    </row>
    <row r="33" spans="1:8" ht="24" customHeight="1">
      <c r="A33" s="54" t="s">
        <v>141</v>
      </c>
      <c r="B33" s="54"/>
      <c r="C33" s="54"/>
      <c r="D33" s="54"/>
      <c r="E33" s="54"/>
      <c r="F33" s="54"/>
      <c r="G33" s="54"/>
      <c r="H33" s="54"/>
    </row>
    <row r="34" spans="1:8" ht="12" customHeight="1">
      <c r="A34" s="54"/>
      <c r="B34" s="54"/>
      <c r="C34" s="54"/>
      <c r="D34" s="54"/>
      <c r="E34" s="54"/>
      <c r="F34" s="54"/>
      <c r="G34" s="54"/>
      <c r="H34" s="54"/>
    </row>
    <row r="35" spans="1:8" ht="24" customHeight="1" thickBot="1">
      <c r="A35" s="54" t="s">
        <v>142</v>
      </c>
      <c r="B35" s="121"/>
      <c r="C35" s="121"/>
      <c r="D35" s="121"/>
      <c r="E35" s="121"/>
      <c r="F35" s="121"/>
      <c r="G35" s="121"/>
      <c r="H35" s="121"/>
    </row>
    <row r="36" spans="1:8" ht="24" customHeight="1" thickBot="1">
      <c r="A36" s="54" t="s">
        <v>133</v>
      </c>
      <c r="B36" s="121"/>
      <c r="C36" s="121"/>
      <c r="D36" s="121"/>
      <c r="E36" s="121"/>
      <c r="F36" s="121"/>
      <c r="G36" s="121"/>
      <c r="H36" s="121"/>
    </row>
    <row r="37" spans="1:8" ht="24" customHeight="1" thickBot="1">
      <c r="A37" s="54" t="s">
        <v>134</v>
      </c>
      <c r="B37" s="54"/>
      <c r="C37" s="121"/>
      <c r="D37" s="121"/>
      <c r="E37" s="121"/>
      <c r="F37" s="121"/>
      <c r="G37" s="54" t="s">
        <v>135</v>
      </c>
      <c r="H37" s="121"/>
    </row>
    <row r="38" spans="1:8" ht="24" customHeight="1" thickBot="1">
      <c r="A38" s="54" t="s">
        <v>143</v>
      </c>
      <c r="B38" s="54"/>
      <c r="C38" s="119" t="str">
        <f>IF(COSTS!H19="","",COSTS!H19)</f>
        <v/>
      </c>
      <c r="D38" s="54"/>
      <c r="E38" s="54"/>
      <c r="F38" s="54"/>
      <c r="G38" s="54"/>
      <c r="H38" s="54"/>
    </row>
    <row r="39" spans="1:8" ht="12" customHeight="1">
      <c r="A39" s="54"/>
      <c r="B39" s="54"/>
      <c r="C39" s="54"/>
      <c r="D39" s="54"/>
      <c r="E39" s="54"/>
      <c r="F39" s="54"/>
      <c r="G39" s="54"/>
      <c r="H39" s="54"/>
    </row>
    <row r="40" spans="1:8" ht="24" customHeight="1">
      <c r="A40" s="54" t="s">
        <v>144</v>
      </c>
      <c r="B40" s="54"/>
      <c r="C40" s="54"/>
      <c r="D40" s="54"/>
      <c r="E40" s="54"/>
      <c r="F40" s="54"/>
      <c r="G40" s="54"/>
      <c r="H40" s="54"/>
    </row>
    <row r="41" spans="1:8" ht="12" customHeight="1">
      <c r="A41" s="54"/>
      <c r="B41" s="54"/>
      <c r="C41" s="54"/>
      <c r="D41" s="54"/>
      <c r="E41" s="54"/>
      <c r="F41" s="54"/>
      <c r="G41" s="54"/>
      <c r="H41" s="54"/>
    </row>
    <row r="42" spans="1:8" ht="24" customHeight="1" thickBot="1">
      <c r="A42" s="54"/>
      <c r="B42" s="54" t="s">
        <v>145</v>
      </c>
      <c r="C42" s="54"/>
      <c r="D42" s="54"/>
      <c r="E42" s="54"/>
      <c r="F42" s="120" t="str">
        <f>IF(COSTS!H21="","",COSTS!H21)</f>
        <v/>
      </c>
      <c r="G42" s="54"/>
      <c r="H42" s="54"/>
    </row>
    <row r="43" spans="1:8" ht="24" customHeight="1" thickBot="1">
      <c r="A43" s="54"/>
      <c r="B43" s="54" t="s">
        <v>146</v>
      </c>
      <c r="C43" s="54"/>
      <c r="D43" s="54"/>
      <c r="E43" s="54"/>
      <c r="F43" s="119" t="str">
        <f>IF(COSTS!H22="","",COSTS!H22)</f>
        <v/>
      </c>
      <c r="G43" s="54"/>
      <c r="H43" s="54"/>
    </row>
    <row r="44" spans="1:8" ht="12" customHeight="1">
      <c r="A44" s="54"/>
      <c r="B44" s="54"/>
      <c r="C44" s="54"/>
      <c r="D44" s="54"/>
      <c r="E44" s="54"/>
      <c r="F44" s="54"/>
      <c r="G44" s="54"/>
      <c r="H44" s="54"/>
    </row>
    <row r="45" spans="1:8" ht="24" customHeight="1">
      <c r="A45" s="54" t="s">
        <v>147</v>
      </c>
      <c r="B45" s="54"/>
      <c r="C45" s="54"/>
      <c r="D45" s="54"/>
      <c r="E45" s="54"/>
      <c r="F45" s="54"/>
      <c r="G45" s="54"/>
      <c r="H45" s="54"/>
    </row>
    <row r="46" spans="1:8" ht="24" customHeight="1">
      <c r="A46" s="54" t="s">
        <v>148</v>
      </c>
      <c r="B46" s="54"/>
      <c r="C46" s="54"/>
      <c r="D46" s="54"/>
      <c r="E46" s="54"/>
      <c r="F46" s="54"/>
      <c r="G46" s="54"/>
      <c r="H46" s="54"/>
    </row>
    <row r="47" spans="1:8" ht="12" customHeight="1">
      <c r="A47" s="54"/>
      <c r="B47" s="54"/>
      <c r="C47" s="54"/>
      <c r="D47" s="54"/>
      <c r="E47" s="54"/>
      <c r="F47" s="54"/>
      <c r="G47" s="54"/>
      <c r="H47" s="54"/>
    </row>
    <row r="48" spans="1:8" ht="24" customHeight="1" thickBot="1">
      <c r="A48" s="121"/>
      <c r="B48" s="121"/>
      <c r="C48" s="121"/>
      <c r="D48" s="121"/>
      <c r="E48" s="121"/>
      <c r="F48" s="121"/>
      <c r="G48" s="121"/>
      <c r="H48" s="121"/>
    </row>
    <row r="49" spans="1:8" ht="24" customHeight="1" thickBot="1">
      <c r="A49" s="121" t="s">
        <v>125</v>
      </c>
      <c r="B49" s="121"/>
      <c r="C49" s="121"/>
      <c r="D49" s="121"/>
      <c r="E49" s="121"/>
      <c r="F49" s="121"/>
      <c r="G49" s="121"/>
      <c r="H49" s="121"/>
    </row>
    <row r="50" spans="1:8" ht="24" customHeight="1" thickBot="1">
      <c r="A50" s="121" t="s">
        <v>125</v>
      </c>
      <c r="B50" s="121"/>
      <c r="C50" s="121"/>
      <c r="D50" s="121"/>
      <c r="E50" s="121"/>
      <c r="F50" s="121"/>
      <c r="G50" s="121"/>
      <c r="H50" s="121"/>
    </row>
    <row r="51" spans="1:8" ht="24" customHeight="1" thickBot="1">
      <c r="A51" s="121" t="s">
        <v>125</v>
      </c>
      <c r="B51" s="121"/>
      <c r="C51" s="121"/>
      <c r="D51" s="121"/>
      <c r="E51" s="121"/>
      <c r="F51" s="121"/>
      <c r="G51" s="121"/>
      <c r="H51" s="121"/>
    </row>
    <row r="52" spans="1:8" ht="24" customHeight="1" thickBot="1">
      <c r="A52" s="121"/>
      <c r="B52" s="121"/>
      <c r="C52" s="121"/>
      <c r="D52" s="121"/>
      <c r="E52" s="121"/>
      <c r="F52" s="121"/>
      <c r="G52" s="121"/>
      <c r="H52" s="121"/>
    </row>
    <row r="53" spans="1:8" ht="24" customHeight="1" thickBot="1">
      <c r="A53" s="121" t="s">
        <v>125</v>
      </c>
      <c r="B53" s="121"/>
      <c r="C53" s="121"/>
      <c r="D53" s="121"/>
      <c r="E53" s="121"/>
      <c r="F53" s="121"/>
      <c r="G53" s="121"/>
      <c r="H53" s="121"/>
    </row>
    <row r="54" spans="1:8" ht="24" customHeight="1" thickBot="1">
      <c r="A54" s="303" t="s">
        <v>125</v>
      </c>
      <c r="B54" s="303"/>
      <c r="C54" s="303"/>
      <c r="D54" s="303"/>
      <c r="E54" s="303"/>
      <c r="F54" s="303"/>
      <c r="G54" s="303"/>
      <c r="H54" s="303"/>
    </row>
    <row r="55" spans="1:8">
      <c r="A55" s="299"/>
      <c r="B55" s="300"/>
      <c r="C55" s="300"/>
      <c r="D55" s="300"/>
      <c r="E55" s="300"/>
      <c r="F55" s="300"/>
      <c r="G55" s="300"/>
      <c r="H55" s="300"/>
    </row>
    <row r="56" spans="1:8">
      <c r="A56" s="301"/>
      <c r="B56" s="302"/>
      <c r="C56" s="302"/>
      <c r="D56" s="302"/>
      <c r="E56" s="302"/>
      <c r="F56" s="302"/>
      <c r="G56" s="302"/>
      <c r="H56" s="302"/>
    </row>
    <row r="57" spans="1:8">
      <c r="A57" s="301"/>
      <c r="B57" s="302"/>
      <c r="C57" s="302"/>
      <c r="D57" s="302"/>
      <c r="E57" s="302"/>
      <c r="F57" s="302"/>
      <c r="G57" s="302"/>
      <c r="H57" s="302"/>
    </row>
    <row r="58" spans="1:8">
      <c r="A58" s="301"/>
      <c r="B58" s="302"/>
      <c r="C58" s="302"/>
      <c r="D58" s="302"/>
      <c r="E58" s="302"/>
      <c r="F58" s="302"/>
      <c r="G58" s="302"/>
      <c r="H58" s="302"/>
    </row>
    <row r="59" spans="1:8">
      <c r="A59" s="301"/>
      <c r="B59" s="302"/>
      <c r="C59" s="302"/>
      <c r="D59" s="302"/>
      <c r="E59" s="302"/>
      <c r="F59" s="302"/>
      <c r="G59" s="302"/>
      <c r="H59" s="302"/>
    </row>
    <row r="60" spans="1:8">
      <c r="A60" s="301"/>
      <c r="B60" s="302"/>
      <c r="C60" s="302"/>
      <c r="D60" s="302"/>
      <c r="E60" s="302"/>
      <c r="F60" s="302"/>
      <c r="G60" s="302"/>
      <c r="H60" s="302"/>
    </row>
    <row r="61" spans="1:8">
      <c r="A61" s="301"/>
      <c r="B61" s="302"/>
      <c r="C61" s="302"/>
      <c r="D61" s="302"/>
      <c r="E61" s="302"/>
      <c r="F61" s="302"/>
      <c r="G61" s="302"/>
      <c r="H61" s="302"/>
    </row>
    <row r="62" spans="1:8">
      <c r="A62" s="301"/>
      <c r="B62" s="302"/>
      <c r="C62" s="302"/>
      <c r="D62" s="302"/>
      <c r="E62" s="302"/>
      <c r="F62" s="302"/>
      <c r="G62" s="302"/>
      <c r="H62" s="302"/>
    </row>
    <row r="63" spans="1:8">
      <c r="B63" s="61"/>
      <c r="C63" s="61"/>
      <c r="D63" s="61"/>
      <c r="E63" s="61"/>
      <c r="F63" s="61"/>
      <c r="G63" s="61"/>
      <c r="H63" s="61"/>
    </row>
    <row r="64" spans="1:8">
      <c r="B64" s="61"/>
      <c r="C64" s="61"/>
      <c r="D64" s="61"/>
      <c r="E64" s="61"/>
      <c r="F64" s="61"/>
      <c r="G64" s="61"/>
      <c r="H64" s="61"/>
    </row>
    <row r="65" spans="2:8">
      <c r="B65" s="61"/>
      <c r="C65" s="61"/>
      <c r="D65" s="61"/>
      <c r="E65" s="61"/>
      <c r="F65" s="61"/>
      <c r="G65" s="61"/>
      <c r="H65" s="61"/>
    </row>
    <row r="66" spans="2:8">
      <c r="B66" s="61"/>
      <c r="C66" s="61"/>
      <c r="D66" s="61"/>
      <c r="E66" s="61"/>
      <c r="F66" s="61"/>
      <c r="G66" s="61"/>
      <c r="H66" s="61"/>
    </row>
    <row r="67" spans="2:8">
      <c r="B67" s="61"/>
      <c r="C67" s="61"/>
      <c r="D67" s="61"/>
      <c r="E67" s="61"/>
      <c r="F67" s="61"/>
      <c r="G67" s="61"/>
      <c r="H67" s="61"/>
    </row>
    <row r="68" spans="2:8">
      <c r="B68" s="61"/>
      <c r="C68" s="61"/>
      <c r="D68" s="61"/>
      <c r="E68" s="61"/>
      <c r="F68" s="61"/>
      <c r="G68" s="61"/>
      <c r="H68" s="61"/>
    </row>
    <row r="69" spans="2:8">
      <c r="B69" s="61"/>
      <c r="C69" s="61"/>
      <c r="D69" s="61"/>
      <c r="E69" s="61"/>
      <c r="F69" s="61"/>
      <c r="G69" s="61"/>
      <c r="H69" s="61"/>
    </row>
    <row r="70" spans="2:8">
      <c r="B70" s="61"/>
      <c r="C70" s="61"/>
      <c r="D70" s="61"/>
      <c r="E70" s="61"/>
      <c r="F70" s="61"/>
      <c r="G70" s="61"/>
      <c r="H70" s="61"/>
    </row>
    <row r="71" spans="2:8">
      <c r="B71" s="61"/>
      <c r="C71" s="61"/>
      <c r="D71" s="61"/>
      <c r="E71" s="61"/>
      <c r="F71" s="61"/>
      <c r="G71" s="61"/>
      <c r="H71" s="61"/>
    </row>
    <row r="72" spans="2:8">
      <c r="B72" s="61"/>
      <c r="C72" s="61"/>
      <c r="D72" s="61"/>
      <c r="E72" s="61"/>
      <c r="F72" s="61"/>
      <c r="G72" s="61"/>
      <c r="H72" s="61"/>
    </row>
    <row r="73" spans="2:8">
      <c r="B73" s="61"/>
      <c r="C73" s="61"/>
      <c r="D73" s="61"/>
      <c r="E73" s="61"/>
      <c r="F73" s="61"/>
      <c r="G73" s="61"/>
      <c r="H73" s="61"/>
    </row>
    <row r="74" spans="2:8">
      <c r="B74" s="61"/>
      <c r="C74" s="61"/>
      <c r="D74" s="61"/>
      <c r="E74" s="61"/>
      <c r="F74" s="61"/>
      <c r="G74" s="61"/>
      <c r="H74" s="61"/>
    </row>
    <row r="75" spans="2:8">
      <c r="B75" s="61"/>
      <c r="C75" s="61"/>
      <c r="D75" s="61"/>
      <c r="E75" s="61"/>
      <c r="F75" s="61"/>
      <c r="G75" s="61"/>
      <c r="H75" s="61"/>
    </row>
    <row r="76" spans="2:8">
      <c r="B76" s="61"/>
      <c r="C76" s="61"/>
      <c r="D76" s="61"/>
      <c r="E76" s="61"/>
      <c r="F76" s="61"/>
      <c r="G76" s="61"/>
      <c r="H76" s="61"/>
    </row>
    <row r="77" spans="2:8">
      <c r="B77" s="61"/>
      <c r="C77" s="61"/>
      <c r="D77" s="61"/>
      <c r="E77" s="61"/>
      <c r="F77" s="61"/>
      <c r="G77" s="61"/>
      <c r="H77" s="61"/>
    </row>
    <row r="78" spans="2:8">
      <c r="B78" s="61"/>
      <c r="C78" s="61"/>
      <c r="D78" s="61"/>
      <c r="E78" s="61"/>
      <c r="F78" s="61"/>
      <c r="G78" s="61"/>
      <c r="H78" s="61"/>
    </row>
    <row r="79" spans="2:8">
      <c r="B79" s="61"/>
      <c r="C79" s="61"/>
      <c r="D79" s="61"/>
      <c r="E79" s="61"/>
      <c r="F79" s="61"/>
      <c r="G79" s="61"/>
      <c r="H79" s="61"/>
    </row>
    <row r="80" spans="2:8">
      <c r="B80" s="61"/>
      <c r="C80" s="61"/>
      <c r="D80" s="61"/>
      <c r="E80" s="61"/>
      <c r="F80" s="61"/>
      <c r="G80" s="61"/>
      <c r="H80" s="61"/>
    </row>
    <row r="81" spans="2:8">
      <c r="B81" s="61"/>
      <c r="C81" s="61"/>
      <c r="D81" s="61"/>
      <c r="E81" s="61"/>
      <c r="F81" s="61"/>
      <c r="G81" s="61"/>
      <c r="H81" s="61"/>
    </row>
    <row r="82" spans="2:8">
      <c r="B82" s="61"/>
      <c r="C82" s="61"/>
      <c r="D82" s="61"/>
      <c r="E82" s="61"/>
      <c r="F82" s="61"/>
      <c r="G82" s="61"/>
      <c r="H82" s="61"/>
    </row>
    <row r="83" spans="2:8">
      <c r="B83" s="61"/>
      <c r="C83" s="61"/>
      <c r="D83" s="61"/>
      <c r="E83" s="61"/>
      <c r="F83" s="61"/>
      <c r="G83" s="61"/>
      <c r="H83" s="61"/>
    </row>
    <row r="84" spans="2:8">
      <c r="B84" s="61"/>
      <c r="C84" s="61"/>
      <c r="D84" s="61"/>
      <c r="E84" s="61"/>
      <c r="F84" s="61"/>
      <c r="G84" s="61"/>
      <c r="H84" s="61"/>
    </row>
    <row r="85" spans="2:8">
      <c r="B85" s="61"/>
      <c r="C85" s="61"/>
      <c r="D85" s="61"/>
      <c r="E85" s="61"/>
      <c r="F85" s="61"/>
      <c r="G85" s="61"/>
      <c r="H85" s="61"/>
    </row>
    <row r="86" spans="2:8">
      <c r="B86" s="61"/>
      <c r="C86" s="61"/>
      <c r="D86" s="61"/>
      <c r="E86" s="61"/>
      <c r="F86" s="61"/>
      <c r="G86" s="61"/>
      <c r="H86" s="61"/>
    </row>
    <row r="87" spans="2:8">
      <c r="B87" s="61"/>
      <c r="C87" s="61"/>
      <c r="D87" s="61"/>
      <c r="E87" s="61"/>
      <c r="F87" s="61"/>
      <c r="G87" s="61"/>
      <c r="H87" s="61"/>
    </row>
    <row r="88" spans="2:8">
      <c r="B88" s="61"/>
      <c r="C88" s="61"/>
      <c r="D88" s="61"/>
      <c r="E88" s="61"/>
      <c r="F88" s="61"/>
      <c r="G88" s="61"/>
      <c r="H88" s="61"/>
    </row>
    <row r="89" spans="2:8">
      <c r="B89" s="61"/>
      <c r="C89" s="61"/>
      <c r="D89" s="61"/>
      <c r="E89" s="61"/>
      <c r="F89" s="61"/>
      <c r="G89" s="61"/>
      <c r="H89" s="61"/>
    </row>
    <row r="90" spans="2:8">
      <c r="B90" s="61"/>
      <c r="C90" s="61"/>
      <c r="D90" s="61"/>
      <c r="E90" s="61"/>
      <c r="F90" s="61"/>
      <c r="G90" s="61"/>
      <c r="H90" s="61"/>
    </row>
    <row r="91" spans="2:8">
      <c r="B91" s="61"/>
      <c r="C91" s="61"/>
      <c r="D91" s="61"/>
      <c r="E91" s="61"/>
      <c r="F91" s="61"/>
      <c r="G91" s="61"/>
      <c r="H91" s="61"/>
    </row>
    <row r="92" spans="2:8">
      <c r="B92" s="61"/>
      <c r="C92" s="61"/>
      <c r="D92" s="61"/>
      <c r="E92" s="61"/>
      <c r="F92" s="61"/>
      <c r="G92" s="61"/>
      <c r="H92" s="61"/>
    </row>
    <row r="93" spans="2:8">
      <c r="B93" s="61"/>
      <c r="C93" s="61"/>
      <c r="D93" s="61"/>
      <c r="E93" s="61"/>
      <c r="F93" s="61"/>
      <c r="G93" s="61"/>
      <c r="H93" s="61"/>
    </row>
    <row r="94" spans="2:8">
      <c r="B94" s="61"/>
      <c r="C94" s="61"/>
      <c r="D94" s="61"/>
      <c r="E94" s="61"/>
      <c r="F94" s="61"/>
      <c r="G94" s="61"/>
      <c r="H94" s="61"/>
    </row>
    <row r="95" spans="2:8">
      <c r="B95" s="61"/>
      <c r="C95" s="61"/>
      <c r="D95" s="61"/>
      <c r="E95" s="61"/>
      <c r="F95" s="61"/>
      <c r="G95" s="61"/>
      <c r="H95" s="61"/>
    </row>
    <row r="96" spans="2:8">
      <c r="B96" s="61"/>
      <c r="C96" s="61"/>
      <c r="D96" s="61"/>
      <c r="E96" s="61"/>
      <c r="F96" s="61"/>
      <c r="G96" s="61"/>
      <c r="H96" s="61"/>
    </row>
    <row r="97" spans="2:8">
      <c r="B97" s="61"/>
      <c r="C97" s="61"/>
      <c r="D97" s="61"/>
      <c r="E97" s="61"/>
      <c r="F97" s="61"/>
      <c r="G97" s="61"/>
      <c r="H97" s="61"/>
    </row>
    <row r="98" spans="2:8">
      <c r="B98" s="61"/>
      <c r="C98" s="61"/>
      <c r="D98" s="61"/>
      <c r="E98" s="61"/>
      <c r="F98" s="61"/>
      <c r="G98" s="61"/>
      <c r="H98" s="61"/>
    </row>
    <row r="99" spans="2:8">
      <c r="B99" s="61"/>
      <c r="C99" s="61"/>
      <c r="D99" s="61"/>
      <c r="E99" s="61"/>
      <c r="F99" s="61"/>
      <c r="G99" s="61"/>
      <c r="H99" s="61"/>
    </row>
    <row r="100" spans="2:8">
      <c r="B100" s="61"/>
      <c r="C100" s="61"/>
      <c r="D100" s="61"/>
      <c r="E100" s="61"/>
      <c r="F100" s="61"/>
      <c r="G100" s="61"/>
      <c r="H100" s="61"/>
    </row>
    <row r="101" spans="2:8">
      <c r="B101" s="61"/>
      <c r="C101" s="61"/>
      <c r="D101" s="61"/>
      <c r="E101" s="61"/>
      <c r="F101" s="61"/>
      <c r="G101" s="61"/>
      <c r="H101" s="61"/>
    </row>
    <row r="102" spans="2:8">
      <c r="B102" s="61"/>
      <c r="C102" s="61"/>
      <c r="D102" s="61"/>
      <c r="E102" s="61"/>
      <c r="F102" s="61"/>
      <c r="G102" s="61"/>
      <c r="H102" s="61"/>
    </row>
    <row r="103" spans="2:8">
      <c r="B103" s="61"/>
      <c r="C103" s="61"/>
      <c r="D103" s="61"/>
      <c r="E103" s="61"/>
      <c r="F103" s="61"/>
      <c r="G103" s="61"/>
      <c r="H103" s="61"/>
    </row>
    <row r="104" spans="2:8">
      <c r="B104" s="61"/>
      <c r="C104" s="61"/>
      <c r="D104" s="61"/>
      <c r="E104" s="61"/>
      <c r="F104" s="61"/>
      <c r="G104" s="61"/>
      <c r="H104" s="61"/>
    </row>
    <row r="105" spans="2:8">
      <c r="B105" s="61"/>
      <c r="C105" s="61"/>
      <c r="D105" s="61"/>
      <c r="E105" s="61"/>
      <c r="F105" s="61"/>
      <c r="G105" s="61"/>
      <c r="H105" s="61"/>
    </row>
    <row r="106" spans="2:8">
      <c r="B106" s="61"/>
      <c r="C106" s="61"/>
      <c r="D106" s="61"/>
      <c r="E106" s="61"/>
      <c r="F106" s="61"/>
      <c r="G106" s="61"/>
      <c r="H106" s="61"/>
    </row>
    <row r="107" spans="2:8">
      <c r="B107" s="61"/>
      <c r="C107" s="61"/>
      <c r="D107" s="61"/>
      <c r="E107" s="61"/>
      <c r="F107" s="61"/>
      <c r="G107" s="61"/>
      <c r="H107" s="61"/>
    </row>
    <row r="108" spans="2:8">
      <c r="B108" s="61"/>
      <c r="C108" s="61"/>
      <c r="D108" s="61"/>
      <c r="E108" s="61"/>
      <c r="F108" s="61"/>
      <c r="G108" s="61"/>
      <c r="H108" s="61"/>
    </row>
    <row r="109" spans="2:8">
      <c r="B109" s="61"/>
      <c r="C109" s="61"/>
      <c r="D109" s="61"/>
      <c r="E109" s="61"/>
      <c r="F109" s="61"/>
      <c r="G109" s="61"/>
      <c r="H109" s="61"/>
    </row>
    <row r="110" spans="2:8">
      <c r="B110" s="61"/>
      <c r="C110" s="61"/>
      <c r="D110" s="61"/>
      <c r="E110" s="61"/>
      <c r="F110" s="61"/>
      <c r="G110" s="61"/>
      <c r="H110" s="61"/>
    </row>
    <row r="111" spans="2:8">
      <c r="B111" s="61"/>
      <c r="C111" s="61"/>
      <c r="D111" s="61"/>
      <c r="E111" s="61"/>
      <c r="F111" s="61"/>
      <c r="G111" s="61"/>
      <c r="H111" s="61"/>
    </row>
    <row r="112" spans="2:8">
      <c r="B112" s="61"/>
      <c r="C112" s="61"/>
      <c r="D112" s="61"/>
      <c r="E112" s="61"/>
      <c r="F112" s="61"/>
      <c r="G112" s="61"/>
      <c r="H112" s="61"/>
    </row>
    <row r="113" spans="2:8">
      <c r="B113" s="61"/>
      <c r="C113" s="61"/>
      <c r="D113" s="61"/>
      <c r="E113" s="61"/>
      <c r="F113" s="61"/>
      <c r="G113" s="61"/>
      <c r="H113" s="61"/>
    </row>
    <row r="114" spans="2:8">
      <c r="B114" s="61"/>
      <c r="C114" s="61"/>
      <c r="D114" s="61"/>
      <c r="E114" s="61"/>
      <c r="F114" s="61"/>
      <c r="G114" s="61"/>
      <c r="H114" s="61"/>
    </row>
    <row r="115" spans="2:8">
      <c r="B115" s="61"/>
      <c r="C115" s="61"/>
      <c r="D115" s="61"/>
      <c r="E115" s="61"/>
      <c r="F115" s="61"/>
      <c r="G115" s="61"/>
      <c r="H115" s="61"/>
    </row>
    <row r="116" spans="2:8">
      <c r="B116" s="61"/>
      <c r="C116" s="61"/>
      <c r="D116" s="61"/>
      <c r="E116" s="61"/>
      <c r="F116" s="61"/>
      <c r="G116" s="61"/>
      <c r="H116" s="61"/>
    </row>
    <row r="117" spans="2:8">
      <c r="B117" s="61"/>
      <c r="C117" s="61"/>
      <c r="D117" s="61"/>
      <c r="E117" s="61"/>
      <c r="F117" s="61"/>
      <c r="G117" s="61"/>
      <c r="H117" s="61"/>
    </row>
    <row r="118" spans="2:8">
      <c r="B118" s="61"/>
      <c r="C118" s="61"/>
      <c r="D118" s="61"/>
      <c r="E118" s="61"/>
      <c r="F118" s="61"/>
      <c r="G118" s="61"/>
      <c r="H118" s="61"/>
    </row>
    <row r="119" spans="2:8">
      <c r="B119" s="61"/>
      <c r="C119" s="61"/>
      <c r="D119" s="61"/>
      <c r="E119" s="61"/>
      <c r="F119" s="61"/>
      <c r="G119" s="61"/>
      <c r="H119" s="61"/>
    </row>
    <row r="120" spans="2:8">
      <c r="B120" s="61"/>
      <c r="C120" s="61"/>
      <c r="D120" s="61"/>
      <c r="E120" s="61"/>
      <c r="F120" s="61"/>
      <c r="G120" s="61"/>
      <c r="H120" s="61"/>
    </row>
    <row r="121" spans="2:8">
      <c r="B121" s="61"/>
      <c r="C121" s="61"/>
      <c r="D121" s="61"/>
      <c r="E121" s="61"/>
      <c r="F121" s="61"/>
      <c r="G121" s="61"/>
      <c r="H121" s="61"/>
    </row>
    <row r="122" spans="2:8">
      <c r="B122" s="61"/>
      <c r="C122" s="61"/>
      <c r="D122" s="61"/>
      <c r="E122" s="61"/>
      <c r="F122" s="61"/>
      <c r="G122" s="61"/>
      <c r="H122" s="61"/>
    </row>
    <row r="123" spans="2:8">
      <c r="B123" s="61"/>
      <c r="C123" s="61"/>
      <c r="D123" s="61"/>
      <c r="E123" s="61"/>
      <c r="F123" s="61"/>
      <c r="G123" s="61"/>
      <c r="H123" s="61"/>
    </row>
    <row r="124" spans="2:8">
      <c r="B124" s="61"/>
      <c r="C124" s="61"/>
      <c r="D124" s="61"/>
      <c r="E124" s="61"/>
      <c r="F124" s="61"/>
      <c r="G124" s="61"/>
      <c r="H124" s="61"/>
    </row>
    <row r="125" spans="2:8">
      <c r="B125" s="61"/>
      <c r="C125" s="61"/>
      <c r="D125" s="61"/>
      <c r="E125" s="61"/>
      <c r="F125" s="61"/>
      <c r="G125" s="61"/>
      <c r="H125" s="61"/>
    </row>
    <row r="126" spans="2:8">
      <c r="B126" s="61"/>
      <c r="C126" s="61"/>
      <c r="D126" s="61"/>
      <c r="E126" s="61"/>
      <c r="F126" s="61"/>
      <c r="G126" s="61"/>
      <c r="H126" s="61"/>
    </row>
    <row r="127" spans="2:8">
      <c r="B127" s="61"/>
      <c r="C127" s="61"/>
      <c r="D127" s="61"/>
      <c r="E127" s="61"/>
      <c r="F127" s="61"/>
      <c r="G127" s="61"/>
      <c r="H127" s="61"/>
    </row>
    <row r="128" spans="2:8">
      <c r="B128" s="61"/>
      <c r="C128" s="61"/>
      <c r="D128" s="61"/>
      <c r="E128" s="61"/>
      <c r="F128" s="61"/>
      <c r="G128" s="61"/>
      <c r="H128" s="61"/>
    </row>
    <row r="129" spans="2:8">
      <c r="B129" s="61"/>
      <c r="C129" s="61"/>
      <c r="D129" s="61"/>
      <c r="E129" s="61"/>
      <c r="F129" s="61"/>
      <c r="G129" s="61"/>
      <c r="H129" s="61"/>
    </row>
    <row r="130" spans="2:8">
      <c r="B130" s="61"/>
      <c r="C130" s="61"/>
      <c r="D130" s="61"/>
      <c r="E130" s="61"/>
      <c r="F130" s="61"/>
      <c r="G130" s="61"/>
      <c r="H130" s="61"/>
    </row>
    <row r="131" spans="2:8">
      <c r="B131" s="61"/>
      <c r="C131" s="61"/>
      <c r="D131" s="61"/>
      <c r="E131" s="61"/>
      <c r="F131" s="61"/>
      <c r="G131" s="61"/>
      <c r="H131" s="61"/>
    </row>
    <row r="132" spans="2:8">
      <c r="B132" s="61"/>
      <c r="C132" s="61"/>
      <c r="D132" s="61"/>
      <c r="E132" s="61"/>
      <c r="F132" s="61"/>
      <c r="G132" s="61"/>
      <c r="H132" s="61"/>
    </row>
    <row r="133" spans="2:8">
      <c r="B133" s="61"/>
      <c r="C133" s="61"/>
      <c r="D133" s="61"/>
      <c r="E133" s="61"/>
      <c r="F133" s="61"/>
      <c r="G133" s="61"/>
      <c r="H133" s="61"/>
    </row>
    <row r="134" spans="2:8">
      <c r="B134" s="61"/>
      <c r="C134" s="61"/>
      <c r="D134" s="61"/>
      <c r="E134" s="61"/>
      <c r="F134" s="61"/>
      <c r="G134" s="61"/>
      <c r="H134" s="61"/>
    </row>
    <row r="135" spans="2:8">
      <c r="B135" s="61"/>
      <c r="C135" s="61"/>
      <c r="D135" s="61"/>
      <c r="E135" s="61"/>
      <c r="F135" s="61"/>
      <c r="G135" s="61"/>
      <c r="H135" s="61"/>
    </row>
    <row r="136" spans="2:8">
      <c r="B136" s="61"/>
      <c r="C136" s="61"/>
      <c r="D136" s="61"/>
      <c r="E136" s="61"/>
      <c r="F136" s="61"/>
      <c r="G136" s="61"/>
      <c r="H136" s="61"/>
    </row>
    <row r="137" spans="2:8">
      <c r="B137" s="61"/>
      <c r="C137" s="61"/>
      <c r="D137" s="61"/>
      <c r="E137" s="61"/>
      <c r="F137" s="61"/>
      <c r="G137" s="61"/>
      <c r="H137" s="61"/>
    </row>
    <row r="138" spans="2:8">
      <c r="B138" s="61"/>
      <c r="C138" s="61"/>
      <c r="D138" s="61"/>
      <c r="E138" s="61"/>
      <c r="F138" s="61"/>
      <c r="G138" s="61"/>
      <c r="H138" s="61"/>
    </row>
    <row r="139" spans="2:8">
      <c r="B139" s="61"/>
      <c r="C139" s="61"/>
      <c r="D139" s="61"/>
      <c r="E139" s="61"/>
      <c r="F139" s="61"/>
      <c r="G139" s="61"/>
      <c r="H139" s="61"/>
    </row>
    <row r="140" spans="2:8">
      <c r="B140" s="61"/>
      <c r="C140" s="61"/>
      <c r="D140" s="61"/>
      <c r="E140" s="61"/>
      <c r="F140" s="61"/>
      <c r="G140" s="61"/>
      <c r="H140" s="61"/>
    </row>
    <row r="141" spans="2:8">
      <c r="B141" s="61"/>
      <c r="C141" s="61"/>
      <c r="D141" s="61"/>
      <c r="E141" s="61"/>
      <c r="F141" s="61"/>
      <c r="G141" s="61"/>
      <c r="H141" s="61"/>
    </row>
    <row r="142" spans="2:8">
      <c r="B142" s="61"/>
      <c r="C142" s="61"/>
      <c r="D142" s="61"/>
      <c r="E142" s="61"/>
      <c r="F142" s="61"/>
      <c r="G142" s="61"/>
      <c r="H142" s="61"/>
    </row>
    <row r="143" spans="2:8">
      <c r="B143" s="61"/>
      <c r="C143" s="61"/>
      <c r="D143" s="61"/>
      <c r="E143" s="61"/>
      <c r="F143" s="61"/>
      <c r="G143" s="61"/>
      <c r="H143" s="61"/>
    </row>
    <row r="144" spans="2:8">
      <c r="B144" s="61"/>
      <c r="C144" s="61"/>
      <c r="D144" s="61"/>
      <c r="E144" s="61"/>
      <c r="F144" s="61"/>
      <c r="G144" s="61"/>
      <c r="H144" s="61"/>
    </row>
    <row r="145" spans="2:8">
      <c r="B145" s="61"/>
      <c r="C145" s="61"/>
      <c r="D145" s="61"/>
      <c r="E145" s="61"/>
      <c r="F145" s="61"/>
      <c r="G145" s="61"/>
      <c r="H145" s="61"/>
    </row>
    <row r="146" spans="2:8">
      <c r="B146" s="61"/>
      <c r="C146" s="61"/>
      <c r="D146" s="61"/>
      <c r="E146" s="61"/>
      <c r="F146" s="61"/>
      <c r="G146" s="61"/>
      <c r="H146" s="61"/>
    </row>
    <row r="147" spans="2:8">
      <c r="B147" s="61"/>
      <c r="C147" s="61"/>
      <c r="D147" s="61"/>
      <c r="E147" s="61"/>
      <c r="F147" s="61"/>
      <c r="G147" s="61"/>
      <c r="H147" s="61"/>
    </row>
    <row r="148" spans="2:8">
      <c r="B148" s="61"/>
      <c r="C148" s="61"/>
      <c r="D148" s="61"/>
      <c r="E148" s="61"/>
      <c r="F148" s="61"/>
      <c r="G148" s="61"/>
      <c r="H148" s="61"/>
    </row>
    <row r="149" spans="2:8">
      <c r="B149" s="61"/>
      <c r="C149" s="61"/>
      <c r="D149" s="61"/>
      <c r="E149" s="61"/>
      <c r="F149" s="61"/>
      <c r="G149" s="61"/>
      <c r="H149" s="61"/>
    </row>
    <row r="150" spans="2:8">
      <c r="B150" s="61"/>
      <c r="C150" s="61"/>
      <c r="D150" s="61"/>
      <c r="E150" s="61"/>
      <c r="F150" s="61"/>
      <c r="G150" s="61"/>
      <c r="H150" s="61"/>
    </row>
    <row r="151" spans="2:8">
      <c r="B151" s="61"/>
      <c r="C151" s="61"/>
      <c r="D151" s="61"/>
      <c r="E151" s="61"/>
      <c r="F151" s="61"/>
      <c r="G151" s="61"/>
      <c r="H151" s="61"/>
    </row>
    <row r="152" spans="2:8">
      <c r="B152" s="61"/>
      <c r="C152" s="61"/>
      <c r="D152" s="61"/>
      <c r="E152" s="61"/>
      <c r="F152" s="61"/>
      <c r="G152" s="61"/>
      <c r="H152" s="61"/>
    </row>
    <row r="153" spans="2:8">
      <c r="B153" s="61"/>
      <c r="C153" s="61"/>
      <c r="D153" s="61"/>
      <c r="E153" s="61"/>
      <c r="F153" s="61"/>
      <c r="G153" s="61"/>
      <c r="H153" s="61"/>
    </row>
    <row r="154" spans="2:8">
      <c r="B154" s="61"/>
      <c r="C154" s="61"/>
      <c r="D154" s="61"/>
      <c r="E154" s="61"/>
      <c r="F154" s="61"/>
      <c r="G154" s="61"/>
      <c r="H154" s="61"/>
    </row>
    <row r="155" spans="2:8">
      <c r="B155" s="61"/>
      <c r="C155" s="61"/>
      <c r="D155" s="61"/>
      <c r="E155" s="61"/>
      <c r="F155" s="61"/>
      <c r="G155" s="61"/>
      <c r="H155" s="61"/>
    </row>
    <row r="156" spans="2:8">
      <c r="B156" s="61"/>
      <c r="C156" s="61"/>
      <c r="D156" s="61"/>
      <c r="E156" s="61"/>
      <c r="F156" s="61"/>
      <c r="G156" s="61"/>
      <c r="H156" s="61"/>
    </row>
    <row r="157" spans="2:8">
      <c r="B157" s="61"/>
      <c r="C157" s="61"/>
      <c r="D157" s="61"/>
      <c r="E157" s="61"/>
      <c r="F157" s="61"/>
      <c r="G157" s="61"/>
      <c r="H157" s="61"/>
    </row>
    <row r="158" spans="2:8">
      <c r="B158" s="61"/>
      <c r="C158" s="61"/>
      <c r="D158" s="61"/>
      <c r="E158" s="61"/>
      <c r="F158" s="61"/>
      <c r="G158" s="61"/>
      <c r="H158" s="61"/>
    </row>
    <row r="159" spans="2:8">
      <c r="B159" s="61"/>
      <c r="C159" s="61"/>
      <c r="D159" s="61"/>
      <c r="E159" s="61"/>
      <c r="F159" s="61"/>
      <c r="G159" s="61"/>
      <c r="H159" s="61"/>
    </row>
    <row r="160" spans="2:8">
      <c r="B160" s="61"/>
      <c r="C160" s="61"/>
      <c r="D160" s="61"/>
      <c r="E160" s="61"/>
      <c r="F160" s="61"/>
      <c r="G160" s="61"/>
      <c r="H160" s="61"/>
    </row>
    <row r="161" spans="2:8">
      <c r="B161" s="61"/>
      <c r="C161" s="61"/>
      <c r="D161" s="61"/>
      <c r="E161" s="61"/>
      <c r="F161" s="61"/>
      <c r="G161" s="61"/>
      <c r="H161" s="61"/>
    </row>
    <row r="162" spans="2:8">
      <c r="B162" s="61"/>
      <c r="C162" s="61"/>
      <c r="D162" s="61"/>
      <c r="E162" s="61"/>
      <c r="F162" s="61"/>
      <c r="G162" s="61"/>
      <c r="H162" s="61"/>
    </row>
    <row r="163" spans="2:8">
      <c r="B163" s="61"/>
      <c r="C163" s="61"/>
      <c r="D163" s="61"/>
      <c r="E163" s="61"/>
      <c r="F163" s="61"/>
      <c r="G163" s="61"/>
      <c r="H163" s="61"/>
    </row>
    <row r="164" spans="2:8">
      <c r="B164" s="61"/>
      <c r="C164" s="61"/>
      <c r="D164" s="61"/>
      <c r="E164" s="61"/>
      <c r="F164" s="61"/>
      <c r="G164" s="61"/>
      <c r="H164" s="61"/>
    </row>
    <row r="165" spans="2:8">
      <c r="B165" s="61"/>
      <c r="C165" s="61"/>
      <c r="D165" s="61"/>
      <c r="E165" s="61"/>
      <c r="F165" s="61"/>
      <c r="G165" s="61"/>
      <c r="H165" s="61"/>
    </row>
    <row r="166" spans="2:8">
      <c r="B166" s="61"/>
      <c r="C166" s="61"/>
      <c r="D166" s="61"/>
      <c r="E166" s="61"/>
      <c r="F166" s="61"/>
      <c r="G166" s="61"/>
      <c r="H166" s="61"/>
    </row>
    <row r="167" spans="2:8">
      <c r="B167" s="61"/>
      <c r="C167" s="61"/>
      <c r="D167" s="61"/>
      <c r="E167" s="61"/>
      <c r="F167" s="61"/>
      <c r="G167" s="61"/>
      <c r="H167" s="61"/>
    </row>
    <row r="168" spans="2:8">
      <c r="B168" s="61"/>
      <c r="C168" s="61"/>
      <c r="D168" s="61"/>
      <c r="E168" s="61"/>
      <c r="F168" s="61"/>
      <c r="G168" s="61"/>
      <c r="H168" s="61"/>
    </row>
    <row r="169" spans="2:8">
      <c r="B169" s="61"/>
      <c r="C169" s="61"/>
      <c r="D169" s="61"/>
      <c r="E169" s="61"/>
      <c r="F169" s="61"/>
      <c r="G169" s="61"/>
      <c r="H169" s="61"/>
    </row>
    <row r="170" spans="2:8">
      <c r="B170" s="61"/>
      <c r="C170" s="61"/>
      <c r="D170" s="61"/>
      <c r="E170" s="61"/>
      <c r="F170" s="61"/>
      <c r="G170" s="61"/>
      <c r="H170" s="61"/>
    </row>
    <row r="171" spans="2:8">
      <c r="B171" s="61"/>
      <c r="C171" s="61"/>
      <c r="D171" s="61"/>
      <c r="E171" s="61"/>
      <c r="F171" s="61"/>
      <c r="G171" s="61"/>
      <c r="H171" s="61"/>
    </row>
    <row r="172" spans="2:8">
      <c r="B172" s="61"/>
      <c r="C172" s="61"/>
      <c r="D172" s="61"/>
      <c r="E172" s="61"/>
      <c r="F172" s="61"/>
      <c r="G172" s="61"/>
      <c r="H172" s="61"/>
    </row>
    <row r="173" spans="2:8">
      <c r="B173" s="61"/>
      <c r="C173" s="61"/>
      <c r="D173" s="61"/>
      <c r="E173" s="61"/>
      <c r="F173" s="61"/>
      <c r="G173" s="61"/>
      <c r="H173" s="61"/>
    </row>
    <row r="174" spans="2:8">
      <c r="B174" s="61"/>
      <c r="C174" s="61"/>
      <c r="D174" s="61"/>
      <c r="E174" s="61"/>
      <c r="F174" s="61"/>
      <c r="G174" s="61"/>
      <c r="H174" s="61"/>
    </row>
    <row r="175" spans="2:8">
      <c r="B175" s="61"/>
      <c r="C175" s="61"/>
      <c r="D175" s="61"/>
      <c r="E175" s="61"/>
      <c r="F175" s="61"/>
      <c r="G175" s="61"/>
      <c r="H175" s="61"/>
    </row>
    <row r="176" spans="2:8">
      <c r="B176" s="61"/>
      <c r="C176" s="61"/>
      <c r="D176" s="61"/>
      <c r="E176" s="61"/>
      <c r="F176" s="61"/>
      <c r="G176" s="61"/>
      <c r="H176" s="61"/>
    </row>
    <row r="177" spans="2:8">
      <c r="B177" s="61"/>
      <c r="C177" s="61"/>
      <c r="D177" s="61"/>
      <c r="E177" s="61"/>
      <c r="F177" s="61"/>
      <c r="G177" s="61"/>
      <c r="H177" s="61"/>
    </row>
    <row r="178" spans="2:8">
      <c r="B178" s="61"/>
      <c r="C178" s="61"/>
      <c r="D178" s="61"/>
      <c r="E178" s="61"/>
      <c r="F178" s="61"/>
      <c r="G178" s="61"/>
      <c r="H178" s="61"/>
    </row>
    <row r="179" spans="2:8">
      <c r="B179" s="61"/>
      <c r="C179" s="61"/>
      <c r="D179" s="61"/>
      <c r="E179" s="61"/>
      <c r="F179" s="61"/>
      <c r="G179" s="61"/>
      <c r="H179" s="61"/>
    </row>
    <row r="180" spans="2:8">
      <c r="B180" s="61"/>
      <c r="C180" s="61"/>
      <c r="D180" s="61"/>
      <c r="E180" s="61"/>
      <c r="F180" s="61"/>
      <c r="G180" s="61"/>
      <c r="H180" s="61"/>
    </row>
    <row r="181" spans="2:8">
      <c r="B181" s="61"/>
      <c r="C181" s="61"/>
      <c r="D181" s="61"/>
      <c r="E181" s="61"/>
      <c r="F181" s="61"/>
      <c r="G181" s="61"/>
      <c r="H181" s="61"/>
    </row>
    <row r="182" spans="2:8">
      <c r="B182" s="61"/>
      <c r="C182" s="61"/>
      <c r="D182" s="61"/>
      <c r="E182" s="61"/>
      <c r="F182" s="61"/>
      <c r="G182" s="61"/>
      <c r="H182" s="61"/>
    </row>
    <row r="183" spans="2:8">
      <c r="B183" s="61"/>
      <c r="C183" s="61"/>
      <c r="D183" s="61"/>
      <c r="E183" s="61"/>
      <c r="F183" s="61"/>
      <c r="G183" s="61"/>
      <c r="H183" s="61"/>
    </row>
    <row r="184" spans="2:8">
      <c r="B184" s="61"/>
      <c r="C184" s="61"/>
      <c r="D184" s="61"/>
      <c r="E184" s="61"/>
      <c r="F184" s="61"/>
      <c r="G184" s="61"/>
      <c r="H184" s="61"/>
    </row>
    <row r="185" spans="2:8">
      <c r="B185" s="61"/>
      <c r="C185" s="61"/>
      <c r="D185" s="61"/>
      <c r="E185" s="61"/>
      <c r="F185" s="61"/>
      <c r="G185" s="61"/>
      <c r="H185" s="61"/>
    </row>
    <row r="186" spans="2:8">
      <c r="B186" s="61"/>
      <c r="C186" s="61"/>
      <c r="D186" s="61"/>
      <c r="E186" s="61"/>
      <c r="F186" s="61"/>
      <c r="G186" s="61"/>
      <c r="H186" s="61"/>
    </row>
    <row r="187" spans="2:8">
      <c r="B187" s="61"/>
      <c r="C187" s="61"/>
      <c r="D187" s="61"/>
      <c r="E187" s="61"/>
      <c r="F187" s="61"/>
      <c r="G187" s="61"/>
      <c r="H187" s="61"/>
    </row>
    <row r="188" spans="2:8">
      <c r="B188" s="61"/>
      <c r="C188" s="61"/>
      <c r="D188" s="61"/>
      <c r="E188" s="61"/>
      <c r="F188" s="61"/>
      <c r="G188" s="61"/>
      <c r="H188" s="61"/>
    </row>
    <row r="189" spans="2:8">
      <c r="B189" s="61"/>
      <c r="C189" s="61"/>
      <c r="D189" s="61"/>
      <c r="E189" s="61"/>
      <c r="F189" s="61"/>
      <c r="G189" s="61"/>
      <c r="H189" s="61"/>
    </row>
    <row r="190" spans="2:8">
      <c r="B190" s="61"/>
      <c r="C190" s="61"/>
      <c r="D190" s="61"/>
      <c r="E190" s="61"/>
      <c r="F190" s="61"/>
      <c r="G190" s="61"/>
      <c r="H190" s="61"/>
    </row>
    <row r="191" spans="2:8">
      <c r="B191" s="61"/>
      <c r="C191" s="61"/>
      <c r="D191" s="61"/>
      <c r="E191" s="61"/>
      <c r="F191" s="61"/>
      <c r="G191" s="61"/>
      <c r="H191" s="61"/>
    </row>
    <row r="192" spans="2:8">
      <c r="B192" s="61"/>
      <c r="C192" s="61"/>
      <c r="D192" s="61"/>
      <c r="E192" s="61"/>
      <c r="F192" s="61"/>
      <c r="G192" s="61"/>
      <c r="H192" s="61"/>
    </row>
    <row r="193" spans="2:8">
      <c r="B193" s="61"/>
      <c r="C193" s="61"/>
      <c r="D193" s="61"/>
      <c r="E193" s="61"/>
      <c r="F193" s="61"/>
      <c r="G193" s="61"/>
      <c r="H193" s="61"/>
    </row>
    <row r="194" spans="2:8">
      <c r="B194" s="61"/>
      <c r="C194" s="61"/>
      <c r="D194" s="61"/>
      <c r="E194" s="61"/>
      <c r="F194" s="61"/>
      <c r="G194" s="61"/>
      <c r="H194" s="61"/>
    </row>
    <row r="195" spans="2:8">
      <c r="B195" s="61"/>
      <c r="C195" s="61"/>
      <c r="D195" s="61"/>
      <c r="E195" s="61"/>
      <c r="F195" s="61"/>
      <c r="G195" s="61"/>
      <c r="H195" s="61"/>
    </row>
    <row r="196" spans="2:8">
      <c r="B196" s="61"/>
      <c r="C196" s="61"/>
      <c r="D196" s="61"/>
      <c r="E196" s="61"/>
      <c r="F196" s="61"/>
      <c r="G196" s="61"/>
      <c r="H196" s="61"/>
    </row>
    <row r="197" spans="2:8">
      <c r="B197" s="61"/>
      <c r="C197" s="61"/>
      <c r="D197" s="61"/>
      <c r="E197" s="61"/>
      <c r="F197" s="61"/>
      <c r="G197" s="61"/>
      <c r="H197" s="61"/>
    </row>
    <row r="198" spans="2:8">
      <c r="B198" s="61"/>
      <c r="C198" s="61"/>
      <c r="D198" s="61"/>
      <c r="E198" s="61"/>
      <c r="F198" s="61"/>
      <c r="G198" s="61"/>
      <c r="H198" s="61"/>
    </row>
    <row r="199" spans="2:8">
      <c r="B199" s="61"/>
      <c r="C199" s="61"/>
      <c r="D199" s="61"/>
      <c r="E199" s="61"/>
      <c r="F199" s="61"/>
      <c r="G199" s="61"/>
      <c r="H199" s="61"/>
    </row>
    <row r="200" spans="2:8">
      <c r="B200" s="61"/>
      <c r="C200" s="61"/>
      <c r="D200" s="61"/>
      <c r="E200" s="61"/>
      <c r="F200" s="61"/>
      <c r="G200" s="61"/>
      <c r="H200" s="61"/>
    </row>
    <row r="201" spans="2:8">
      <c r="B201" s="61"/>
      <c r="C201" s="61"/>
      <c r="D201" s="61"/>
      <c r="E201" s="61"/>
      <c r="F201" s="61"/>
      <c r="G201" s="61"/>
      <c r="H201" s="61"/>
    </row>
    <row r="202" spans="2:8">
      <c r="B202" s="61"/>
      <c r="C202" s="61"/>
      <c r="D202" s="61"/>
      <c r="E202" s="61"/>
      <c r="F202" s="61"/>
      <c r="G202" s="61"/>
      <c r="H202" s="61"/>
    </row>
    <row r="203" spans="2:8">
      <c r="B203" s="61"/>
      <c r="C203" s="61"/>
      <c r="D203" s="61"/>
      <c r="E203" s="61"/>
      <c r="F203" s="61"/>
      <c r="G203" s="61"/>
      <c r="H203" s="61"/>
    </row>
    <row r="204" spans="2:8">
      <c r="B204" s="61"/>
      <c r="C204" s="61"/>
      <c r="D204" s="61"/>
      <c r="E204" s="61"/>
      <c r="F204" s="61"/>
      <c r="G204" s="61"/>
      <c r="H204" s="61"/>
    </row>
    <row r="205" spans="2:8">
      <c r="B205" s="61"/>
      <c r="C205" s="61"/>
      <c r="D205" s="61"/>
      <c r="E205" s="61"/>
      <c r="F205" s="61"/>
      <c r="G205" s="61"/>
      <c r="H205" s="61"/>
    </row>
    <row r="206" spans="2:8">
      <c r="B206" s="61"/>
      <c r="C206" s="61"/>
      <c r="D206" s="61"/>
      <c r="E206" s="61"/>
      <c r="F206" s="61"/>
      <c r="G206" s="61"/>
      <c r="H206" s="61"/>
    </row>
    <row r="207" spans="2:8">
      <c r="B207" s="61"/>
      <c r="C207" s="61"/>
      <c r="D207" s="61"/>
      <c r="E207" s="61"/>
      <c r="F207" s="61"/>
      <c r="G207" s="61"/>
      <c r="H207" s="61"/>
    </row>
    <row r="208" spans="2:8">
      <c r="B208" s="61"/>
      <c r="C208" s="61"/>
      <c r="D208" s="61"/>
      <c r="E208" s="61"/>
      <c r="F208" s="61"/>
      <c r="G208" s="61"/>
      <c r="H208" s="61"/>
    </row>
    <row r="209" spans="2:8">
      <c r="B209" s="61"/>
      <c r="C209" s="61"/>
      <c r="D209" s="61"/>
      <c r="E209" s="61"/>
      <c r="F209" s="61"/>
      <c r="G209" s="61"/>
      <c r="H209" s="61"/>
    </row>
    <row r="210" spans="2:8">
      <c r="B210" s="61"/>
      <c r="C210" s="61"/>
      <c r="D210" s="61"/>
      <c r="E210" s="61"/>
      <c r="F210" s="61"/>
      <c r="G210" s="61"/>
      <c r="H210" s="61"/>
    </row>
    <row r="211" spans="2:8">
      <c r="B211" s="61"/>
      <c r="C211" s="61"/>
      <c r="D211" s="61"/>
      <c r="E211" s="61"/>
      <c r="F211" s="61"/>
      <c r="G211" s="61"/>
      <c r="H211" s="61"/>
    </row>
    <row r="212" spans="2:8">
      <c r="B212" s="61"/>
      <c r="C212" s="61"/>
      <c r="D212" s="61"/>
      <c r="E212" s="61"/>
      <c r="F212" s="61"/>
      <c r="G212" s="61"/>
      <c r="H212" s="61"/>
    </row>
    <row r="213" spans="2:8">
      <c r="B213" s="61"/>
      <c r="C213" s="61"/>
      <c r="D213" s="61"/>
      <c r="E213" s="61"/>
      <c r="F213" s="61"/>
      <c r="G213" s="61"/>
      <c r="H213" s="61"/>
    </row>
    <row r="214" spans="2:8">
      <c r="B214" s="61"/>
      <c r="C214" s="61"/>
      <c r="D214" s="61"/>
      <c r="E214" s="61"/>
      <c r="F214" s="61"/>
      <c r="G214" s="61"/>
      <c r="H214" s="61"/>
    </row>
    <row r="215" spans="2:8">
      <c r="B215" s="61"/>
      <c r="C215" s="61"/>
      <c r="D215" s="61"/>
      <c r="E215" s="61"/>
      <c r="F215" s="61"/>
      <c r="G215" s="61"/>
      <c r="H215" s="61"/>
    </row>
    <row r="216" spans="2:8">
      <c r="B216" s="61"/>
      <c r="C216" s="61"/>
      <c r="D216" s="61"/>
      <c r="E216" s="61"/>
      <c r="F216" s="61"/>
      <c r="G216" s="61"/>
      <c r="H216" s="61"/>
    </row>
    <row r="217" spans="2:8">
      <c r="B217" s="61"/>
      <c r="C217" s="61"/>
      <c r="D217" s="61"/>
      <c r="E217" s="61"/>
      <c r="F217" s="61"/>
      <c r="G217" s="61"/>
      <c r="H217" s="61"/>
    </row>
    <row r="218" spans="2:8">
      <c r="B218" s="61"/>
      <c r="C218" s="61"/>
      <c r="D218" s="61"/>
      <c r="E218" s="61"/>
      <c r="F218" s="61"/>
      <c r="G218" s="61"/>
      <c r="H218" s="61"/>
    </row>
    <row r="219" spans="2:8">
      <c r="B219" s="61"/>
      <c r="C219" s="61"/>
      <c r="D219" s="61"/>
      <c r="E219" s="61"/>
      <c r="F219" s="61"/>
      <c r="G219" s="61"/>
      <c r="H219" s="61"/>
    </row>
    <row r="220" spans="2:8">
      <c r="B220" s="61"/>
      <c r="C220" s="61"/>
      <c r="D220" s="61"/>
      <c r="E220" s="61"/>
      <c r="F220" s="61"/>
      <c r="G220" s="61"/>
      <c r="H220" s="61"/>
    </row>
    <row r="221" spans="2:8">
      <c r="B221" s="61"/>
      <c r="C221" s="61"/>
      <c r="D221" s="61"/>
      <c r="E221" s="61"/>
      <c r="F221" s="61"/>
      <c r="G221" s="61"/>
      <c r="H221" s="61"/>
    </row>
    <row r="222" spans="2:8">
      <c r="B222" s="61"/>
      <c r="C222" s="61"/>
      <c r="D222" s="61"/>
      <c r="E222" s="61"/>
      <c r="F222" s="61"/>
      <c r="G222" s="61"/>
      <c r="H222" s="61"/>
    </row>
    <row r="223" spans="2:8">
      <c r="B223" s="61"/>
      <c r="C223" s="61"/>
      <c r="D223" s="61"/>
      <c r="E223" s="61"/>
      <c r="F223" s="61"/>
      <c r="G223" s="61"/>
      <c r="H223" s="61"/>
    </row>
    <row r="224" spans="2:8">
      <c r="B224" s="61"/>
      <c r="C224" s="61"/>
      <c r="D224" s="61"/>
      <c r="E224" s="61"/>
      <c r="F224" s="61"/>
      <c r="G224" s="61"/>
      <c r="H224" s="61"/>
    </row>
    <row r="225" spans="2:8">
      <c r="B225" s="61"/>
      <c r="C225" s="61"/>
      <c r="D225" s="61"/>
      <c r="E225" s="61"/>
      <c r="F225" s="61"/>
      <c r="G225" s="61"/>
      <c r="H225" s="61"/>
    </row>
    <row r="226" spans="2:8">
      <c r="B226" s="61"/>
      <c r="C226" s="61"/>
      <c r="D226" s="61"/>
      <c r="E226" s="61"/>
      <c r="F226" s="61"/>
      <c r="G226" s="61"/>
      <c r="H226" s="61"/>
    </row>
    <row r="227" spans="2:8">
      <c r="B227" s="61"/>
      <c r="C227" s="61"/>
      <c r="D227" s="61"/>
      <c r="E227" s="61"/>
      <c r="F227" s="61"/>
      <c r="G227" s="61"/>
      <c r="H227" s="61"/>
    </row>
    <row r="228" spans="2:8">
      <c r="B228" s="61"/>
      <c r="C228" s="61"/>
      <c r="D228" s="61"/>
      <c r="E228" s="61"/>
      <c r="F228" s="61"/>
      <c r="G228" s="61"/>
      <c r="H228" s="61"/>
    </row>
    <row r="229" spans="2:8">
      <c r="B229" s="61"/>
      <c r="C229" s="61"/>
      <c r="D229" s="61"/>
      <c r="E229" s="61"/>
      <c r="F229" s="61"/>
      <c r="G229" s="61"/>
      <c r="H229" s="61"/>
    </row>
    <row r="230" spans="2:8">
      <c r="B230" s="61"/>
      <c r="C230" s="61"/>
      <c r="D230" s="61"/>
      <c r="E230" s="61"/>
      <c r="F230" s="61"/>
      <c r="G230" s="61"/>
      <c r="H230" s="61"/>
    </row>
    <row r="231" spans="2:8">
      <c r="B231" s="61"/>
      <c r="C231" s="61"/>
      <c r="D231" s="61"/>
      <c r="E231" s="61"/>
      <c r="F231" s="61"/>
      <c r="G231" s="61"/>
      <c r="H231" s="61"/>
    </row>
    <row r="232" spans="2:8">
      <c r="B232" s="61"/>
      <c r="C232" s="61"/>
      <c r="D232" s="61"/>
      <c r="E232" s="61"/>
      <c r="F232" s="61"/>
      <c r="G232" s="61"/>
      <c r="H232" s="61"/>
    </row>
    <row r="233" spans="2:8">
      <c r="B233" s="61"/>
      <c r="C233" s="61"/>
      <c r="D233" s="61"/>
      <c r="E233" s="61"/>
      <c r="F233" s="61"/>
      <c r="G233" s="61"/>
      <c r="H233" s="61"/>
    </row>
    <row r="234" spans="2:8">
      <c r="B234" s="61"/>
      <c r="C234" s="61"/>
      <c r="D234" s="61"/>
      <c r="E234" s="61"/>
      <c r="F234" s="61"/>
      <c r="G234" s="61"/>
      <c r="H234" s="61"/>
    </row>
    <row r="235" spans="2:8">
      <c r="B235" s="61"/>
      <c r="C235" s="61"/>
      <c r="D235" s="61"/>
      <c r="E235" s="61"/>
      <c r="F235" s="61"/>
      <c r="G235" s="61"/>
      <c r="H235" s="61"/>
    </row>
    <row r="236" spans="2:8">
      <c r="B236" s="61"/>
      <c r="C236" s="61"/>
      <c r="D236" s="61"/>
      <c r="E236" s="61"/>
      <c r="F236" s="61"/>
      <c r="G236" s="61"/>
      <c r="H236" s="61"/>
    </row>
    <row r="237" spans="2:8">
      <c r="B237" s="61"/>
      <c r="C237" s="61"/>
      <c r="D237" s="61"/>
      <c r="E237" s="61"/>
      <c r="F237" s="61"/>
      <c r="G237" s="61"/>
      <c r="H237" s="61"/>
    </row>
    <row r="238" spans="2:8">
      <c r="B238" s="61"/>
      <c r="C238" s="61"/>
      <c r="D238" s="61"/>
      <c r="E238" s="61"/>
      <c r="F238" s="61"/>
      <c r="G238" s="61"/>
      <c r="H238" s="61"/>
    </row>
    <row r="239" spans="2:8">
      <c r="B239" s="61"/>
      <c r="C239" s="61"/>
      <c r="D239" s="61"/>
      <c r="E239" s="61"/>
      <c r="F239" s="61"/>
      <c r="G239" s="61"/>
      <c r="H239" s="61"/>
    </row>
    <row r="240" spans="2:8">
      <c r="B240" s="61"/>
      <c r="C240" s="61"/>
      <c r="D240" s="61"/>
      <c r="E240" s="61"/>
      <c r="F240" s="61"/>
      <c r="G240" s="61"/>
      <c r="H240" s="61"/>
    </row>
  </sheetData>
  <sheetProtection algorithmName="SHA-512" hashValue="lRbOAoNszeXo6TV/N3+bh62DgFpLtAg7azB0BL6zanfe1i7Pmg9FwIolucZEkegJARIxQPIj3GBtYSXXZFqVGQ==" saltValue="ftpC1pvkE43+VE+2Sw0Enw==" spinCount="100000" sheet="1" objects="1" scenarios="1"/>
  <phoneticPr fontId="0" type="noConversion"/>
  <dataValidations count="6">
    <dataValidation type="whole" operator="lessThan" allowBlank="1" showInputMessage="1" showErrorMessage="1" error="This comes from page 1 of the cost data sheet." prompt="This entry is from what was entered as the first mortgage on page 1 of the cost data sheet." sqref="B14" xr:uid="{00000000-0002-0000-0800-000000000000}">
      <formula1>0</formula1>
    </dataValidation>
    <dataValidation allowBlank="1" showInputMessage="1" showErrorMessage="1" prompt="This entry is from what was entered as the second mortgage on page 1 of the cost data sheet." sqref="B22" xr:uid="{00000000-0002-0000-0800-000001000000}"/>
    <dataValidation allowBlank="1" showInputMessage="1" showErrorMessage="1" prompt="This entry is from what was entered as the third mortgage on page 1 of the cost data sheet." sqref="B30" xr:uid="{00000000-0002-0000-0800-000002000000}"/>
    <dataValidation allowBlank="1" showInputMessage="1" showErrorMessage="1" prompt="This entry is from what was entered as grants on page 1 of the cost data sheet." sqref="C38" xr:uid="{00000000-0002-0000-0800-000003000000}"/>
    <dataValidation allowBlank="1" showInputMessage="1" showErrorMessage="1" prompt="This entry is from what was entered as equity from the sale of the credits on page 1 of the cost data sheet." sqref="F42" xr:uid="{00000000-0002-0000-0800-000004000000}"/>
    <dataValidation allowBlank="1" showInputMessage="1" showErrorMessage="1" prompt="This entry is from what was entered as a partner's contribution on page 1 of the cost data sheet." sqref="F43" xr:uid="{00000000-0002-0000-0800-000005000000}"/>
  </dataValidations>
  <printOptions horizontalCentered="1"/>
  <pageMargins left="0.5" right="0.5" top="0.5" bottom="0.5" header="0.5" footer="0.5"/>
  <pageSetup scale="59" orientation="portrait" r:id="rId1"/>
  <headerFooter alignWithMargins="0">
    <oddFooter>&amp;LHC Development Final Cost Certification (DFCC)
&amp;10Rev. 04-2020&amp;RPage 12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4" ma:contentTypeDescription="Create a new document." ma:contentTypeScope="" ma:versionID="b2524439593dbab3e4900e5678e87991">
  <xsd:schema xmlns:xsd="http://www.w3.org/2001/XMLSchema" xmlns:xs="http://www.w3.org/2001/XMLSchema" xmlns:p="http://schemas.microsoft.com/office/2006/metadata/properties" xmlns:ns2="a84349eb-4374-47bc-83f0-36d288636098" xmlns:ns3="68dfe011-c19e-4dbd-a5cd-00e4d25ab099" targetNamespace="http://schemas.microsoft.com/office/2006/metadata/properties" ma:root="true" ma:fieldsID="f2896de15a31788c0acebbd5733813d4" ns2:_="" ns3:_="">
    <xsd:import namespace="a84349eb-4374-47bc-83f0-36d288636098"/>
    <xsd:import namespace="68dfe011-c19e-4dbd-a5cd-00e4d25ab0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FF4A6B-9D2A-4BCA-8C96-EEEC961BE0EA}">
  <ds:schemaRefs>
    <ds:schemaRef ds:uri="http://schemas.microsoft.com/sharepoint/v3/contenttype/forms"/>
  </ds:schemaRefs>
</ds:datastoreItem>
</file>

<file path=customXml/itemProps2.xml><?xml version="1.0" encoding="utf-8"?>
<ds:datastoreItem xmlns:ds="http://schemas.openxmlformats.org/officeDocument/2006/customXml" ds:itemID="{0BECECAB-DE5B-4C1C-9809-32C29DC01BAB}">
  <ds:schemaRefs>
    <ds:schemaRef ds:uri="http://purl.org/dc/terms/"/>
    <ds:schemaRef ds:uri="http://schemas.microsoft.com/office/2006/metadata/properties"/>
    <ds:schemaRef ds:uri="http://schemas.microsoft.com/office/2006/documentManagement/types"/>
    <ds:schemaRef ds:uri="http://www.w3.org/XML/1998/namespace"/>
    <ds:schemaRef ds:uri="http://purl.org/dc/dcmitype/"/>
    <ds:schemaRef ds:uri="http://schemas.openxmlformats.org/package/2006/metadata/core-properties"/>
    <ds:schemaRef ds:uri="http://purl.org/dc/elements/1.1/"/>
    <ds:schemaRef ds:uri="http://schemas.microsoft.com/office/infopath/2007/PartnerControls"/>
    <ds:schemaRef ds:uri="68dfe011-c19e-4dbd-a5cd-00e4d25ab099"/>
    <ds:schemaRef ds:uri="a84349eb-4374-47bc-83f0-36d288636098"/>
  </ds:schemaRefs>
</ds:datastoreItem>
</file>

<file path=customXml/itemProps3.xml><?xml version="1.0" encoding="utf-8"?>
<ds:datastoreItem xmlns:ds="http://schemas.openxmlformats.org/officeDocument/2006/customXml" ds:itemID="{22566181-88C6-44DB-A070-8ECF7A8C8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349eb-4374-47bc-83f0-36d288636098"/>
    <ds:schemaRef ds:uri="68dfe011-c19e-4dbd-a5cd-00e4d25ab0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COSTS</vt:lpstr>
      <vt:lpstr>DEV.  DATA</vt:lpstr>
      <vt:lpstr>APPLIC. FRACT.</vt:lpstr>
      <vt:lpstr>FLOOR SPACE</vt:lpstr>
      <vt:lpstr>QUAL. CALC</vt:lpstr>
      <vt:lpstr>QUAL. ACQU.</vt:lpstr>
      <vt:lpstr>CREDIT CALC.</vt:lpstr>
      <vt:lpstr>EXHIBIT A</vt:lpstr>
      <vt:lpstr>EXHIBIT B</vt:lpstr>
      <vt:lpstr>EXHIBIT C</vt:lpstr>
      <vt:lpstr>EX. C. ACQUI.</vt:lpstr>
      <vt:lpstr>CERTIFY</vt:lpstr>
      <vt:lpstr>'APPLIC. FRACT.'!Print_Area</vt:lpstr>
      <vt:lpstr>CERTIFY!Print_Area</vt:lpstr>
      <vt:lpstr>COSTS!Print_Area</vt:lpstr>
      <vt:lpstr>'CREDIT CALC.'!Print_Area</vt:lpstr>
      <vt:lpstr>'DEV.  DATA'!Print_Area</vt:lpstr>
      <vt:lpstr>'EX. C. ACQUI.'!Print_Area</vt:lpstr>
      <vt:lpstr>'EXHIBIT A'!Print_Area</vt:lpstr>
      <vt:lpstr>'EXHIBIT B'!Print_Area</vt:lpstr>
      <vt:lpstr>'EXHIBIT C'!Print_Area</vt:lpstr>
      <vt:lpstr>'FLOOR SPACE'!Print_Area</vt:lpstr>
      <vt:lpstr>'QUAL. ACQU.'!Print_Area</vt:lpstr>
      <vt:lpstr>'QUAL. CALC'!Print_Area</vt:lpstr>
      <vt:lpstr>'FLOOR SPACE'!Print_Titles</vt:lpstr>
    </vt:vector>
  </TitlesOfParts>
  <Company>FHFC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 2018-05-04</dc:title>
  <dc:creator>Kevin Tatreau</dc:creator>
  <cp:keywords>Dev. Final Cost Certification</cp:keywords>
  <cp:lastModifiedBy>Elizabeth Thorp</cp:lastModifiedBy>
  <cp:lastPrinted>2022-06-30T18:33:20Z</cp:lastPrinted>
  <dcterms:created xsi:type="dcterms:W3CDTF">1999-07-29T18:43:43Z</dcterms:created>
  <dcterms:modified xsi:type="dcterms:W3CDTF">2022-06-30T18:34:12Z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0x0101001A0C3FEDFDE0B04D9A11CE9157C630C3</vt:lpwstr>
  </property>
  <property fmtid="{D5CDD505-2E9C-101B-9397-08002B2CF9AE}" pid="3" name="GUID">
    <vt:lpwstr>a365a8d8-52b2-4a52-b84f-b96e3a58bea9</vt:lpwstr>
  </property>
</Properties>
</file>