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211 Viability/Data gathering/"/>
    </mc:Choice>
  </mc:AlternateContent>
  <xr:revisionPtr revIDLastSave="1" documentId="8_{546ED52A-50D8-425F-B4E4-4315BD891066}" xr6:coauthVersionLast="45" xr6:coauthVersionMax="46" xr10:uidLastSave="{A63A98AF-DDBE-4955-9F6B-B3E49C295BA8}"/>
  <workbookProtection workbookAlgorithmName="SHA-512" workbookHashValue="dboqQ1arU0Uu6pFE9XQaubbl3IDSYlMPmWANM2+jScVE6R4OxITXsHEamLWRGVVY4f9iPDbjYVWD/nIq98GIIA==" workbookSaltValue="jzb8CSbHsxSc38GzZNdj/Q==" workbookSpinCount="100000" lockStructure="1"/>
  <bookViews>
    <workbookView xWindow="19090" yWindow="-110" windowWidth="19420" windowHeight="10420" xr2:uid="{00000000-000D-0000-FFFF-FFFF00000000}"/>
  </bookViews>
  <sheets>
    <sheet name="Sheet1" sheetId="1" r:id="rId1"/>
  </sheets>
  <definedNames>
    <definedName name="Acq_elig">Sheet1!$H$159</definedName>
    <definedName name="Acq_inelig">Sheet1!$K$159</definedName>
    <definedName name="Acq_total">Sheet1!$N$159</definedName>
    <definedName name="Acquisition_eligible">Sheet1!$H$164</definedName>
    <definedName name="Acquisition_ineligible">Sheet1!$K$164</definedName>
    <definedName name="Acquisition_total">Sheet1!$N$164</definedName>
    <definedName name="Actual_Accessory_eligible">Sheet1!$H$26</definedName>
    <definedName name="Actual_Accessory_ineligible">Sheet1!$K$26</definedName>
    <definedName name="Actual_Accessory_total">Sheet1!$N$26</definedName>
    <definedName name="Actual_Comm_eligible">Sheet1!$H$40</definedName>
    <definedName name="Actual_Comm_ineligible">Sheet1!$K$40</definedName>
    <definedName name="Actual_Comm_total">Sheet1!$N$40</definedName>
    <definedName name="Actual_commonareas_eligible">Sheet1!$H$36</definedName>
    <definedName name="Actual_commonareas_ineligible">Sheet1!$K$36</definedName>
    <definedName name="Actual_commonareas_total">Sheet1!$N$36</definedName>
    <definedName name="Actual_Constructioncost_eligible">Sheet1!$H$46</definedName>
    <definedName name="Actual_Constructioncost_ineligible">Sheet1!$K$46</definedName>
    <definedName name="Actual_Constructioncost_total">Sheet1!$N$46</definedName>
    <definedName name="Actual_Demolition_eligible">Sheet1!$H$28</definedName>
    <definedName name="Actual_Demolition_ineligible">Sheet1!$K$28</definedName>
    <definedName name="Actual_Demolition_total">Sheet1!$N$28</definedName>
    <definedName name="Actual_existingrental_eligible">Sheet1!$H$38</definedName>
    <definedName name="Actual_existingrental_ineligible">Sheet1!$K$38</definedName>
    <definedName name="Actual_existingrental_total">Sheet1!$N$38</definedName>
    <definedName name="Actual_GCfee_eligible">Sheet1!$H$49</definedName>
    <definedName name="Actual_GCfee_ineligible">Sheet1!$K$49</definedName>
    <definedName name="Actual_GCfee_total">Sheet1!$N$49</definedName>
    <definedName name="Actual_NewUnits_eligible">Sheet1!$H$30</definedName>
    <definedName name="Actual_NewUnits_ineligible">Sheet1!$K$30</definedName>
    <definedName name="Actual_NewUnits_total">Sheet1!$N$30</definedName>
    <definedName name="Actual_Offsite_eligible">Sheet1!$H$32</definedName>
    <definedName name="Actual_Offsite_ineligible">Sheet1!$K$32</definedName>
    <definedName name="Actual_Offsite_total">Sheet1!$N$32</definedName>
    <definedName name="Actual_Other_eligible">Sheet1!$H$44</definedName>
    <definedName name="Actual_Other_ineligible">Sheet1!$K$44</definedName>
    <definedName name="Actual_Other_total">Sheet1!$N$44</definedName>
    <definedName name="Actual_recreational_eligible">Sheet1!$H$34</definedName>
    <definedName name="Actual_recreational_ineligible">Sheet1!$K$34</definedName>
    <definedName name="Actual_recreational_total">Sheet1!$N$34</definedName>
    <definedName name="Actual_sitework_eligible">Sheet1!$H$42</definedName>
    <definedName name="Actual_sitework_ineligible">Sheet1!$K$42</definedName>
    <definedName name="Actual_sitework_total">Sheet1!$N$42</definedName>
    <definedName name="Actual_TotalConstructioncost_eligible">Sheet1!$H$52</definedName>
    <definedName name="Actual_TotalConstructioncost_ineligible">Sheet1!$K$52</definedName>
    <definedName name="Actual_TotalConstructioncost_total">Sheet1!$N$52</definedName>
    <definedName name="AddOn_CDBG_DR">Sheet1!$K$381</definedName>
    <definedName name="AddOn_HOME">Sheet1!$K$380</definedName>
    <definedName name="AddOn_PHA">Sheet1!$K$379</definedName>
    <definedName name="AddOn_TEB">Sheet1!$K$383</definedName>
    <definedName name="ConstrAnalysis_2ndmort">Sheet1!$H$292</definedName>
    <definedName name="ConstrAnalysis_3rdmort">Sheet1!$H$294</definedName>
    <definedName name="ConstrAnalysis_deferredfee">Sheet1!$H$307</definedName>
    <definedName name="ConstrAnalysis_firstmort">Sheet1!$H$290</definedName>
    <definedName name="ConstrAnalysis_HC">Sheet1!$H$286</definedName>
    <definedName name="ConstrAnalysis_Hcbridgeloan">Sheet1!$H$288</definedName>
    <definedName name="ConstrAnalysis_nonFHFCgrants">Sheet1!$H$296</definedName>
    <definedName name="ConstrAnalysis_other1">Sheet1!$H$303</definedName>
    <definedName name="ConstrAnalysis_other2">Sheet1!$H$305</definedName>
    <definedName name="ConstrAnalysis_RD_514_516">Sheet1!$H$299</definedName>
    <definedName name="ConstrAnalysis_RD_515">Sheet1!$H$300</definedName>
    <definedName name="ConstrAnalysis_RD_538">Sheet1!$H$301</definedName>
    <definedName name="ConstrAnalysis_SAIL_request">Sheet1!$H$260</definedName>
    <definedName name="ConstrAnalysis_SAILELI_request">Sheet1!$H$262</definedName>
    <definedName name="ConstrAnalysis_surplus">Sheet1!$H$313</definedName>
    <definedName name="ConstrAnalysis_totalsources">Sheet1!$H$309</definedName>
    <definedName name="Contingency_Hard_eligible">Sheet1!$H$54</definedName>
    <definedName name="Contingency_Hard_ineligible">Sheet1!$K$54</definedName>
    <definedName name="Contingency_Hard_total">Sheet1!$N$54</definedName>
    <definedName name="Contingency_Soft_eligible">Sheet1!$H$122</definedName>
    <definedName name="Contingency_Soft_ineligible">Sheet1!$K$122</definedName>
    <definedName name="Contingency_Soft_total">Sheet1!$N$122</definedName>
    <definedName name="County">Sheet1!$K$14</definedName>
    <definedName name="Demographic">Sheet1!$K$13</definedName>
    <definedName name="Description_acquisition_other">Sheet1!$F$231</definedName>
    <definedName name="Description_Actual_offsite">Sheet1!$F$198</definedName>
    <definedName name="Description_Actual_other">Sheet1!$F$202</definedName>
    <definedName name="Description_financial_other">Sheet1!$F$224</definedName>
    <definedName name="Description_General_impact">Sheet1!$F$209</definedName>
    <definedName name="Description_General_other">Sheet1!$F$215</definedName>
    <definedName name="Dev_Cat_1">Sheet1!$K$15</definedName>
    <definedName name="Dev_Cat_2">Sheet1!$K$403</definedName>
    <definedName name="Dev_Cat_3">Sheet1!$K$408</definedName>
    <definedName name="Dev_Type_1">Sheet1!$K$16</definedName>
    <definedName name="Dev_Type_2">Sheet1!$K$404</definedName>
    <definedName name="Dev_Type_3">Sheet1!$K$409</definedName>
    <definedName name="Developer_fee_acq_eligible">Sheet1!$H$170</definedName>
    <definedName name="Developer_fee_acq_ineligible">Sheet1!$K$170</definedName>
    <definedName name="Developer_fee_acq_total">Sheet1!$N$170</definedName>
    <definedName name="Developer_fee_eligible">Sheet1!$H$177</definedName>
    <definedName name="Developer_fee_five_eligible">Sheet1!$H$175</definedName>
    <definedName name="Developer_fee_five_total">Sheet1!$N$175</definedName>
    <definedName name="Developer_fee_ineligible">Sheet1!$K$177</definedName>
    <definedName name="Developer_fee_non_acq_eligible">Sheet1!$H$172</definedName>
    <definedName name="Developer_fee_non_acq_ineligible">Sheet1!$K$172</definedName>
    <definedName name="Developer_fee_non_acq_total">Sheet1!$N$172</definedName>
    <definedName name="Developer_fee_Percentage_dropdown">Sheet1!$Q$172</definedName>
    <definedName name="Developer_fee_total">Sheet1!$N$177</definedName>
    <definedName name="Development_Cost_eligible">Sheet1!$H$166</definedName>
    <definedName name="Development_Cost_ineligible">Sheet1!$K$166</definedName>
    <definedName name="Development_Cost_total">Sheet1!$N$166</definedName>
    <definedName name="Development_Name">Sheet1!$K$11</definedName>
    <definedName name="ESSC_1">Sheet1!$K$17</definedName>
    <definedName name="ESSC_2">Sheet1!$K$405</definedName>
    <definedName name="ESSC_3">Sheet1!$K$410</definedName>
    <definedName name="Excel_RFA_Number">Sheet1!$B$2</definedName>
    <definedName name="Financial_bridge_commitment_eligible">Sheet1!$H$149</definedName>
    <definedName name="Financial_bridge_commitment_ineligible">Sheet1!$K$149</definedName>
    <definedName name="Financial_bridge_commitment_total">Sheet1!$N$149</definedName>
    <definedName name="Financial_bridge_interest_eligible">Sheet1!$H$151</definedName>
    <definedName name="Financial_bridge_interest_ineligible">Sheet1!$K$151</definedName>
    <definedName name="Financial_bridge_interest_total">Sheet1!$N$151</definedName>
    <definedName name="Financial_constr_commitment_eligible">Sheet1!$H$130</definedName>
    <definedName name="Financial_constr_commitment_ineligible">Sheet1!$K$130</definedName>
    <definedName name="Financial_constr_commitment_total">Sheet1!$N$130</definedName>
    <definedName name="Financial_constr_enhancement_eligible">Sheet1!$H$133</definedName>
    <definedName name="Financial_constr_enhancement_ineligible">Sheet1!$K$133</definedName>
    <definedName name="Financial_constr_enhancement_total">Sheet1!$N$133</definedName>
    <definedName name="Financial_constr_interest_eligible">Sheet1!$H$135</definedName>
    <definedName name="Financial_constr_interest_ineligible">Sheet1!$K$135</definedName>
    <definedName name="Financial_constr_interest_total">Sheet1!$N$135</definedName>
    <definedName name="Financial_nonperm_closing_eligible">Sheet1!$H$138</definedName>
    <definedName name="Financial_nonperm_closing_ineligible">Sheet1!$K$138</definedName>
    <definedName name="Financial_nonperm_closing_total">Sheet1!$N$138</definedName>
    <definedName name="Financial_other_eligible">Sheet1!$H$153</definedName>
    <definedName name="Financial_other_ineligible">Sheet1!$K$153</definedName>
    <definedName name="Financial_other_total">Sheet1!$N$153</definedName>
    <definedName name="Financial_perm_closing_ineligible">Sheet1!$K$146</definedName>
    <definedName name="Financial_perm_closing_total">Sheet1!$N$146</definedName>
    <definedName name="Financial_perm_commitment_ineligible">Sheet1!$K$141</definedName>
    <definedName name="Financial_perm_commitment_total">Sheet1!$N$141</definedName>
    <definedName name="Financial_perm_enhancement_ineligible">Sheet1!$K$144</definedName>
    <definedName name="Financial_perm_enhancement_total">Sheet1!$N$144</definedName>
    <definedName name="Financial_total_eligible">Sheet1!$H$155</definedName>
    <definedName name="Financial_total_ineligible">Sheet1!$K$155</definedName>
    <definedName name="Financial_totalcosts_total">Sheet1!$N$155</definedName>
    <definedName name="General_Accounting_eligible">Sheet1!$H$62</definedName>
    <definedName name="General_Accounting_ineligible">Sheet1!$K$62</definedName>
    <definedName name="General_Accounting_total">Sheet1!$N$62</definedName>
    <definedName name="General_adminfee_ineligible">Sheet1!$K$82</definedName>
    <definedName name="General_adminfee_total">Sheet1!$N$82</definedName>
    <definedName name="General_applicationfee_ineligible">Sheet1!$K$84</definedName>
    <definedName name="General_applicationfee_total">Sheet1!$N$84</definedName>
    <definedName name="General_Appraisal_eligible">Sheet1!$H$64</definedName>
    <definedName name="General_Appraisal_ineligible">Sheet1!$K$64</definedName>
    <definedName name="General_Appraisal_total">Sheet1!$N$64</definedName>
    <definedName name="General_Architectfeedesign_eligible">Sheet1!$H$66</definedName>
    <definedName name="General_Architectfeedesign_ineligible">Sheet1!$K$66</definedName>
    <definedName name="General_Architectfeedesign_total">Sheet1!$N$66</definedName>
    <definedName name="General_Architectfeesupervision_eligible">Sheet1!$H$68</definedName>
    <definedName name="General_Architectfeesupervision_ineligible">Sheet1!$K$68</definedName>
    <definedName name="General_Architectfeesupervision_total">Sheet1!$N$68</definedName>
    <definedName name="General_brokeragefee_ineligible">Sheet1!$K$74</definedName>
    <definedName name="General_brokeragefee_total">Sheet1!$N$74</definedName>
    <definedName name="General_builder_ins_eligible">Sheet1!$H$70</definedName>
    <definedName name="General_builder_ins_ineligible">Sheet1!$K$70</definedName>
    <definedName name="General_builder_ins_total">Sheet1!$N$70</definedName>
    <definedName name="General_capitalneeds_eligible">Sheet1!$H$76</definedName>
    <definedName name="General_capitalneeds_ineligible">Sheet1!$K$76</definedName>
    <definedName name="General_capitalneeds_total">Sheet1!$N$76</definedName>
    <definedName name="General_compliancefee_ineligible">Sheet1!$K$86</definedName>
    <definedName name="General_compliancefee_total">Sheet1!$N$86</definedName>
    <definedName name="General_cu_fee_eligible">Sheet1!$H$88</definedName>
    <definedName name="General_cu_fee_ineligible">Sheet1!$K$88</definedName>
    <definedName name="General_cu_fee_total">Sheet1!$N$88</definedName>
    <definedName name="General_engineering_eligible">Sheet1!$H$78</definedName>
    <definedName name="General_engineering_ineligible">Sheet1!$K$78</definedName>
    <definedName name="General_engineering_total">Sheet1!$N$78</definedName>
    <definedName name="General_environmental_eligible">Sheet1!$H$80</definedName>
    <definedName name="General_environmental_ineligible">Sheet1!$K$80</definedName>
    <definedName name="General_environmental_total">Sheet1!$N$80</definedName>
    <definedName name="General_HERS_eligible">Sheet1!$H$91</definedName>
    <definedName name="General_HERS_ineligible">Sheet1!$K$91</definedName>
    <definedName name="General_HERS_total">Sheet1!$N$91</definedName>
    <definedName name="General_Impact_eligible">Sheet1!$H$93</definedName>
    <definedName name="General_Impact_ineligible">Sheet1!$K$93</definedName>
    <definedName name="General_Impact_total">Sheet1!$N$93</definedName>
    <definedName name="General_inspectionfee_eligible">Sheet1!$H$95</definedName>
    <definedName name="General_inspectionfee_ineligible">Sheet1!$K$95</definedName>
    <definedName name="General_inspectionfee_total">Sheet1!$N$95</definedName>
    <definedName name="General_insurance_eligible">Sheet1!$H$97</definedName>
    <definedName name="General_insurance_ineligible">Sheet1!$K$97</definedName>
    <definedName name="General_insurance_total">Sheet1!$N$97</definedName>
    <definedName name="General_legalfee_eligible">Sheet1!$H$99</definedName>
    <definedName name="General_legalfee_ineligible">Sheet1!$K$99</definedName>
    <definedName name="General_legalfee_total">Sheet1!$N$99</definedName>
    <definedName name="General_marketing_ineligible">Sheet1!$K$103</definedName>
    <definedName name="General_marketing_total">Sheet1!$N$103</definedName>
    <definedName name="General_marketstudy_eligible">Sheet1!$H$101</definedName>
    <definedName name="General_marketstudy_ineligible">Sheet1!$K$101</definedName>
    <definedName name="General_marketstudy_total">Sheet1!$N$101</definedName>
    <definedName name="General_other_eligible">Sheet1!$H$117</definedName>
    <definedName name="General_other_ineligible">Sheet1!$K$117</definedName>
    <definedName name="General_other_total">Sheet1!$N$117</definedName>
    <definedName name="General_permit_eligible">Sheet1!$H$72</definedName>
    <definedName name="General_permit_ineligible">Sheet1!$K$72</definedName>
    <definedName name="General_permit_total">Sheet1!$N$72</definedName>
    <definedName name="General_propertytaxes_eligible">Sheet1!$H$105</definedName>
    <definedName name="General_propertytaxes_ineligible">Sheet1!$K$105</definedName>
    <definedName name="General_propertytaxes_total">Sheet1!$N$105</definedName>
    <definedName name="General_relocation_eligible">Sheet1!$H$111</definedName>
    <definedName name="General_relocation_ineligible">Sheet1!$K$111</definedName>
    <definedName name="General_relocation_total">Sheet1!$N$111</definedName>
    <definedName name="General_soiltest_eligible">Sheet1!$H$107</definedName>
    <definedName name="General_soiltest_ineligible">Sheet1!$K$107</definedName>
    <definedName name="General_soiltest_total">Sheet1!$N$107</definedName>
    <definedName name="General_survey_eligible">Sheet1!$H$109</definedName>
    <definedName name="General_survey_ineligible">Sheet1!$K$109</definedName>
    <definedName name="General_survey_total">Sheet1!$N$109</definedName>
    <definedName name="General_titleinsurance_eligible">Sheet1!$H$113</definedName>
    <definedName name="General_titleinsurance_ineligible">Sheet1!$K$113</definedName>
    <definedName name="General_titleinsurance_total">Sheet1!$N$113</definedName>
    <definedName name="General_totaldevelopmentcost_eligible">Sheet1!$H$120</definedName>
    <definedName name="General_totaldevelopmentcost_ineligible">Sheet1!$K$120</definedName>
    <definedName name="General_totaldevelopmentcost_total">Sheet1!$N$120</definedName>
    <definedName name="General_utilityconnection_eligible">Sheet1!$H$115</definedName>
    <definedName name="General_utilityconnection_ineligible">Sheet1!$K$115</definedName>
    <definedName name="General_utilityconnection_total">Sheet1!$N$115</definedName>
    <definedName name="greyed01">Sheet1!$N$99,Sheet1!$N$97,Sheet1!$N$95,Sheet1!$N$93,Sheet1!$N$91,Sheet1!$N$88,Sheet1!$N$86,Sheet1!$N$84,Sheet1!$N$82,Sheet1!$N$80,Sheet1!$N$78,Sheet1!$N$76,Sheet1!#REF!,Sheet1!$N$74,Sheet1!$N$72,Sheet1!$N$70,Sheet1!$N$68,Sheet1!#REF!,Sheet1!$N$64,Sheet1!$N$62,Sheet1!$N$52,Sheet1!$N$49,Sheet1!$N$46,Sheet1!$N$44,Sheet1!$N$42,Sheet1!$N$38,Sheet1!$N$36,Sheet1!$N$34,Sheet1!$N$32,Sheet1!$N$30,Sheet1!$N$28,Sheet1!$N$26,Sheet1!$K$52,Sheet1!$K$46,Sheet1!$H$46,Sheet1!$H$52</definedName>
    <definedName name="greyed02">Sheet1!$N$101,Sheet1!$N$103,Sheet1!$N$105,Sheet1!$N$107,Sheet1!$N$109,Sheet1!$N$113,Sheet1!$N$115,Sheet1!$N$117,Sheet1!$N$120,Sheet1!$K$120,Sheet1!$H$120,Sheet1!#REF!,Sheet1!$N$130,Sheet1!$N$133,Sheet1!$N$135,Sheet1!$N$141,Sheet1!$N$144,Sheet1!$N$146,Sheet1!$N$149,Sheet1!$N$151,Sheet1!$N$138,Sheet1!$N$153,Sheet1!$N$155,Sheet1!$K$155,Sheet1!$H$155,Sheet1!$N$159,Sheet1!$N$161,Sheet1!$N$166,Sheet1!$K$166,Sheet1!$H$166,Sheet1!$N$177</definedName>
    <definedName name="greyed03">Sheet1!$N$181,Sheet1!$N$183,Sheet1!$K$183,Sheet1!$H$183,Sheet1!$H$256,Sheet1!$H$309,Sheet1!$H$313,Sheet1!$H$322,Sheet1!#REF!,Sheet1!#REF!,Sheet1!$H$365,Sheet1!$H$369</definedName>
    <definedName name="Land_ineligible">Sheet1!$K$181</definedName>
    <definedName name="Land_total">Sheet1!$N$181</definedName>
    <definedName name="Multiplier_50">Sheet1!$K$395</definedName>
    <definedName name="Multiplier_80">Sheet1!$K$396</definedName>
    <definedName name="Multiplier_ALF">Sheet1!$K$393</definedName>
    <definedName name="Multiplier_HH">Sheet1!$K$391</definedName>
    <definedName name="Multiplier_NKeys">Sheet1!$K$385</definedName>
    <definedName name="Multiplier_PDC">Sheet1!$K$389</definedName>
    <definedName name="Multiplier_PDD">Sheet1!$K$388</definedName>
    <definedName name="Multiplier_PSN">Sheet1!$K$390</definedName>
    <definedName name="Multiplier_SKeys">Sheet1!$K$386</definedName>
    <definedName name="ODR_eligible">Sheet1!$H$179</definedName>
    <definedName name="ODR_ineligible">Sheet1!$K$179</definedName>
    <definedName name="ODR_total">Sheet1!$N$179</definedName>
    <definedName name="Other_eligible">Sheet1!$H$161</definedName>
    <definedName name="Other_ineligible">Sheet1!$K$161</definedName>
    <definedName name="Other_total">Sheet1!$N$161</definedName>
    <definedName name="PermAnalysis_1st_Mtg">Sheet1!$H$346</definedName>
    <definedName name="PermAnalysis_2nd_Mtg">Sheet1!$H$348</definedName>
    <definedName name="PermAnalysis_3rd_Mtg">Sheet1!$H$350</definedName>
    <definedName name="PermAnalysis_CDBG_DR">Sheet1!$H$338</definedName>
    <definedName name="PermAnalysis_deferredfee">Sheet1!$H$363</definedName>
    <definedName name="PermAnalysis_GrantLoan">Sheet1!$H$334</definedName>
    <definedName name="PermAnalysis_HC">Sheet1!$H$344</definedName>
    <definedName name="PermAnalysis_HOME">Sheet1!$H$332</definedName>
    <definedName name="PermAnalysis_MMRB">Sheet1!$H$330</definedName>
    <definedName name="PermAnalysis_NHTF">Sheet1!$H$340</definedName>
    <definedName name="PermAnalysis_nonFHFCgrants">Sheet1!$H$352</definedName>
    <definedName name="PermAnalysis_other1">Sheet1!$H$359</definedName>
    <definedName name="PermAnalysis_other1_title">Sheet1!$E$359</definedName>
    <definedName name="PermAnalysis_other2">Sheet1!$H$361</definedName>
    <definedName name="PermAnalysis_other2_title">Sheet1!$E$361</definedName>
    <definedName name="PermAnalysis_RD_514_516">Sheet1!$H$355</definedName>
    <definedName name="PermAnalysis_RD_515">Sheet1!$H$356</definedName>
    <definedName name="PermAnalysis_RD_538">Sheet1!$H$357</definedName>
    <definedName name="PermAnalysis_RRLP">Sheet1!$H$336</definedName>
    <definedName name="PermAnalysis_SAIL_request">Sheet1!$H$326</definedName>
    <definedName name="PermAnalysis_SAILELI_request">Sheet1!$H$328</definedName>
    <definedName name="PermAnalysis_surplus">Sheet1!$H$369</definedName>
    <definedName name="PermAnalysis_totalsources">Sheet1!$H$365</definedName>
    <definedName name="PermAnalysis_ViabilityLoan">Sheet1!$H$342</definedName>
    <definedName name="_xlnm.Print_Area" localSheetId="0">Sheet1!$A$1:$P$413</definedName>
    <definedName name="Report_Type">Sheet1!$K$20</definedName>
    <definedName name="RFA_Number">Sheet1!$K$12</definedName>
    <definedName name="SourceType">Sheet1!$K$431:$K$441</definedName>
    <definedName name="TDC_eligible">Sheet1!$H$183</definedName>
    <definedName name="TDC_ineligible">Sheet1!$K$183</definedName>
    <definedName name="TDC_total">Sheet1!$N$183</definedName>
    <definedName name="Units_Dev_Type_1">Sheet1!$K$401</definedName>
    <definedName name="Units_Dev_Type_2">Sheet1!$K$406</definedName>
    <definedName name="Units_Dev_Type_3">Sheet1!$K$411</definedName>
    <definedName name="Units_SA">Sheet1!$K$19</definedName>
    <definedName name="Units_Total">Sheet1!$K$18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 i="1" l="1"/>
  <c r="P19" i="1"/>
  <c r="P11" i="1" l="1"/>
  <c r="N111" i="1"/>
  <c r="N40" i="1"/>
  <c r="P16" i="1" l="1"/>
  <c r="P12" i="1"/>
  <c r="P14" i="1"/>
  <c r="P13" i="1"/>
  <c r="C49" i="1" l="1"/>
  <c r="W172" i="1" l="1"/>
  <c r="K177" i="1"/>
  <c r="Q170" i="1" l="1"/>
  <c r="W170" i="1" s="1"/>
  <c r="Q163" i="1" l="1"/>
  <c r="N179" i="1" l="1"/>
  <c r="D355" i="1" l="1"/>
  <c r="D299" i="1"/>
  <c r="D300" i="1" l="1"/>
  <c r="D301" i="1" s="1"/>
  <c r="D356" i="1"/>
  <c r="D357" i="1" s="1"/>
  <c r="P18" i="1"/>
  <c r="Q246" i="1"/>
  <c r="R245" i="1" l="1"/>
  <c r="R246" i="1"/>
  <c r="R244" i="1"/>
  <c r="D245" i="1"/>
  <c r="D379" i="1" l="1"/>
  <c r="D383" i="1" l="1"/>
  <c r="P15" i="1"/>
  <c r="B373" i="1"/>
  <c r="D247" i="1"/>
  <c r="Q158" i="1"/>
  <c r="D385" i="1" l="1"/>
  <c r="D388" i="1" l="1"/>
  <c r="D393" i="1" s="1"/>
  <c r="D395" i="1" s="1"/>
  <c r="D243" i="1"/>
  <c r="D240" i="1" l="1"/>
  <c r="P17" i="1"/>
  <c r="D241" i="1"/>
  <c r="N164" i="1" l="1"/>
  <c r="V170" i="1" s="1"/>
  <c r="Q53" i="1"/>
  <c r="N49" i="1"/>
  <c r="B326" i="1"/>
  <c r="B260" i="1"/>
  <c r="B328" i="1" l="1"/>
  <c r="B330" i="1" s="1"/>
  <c r="B262" i="1"/>
  <c r="D244" i="1"/>
  <c r="Q244" i="1"/>
  <c r="Q181" i="1"/>
  <c r="B332" i="1" l="1"/>
  <c r="B264" i="1"/>
  <c r="N170" i="1"/>
  <c r="B266" i="1" l="1"/>
  <c r="B334" i="1"/>
  <c r="B336" i="1" s="1"/>
  <c r="B268" i="1"/>
  <c r="B338" i="1" l="1"/>
  <c r="B340" i="1" s="1"/>
  <c r="B342" i="1" s="1"/>
  <c r="B270" i="1"/>
  <c r="B344" i="1" l="1"/>
  <c r="B346" i="1" s="1"/>
  <c r="B272" i="1"/>
  <c r="B274" i="1" l="1"/>
  <c r="N62" i="1"/>
  <c r="N64" i="1"/>
  <c r="B278" i="1" l="1"/>
  <c r="B280" i="1" l="1"/>
  <c r="D369" i="1"/>
  <c r="D313" i="1"/>
  <c r="N127" i="1"/>
  <c r="K127" i="1"/>
  <c r="H127" i="1"/>
  <c r="N60" i="1"/>
  <c r="K60" i="1"/>
  <c r="H60" i="1"/>
  <c r="B288" i="1" l="1"/>
  <c r="B290" i="1" s="1"/>
  <c r="B292" i="1" l="1"/>
  <c r="B294" i="1" s="1"/>
  <c r="B296" i="1" s="1"/>
  <c r="B303" i="1" s="1"/>
  <c r="B305" i="1" s="1"/>
  <c r="B307" i="1" s="1"/>
  <c r="B309" i="1" s="1"/>
  <c r="B317" i="1"/>
  <c r="B250" i="1"/>
  <c r="B186" i="1"/>
  <c r="B125" i="1"/>
  <c r="B58" i="1"/>
  <c r="N66" i="1" l="1"/>
  <c r="K52" i="1"/>
  <c r="H52" i="1"/>
  <c r="K166" i="1" l="1"/>
  <c r="K183" i="1" s="1"/>
  <c r="N181" i="1"/>
  <c r="N161" i="1"/>
  <c r="P231" i="1" s="1"/>
  <c r="N159" i="1"/>
  <c r="N153" i="1"/>
  <c r="P224" i="1" s="1"/>
  <c r="N138" i="1"/>
  <c r="N151" i="1"/>
  <c r="N149" i="1"/>
  <c r="N146" i="1"/>
  <c r="N144" i="1"/>
  <c r="N141" i="1"/>
  <c r="N135" i="1"/>
  <c r="N133" i="1"/>
  <c r="N130" i="1"/>
  <c r="N113" i="1"/>
  <c r="N115" i="1"/>
  <c r="N109" i="1"/>
  <c r="N107" i="1"/>
  <c r="N105" i="1"/>
  <c r="N103" i="1"/>
  <c r="N101" i="1"/>
  <c r="N99" i="1"/>
  <c r="N97" i="1"/>
  <c r="N95" i="1"/>
  <c r="N93" i="1"/>
  <c r="P209" i="1" s="1"/>
  <c r="N91" i="1"/>
  <c r="N88" i="1"/>
  <c r="N86" i="1"/>
  <c r="N84" i="1"/>
  <c r="N82" i="1"/>
  <c r="N80" i="1"/>
  <c r="N78" i="1"/>
  <c r="N76" i="1"/>
  <c r="N74" i="1"/>
  <c r="N72" i="1"/>
  <c r="N70" i="1"/>
  <c r="N68" i="1"/>
  <c r="N44" i="1"/>
  <c r="P202" i="1" s="1"/>
  <c r="N42" i="1"/>
  <c r="N38" i="1"/>
  <c r="N36" i="1"/>
  <c r="N34" i="1"/>
  <c r="N32" i="1"/>
  <c r="P198" i="1" s="1"/>
  <c r="N30" i="1"/>
  <c r="N28" i="1"/>
  <c r="D312" i="1" l="1"/>
  <c r="N155" i="1"/>
  <c r="N46" i="1"/>
  <c r="V48" i="1" s="1"/>
  <c r="Q49" i="1" s="1"/>
  <c r="Q50" i="1" s="1"/>
  <c r="N117" i="1"/>
  <c r="P215" i="1" s="1"/>
  <c r="N26" i="1"/>
  <c r="P49" i="1" l="1"/>
  <c r="N120" i="1"/>
  <c r="V121" i="1" l="1"/>
  <c r="N52" i="1"/>
  <c r="V53" i="1" l="1"/>
  <c r="N54" i="1"/>
  <c r="N122" i="1"/>
  <c r="Q122" i="1" s="1"/>
  <c r="H166" i="1"/>
  <c r="D246" i="1" s="1"/>
  <c r="B348" i="1"/>
  <c r="B350" i="1" s="1"/>
  <c r="Q54" i="1" l="1"/>
  <c r="Q55" i="1" s="1"/>
  <c r="Q123" i="1"/>
  <c r="P122" i="1"/>
  <c r="N166" i="1"/>
  <c r="H175" i="1" s="1"/>
  <c r="B352" i="1"/>
  <c r="B359" i="1" s="1"/>
  <c r="V172" i="1" l="1"/>
  <c r="N172" i="1"/>
  <c r="Q245" i="1"/>
  <c r="P54" i="1"/>
  <c r="B361" i="1"/>
  <c r="B363" i="1" s="1"/>
  <c r="B365" i="1" s="1"/>
  <c r="D368" i="1" s="1"/>
  <c r="H177" i="1" l="1"/>
  <c r="N177" i="1" s="1"/>
  <c r="Q171" i="1" s="1"/>
  <c r="N175" i="1"/>
  <c r="V177" i="1" s="1"/>
  <c r="H365" i="1"/>
  <c r="H309" i="1"/>
  <c r="Q173" i="1" l="1"/>
  <c r="H183" i="1"/>
  <c r="N183" i="1" s="1"/>
  <c r="Q183" i="1" s="1"/>
  <c r="P170" i="1"/>
  <c r="H256" i="1" l="1"/>
  <c r="H313" i="1" s="1"/>
  <c r="Q313" i="1" s="1"/>
  <c r="H322" i="1"/>
  <c r="Q178" i="1"/>
  <c r="Q179" i="1" s="1"/>
  <c r="P172" i="1"/>
  <c r="H369" i="1" l="1"/>
  <c r="Q369" i="1" s="1"/>
  <c r="P312" i="1"/>
  <c r="P177" i="1"/>
</calcChain>
</file>

<file path=xl/sharedStrings.xml><?xml version="1.0" encoding="utf-8"?>
<sst xmlns="http://schemas.openxmlformats.org/spreadsheetml/2006/main" count="633" uniqueCount="438">
  <si>
    <t>1</t>
  </si>
  <si>
    <t>2</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</si>
  <si>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</si>
  <si>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</si>
  <si>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</si>
  <si>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</si>
  <si>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</si>
  <si>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</si>
  <si>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</si>
  <si>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</si>
  <si>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</si>
  <si>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</si>
  <si>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</si>
  <si>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</si>
  <si>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</si>
  <si>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</si>
  <si>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</si>
  <si>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</si>
  <si>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</si>
  <si>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</si>
  <si>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</si>
  <si>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</si>
  <si>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</si>
  <si>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</si>
  <si>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</si>
  <si>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</si>
  <si>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</si>
  <si>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</si>
  <si>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</si>
  <si>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</si>
  <si>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</si>
  <si>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</si>
  <si>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</si>
  <si>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</si>
  <si>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</si>
  <si>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</si>
  <si>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</si>
  <si>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 xml:space="preserve">FHFC Application Fee </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</si>
  <si>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</si>
  <si>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</si>
  <si>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</si>
  <si>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</si>
  <si>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</si>
  <si>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</si>
  <si>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</si>
  <si>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</si>
  <si>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</si>
  <si>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</si>
  <si>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</si>
  <si>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</si>
  <si>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</si>
  <si>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</si>
  <si>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</si>
  <si>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</si>
  <si>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</si>
  <si>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</si>
  <si>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</si>
  <si>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</si>
  <si>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</si>
  <si>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</si>
  <si>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</si>
  <si>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</si>
  <si>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</si>
  <si>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</si>
  <si>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</si>
  <si>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</si>
  <si>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</si>
  <si>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</si>
  <si>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</si>
  <si>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</si>
  <si>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</si>
  <si>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</si>
  <si>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</si>
  <si>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</si>
  <si>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</si>
  <si>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</si>
  <si>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</si>
  <si>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DOCUMENTATION</t>
  </si>
  <si>
    <t>LOCATION OF</t>
  </si>
  <si>
    <t>HC Equity Proceeds Paid Prior to</t>
  </si>
  <si>
    <t>First Mortgage Financing</t>
  </si>
  <si>
    <t>Second Mortgage Financing</t>
  </si>
  <si>
    <t>Third Mortgage Financing</t>
  </si>
  <si>
    <t>Deferred Developer Fee</t>
  </si>
  <si>
    <t>Grants</t>
  </si>
  <si>
    <r>
      <t xml:space="preserve">USDA RD Financing: </t>
    </r>
    <r>
      <rPr>
        <u/>
        <sz val="8"/>
        <rFont val="Arial"/>
        <family val="2"/>
      </rPr>
      <t/>
    </r>
  </si>
  <si>
    <t>DEVELOPMENT COSTS</t>
  </si>
  <si>
    <t>HC Equity Bridge Loan</t>
  </si>
  <si>
    <t>PERMANENT ANALYSIS</t>
  </si>
  <si>
    <t>B.</t>
  </si>
  <si>
    <t>Total Development Costs</t>
  </si>
  <si>
    <t>A.</t>
  </si>
  <si>
    <t>Permanent Funding Sources:</t>
  </si>
  <si>
    <t xml:space="preserve">Off-Site Work:  </t>
  </si>
  <si>
    <t>G.</t>
  </si>
  <si>
    <t>(C+D+E+F)</t>
  </si>
  <si>
    <t>Brokerage Fees - Land/Buildings</t>
  </si>
  <si>
    <t>Bridge Loan Interest</t>
  </si>
  <si>
    <t xml:space="preserve">FHFC Credit Underwriting Fees </t>
  </si>
  <si>
    <t>(as listed at Item A3.)</t>
  </si>
  <si>
    <t>Each Attachment must be listed behind its own Tab.  DO NOT INCLUDE ALL ATTACHMENTS BEHIND ONE TAB.</t>
  </si>
  <si>
    <t>(A negative number here represents a funding shortfall.)</t>
  </si>
  <si>
    <t>Permanent Funding Surplus</t>
  </si>
  <si>
    <t xml:space="preserve">Attachment </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</si>
  <si>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</si>
  <si>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</si>
  <si>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</si>
  <si>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</si>
  <si>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</si>
  <si>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</si>
  <si>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</si>
  <si>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</si>
  <si>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</si>
  <si>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</si>
  <si>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</si>
  <si>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</si>
  <si>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</si>
  <si>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</si>
  <si>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</si>
  <si>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</si>
  <si>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</si>
  <si>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</si>
  <si>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</si>
  <si>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</si>
  <si>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</si>
  <si>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</si>
  <si>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</si>
  <si>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</si>
  <si>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</si>
  <si>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</si>
  <si>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</si>
  <si>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</si>
  <si>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</si>
  <si>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</si>
  <si>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</si>
  <si>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</si>
  <si>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</si>
  <si>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</si>
  <si>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</si>
  <si>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</si>
  <si>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</si>
  <si>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</si>
  <si>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</si>
  <si>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</si>
  <si>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</si>
  <si>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</si>
  <si>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</si>
  <si>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</si>
  <si>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</si>
  <si>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</si>
  <si>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</si>
  <si>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</si>
  <si>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</si>
  <si>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</si>
  <si>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</si>
  <si>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</si>
  <si>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</si>
  <si>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</si>
  <si>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</si>
  <si>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</si>
  <si>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</si>
  <si>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</si>
  <si>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</si>
  <si>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</si>
  <si>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</si>
  <si>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</si>
  <si>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r>
      <t xml:space="preserve">FHFC Compliance Fee </t>
    </r>
    <r>
      <rPr>
        <vertAlign val="superscript"/>
        <sz val="9"/>
        <rFont val="Arial"/>
        <family val="2"/>
      </rPr>
      <t xml:space="preserve">See Note (7) </t>
    </r>
  </si>
  <si>
    <r>
      <t xml:space="preserve">FHFC Administrative Fee </t>
    </r>
    <r>
      <rPr>
        <vertAlign val="superscript"/>
        <sz val="9"/>
        <rFont val="Arial"/>
        <family val="2"/>
      </rPr>
      <t xml:space="preserve">See Note (7) </t>
    </r>
  </si>
  <si>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</si>
  <si>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</si>
  <si>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</si>
  <si>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</si>
  <si>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</si>
  <si>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Does the proposed Development qualify as concrete construction?</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</si>
  <si>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</si>
  <si>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</si>
  <si>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</si>
  <si>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</si>
  <si>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</si>
  <si>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</si>
  <si>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</si>
  <si>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</si>
  <si>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</si>
  <si>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</si>
  <si>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</si>
  <si>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</si>
  <si>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</si>
  <si>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</si>
  <si>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</si>
  <si>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</si>
  <si>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</si>
  <si>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</si>
  <si>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</si>
  <si>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</si>
  <si>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</si>
  <si>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</si>
  <si>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</si>
  <si>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</si>
  <si>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</si>
  <si>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</si>
  <si>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</si>
  <si>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</si>
  <si>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</si>
  <si>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</si>
  <si>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</si>
  <si>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</si>
  <si>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</si>
  <si>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</si>
  <si>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</si>
  <si>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</si>
  <si>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</si>
  <si>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</si>
  <si>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</si>
  <si>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</si>
  <si>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</si>
  <si>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</si>
  <si>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</si>
  <si>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</si>
  <si>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</si>
  <si>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</si>
  <si>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</si>
  <si>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</si>
  <si>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</si>
  <si>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</si>
  <si>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</si>
  <si>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</si>
  <si>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</si>
  <si>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</si>
  <si>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</si>
  <si>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</si>
  <si>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</si>
  <si>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</si>
  <si>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</si>
  <si>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</si>
  <si>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</si>
  <si>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</si>
  <si>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</si>
  <si>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</si>
  <si>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</si>
  <si>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</si>
  <si>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</si>
  <si>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</si>
  <si>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</si>
  <si>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Persons with Special Needs</t>
  </si>
  <si>
    <t>Persons with a Disabling Condition</t>
  </si>
  <si>
    <t>Does the proposed Development qualify for any of the following TDC PU Add-Ons or Multipliers?  Choose all that apply.</t>
  </si>
  <si>
    <t>Elderly ALF Multiplier…………………………………………………………………………….</t>
  </si>
  <si>
    <t>N/A</t>
  </si>
  <si>
    <t>(a) North Florida Keys Area Multiplier……………………………………………………………..</t>
  </si>
  <si>
    <t>(b) South Florida Keys Area Multiplier…………………………………………………………….</t>
  </si>
  <si>
    <t>(b) Persons with a Disabling Condition Multiplier…………………………………………………</t>
  </si>
  <si>
    <t>Tax-Exempt Bond Add-On…………………………………………………………………………………………….</t>
  </si>
  <si>
    <t>(a) PHA is a Principal Add-On……………………………………………………………………..</t>
  </si>
  <si>
    <t>(b) Requesting HOME from FHFC Add-On…………………………………………………………….</t>
  </si>
  <si>
    <t>Indicate the number of total units in the proposed Development:</t>
  </si>
  <si>
    <t>(enter a value)</t>
  </si>
  <si>
    <t>RD 514/516</t>
  </si>
  <si>
    <t>RD 515</t>
  </si>
  <si>
    <t>RD 538</t>
  </si>
  <si>
    <t>Some items placed in this general category should be classified as ineligible basis. Examples include tenant relocation costs, partnership organization fees, syndication legal fees.*</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</si>
  <si>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</si>
  <si>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</si>
  <si>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</si>
  <si>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</si>
  <si>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(Page 2 of 7)</t>
  </si>
  <si>
    <t>(Page 3 of 7)</t>
  </si>
  <si>
    <t>(Page 4 of 7)</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</si>
  <si>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</si>
  <si>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</si>
  <si>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either or no option)</t>
  </si>
  <si>
    <t>(Select if applicable)</t>
  </si>
  <si>
    <t>(Please enter amount previously awarded by FHFC)</t>
  </si>
  <si>
    <t>(Deferred Developer Fee must be equal to at least 50% of the amount listed for Development Cost Item D, column 3.)</t>
  </si>
  <si>
    <t>(Page 2 of 3)</t>
  </si>
  <si>
    <r>
      <t>Additional 5% Developer Fee</t>
    </r>
    <r>
      <rPr>
        <sz val="8"/>
        <rFont val="Arial"/>
        <family val="2"/>
      </rPr>
      <t xml:space="preserve"> for Homeless/</t>
    </r>
  </si>
  <si>
    <t>If 21% is selected for Max. Dev. Fee % above, the 5% operating deficit reserve portion will be automatically entered on this row and is considered to be in addition to the amount(s) listed on the other Developer Fee line item(s).</t>
  </si>
  <si>
    <t>What is the Development Category of the Proposed Development:</t>
  </si>
  <si>
    <t>INFORMATION BELOW IS USED TO ASSIST DROP-DOWN MENUS AND VARIOUS FORMULAS.  DO NOT ADJUST.</t>
  </si>
  <si>
    <r>
      <t xml:space="preserve">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</si>
  <si>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t>Add Commercial / Retail space costs as an Ineligible costs item for TDC limitation purposes</t>
  </si>
  <si>
    <t>Funded Development Viability and TDC PU Limitation Preview</t>
  </si>
  <si>
    <t>Name of Development:</t>
  </si>
  <si>
    <t>RFA under which the Development was funded:</t>
  </si>
  <si>
    <t>Townhouse</t>
  </si>
  <si>
    <t>Single Family Home</t>
  </si>
  <si>
    <t>Duplex</t>
  </si>
  <si>
    <t>Triplex</t>
  </si>
  <si>
    <t>Quadraplex</t>
  </si>
  <si>
    <t>Mid-Rise (4 Stories)</t>
  </si>
  <si>
    <t>Mid-Rise (5-6 Stories)</t>
  </si>
  <si>
    <t>Non-Garden (A/R Only)</t>
  </si>
  <si>
    <t>What is the Primary Demographic being served?</t>
  </si>
  <si>
    <t>Family</t>
  </si>
  <si>
    <t>Elderly, Non-ALF</t>
  </si>
  <si>
    <t>Elderly, ALF</t>
  </si>
  <si>
    <t>Homeless</t>
  </si>
  <si>
    <t>Farmworker</t>
  </si>
  <si>
    <t>Commercial Fishing Worker</t>
  </si>
  <si>
    <t>&lt;please select from menu&gt;</t>
  </si>
  <si>
    <t>2017-114</t>
  </si>
  <si>
    <t>2018-110</t>
  </si>
  <si>
    <t>2018-111</t>
  </si>
  <si>
    <t>2018-113</t>
  </si>
  <si>
    <t>2018-115</t>
  </si>
  <si>
    <t>2019-106</t>
  </si>
  <si>
    <t>2019-107</t>
  </si>
  <si>
    <t>2019-112</t>
  </si>
  <si>
    <t>2019-113</t>
  </si>
  <si>
    <t>2019-114</t>
  </si>
  <si>
    <t>2019-115</t>
  </si>
  <si>
    <t>2020-103</t>
  </si>
  <si>
    <t>2020-106</t>
  </si>
  <si>
    <t>2020-211</t>
  </si>
  <si>
    <t>2017-111</t>
  </si>
  <si>
    <t>2017-112</t>
  </si>
  <si>
    <t>2017-113</t>
  </si>
  <si>
    <t>2018-102</t>
  </si>
  <si>
    <t>2018-103</t>
  </si>
  <si>
    <t>2018-107</t>
  </si>
  <si>
    <t>2018-108</t>
  </si>
  <si>
    <t>2018-112</t>
  </si>
  <si>
    <t>2019-105</t>
  </si>
  <si>
    <t>2019-110</t>
  </si>
  <si>
    <t>2018-101</t>
  </si>
  <si>
    <t>2018-104</t>
  </si>
  <si>
    <t>2018-105</t>
  </si>
  <si>
    <t>2018-106</t>
  </si>
  <si>
    <t>2018-114</t>
  </si>
  <si>
    <t>2018-116</t>
  </si>
  <si>
    <t>2019-101</t>
  </si>
  <si>
    <t>2019-102</t>
  </si>
  <si>
    <t>2019-103</t>
  </si>
  <si>
    <t>2019-104</t>
  </si>
  <si>
    <t>2019-108</t>
  </si>
  <si>
    <t>2019-109</t>
  </si>
  <si>
    <t>2019-111</t>
  </si>
  <si>
    <t>2019-116</t>
  </si>
  <si>
    <t>2019-117</t>
  </si>
  <si>
    <t>2020-102</t>
  </si>
  <si>
    <t>2020-104</t>
  </si>
  <si>
    <t>2020-105</t>
  </si>
  <si>
    <t>2020-201</t>
  </si>
  <si>
    <t>2020-202</t>
  </si>
  <si>
    <t>2020-203</t>
  </si>
  <si>
    <t>2020-204</t>
  </si>
  <si>
    <t>2020-205</t>
  </si>
  <si>
    <t>2020-206</t>
  </si>
  <si>
    <t>2020-208</t>
  </si>
  <si>
    <t>2020-302</t>
  </si>
  <si>
    <t>Additional Information for the TDC PU Limitation Analysis</t>
  </si>
  <si>
    <t>(c) Requesting CDBG-DR funds from FHFC Add-On…………………………………………….</t>
  </si>
  <si>
    <t>(a) Persons with Developmental Disabilities Multiplier…………………………………………………………</t>
  </si>
  <si>
    <t>(c) Persons with Special Needs Multiplier…………………………………………………………</t>
  </si>
  <si>
    <t>(d) Homelss Demographic Multiplier……………………………………………………………….</t>
  </si>
  <si>
    <t>(a) Less than 51 units Multiplier*…………………………………………………………………….</t>
  </si>
  <si>
    <t>(b) More than 50 units, but less than 81 units Multiplier*…………………………………………</t>
  </si>
  <si>
    <t>(Select one or no option, as applicable)</t>
  </si>
  <si>
    <t>*For 9% HC Permanent Supportive Housing RFAs only.  The proposed Development must be new construction to qualify as well as not being located in Monroe County.</t>
  </si>
  <si>
    <t>Commercial/Retial Space</t>
  </si>
  <si>
    <t>Tenant Relocation Costs</t>
  </si>
  <si>
    <t>Relocation costs are considered to be ineligible basis when the building from which the tenants came is demolished, unless otherwise addressed by IRC Section 42.*</t>
  </si>
  <si>
    <t>TOTAL DEVELOPMENT COST</t>
  </si>
  <si>
    <t>Limited to certain Demographic Categories</t>
  </si>
  <si>
    <t>&lt;please select&gt;</t>
  </si>
  <si>
    <t>If the proposed Development has more than one Category or Type, please enter data at the bottom.</t>
  </si>
  <si>
    <t>HARD COST CONTINGENCY</t>
  </si>
  <si>
    <t>SOFT COST CONTINGENCY</t>
  </si>
  <si>
    <t>Developer Fee</t>
  </si>
  <si>
    <t>OPERATING DEFICIT RESERVES</t>
  </si>
  <si>
    <t>If the proposed Development has more than one Development Category and/or Development Type, please complete the following:</t>
  </si>
  <si>
    <t>What is the second Development Category of the Proposed Development:</t>
  </si>
  <si>
    <t>What is the second proposed Development's Development Type?</t>
  </si>
  <si>
    <t>Does the second Development criteria qualify as concrete construction?</t>
  </si>
  <si>
    <t>How many units are in the second Development criteria?</t>
  </si>
  <si>
    <t>How many units are in the primary Development Type?</t>
  </si>
  <si>
    <t>What is the tertiary Development Category of the Proposed Development:</t>
  </si>
  <si>
    <t>Persons with Developmental Disabilities</t>
  </si>
  <si>
    <t>&lt;select from menu&gt;</t>
  </si>
  <si>
    <t>(Page 3 of 3)</t>
  </si>
  <si>
    <t>(Page 1 of 3)</t>
  </si>
  <si>
    <t>RRLP Awarded Amount</t>
  </si>
  <si>
    <t>ELI Loan Awarded Amount</t>
  </si>
  <si>
    <t>MMRB Awarded Amount</t>
  </si>
  <si>
    <t>HOME Awarded Amount</t>
  </si>
  <si>
    <t>CDBG-DR Awarded Amount</t>
  </si>
  <si>
    <t>NHTF Awarded Amount</t>
  </si>
  <si>
    <t>(Please enter amount previously awarded by FHFC, if any)</t>
  </si>
  <si>
    <t>SAIL/Workforce Awarded Amount</t>
  </si>
  <si>
    <t>Grant (FAF) Awarded Amount</t>
  </si>
  <si>
    <t>Gap Funding Amount Needed</t>
  </si>
  <si>
    <t>The minimum deferered Developer Fee has not yet been determined</t>
  </si>
  <si>
    <t>(If there is a surplus (i.e., C. reflects an amount greater than zero), any Gap Funding Amount needed shall be decreased until Total Permanent Funding Sources equals Total Development Costs.)</t>
  </si>
  <si>
    <t>General Contractor Fee</t>
  </si>
  <si>
    <t>Was the last completed report for FHFC the Application or CUR?</t>
  </si>
  <si>
    <t>App</t>
  </si>
  <si>
    <t>CUR</t>
  </si>
  <si>
    <t>Indicate the number of set-aside units in the proposed Development:</t>
  </si>
  <si>
    <t xml:space="preserve">This Preview Template is intended to gather some basic information of the current status of proposed Developments that have </t>
  </si>
  <si>
    <t xml:space="preserve">not yet filed a Notice of Commencement.  Florida Housing intends to gather the data to assist in determining any actions that </t>
  </si>
  <si>
    <t xml:space="preserve">can be offered to the Board of Directors in addressing the dilema of the rapid increase in construciton costs over the past year </t>
  </si>
  <si>
    <t xml:space="preserve">and the consequential issues related to adequate funding resources needed to provide a viable Development and to maintain </t>
  </si>
  <si>
    <t xml:space="preserve">a reasonable TDC PU Limitation process. Timely receipt of this information will assist in informing the Board of Directors of </t>
  </si>
  <si>
    <t>the general situation at the June 2021 Board meeting and to develop a resolution plan at the July Board meeting.</t>
  </si>
  <si>
    <t>Grant Awarded Amount</t>
  </si>
  <si>
    <t>Regulated Mortgage Lender</t>
  </si>
  <si>
    <t>FHFC - SAIL</t>
  </si>
  <si>
    <t>FHFC - SAIL ELI</t>
  </si>
  <si>
    <t>Local Government Subsidy</t>
  </si>
  <si>
    <t>State Legislation</t>
  </si>
  <si>
    <t>Seller Financing</t>
  </si>
  <si>
    <t>Applicant</t>
  </si>
  <si>
    <t>Affiliate / Principal</t>
  </si>
  <si>
    <t>FHFC - Grant</t>
  </si>
  <si>
    <t>Local HFA Bonds</t>
  </si>
  <si>
    <t>FHFC - Legislative Appropriation</t>
  </si>
  <si>
    <t>FHFC - CDBG-DR</t>
  </si>
  <si>
    <t>FHFC - Demonstration</t>
  </si>
  <si>
    <t>FHFC - EHCL</t>
  </si>
  <si>
    <t>FHFC - HHRP</t>
  </si>
  <si>
    <t>FHFC - HOME</t>
  </si>
  <si>
    <t>FHFC - MMRB</t>
  </si>
  <si>
    <t>FHFC - RRLP</t>
  </si>
  <si>
    <t>FHFC - RRLP ELI</t>
  </si>
  <si>
    <t>FHFC - Workforce</t>
  </si>
  <si>
    <t>USDA RD 514/516</t>
  </si>
  <si>
    <t>USDA RD 515</t>
  </si>
  <si>
    <t>USDA RD 538</t>
  </si>
  <si>
    <t>FHFC - FAF</t>
  </si>
  <si>
    <t>FHFC - FHRP</t>
  </si>
  <si>
    <t>FHFC - NHTF</t>
  </si>
  <si>
    <t>FHFC - SHADP</t>
  </si>
  <si>
    <t>FHFC - Viability</t>
  </si>
  <si>
    <t>Subordinate Mortgage Financing</t>
  </si>
  <si>
    <t>Tertiary Mortgage Financing</t>
  </si>
  <si>
    <t>(enter a # only if there is more than 1 Development Type)</t>
  </si>
  <si>
    <t>What is the tertiary proposed Development's Development Type?</t>
  </si>
  <si>
    <t>Does the tertiary Development criteria qualify as concrete construction?</t>
  </si>
  <si>
    <t>How many units are in the tertiary Development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</si>
</sst>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s>
  <fonts count="45"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vertAlign val="superscript"/>
      <sz val="9"/>
      <name val="Arial"/>
      <family val="2"/>
    </font>
    <font>
      <b/>
      <sz val="9"/>
      <color theme="1"/>
      <name val="Arial"/>
      <family val="2"/>
    </font>
    <font>
      <sz val="8"/>
      <color theme="1"/>
      <name val="Arial"/>
      <family val="2"/>
    </font>
    <font>
      <b/>
      <sz val="10"/>
      <color rgb="FFFF0000"/>
      <name val="Arial"/>
      <family val="2"/>
    </font>
    <font>
      <b/>
      <i/>
      <sz val="10"/>
      <color rgb="FFFF0000"/>
      <name val="Arial"/>
      <family val="2"/>
    </font>
    <font>
      <sz val="10"/>
      <color theme="1"/>
      <name val="Arial"/>
      <family val="2"/>
    </font>
    <font>
      <sz val="8"/>
      <color rgb="FF0000FF"/>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sz val="9"/>
      <color theme="0" tint="-0.499984740745262"/>
      <name val="Arial"/>
      <family val="2"/>
    </font>
    <font>
      <i/>
      <sz val="9"/>
      <color theme="0"/>
      <name val="Arial"/>
      <family val="2"/>
    </font>
    <font>
      <i/>
      <sz val="8"/>
      <color theme="1"/>
      <name val="Arial"/>
      <family val="2"/>
    </font>
  </fonts>
  <fills count="8">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solid">
        <fgColor rgb="FFC8FFC8"/>
        <bgColor indexed="64"/>
      </patternFill>
    </fill>
  </fills>
  <borders count="28">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dashed">
        <color auto="1"/>
      </top>
      <bottom/>
      <diagonal/>
    </border>
    <border>
      <left/>
      <right/>
      <top style="dashed">
        <color auto="1"/>
      </top>
      <bottom style="thin">
        <color rgb="FF0000FF"/>
      </bottom>
      <diagonal/>
    </border>
    <border>
      <left/>
      <right/>
      <top/>
      <bottom style="dashed">
        <color auto="1"/>
      </bottom>
      <diagonal/>
    </border>
  </borders>
  <cellStyleXfs count="2">
    <xf numFmtId="0" fontId="0" fillId="0" borderId="0"/>
    <xf numFmtId="9" fontId="34" fillId="0" borderId="0" applyFont="0" applyFill="0" applyBorder="0" applyAlignment="0" applyProtection="0"/>
  </cellStyleXfs>
  <cellXfs count="244">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8"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0" fillId="0" borderId="0" xfId="0" applyFont="1" applyAlignment="1" applyProtection="1">
      <alignment horizontal="right"/>
    </xf>
    <xf numFmtId="0" fontId="30"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0" fontId="8"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0" fontId="31" fillId="0" borderId="0" xfId="0" applyFont="1" applyProtection="1"/>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38" fillId="0" borderId="0" xfId="0" applyFont="1" applyFill="1" applyProtection="1"/>
    <xf numFmtId="0" fontId="32"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2" fillId="5" borderId="0" xfId="0" applyFont="1" applyFill="1" applyAlignment="1" applyProtection="1">
      <alignment horizontal="center" vertical="center"/>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6"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3" fillId="4" borderId="13" xfId="0" applyFont="1" applyFill="1" applyBorder="1" applyProtection="1"/>
    <xf numFmtId="0" fontId="0" fillId="4" borderId="13" xfId="0" applyFill="1" applyBorder="1" applyProtection="1"/>
    <xf numFmtId="0" fontId="0" fillId="0" borderId="0" xfId="0" quotePrefix="1" applyProtection="1"/>
    <xf numFmtId="0" fontId="40" fillId="0" borderId="15" xfId="0" applyFont="1" applyBorder="1" applyProtection="1"/>
    <xf numFmtId="0" fontId="37"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6"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2" fillId="0" borderId="0" xfId="0" applyFont="1" applyProtection="1"/>
    <xf numFmtId="6" fontId="31"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2" fillId="0" borderId="0" xfId="0" applyFont="1" applyAlignment="1" applyProtection="1">
      <alignment horizontal="center" vertical="center"/>
    </xf>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9" fontId="0" fillId="0" borderId="0" xfId="1" applyFont="1" applyProtection="1"/>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27" fillId="4" borderId="17" xfId="0" applyNumberFormat="1" applyFont="1" applyFill="1" applyBorder="1" applyAlignment="1" applyProtection="1">
      <alignment horizontal="center"/>
      <protection locked="0"/>
    </xf>
    <xf numFmtId="10" fontId="1" fillId="4" borderId="16" xfId="0" applyNumberFormat="1" applyFont="1" applyFill="1" applyBorder="1" applyAlignment="1" applyProtection="1">
      <alignment horizontal="center"/>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36" fillId="0" borderId="0" xfId="0" applyFont="1" applyBorder="1" applyAlignment="1" applyProtection="1">
      <alignment horizontal="center" vertical="top" wrapText="1"/>
    </xf>
    <xf numFmtId="0" fontId="1" fillId="0" borderId="0" xfId="0" applyFont="1" applyAlignment="1" applyProtection="1">
      <alignment horizontal="right" vertical="center"/>
    </xf>
    <xf numFmtId="0" fontId="0" fillId="0" borderId="0" xfId="0" applyFont="1" applyAlignment="1" applyProtection="1">
      <alignment horizontal="right" vertical="center"/>
    </xf>
    <xf numFmtId="0" fontId="0" fillId="0" borderId="0" xfId="0" applyFont="1" applyAlignment="1" applyProtection="1">
      <alignment vertical="center"/>
    </xf>
    <xf numFmtId="165" fontId="0" fillId="0" borderId="0" xfId="0" applyNumberFormat="1"/>
    <xf numFmtId="0" fontId="40" fillId="0" borderId="0" xfId="0" applyFont="1" applyBorder="1" applyProtection="1"/>
    <xf numFmtId="0" fontId="22" fillId="0" borderId="0" xfId="0" applyFont="1"/>
    <xf numFmtId="40" fontId="1" fillId="0" borderId="0" xfId="0" applyNumberFormat="1" applyFont="1"/>
    <xf numFmtId="40" fontId="8" fillId="0" borderId="0" xfId="0" applyNumberFormat="1" applyFont="1"/>
    <xf numFmtId="40" fontId="9" fillId="0" borderId="0" xfId="0" applyNumberFormat="1" applyFont="1"/>
    <xf numFmtId="40" fontId="9" fillId="0" borderId="1" xfId="0" applyNumberFormat="1" applyFont="1" applyBorder="1"/>
    <xf numFmtId="0" fontId="8" fillId="0" borderId="0" xfId="0" applyFont="1"/>
    <xf numFmtId="38" fontId="27" fillId="0" borderId="4" xfId="0" applyNumberFormat="1" applyFont="1" applyBorder="1" applyAlignment="1" applyProtection="1">
      <alignment horizontal="center" vertical="center"/>
      <protection locked="0"/>
    </xf>
    <xf numFmtId="0" fontId="26" fillId="0" borderId="0" xfId="0" applyFont="1" applyAlignment="1" applyProtection="1">
      <alignment horizontal="right"/>
    </xf>
    <xf numFmtId="0" fontId="0" fillId="0" borderId="25" xfId="0" applyFont="1" applyBorder="1" applyProtection="1"/>
    <xf numFmtId="0" fontId="1" fillId="0" borderId="25" xfId="0" applyFont="1" applyBorder="1" applyAlignment="1" applyProtection="1">
      <alignment horizontal="right" vertical="center"/>
    </xf>
    <xf numFmtId="0" fontId="0" fillId="0" borderId="25" xfId="0" applyFont="1" applyBorder="1" applyAlignment="1" applyProtection="1">
      <alignment vertical="center"/>
    </xf>
    <xf numFmtId="0" fontId="0" fillId="0" borderId="25" xfId="0" applyBorder="1" applyProtection="1"/>
    <xf numFmtId="0" fontId="0" fillId="0" borderId="0" xfId="0" applyFont="1" applyBorder="1" applyProtection="1"/>
    <xf numFmtId="0" fontId="0" fillId="0" borderId="0" xfId="0" applyFont="1" applyBorder="1" applyAlignment="1" applyProtection="1">
      <alignment horizontal="right" vertical="center"/>
    </xf>
    <xf numFmtId="0" fontId="0" fillId="0" borderId="0" xfId="0" applyFont="1" applyBorder="1" applyAlignment="1" applyProtection="1">
      <alignment vertical="center"/>
    </xf>
    <xf numFmtId="0" fontId="0" fillId="0" borderId="27" xfId="0" applyFont="1" applyBorder="1" applyProtection="1"/>
    <xf numFmtId="0" fontId="0" fillId="0" borderId="27" xfId="0" applyFont="1" applyBorder="1" applyAlignment="1" applyProtection="1">
      <alignment vertical="center"/>
    </xf>
    <xf numFmtId="0" fontId="0" fillId="0" borderId="27" xfId="0" applyBorder="1" applyProtection="1"/>
    <xf numFmtId="0" fontId="20" fillId="0" borderId="0" xfId="0" applyFont="1" applyFill="1" applyBorder="1" applyAlignment="1" applyProtection="1">
      <alignment horizontal="left" vertical="center"/>
    </xf>
    <xf numFmtId="164"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49" fontId="0" fillId="0" borderId="0" xfId="0" applyNumberFormat="1" applyFont="1" applyAlignment="1" applyProtection="1">
      <alignment horizontal="left" vertical="center"/>
    </xf>
    <xf numFmtId="0" fontId="1" fillId="0" borderId="0" xfId="0" applyFont="1"/>
    <xf numFmtId="0" fontId="0" fillId="7" borderId="0" xfId="0" applyFill="1"/>
    <xf numFmtId="0" fontId="27" fillId="0" borderId="4"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7" fillId="0" borderId="4" xfId="0" applyFont="1" applyBorder="1" applyAlignment="1" applyProtection="1">
      <alignment horizontal="center"/>
      <protection locked="0"/>
    </xf>
    <xf numFmtId="0" fontId="42" fillId="0" borderId="0" xfId="0" applyFont="1" applyAlignment="1">
      <alignment horizontal="center" vertical="center" wrapText="1"/>
    </xf>
    <xf numFmtId="0" fontId="7" fillId="0" borderId="4" xfId="0" applyFont="1" applyBorder="1" applyAlignment="1" applyProtection="1">
      <alignment horizontal="left"/>
      <protection locked="0"/>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44" fillId="0" borderId="0" xfId="0" applyFont="1" applyAlignment="1">
      <alignment horizontal="left" vertical="center" wrapText="1"/>
    </xf>
    <xf numFmtId="0" fontId="27" fillId="0" borderId="26" xfId="0" applyFont="1" applyBorder="1" applyAlignment="1" applyProtection="1">
      <alignment horizontal="left" vertical="center"/>
      <protection locked="0"/>
    </xf>
    <xf numFmtId="0" fontId="42" fillId="0" borderId="0" xfId="0" applyFont="1" applyAlignment="1" applyProtection="1">
      <alignment horizontal="left" wrapText="1"/>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7" fillId="0" borderId="4" xfId="0" applyFont="1" applyFill="1" applyBorder="1" applyAlignment="1" applyProtection="1">
      <alignment horizontal="center"/>
      <protection locked="0"/>
    </xf>
    <xf numFmtId="0" fontId="20" fillId="0" borderId="0" xfId="0" applyFont="1" applyFill="1" applyAlignment="1" applyProtection="1">
      <alignment horizontal="left" vertical="center" wrapText="1"/>
    </xf>
    <xf numFmtId="0" fontId="39" fillId="0" borderId="15" xfId="0" applyFont="1" applyBorder="1" applyAlignment="1" applyProtection="1">
      <alignment horizontal="left" vertical="center" wrapText="1"/>
    </xf>
    <xf numFmtId="0" fontId="35" fillId="0" borderId="0" xfId="0" applyFont="1" applyAlignment="1" applyProtection="1">
      <alignment horizontal="center"/>
      <protection locked="0"/>
    </xf>
    <xf numFmtId="0" fontId="27" fillId="0" borderId="4" xfId="0" applyFont="1" applyBorder="1" applyAlignment="1" applyProtection="1">
      <alignment horizontal="left"/>
      <protection locked="0"/>
    </xf>
    <xf numFmtId="0" fontId="20" fillId="0" borderId="0" xfId="0" applyFont="1" applyFill="1" applyBorder="1" applyAlignment="1" applyProtection="1">
      <alignment horizontal="left" vertical="center" wrapText="1"/>
    </xf>
    <xf numFmtId="0" fontId="43" fillId="0" borderId="0" xfId="0" applyFont="1" applyBorder="1" applyAlignment="1" applyProtection="1">
      <alignment horizontal="left" vertical="center" wrapText="1"/>
    </xf>
    <xf numFmtId="0" fontId="39" fillId="0" borderId="14" xfId="0" applyFont="1" applyBorder="1" applyAlignment="1" applyProtection="1">
      <alignment horizontal="left" vertical="center" wrapText="1"/>
    </xf>
    <xf numFmtId="0" fontId="39" fillId="0" borderId="14" xfId="0" applyFont="1" applyBorder="1" applyAlignment="1">
      <alignment horizontal="left" vertical="center" wrapText="1"/>
    </xf>
    <xf numFmtId="0" fontId="39" fillId="0" borderId="13" xfId="0" applyFont="1" applyBorder="1" applyAlignment="1">
      <alignment horizontal="left" vertical="center" wrapText="1"/>
    </xf>
    <xf numFmtId="0" fontId="42" fillId="0" borderId="0" xfId="0" applyFont="1" applyAlignment="1" applyProtection="1">
      <alignment horizontal="center" vertical="center" wrapText="1"/>
    </xf>
    <xf numFmtId="0" fontId="30" fillId="0" borderId="19" xfId="0" applyFont="1" applyBorder="1" applyAlignment="1" applyProtection="1">
      <alignment horizontal="center"/>
    </xf>
    <xf numFmtId="0" fontId="36" fillId="0" borderId="20" xfId="0" applyFont="1" applyBorder="1" applyAlignment="1" applyProtection="1">
      <alignment horizontal="center" vertical="top" wrapText="1"/>
    </xf>
    <xf numFmtId="0" fontId="36" fillId="0" borderId="21"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19"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2" fillId="4" borderId="14" xfId="0" applyFont="1" applyFill="1" applyBorder="1" applyAlignment="1" applyProtection="1">
      <alignment horizontal="left" vertical="top" wrapText="1"/>
    </xf>
    <xf numFmtId="0" fontId="32" fillId="4" borderId="13" xfId="0" applyFont="1" applyFill="1" applyBorder="1" applyAlignment="1" applyProtection="1">
      <alignment horizontal="left" vertical="top" wrapText="1"/>
    </xf>
    <xf numFmtId="168" fontId="35" fillId="0" borderId="0" xfId="1" applyNumberFormat="1" applyFont="1" applyFill="1" applyAlignment="1" applyProtection="1">
      <alignment horizontal="center"/>
      <protection locked="0"/>
    </xf>
    <xf numFmtId="0" fontId="41" fillId="0" borderId="15" xfId="0" applyFont="1" applyBorder="1" applyAlignment="1" applyProtection="1">
      <alignment horizontal="left" vertical="center" wrapText="1"/>
    </xf>
  </cellXfs>
  <cellStyles count="2">
    <cellStyle name="Normal" xfId="0" builtinId="0"/>
    <cellStyle name="Percent" xfId="1" builtinId="5"/>
  </cellStyles>
  <dxfs count="64">
    <dxf>
      <font>
        <color rgb="FF0000FF"/>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ont>
        <color rgb="FF0000FF"/>
      </font>
      <border>
        <bottom style="thin">
          <color rgb="FF0000FF"/>
        </bottom>
        <vertical/>
        <horizontal/>
      </border>
    </dxf>
    <dxf>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00B050"/>
      </font>
      <fill>
        <patternFill patternType="none">
          <bgColor auto="1"/>
        </patternFill>
      </fill>
    </dxf>
    <dxf>
      <font>
        <b/>
        <i val="0"/>
        <color rgb="FFFF0000"/>
      </font>
    </dxf>
    <dxf>
      <font>
        <b/>
        <i val="0"/>
        <color rgb="FFFF0000"/>
      </font>
    </dxf>
    <dxf>
      <font>
        <b/>
        <i val="0"/>
        <color rgb="FFFF0000"/>
      </font>
    </dxf>
    <dxf>
      <font>
        <b/>
        <i val="0"/>
        <color rgb="FF00B050"/>
      </font>
      <fill>
        <patternFill patternType="none">
          <bgColor auto="1"/>
        </patternFill>
      </fill>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C8FFC8"/>
      <color rgb="FFFFEBFF"/>
      <color rgb="FFFFCCFF"/>
      <color rgb="FF0000FF"/>
      <color rgb="FFFFCCE6"/>
      <color rgb="FFFFE1FF"/>
      <color rgb="FFE1F5FF"/>
      <color rgb="FFE1F4FF"/>
      <color rgb="FFE5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02"/>
  <sheetViews>
    <sheetView tabSelected="1" zoomScaleNormal="100" zoomScaleSheetLayoutView="100" zoomScalePageLayoutView="120" workbookViewId="0">
      <selection activeCell="K11" sqref="K11:N11"/>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21" width="9.33203125" style="90"/>
    <col min="22" max="22" width="20.5546875" style="90" customWidth="1"/>
    <col min="23" max="16384" width="9.33203125" style="90"/>
  </cols>
  <sheetData>
    <row r="1" spans="1:19" x14ac:dyDescent="0.25">
      <c r="A1" s="87"/>
      <c r="B1" s="87"/>
      <c r="C1" s="87"/>
      <c r="D1" s="87"/>
      <c r="E1" s="87"/>
      <c r="F1" s="87"/>
      <c r="G1" s="87"/>
      <c r="H1" s="87"/>
      <c r="I1" s="87"/>
      <c r="J1" s="87"/>
      <c r="K1" s="87"/>
      <c r="L1" s="87"/>
      <c r="M1" s="87"/>
      <c r="N1" s="87"/>
      <c r="O1" s="87"/>
      <c r="P1" s="87"/>
    </row>
    <row r="2" spans="1:19" x14ac:dyDescent="0.25">
      <c r="A2" s="1"/>
      <c r="B2" s="123" t="s">
        <v>280</v>
      </c>
      <c r="C2" s="88"/>
      <c r="D2" s="1"/>
      <c r="E2" s="1"/>
      <c r="F2" s="1"/>
      <c r="G2" s="1"/>
      <c r="H2" s="1"/>
      <c r="I2" s="1"/>
      <c r="J2" s="1"/>
      <c r="K2" s="1"/>
      <c r="L2" s="1"/>
      <c r="M2" s="1"/>
      <c r="N2" s="1"/>
      <c r="O2" s="89"/>
      <c r="P2" s="3" t="s">
        <v>379</v>
      </c>
    </row>
    <row r="3" spans="1:19" x14ac:dyDescent="0.25">
      <c r="A3" s="1"/>
      <c r="B3" s="25"/>
      <c r="C3" s="25"/>
      <c r="D3" s="1"/>
      <c r="E3" s="1"/>
      <c r="F3" s="1"/>
      <c r="G3" s="1"/>
      <c r="H3" s="1"/>
      <c r="I3" s="1"/>
      <c r="J3" s="1"/>
      <c r="K3" s="1"/>
      <c r="L3" s="1"/>
      <c r="M3" s="1"/>
      <c r="N3" s="1"/>
      <c r="O3" s="89"/>
      <c r="P3" s="89"/>
    </row>
    <row r="4" spans="1:19" x14ac:dyDescent="0.25">
      <c r="A4" s="1"/>
      <c r="B4" s="1"/>
      <c r="C4" s="190" t="s">
        <v>397</v>
      </c>
      <c r="D4" s="26"/>
      <c r="F4" s="28"/>
      <c r="G4" s="88"/>
      <c r="H4" s="88"/>
      <c r="I4" s="88"/>
      <c r="J4" s="88"/>
      <c r="K4" s="88"/>
      <c r="L4" s="88"/>
      <c r="M4" s="88"/>
      <c r="N4" s="88"/>
      <c r="O4" s="89"/>
      <c r="P4" s="89"/>
    </row>
    <row r="5" spans="1:19" x14ac:dyDescent="0.25">
      <c r="A5" s="1"/>
      <c r="B5" s="1"/>
      <c r="C5" s="191" t="s">
        <v>398</v>
      </c>
      <c r="D5" s="28"/>
      <c r="F5" s="28"/>
      <c r="G5" s="88"/>
      <c r="H5" s="88"/>
      <c r="I5" s="88"/>
      <c r="J5" s="88"/>
      <c r="K5" s="88"/>
      <c r="L5" s="88"/>
      <c r="M5" s="88"/>
      <c r="N5" s="88"/>
      <c r="O5" s="89"/>
      <c r="P5" s="89"/>
    </row>
    <row r="6" spans="1:19" x14ac:dyDescent="0.25">
      <c r="A6" s="1"/>
      <c r="B6" s="1"/>
      <c r="C6" s="190" t="s">
        <v>399</v>
      </c>
      <c r="D6" s="28"/>
      <c r="F6" s="28"/>
      <c r="G6" s="88"/>
      <c r="H6" s="88"/>
      <c r="I6" s="88"/>
      <c r="J6" s="88"/>
      <c r="K6" s="88"/>
      <c r="L6" s="88"/>
      <c r="M6" s="88"/>
      <c r="N6" s="88"/>
      <c r="O6" s="89"/>
      <c r="P6" s="89"/>
    </row>
    <row r="7" spans="1:19" x14ac:dyDescent="0.25">
      <c r="A7" s="1"/>
      <c r="B7" s="1"/>
      <c r="C7" s="190" t="s">
        <v>400</v>
      </c>
      <c r="D7" s="28"/>
      <c r="F7" s="28"/>
      <c r="G7" s="88"/>
      <c r="H7" s="88"/>
      <c r="I7" s="88"/>
      <c r="J7" s="88"/>
      <c r="K7" s="88"/>
      <c r="L7" s="88"/>
      <c r="M7" s="88"/>
      <c r="N7" s="88"/>
      <c r="O7" s="89"/>
      <c r="P7" s="89"/>
    </row>
    <row r="8" spans="1:19" x14ac:dyDescent="0.25">
      <c r="A8" s="1"/>
      <c r="B8" s="1"/>
      <c r="C8" s="190" t="s">
        <v>401</v>
      </c>
      <c r="D8" s="1"/>
      <c r="F8" s="28"/>
      <c r="G8" s="88"/>
      <c r="H8" s="88"/>
      <c r="I8" s="88"/>
      <c r="J8" s="88"/>
      <c r="K8" s="88"/>
      <c r="L8" s="88"/>
      <c r="M8" s="88"/>
      <c r="N8" s="88"/>
      <c r="O8" s="89"/>
      <c r="P8" s="89"/>
    </row>
    <row r="9" spans="1:19" x14ac:dyDescent="0.25">
      <c r="A9" s="1"/>
      <c r="B9" s="1"/>
      <c r="C9" s="192" t="s">
        <v>402</v>
      </c>
      <c r="D9" s="1"/>
      <c r="F9" s="28"/>
      <c r="G9" s="88"/>
      <c r="H9" s="88"/>
      <c r="I9" s="88"/>
      <c r="J9" s="88"/>
      <c r="K9" s="88"/>
      <c r="L9" s="88"/>
      <c r="M9" s="88"/>
      <c r="N9" s="88"/>
      <c r="O9" s="89"/>
      <c r="P9" s="89"/>
    </row>
    <row r="10" spans="1:19" x14ac:dyDescent="0.25">
      <c r="A10" s="1"/>
      <c r="B10" s="1"/>
      <c r="C10" s="1"/>
      <c r="D10" s="1"/>
      <c r="E10" s="191"/>
      <c r="F10" s="28"/>
      <c r="G10" s="1"/>
      <c r="H10" s="1"/>
      <c r="I10" s="1"/>
      <c r="J10" s="1"/>
      <c r="K10" s="1"/>
      <c r="L10" s="1"/>
      <c r="M10" s="1"/>
      <c r="N10" s="1"/>
      <c r="O10" s="89"/>
      <c r="P10" s="89"/>
    </row>
    <row r="11" spans="1:19" ht="15" customHeight="1" x14ac:dyDescent="0.25">
      <c r="A11" s="1"/>
      <c r="B11" s="1"/>
      <c r="C11" s="1"/>
      <c r="D11" s="1"/>
      <c r="E11" s="27"/>
      <c r="F11" s="88"/>
      <c r="G11" s="1"/>
      <c r="H11" s="1"/>
      <c r="I11" s="166" t="s">
        <v>281</v>
      </c>
      <c r="J11" s="1"/>
      <c r="K11" s="195"/>
      <c r="L11" s="195"/>
      <c r="M11" s="195"/>
      <c r="N11" s="195"/>
      <c r="O11" s="89"/>
      <c r="P11" s="124" t="str">
        <f>IF(Development_Name="","**","")</f>
        <v>**</v>
      </c>
    </row>
    <row r="12" spans="1:19" ht="15" customHeight="1" x14ac:dyDescent="0.25">
      <c r="A12" s="1"/>
      <c r="B12" s="1"/>
      <c r="C12" s="30"/>
      <c r="D12" s="1"/>
      <c r="E12" s="27"/>
      <c r="F12" s="1"/>
      <c r="G12" s="1"/>
      <c r="H12" s="1"/>
      <c r="I12" s="166" t="s">
        <v>282</v>
      </c>
      <c r="J12" s="1"/>
      <c r="K12" s="196" t="s">
        <v>298</v>
      </c>
      <c r="L12" s="196"/>
      <c r="M12" s="196"/>
      <c r="N12" s="196"/>
      <c r="O12" s="89"/>
      <c r="P12" s="124" t="str">
        <f>IF(K12=H425,"**","")</f>
        <v>**</v>
      </c>
      <c r="R12" s="126" t="s">
        <v>169</v>
      </c>
      <c r="S12" s="90" t="s">
        <v>170</v>
      </c>
    </row>
    <row r="13" spans="1:19" ht="15" customHeight="1" x14ac:dyDescent="0.25">
      <c r="A13" s="1"/>
      <c r="B13" s="1"/>
      <c r="C13" s="30"/>
      <c r="D13" s="1"/>
      <c r="E13" s="27"/>
      <c r="F13" s="1"/>
      <c r="G13" s="1"/>
      <c r="H13" s="1"/>
      <c r="I13" s="166" t="s">
        <v>291</v>
      </c>
      <c r="J13" s="1"/>
      <c r="K13" s="196" t="s">
        <v>298</v>
      </c>
      <c r="L13" s="196"/>
      <c r="M13" s="196"/>
      <c r="N13" s="196"/>
      <c r="O13" s="89"/>
      <c r="P13" s="124" t="str">
        <f>IF(K13=N418,"**","")</f>
        <v>**</v>
      </c>
    </row>
    <row r="14" spans="1:19" ht="15" customHeight="1" x14ac:dyDescent="0.25">
      <c r="A14" s="1"/>
      <c r="B14" s="1"/>
      <c r="C14" s="30"/>
      <c r="D14" s="1"/>
      <c r="E14" s="27"/>
      <c r="F14" s="28"/>
      <c r="G14" s="1"/>
      <c r="H14" s="1"/>
      <c r="I14" s="167" t="s">
        <v>171</v>
      </c>
      <c r="J14" s="1"/>
      <c r="K14" s="196" t="s">
        <v>298</v>
      </c>
      <c r="L14" s="196"/>
      <c r="M14" s="196"/>
      <c r="N14" s="196"/>
      <c r="O14" s="89"/>
      <c r="P14" s="124" t="str">
        <f>IF(K14=E425,"**","")</f>
        <v>**</v>
      </c>
    </row>
    <row r="15" spans="1:19" ht="15" customHeight="1" x14ac:dyDescent="0.25">
      <c r="A15" s="1"/>
      <c r="B15" s="31"/>
      <c r="C15" s="88"/>
      <c r="D15" s="1"/>
      <c r="E15" s="1"/>
      <c r="G15" s="1"/>
      <c r="I15" s="166" t="s">
        <v>276</v>
      </c>
      <c r="J15" s="1"/>
      <c r="K15" s="196" t="s">
        <v>298</v>
      </c>
      <c r="L15" s="196"/>
      <c r="M15" s="196"/>
      <c r="N15" s="196"/>
      <c r="O15" s="89"/>
      <c r="P15" s="124" t="str">
        <f>IF(K15=F418,"**","")</f>
        <v>**</v>
      </c>
    </row>
    <row r="16" spans="1:19" ht="15" customHeight="1" x14ac:dyDescent="0.25">
      <c r="A16" s="1"/>
      <c r="B16" s="31"/>
      <c r="C16" s="88"/>
      <c r="D16" s="1"/>
      <c r="E16" s="1"/>
      <c r="G16" s="1"/>
      <c r="I16" s="167" t="s">
        <v>172</v>
      </c>
      <c r="J16" s="1"/>
      <c r="K16" s="196" t="s">
        <v>298</v>
      </c>
      <c r="L16" s="196"/>
      <c r="M16" s="196"/>
      <c r="N16" s="196"/>
      <c r="O16" s="89"/>
      <c r="P16" s="124" t="str">
        <f>IF(K16=K418,"**","")</f>
        <v>**</v>
      </c>
    </row>
    <row r="17" spans="1:26" ht="15" customHeight="1" x14ac:dyDescent="0.25">
      <c r="A17" s="1"/>
      <c r="B17" s="31"/>
      <c r="C17" s="88"/>
      <c r="D17" s="1"/>
      <c r="E17" s="1"/>
      <c r="G17" s="1"/>
      <c r="I17" s="167" t="s">
        <v>173</v>
      </c>
      <c r="J17" s="1"/>
      <c r="K17" s="196" t="s">
        <v>377</v>
      </c>
      <c r="L17" s="196"/>
      <c r="M17" s="196"/>
      <c r="N17" s="196"/>
      <c r="O17" s="89"/>
      <c r="P17" s="124" t="str">
        <f>IF(K17=C418,"**","")</f>
        <v>**</v>
      </c>
    </row>
    <row r="18" spans="1:26" ht="15" customHeight="1" x14ac:dyDescent="0.25">
      <c r="A18" s="1"/>
      <c r="B18" s="31"/>
      <c r="C18" s="88"/>
      <c r="D18" s="1"/>
      <c r="E18" s="1"/>
      <c r="G18" s="1"/>
      <c r="I18" s="167" t="s">
        <v>254</v>
      </c>
      <c r="J18" s="1"/>
      <c r="K18" s="125" t="s">
        <v>255</v>
      </c>
      <c r="L18" s="127"/>
      <c r="M18" s="127"/>
      <c r="N18" s="127"/>
      <c r="O18" s="89"/>
      <c r="P18" s="124" t="str">
        <f>IF(N(K18)=0,"**","")</f>
        <v>**</v>
      </c>
    </row>
    <row r="19" spans="1:26" ht="15" customHeight="1" x14ac:dyDescent="0.25">
      <c r="A19" s="1"/>
      <c r="B19" s="31"/>
      <c r="C19" s="88"/>
      <c r="D19" s="1"/>
      <c r="E19" s="1"/>
      <c r="G19" s="1"/>
      <c r="I19" s="167" t="s">
        <v>396</v>
      </c>
      <c r="J19" s="1"/>
      <c r="K19" s="125" t="s">
        <v>255</v>
      </c>
      <c r="L19" s="127"/>
      <c r="M19" s="127"/>
      <c r="N19" s="127"/>
      <c r="O19" s="89"/>
      <c r="P19" s="124" t="str">
        <f>IF(N(K19)=0,"**","")</f>
        <v>**</v>
      </c>
    </row>
    <row r="20" spans="1:26" ht="15" customHeight="1" x14ac:dyDescent="0.25">
      <c r="A20" s="1"/>
      <c r="B20" s="31"/>
      <c r="C20" s="88"/>
      <c r="D20" s="1"/>
      <c r="E20" s="1"/>
      <c r="G20" s="1"/>
      <c r="I20" s="167" t="s">
        <v>393</v>
      </c>
      <c r="J20" s="1"/>
      <c r="K20" s="125" t="s">
        <v>363</v>
      </c>
      <c r="L20" s="127"/>
      <c r="M20" s="127"/>
      <c r="N20" s="127"/>
      <c r="O20" s="89"/>
      <c r="P20" s="124" t="str">
        <f>IF(K20=H418,"**","")</f>
        <v>**</v>
      </c>
    </row>
    <row r="21" spans="1:26" ht="15" customHeight="1" x14ac:dyDescent="0.25">
      <c r="A21" s="1"/>
      <c r="B21" s="31"/>
      <c r="C21" s="88"/>
      <c r="D21" s="1"/>
      <c r="E21" s="1"/>
      <c r="F21" s="1"/>
      <c r="G21" s="1"/>
      <c r="H21" s="1"/>
      <c r="I21" s="1"/>
      <c r="J21" s="1"/>
      <c r="K21" s="1"/>
      <c r="L21" s="1"/>
      <c r="M21" s="1"/>
      <c r="N21" s="178" t="s">
        <v>364</v>
      </c>
      <c r="O21" s="89"/>
      <c r="P21" s="89"/>
    </row>
    <row r="22" spans="1:26" ht="12.75" customHeight="1" x14ac:dyDescent="0.25">
      <c r="A22" s="1"/>
      <c r="B22" s="1"/>
      <c r="C22" s="1"/>
      <c r="D22" s="1"/>
      <c r="E22" s="1"/>
      <c r="F22" s="1"/>
      <c r="G22" s="1"/>
      <c r="H22" s="112" t="s">
        <v>0</v>
      </c>
      <c r="I22" s="1"/>
      <c r="J22" s="1"/>
      <c r="K22" s="112" t="s">
        <v>1</v>
      </c>
      <c r="L22" s="1"/>
      <c r="M22" s="33"/>
      <c r="N22" s="112">
        <v>3</v>
      </c>
      <c r="O22" s="89"/>
      <c r="P22" s="89"/>
      <c r="Q22" s="234" t="s">
        <v>278</v>
      </c>
      <c r="R22" s="235"/>
      <c r="S22" s="235"/>
      <c r="T22" s="235"/>
      <c r="U22" s="235"/>
      <c r="V22" s="235"/>
      <c r="W22" s="235"/>
      <c r="X22" s="235"/>
      <c r="Y22" s="235"/>
      <c r="Z22" s="236"/>
    </row>
    <row r="23" spans="1:26" ht="25.5" customHeight="1" thickBot="1" x14ac:dyDescent="0.3">
      <c r="A23" s="1"/>
      <c r="B23" s="1"/>
      <c r="C23" s="1"/>
      <c r="D23" s="1"/>
      <c r="E23" s="1"/>
      <c r="F23" s="1"/>
      <c r="G23" s="1"/>
      <c r="H23" s="35" t="s">
        <v>115</v>
      </c>
      <c r="I23" s="32"/>
      <c r="J23" s="32"/>
      <c r="K23" s="36" t="s">
        <v>116</v>
      </c>
      <c r="L23" s="36"/>
      <c r="M23" s="72"/>
      <c r="N23" s="36" t="s">
        <v>117</v>
      </c>
      <c r="O23" s="89"/>
      <c r="P23" s="89"/>
      <c r="Q23" s="237"/>
      <c r="R23" s="238"/>
      <c r="S23" s="238"/>
      <c r="T23" s="238"/>
      <c r="U23" s="238"/>
      <c r="V23" s="238"/>
      <c r="W23" s="238"/>
      <c r="X23" s="238"/>
      <c r="Y23" s="238"/>
      <c r="Z23" s="239"/>
    </row>
    <row r="24" spans="1:26" x14ac:dyDescent="0.25">
      <c r="A24" s="1"/>
      <c r="B24" s="25" t="s">
        <v>86</v>
      </c>
      <c r="C24" s="1"/>
      <c r="D24" s="1"/>
      <c r="E24" s="1"/>
      <c r="F24" s="1"/>
      <c r="G24" s="1"/>
      <c r="H24" s="1"/>
      <c r="I24" s="1"/>
      <c r="J24" s="1"/>
      <c r="K24" s="67"/>
      <c r="L24" s="67"/>
      <c r="M24" s="67"/>
      <c r="N24" s="67"/>
      <c r="O24" s="89"/>
      <c r="P24" s="89"/>
      <c r="Q24" s="165"/>
      <c r="R24" s="165"/>
      <c r="S24" s="165"/>
      <c r="T24" s="165"/>
      <c r="U24" s="165"/>
      <c r="V24" s="165"/>
      <c r="W24" s="165"/>
      <c r="X24" s="165"/>
      <c r="Y24" s="165"/>
      <c r="Z24" s="165"/>
    </row>
    <row r="25" spans="1:26" ht="12.75" customHeight="1" x14ac:dyDescent="0.25">
      <c r="A25" s="1"/>
      <c r="B25" s="37"/>
      <c r="C25" s="38" t="s">
        <v>16</v>
      </c>
      <c r="D25" s="1"/>
      <c r="E25" s="1"/>
      <c r="F25" s="1"/>
      <c r="G25" s="1"/>
      <c r="H25" s="1"/>
      <c r="I25" s="1"/>
      <c r="J25" s="1"/>
      <c r="K25" s="67"/>
      <c r="L25" s="67"/>
      <c r="M25" s="67"/>
      <c r="N25" s="67"/>
      <c r="O25" s="89"/>
      <c r="P25" s="89"/>
    </row>
    <row r="26" spans="1:26" hidden="1" x14ac:dyDescent="0.25">
      <c r="A26" s="1"/>
      <c r="B26" s="37"/>
      <c r="C26" s="88"/>
      <c r="D26" s="39" t="s">
        <v>3</v>
      </c>
      <c r="E26" s="1"/>
      <c r="F26" s="1"/>
      <c r="G26" s="1"/>
      <c r="H26" s="84"/>
      <c r="I26" s="7"/>
      <c r="J26" s="8"/>
      <c r="K26" s="85"/>
      <c r="L26" s="16"/>
      <c r="M26" s="15"/>
      <c r="N26" s="68" t="str">
        <f ca="1">IF(AND(CELL("type",H26)="v",CELL("type",K26)="v")=TRUE,IF(H26+K26=0,"",H26+K26),IF(AND(CELL("type",H26)="v",CELL("type",K26)&lt;&gt;"v")=TRUE,H26,IF(AND(CELL("type",H26)&lt;&gt;"v",CELL("type",K26)="v")=TRUE,K26,"")))</f>
        <v/>
      </c>
      <c r="O26" s="89"/>
      <c r="P26" s="89"/>
    </row>
    <row r="27" spans="1:26" hidden="1" x14ac:dyDescent="0.25">
      <c r="B27" s="88"/>
      <c r="C27" s="88"/>
      <c r="D27" s="91"/>
      <c r="E27" s="88"/>
      <c r="F27" s="88"/>
      <c r="G27" s="88"/>
      <c r="H27" s="7"/>
      <c r="I27" s="7"/>
      <c r="J27" s="7"/>
      <c r="K27" s="15"/>
      <c r="L27" s="92"/>
      <c r="M27" s="92"/>
      <c r="N27" s="92"/>
      <c r="O27" s="89"/>
      <c r="P27" s="89"/>
    </row>
    <row r="28" spans="1:26" x14ac:dyDescent="0.25">
      <c r="A28" s="1"/>
      <c r="B28" s="37"/>
      <c r="C28" s="88"/>
      <c r="D28" s="39" t="s">
        <v>4</v>
      </c>
      <c r="E28" s="1"/>
      <c r="F28" s="1"/>
      <c r="G28" s="1"/>
      <c r="H28" s="84"/>
      <c r="I28" s="7"/>
      <c r="J28" s="8"/>
      <c r="K28" s="85"/>
      <c r="L28" s="16"/>
      <c r="M28" s="15"/>
      <c r="N28" s="68" t="str">
        <f ca="1">IF(AND(CELL("type",H28)="v",CELL("type",K28)="v")=TRUE,IF(H28+K28=0,"",H28+K28),IF(AND(CELL("type",H28)="v",CELL("type",K28)&lt;&gt;"v")=TRUE,H28,IF(AND(CELL("type",H28)&lt;&gt;"v",CELL("type",K28)="v")=TRUE,K28,"")))</f>
        <v/>
      </c>
      <c r="O28" s="89"/>
      <c r="P28" s="89"/>
      <c r="Q28" s="224" t="s">
        <v>161</v>
      </c>
      <c r="R28" s="224"/>
      <c r="S28" s="224"/>
      <c r="T28" s="224"/>
      <c r="U28" s="224"/>
      <c r="V28" s="224"/>
      <c r="W28" s="224"/>
      <c r="X28" s="224"/>
      <c r="Y28" s="224"/>
      <c r="Z28" s="224"/>
    </row>
    <row r="29" spans="1:26" x14ac:dyDescent="0.25">
      <c r="B29" s="37"/>
      <c r="C29" s="88"/>
      <c r="D29" s="91"/>
      <c r="E29" s="88"/>
      <c r="F29" s="88"/>
      <c r="G29" s="88"/>
      <c r="H29" s="7"/>
      <c r="I29" s="7"/>
      <c r="J29" s="7"/>
      <c r="K29" s="15"/>
      <c r="L29" s="92"/>
      <c r="M29" s="92"/>
      <c r="N29" s="92"/>
      <c r="O29" s="89"/>
      <c r="P29" s="89"/>
      <c r="Q29" s="224"/>
      <c r="R29" s="224"/>
      <c r="S29" s="224"/>
      <c r="T29" s="224"/>
      <c r="U29" s="224"/>
      <c r="V29" s="224"/>
      <c r="W29" s="224"/>
      <c r="X29" s="224"/>
      <c r="Y29" s="224"/>
      <c r="Z29" s="224"/>
    </row>
    <row r="30" spans="1:26" hidden="1" x14ac:dyDescent="0.25">
      <c r="A30" s="1"/>
      <c r="B30" s="37"/>
      <c r="C30" s="88"/>
      <c r="D30" s="39" t="s">
        <v>5</v>
      </c>
      <c r="E30" s="1"/>
      <c r="F30" s="1"/>
      <c r="G30" s="1"/>
      <c r="H30" s="84"/>
      <c r="I30" s="7"/>
      <c r="J30" s="8"/>
      <c r="K30" s="85"/>
      <c r="L30" s="16"/>
      <c r="M30" s="15"/>
      <c r="N30" s="68" t="str">
        <f ca="1">IF(AND(CELL("type",H30)="v",CELL("type",K30)="v")=TRUE,IF(H30+K30=0,"",H30+K30),IF(AND(CELL("type",H30)="v",CELL("type",K30)&lt;&gt;"v")=TRUE,H30,IF(AND(CELL("type",H30)&lt;&gt;"v",CELL("type",K30)="v")=TRUE,K30,"")))</f>
        <v/>
      </c>
      <c r="O30" s="89"/>
      <c r="P30" s="89"/>
    </row>
    <row r="31" spans="1:26" hidden="1" x14ac:dyDescent="0.25">
      <c r="B31" s="37"/>
      <c r="C31" s="88"/>
      <c r="D31" s="91"/>
      <c r="E31" s="88"/>
      <c r="F31" s="88"/>
      <c r="G31" s="88"/>
      <c r="H31" s="7"/>
      <c r="I31" s="7"/>
      <c r="J31" s="7"/>
      <c r="K31" s="15"/>
      <c r="L31" s="92"/>
      <c r="M31" s="92"/>
      <c r="N31" s="92"/>
      <c r="O31" s="89"/>
      <c r="P31" s="89"/>
    </row>
    <row r="32" spans="1:26" hidden="1" x14ac:dyDescent="0.25">
      <c r="A32" s="1"/>
      <c r="B32" s="37"/>
      <c r="C32" s="88"/>
      <c r="D32" s="40" t="s">
        <v>12</v>
      </c>
      <c r="E32" s="1"/>
      <c r="F32" s="1"/>
      <c r="G32" s="1"/>
      <c r="H32" s="84"/>
      <c r="I32" s="7"/>
      <c r="J32" s="8"/>
      <c r="K32" s="85"/>
      <c r="L32" s="16"/>
      <c r="M32" s="15"/>
      <c r="N32" s="68" t="str">
        <f ca="1">IF(AND(CELL("type",H32)="v",CELL("type",K32)="v")=TRUE,IF(H32+K32=0,"",H32+K32),IF(AND(CELL("type",H32)="v",CELL("type",K32)&lt;&gt;"v")=TRUE,H32,IF(AND(CELL("type",H32)&lt;&gt;"v",CELL("type",K32)="v")=TRUE,K32,"")))</f>
        <v/>
      </c>
      <c r="O32" s="89"/>
      <c r="P32" s="89"/>
      <c r="Q32" s="90" t="s">
        <v>279</v>
      </c>
    </row>
    <row r="33" spans="1:26" hidden="1" x14ac:dyDescent="0.25">
      <c r="B33" s="37"/>
      <c r="C33" s="88"/>
      <c r="D33" s="91"/>
      <c r="E33" s="88"/>
      <c r="F33" s="88"/>
      <c r="G33" s="88"/>
      <c r="H33" s="7"/>
      <c r="I33" s="7"/>
      <c r="J33" s="7"/>
      <c r="K33" s="15"/>
      <c r="L33" s="92"/>
      <c r="M33" s="92"/>
      <c r="N33" s="92"/>
      <c r="O33" s="89"/>
      <c r="P33" s="89"/>
    </row>
    <row r="34" spans="1:26" hidden="1" x14ac:dyDescent="0.25">
      <c r="A34" s="1"/>
      <c r="B34" s="37"/>
      <c r="C34" s="88"/>
      <c r="D34" s="39" t="s">
        <v>6</v>
      </c>
      <c r="E34" s="1"/>
      <c r="F34" s="1"/>
      <c r="G34" s="1"/>
      <c r="H34" s="84"/>
      <c r="I34" s="7"/>
      <c r="J34" s="8"/>
      <c r="K34" s="85"/>
      <c r="L34" s="16"/>
      <c r="M34" s="15"/>
      <c r="N34" s="68" t="str">
        <f ca="1">IF(AND(CELL("type",H34)="v",CELL("type",K34)="v")=TRUE,IF(H34+K34=0,"",H34+K34),IF(AND(CELL("type",H34)="v",CELL("type",K34)&lt;&gt;"v")=TRUE,H34,IF(AND(CELL("type",H34)&lt;&gt;"v",CELL("type",K34)="v")=TRUE,K34,"")))</f>
        <v/>
      </c>
      <c r="O34" s="89"/>
      <c r="P34" s="89"/>
    </row>
    <row r="35" spans="1:26" hidden="1" x14ac:dyDescent="0.25">
      <c r="B35" s="37"/>
      <c r="C35" s="88"/>
      <c r="D35" s="91"/>
      <c r="E35" s="88"/>
      <c r="F35" s="88"/>
      <c r="G35" s="88"/>
      <c r="H35" s="7"/>
      <c r="I35" s="7"/>
      <c r="J35" s="7"/>
      <c r="K35" s="15"/>
      <c r="L35" s="92"/>
      <c r="M35" s="92"/>
      <c r="N35" s="92"/>
      <c r="O35" s="89"/>
      <c r="P35" s="89"/>
    </row>
    <row r="36" spans="1:26" hidden="1" x14ac:dyDescent="0.25">
      <c r="A36" s="1"/>
      <c r="B36" s="37"/>
      <c r="C36" s="88"/>
      <c r="D36" s="39" t="s">
        <v>7</v>
      </c>
      <c r="E36" s="1"/>
      <c r="F36" s="1"/>
      <c r="G36" s="1"/>
      <c r="H36" s="84"/>
      <c r="I36" s="7"/>
      <c r="J36" s="8"/>
      <c r="K36" s="85"/>
      <c r="L36" s="16"/>
      <c r="M36" s="15"/>
      <c r="N36" s="68" t="str">
        <f ca="1">IF(AND(CELL("type",H36)="v",CELL("type",K36)="v")=TRUE,IF(H36+K36=0,"",H36+K36),IF(AND(CELL("type",H36)="v",CELL("type",K36)&lt;&gt;"v")=TRUE,H36,IF(AND(CELL("type",H36)&lt;&gt;"v",CELL("type",K36)="v")=TRUE,K36,"")))</f>
        <v/>
      </c>
      <c r="O36" s="89"/>
      <c r="P36" s="89"/>
    </row>
    <row r="37" spans="1:26" hidden="1" x14ac:dyDescent="0.25">
      <c r="B37" s="37"/>
      <c r="C37" s="88"/>
      <c r="D37" s="91"/>
      <c r="E37" s="88"/>
      <c r="F37" s="88"/>
      <c r="G37" s="88"/>
      <c r="H37" s="7"/>
      <c r="I37" s="7"/>
      <c r="J37" s="7"/>
      <c r="K37" s="15"/>
      <c r="L37" s="92"/>
      <c r="M37" s="92"/>
      <c r="N37" s="92"/>
      <c r="O37" s="89"/>
      <c r="P37" s="89"/>
    </row>
    <row r="38" spans="1:26" hidden="1" x14ac:dyDescent="0.25">
      <c r="A38" s="1"/>
      <c r="B38" s="37"/>
      <c r="C38" s="88"/>
      <c r="D38" s="39" t="s">
        <v>8</v>
      </c>
      <c r="E38" s="1"/>
      <c r="F38" s="1"/>
      <c r="G38" s="1"/>
      <c r="H38" s="84"/>
      <c r="I38" s="7"/>
      <c r="J38" s="8"/>
      <c r="K38" s="85"/>
      <c r="L38" s="16"/>
      <c r="M38" s="15"/>
      <c r="N38" s="68" t="str">
        <f ca="1">IF(AND(CELL("type",H38)="v",CELL("type",K38)="v")=TRUE,IF(H38+K38=0,"",H38+K38),IF(AND(CELL("type",H38)="v",CELL("type",K38)&lt;&gt;"v")=TRUE,H38,IF(AND(CELL("type",H38)&lt;&gt;"v",CELL("type",K38)="v")=TRUE,K38,"")))</f>
        <v/>
      </c>
      <c r="O38" s="89"/>
      <c r="P38" s="89"/>
    </row>
    <row r="39" spans="1:26" hidden="1" x14ac:dyDescent="0.25">
      <c r="B39" s="37"/>
      <c r="C39" s="88"/>
      <c r="D39" s="91"/>
      <c r="E39" s="88"/>
      <c r="F39" s="88"/>
      <c r="G39" s="88"/>
      <c r="H39" s="7"/>
      <c r="I39" s="7"/>
      <c r="J39" s="7"/>
      <c r="K39" s="15"/>
      <c r="L39" s="92"/>
      <c r="M39" s="92"/>
      <c r="N39" s="92"/>
      <c r="O39" s="89"/>
      <c r="P39" s="89"/>
    </row>
    <row r="40" spans="1:26" x14ac:dyDescent="0.25">
      <c r="B40" s="37"/>
      <c r="C40" s="88"/>
      <c r="D40" s="39" t="s">
        <v>358</v>
      </c>
      <c r="E40" s="1"/>
      <c r="F40" s="1"/>
      <c r="G40" s="88"/>
      <c r="H40" s="84"/>
      <c r="I40" s="24"/>
      <c r="J40" s="10"/>
      <c r="K40" s="86"/>
      <c r="L40" s="17"/>
      <c r="M40" s="69"/>
      <c r="N40" s="68" t="str">
        <f ca="1">IF(AND(CELL("type",H40)="v",CELL("type",K40)="v")=TRUE,IF(H40+K40=0,"",H40+K40),IF(AND(CELL("type",H40)="v",CELL("type",K40)&lt;&gt;"v")=TRUE,H40,IF(AND(CELL("type",H40)&lt;&gt;"v",CELL("type",K40)="v")=TRUE,K40,"")))</f>
        <v/>
      </c>
      <c r="O40" s="89"/>
      <c r="P40" s="89"/>
    </row>
    <row r="41" spans="1:26" hidden="1" x14ac:dyDescent="0.25">
      <c r="B41" s="37"/>
      <c r="C41" s="88"/>
      <c r="D41" s="91"/>
      <c r="E41" s="88"/>
      <c r="F41" s="88"/>
      <c r="G41" s="88"/>
      <c r="H41" s="7"/>
      <c r="I41" s="7"/>
      <c r="J41" s="7"/>
      <c r="K41" s="15"/>
      <c r="L41" s="92"/>
      <c r="M41" s="92"/>
      <c r="N41" s="92"/>
      <c r="O41" s="89"/>
      <c r="P41" s="89"/>
    </row>
    <row r="42" spans="1:26" hidden="1" x14ac:dyDescent="0.25">
      <c r="B42" s="37"/>
      <c r="C42" s="88"/>
      <c r="D42" s="97" t="s">
        <v>11</v>
      </c>
      <c r="E42" s="88"/>
      <c r="F42" s="88"/>
      <c r="G42" s="88"/>
      <c r="H42" s="84"/>
      <c r="I42" s="7"/>
      <c r="J42" s="8"/>
      <c r="K42" s="85"/>
      <c r="L42" s="16"/>
      <c r="M42" s="15"/>
      <c r="N42" s="68" t="str">
        <f ca="1">IF(AND(CELL("type",H42)="v",CELL("type",K42)="v")=TRUE,IF(H42+K42=0,"",H42+K42),IF(AND(CELL("type",H42)="v",CELL("type",K42)&lt;&gt;"v")=TRUE,H42,IF(AND(CELL("type",H42)&lt;&gt;"v",CELL("type",K42)="v")=TRUE,K42,"")))</f>
        <v/>
      </c>
      <c r="O42" s="89"/>
      <c r="P42" s="89"/>
      <c r="Q42" s="224" t="s">
        <v>162</v>
      </c>
      <c r="R42" s="224"/>
      <c r="S42" s="224"/>
      <c r="T42" s="224"/>
      <c r="U42" s="224"/>
      <c r="V42" s="224"/>
      <c r="W42" s="224"/>
      <c r="X42" s="224"/>
      <c r="Y42" s="224"/>
      <c r="Z42" s="224"/>
    </row>
    <row r="43" spans="1:26" hidden="1" x14ac:dyDescent="0.25">
      <c r="B43" s="37"/>
      <c r="C43" s="88"/>
      <c r="D43" s="91"/>
      <c r="E43" s="88"/>
      <c r="F43" s="88"/>
      <c r="G43" s="88"/>
      <c r="H43" s="7"/>
      <c r="I43" s="7"/>
      <c r="J43" s="7"/>
      <c r="K43" s="15"/>
      <c r="L43" s="92"/>
      <c r="M43" s="92"/>
      <c r="N43" s="92"/>
      <c r="O43" s="89"/>
      <c r="P43" s="89"/>
      <c r="Q43" s="229"/>
      <c r="R43" s="229"/>
      <c r="S43" s="229"/>
      <c r="T43" s="229"/>
      <c r="U43" s="229"/>
      <c r="V43" s="229"/>
      <c r="W43" s="229"/>
      <c r="X43" s="229"/>
      <c r="Y43" s="229"/>
      <c r="Z43" s="229"/>
    </row>
    <row r="44" spans="1:26" ht="12.75" hidden="1" customHeight="1" x14ac:dyDescent="0.25">
      <c r="A44" s="1"/>
      <c r="B44" s="37"/>
      <c r="C44" s="88"/>
      <c r="D44" s="40" t="s">
        <v>9</v>
      </c>
      <c r="E44" s="1"/>
      <c r="F44" s="1"/>
      <c r="G44" s="1"/>
      <c r="H44" s="85"/>
      <c r="I44" s="7"/>
      <c r="J44" s="8"/>
      <c r="K44" s="85"/>
      <c r="L44" s="16"/>
      <c r="M44" s="15"/>
      <c r="N44" s="68" t="str">
        <f ca="1">IF(AND(CELL("type",H44)="v",CELL("type",K44)="v")=TRUE,IF(H44+K44=0,"",H44+K44),IF(AND(CELL("type",H44)="v",CELL("type",K44)&lt;&gt;"v")=TRUE,H44,IF(AND(CELL("type",H44)&lt;&gt;"v",CELL("type",K44)="v")=TRUE,K44,"")))</f>
        <v/>
      </c>
      <c r="O44" s="89"/>
      <c r="P44" s="89"/>
      <c r="Q44" s="228" t="s">
        <v>131</v>
      </c>
      <c r="R44" s="228"/>
      <c r="S44" s="228"/>
      <c r="T44" s="228"/>
      <c r="U44" s="228"/>
      <c r="V44" s="228"/>
      <c r="W44" s="228"/>
      <c r="X44" s="228"/>
      <c r="Y44" s="228"/>
      <c r="Z44" s="228"/>
    </row>
    <row r="45" spans="1:26" x14ac:dyDescent="0.25">
      <c r="B45" s="37"/>
      <c r="C45" s="88"/>
      <c r="D45" s="88"/>
      <c r="E45" s="88"/>
      <c r="F45" s="88"/>
      <c r="G45" s="88"/>
      <c r="H45" s="15"/>
      <c r="I45" s="7"/>
      <c r="J45" s="7"/>
      <c r="K45" s="15"/>
      <c r="L45" s="92"/>
      <c r="M45" s="92"/>
      <c r="N45" s="92"/>
      <c r="O45" s="89"/>
      <c r="P45" s="89"/>
      <c r="Q45" s="228"/>
      <c r="R45" s="228"/>
      <c r="S45" s="228"/>
      <c r="T45" s="228"/>
      <c r="U45" s="228"/>
      <c r="V45" s="228"/>
      <c r="W45" s="228"/>
      <c r="X45" s="228"/>
      <c r="Y45" s="228"/>
      <c r="Z45" s="228"/>
    </row>
    <row r="46" spans="1:26" x14ac:dyDescent="0.25">
      <c r="A46" s="1"/>
      <c r="B46" s="41" t="s">
        <v>13</v>
      </c>
      <c r="C46" s="42" t="s">
        <v>2</v>
      </c>
      <c r="D46" s="1"/>
      <c r="E46" s="1"/>
      <c r="F46" s="1"/>
      <c r="G46" s="41" t="s">
        <v>10</v>
      </c>
      <c r="H46" s="86"/>
      <c r="I46" s="7"/>
      <c r="J46" s="10" t="s">
        <v>10</v>
      </c>
      <c r="K46" s="86"/>
      <c r="L46" s="15"/>
      <c r="M46" s="69" t="s">
        <v>10</v>
      </c>
      <c r="N46" s="68" t="str">
        <f ca="1">IF(AND(CELL("type",H46)="v",CELL("type",K46)="v")=TRUE,IF(H46+K46=0,"",H46+K46),IF(AND(CELL("type",H46)="v",CELL("type",K46)&lt;&gt;"v")=TRUE,H46,IF(AND(CELL("type",H46)&lt;&gt;"v",CELL("type",K46)="v")=TRUE,K46,"")))</f>
        <v/>
      </c>
      <c r="O46" s="89"/>
      <c r="P46" s="89"/>
    </row>
    <row r="47" spans="1:26" x14ac:dyDescent="0.25">
      <c r="B47" s="88"/>
      <c r="C47" s="88"/>
      <c r="D47" s="88"/>
      <c r="E47" s="88"/>
      <c r="F47" s="88"/>
      <c r="G47" s="88"/>
      <c r="H47" s="92"/>
      <c r="I47" s="93"/>
      <c r="J47" s="93"/>
      <c r="K47" s="92"/>
      <c r="L47" s="92"/>
      <c r="M47" s="92"/>
      <c r="N47" s="92"/>
      <c r="O47" s="89"/>
      <c r="P47" s="89"/>
      <c r="V47" s="128"/>
    </row>
    <row r="48" spans="1:26" x14ac:dyDescent="0.25">
      <c r="B48" s="41" t="s">
        <v>14</v>
      </c>
      <c r="C48" s="42" t="s">
        <v>392</v>
      </c>
      <c r="D48" s="1"/>
      <c r="E48" s="1"/>
      <c r="F48" s="1"/>
      <c r="G48" s="1"/>
      <c r="H48" s="15"/>
      <c r="I48" s="7"/>
      <c r="J48" s="7"/>
      <c r="K48" s="15"/>
      <c r="L48" s="92"/>
      <c r="M48" s="92"/>
      <c r="N48" s="92"/>
      <c r="O48" s="89"/>
      <c r="P48" s="89"/>
      <c r="Q48" s="129">
        <v>0.14000000000000001</v>
      </c>
      <c r="R48" s="130" t="s">
        <v>156</v>
      </c>
      <c r="S48" s="131"/>
      <c r="T48" s="131"/>
      <c r="U48" s="131"/>
      <c r="V48" s="132">
        <f ca="1">IF(ISERROR(ROUNDDOWN(N(N46)*N(Q48),0)),0,ROUNDDOWN(N(N46)*N(Q48),0))</f>
        <v>0</v>
      </c>
      <c r="W48" s="130" t="s">
        <v>157</v>
      </c>
      <c r="X48" s="131"/>
      <c r="Y48" s="131"/>
      <c r="Z48" s="131"/>
    </row>
    <row r="49" spans="1:27" x14ac:dyDescent="0.25">
      <c r="B49" s="41"/>
      <c r="C49" s="42" t="str">
        <f>"(Max. "&amp;TEXT(Q48,"0%")&amp;" of A1.1., column 3)"</f>
        <v>(Max. 14% of A1.1., column 3)</v>
      </c>
      <c r="D49" s="1"/>
      <c r="E49" s="1"/>
      <c r="F49" s="1"/>
      <c r="G49" s="41" t="s">
        <v>10</v>
      </c>
      <c r="H49" s="86"/>
      <c r="I49" s="24"/>
      <c r="J49" s="10" t="s">
        <v>10</v>
      </c>
      <c r="K49" s="86"/>
      <c r="L49" s="92"/>
      <c r="M49" s="69" t="s">
        <v>10</v>
      </c>
      <c r="N49" s="68" t="str">
        <f ca="1">IF(AND(CELL("type",H49)="v",CELL("type",K49)="v")=TRUE,IF(H49+K49=0,"",H49+K49),IF(AND(CELL("type",H49)="v",CELL("type",K49)&lt;&gt;"v")=TRUE,H49,IF(AND(CELL("type",H49)&lt;&gt;"v",CELL("type",K49)="v")=TRUE,K49,"")))</f>
        <v/>
      </c>
      <c r="O49" s="89"/>
      <c r="P49" s="124" t="str">
        <f ca="1">IF(Q49="No","**","")</f>
        <v/>
      </c>
      <c r="Q49" s="133" t="str">
        <f ca="1">IF(OR(AND(N(N49)=0,N(N46)&gt;0),N(N49)&gt;V48),"No","Yes")</f>
        <v>Yes</v>
      </c>
      <c r="R49" s="134" t="s">
        <v>126</v>
      </c>
      <c r="S49" s="134"/>
      <c r="T49" s="134"/>
      <c r="U49" s="134"/>
      <c r="V49" s="134"/>
      <c r="W49" s="134"/>
      <c r="X49" s="134"/>
      <c r="Y49" s="134"/>
      <c r="Z49" s="134"/>
    </row>
    <row r="50" spans="1:27" x14ac:dyDescent="0.25">
      <c r="B50" s="88"/>
      <c r="C50" s="88"/>
      <c r="D50" s="88"/>
      <c r="E50" s="88"/>
      <c r="F50" s="88"/>
      <c r="G50" s="88"/>
      <c r="H50" s="92"/>
      <c r="I50" s="93"/>
      <c r="J50" s="93"/>
      <c r="K50" s="92"/>
      <c r="L50" s="92"/>
      <c r="M50" s="92"/>
      <c r="N50" s="92"/>
      <c r="O50" s="89"/>
      <c r="P50" s="89"/>
      <c r="Q50" s="135" t="str">
        <f ca="1">IF(Q49="No",IF(N(N49)=0,"The GC Fee must be disclosed.  If it is not, the RFA requires the scorer to add the maximum GC Fee ("&amp;TEXT(ROUNDDOWN(N(N46)*Q48,0),"$#,##0.00")&amp;").","")&amp;IF(N(N49)&gt;V48,"The amount entered for 'General Contractor Fee' is too high by "&amp;TEXT(N(N49)-N(V48),"$#,##0.00")&amp;".  ",""),"")</f>
        <v/>
      </c>
      <c r="R50" s="136"/>
      <c r="S50" s="136"/>
      <c r="T50" s="136"/>
      <c r="U50" s="136"/>
      <c r="V50" s="136"/>
      <c r="W50" s="136"/>
      <c r="X50" s="136"/>
      <c r="Y50" s="136"/>
      <c r="Z50" s="136"/>
    </row>
    <row r="51" spans="1:27" x14ac:dyDescent="0.25">
      <c r="B51" s="41" t="s">
        <v>29</v>
      </c>
      <c r="C51" s="11" t="s">
        <v>56</v>
      </c>
      <c r="D51" s="1"/>
      <c r="E51" s="1"/>
      <c r="F51" s="1"/>
      <c r="G51" s="88"/>
      <c r="H51" s="92"/>
      <c r="I51" s="93"/>
      <c r="J51" s="93"/>
      <c r="K51" s="92"/>
      <c r="L51" s="92"/>
      <c r="M51" s="92"/>
      <c r="N51" s="92"/>
      <c r="O51" s="89"/>
      <c r="P51" s="89"/>
    </row>
    <row r="52" spans="1:27" x14ac:dyDescent="0.25">
      <c r="B52" s="41"/>
      <c r="C52" s="11"/>
      <c r="D52" s="11" t="s">
        <v>57</v>
      </c>
      <c r="E52" s="1"/>
      <c r="F52" s="1"/>
      <c r="G52" s="41" t="s">
        <v>10</v>
      </c>
      <c r="H52" s="68" t="str">
        <f>IF(SUM(H46:H51)=0,"",SUM(H46:H51))</f>
        <v/>
      </c>
      <c r="I52" s="7"/>
      <c r="J52" s="10" t="s">
        <v>10</v>
      </c>
      <c r="K52" s="68" t="str">
        <f>IF(SUM(K46:K51)=0,"",SUM(K46:K51))</f>
        <v/>
      </c>
      <c r="L52" s="15"/>
      <c r="M52" s="69" t="s">
        <v>10</v>
      </c>
      <c r="N52" s="68" t="str">
        <f ca="1">IF(AND(CELL("type",H52)="v",CELL("type",K52)="v")=TRUE,IF(H52+K52=0,"",H52+K52),IF(AND(CELL("type",H52)="v",CELL("type",K52)&lt;&gt;"v")=TRUE,H52,IF(AND(CELL("type",H52)&lt;&gt;"v",CELL("type",K52)="v")=TRUE,K52,"")))</f>
        <v/>
      </c>
      <c r="O52" s="89"/>
      <c r="P52" s="89"/>
      <c r="Q52" s="159"/>
      <c r="R52" s="137"/>
      <c r="V52" s="128"/>
    </row>
    <row r="53" spans="1:27" x14ac:dyDescent="0.25">
      <c r="B53" s="88"/>
      <c r="C53" s="88"/>
      <c r="D53" s="88"/>
      <c r="E53" s="88"/>
      <c r="F53" s="88"/>
      <c r="G53" s="88"/>
      <c r="H53" s="92"/>
      <c r="I53" s="93"/>
      <c r="J53" s="93"/>
      <c r="K53" s="92"/>
      <c r="L53" s="92"/>
      <c r="M53" s="92"/>
      <c r="N53" s="92"/>
      <c r="O53" s="89"/>
      <c r="P53" s="89"/>
      <c r="Q53" s="129" t="str">
        <f>IF(K15=F418,"TBD",IF(OR(K15=F419,K15=F420),5%,15%))</f>
        <v>TBD</v>
      </c>
      <c r="R53" s="130" t="s">
        <v>158</v>
      </c>
      <c r="S53" s="131"/>
      <c r="T53" s="131"/>
      <c r="U53" s="131"/>
      <c r="V53" s="132" t="str">
        <f ca="1">IF(ISERROR(N(N52)*N(Q53)),0,IF(K15=F418,"TBD",N(N52)*N(Q53)))</f>
        <v>TBD</v>
      </c>
      <c r="W53" s="130" t="s">
        <v>159</v>
      </c>
      <c r="X53" s="131"/>
      <c r="Y53" s="131"/>
      <c r="Z53" s="131"/>
    </row>
    <row r="54" spans="1:27" x14ac:dyDescent="0.25">
      <c r="B54" s="41" t="s">
        <v>122</v>
      </c>
      <c r="C54" s="105" t="s">
        <v>365</v>
      </c>
      <c r="D54" s="88"/>
      <c r="E54" s="88"/>
      <c r="F54" s="88"/>
      <c r="G54" s="41" t="s">
        <v>10</v>
      </c>
      <c r="H54" s="86"/>
      <c r="I54" s="24"/>
      <c r="J54" s="10" t="s">
        <v>10</v>
      </c>
      <c r="K54" s="86"/>
      <c r="L54" s="92"/>
      <c r="M54" s="69" t="s">
        <v>10</v>
      </c>
      <c r="N54" s="68" t="str">
        <f ca="1">IF(AND(CELL("type",H54)="v",CELL("type",K54)="v")=TRUE,IF(H54+K54=0,"",H54+K54),IF(AND(CELL("type",H54)="v",CELL("type",K54)&lt;&gt;"v")=TRUE,H54,IF(AND(CELL("type",H54)&lt;&gt;"v",CELL("type",K54)="v")=TRUE,K54,"")))</f>
        <v/>
      </c>
      <c r="O54" s="89"/>
      <c r="P54" s="124" t="str">
        <f ca="1">IF(Q54="No","**","")</f>
        <v/>
      </c>
      <c r="Q54" s="133" t="str">
        <f ca="1">IF(V53="TBD","TBD",IF(N(N54)&lt;=V53,"Yes","No"))</f>
        <v>TBD</v>
      </c>
      <c r="R54" s="134" t="s">
        <v>134</v>
      </c>
      <c r="S54" s="134"/>
      <c r="T54" s="134"/>
      <c r="U54" s="134"/>
      <c r="V54" s="134"/>
      <c r="W54" s="134"/>
      <c r="X54" s="134"/>
      <c r="Y54" s="134"/>
      <c r="Z54" s="134"/>
    </row>
    <row r="55" spans="1:27" hidden="1" x14ac:dyDescent="0.25">
      <c r="B55" s="88"/>
      <c r="C55" s="88"/>
      <c r="D55" s="88"/>
      <c r="E55" s="88"/>
      <c r="F55" s="88"/>
      <c r="G55" s="88"/>
      <c r="H55" s="92"/>
      <c r="I55" s="93"/>
      <c r="J55" s="93"/>
      <c r="K55" s="92"/>
      <c r="L55" s="92"/>
      <c r="M55" s="92"/>
      <c r="N55" s="92"/>
      <c r="O55" s="89"/>
      <c r="P55" s="89"/>
      <c r="Q55" s="135" t="str">
        <f ca="1">IF(AND(Q53="TBD",N(N52)&gt;0),"Please select the applicable Development Category from the drop-down menu at the top of the Development Cost Pro Forma.",IF(Q54="No","The amount entered for 'Hard Cost Contingency' is too high by "&amp;TEXT(N(N54)-N(V53),"$#,##0.00")&amp;".  ",""))</f>
        <v/>
      </c>
      <c r="R55" s="136"/>
      <c r="S55" s="136"/>
      <c r="T55" s="136"/>
      <c r="U55" s="136"/>
      <c r="V55" s="136"/>
      <c r="W55" s="136"/>
      <c r="X55" s="136"/>
      <c r="Y55" s="136"/>
      <c r="Z55" s="136"/>
    </row>
    <row r="56" spans="1:27" ht="3.75" hidden="1" customHeight="1" thickBot="1" x14ac:dyDescent="0.3">
      <c r="B56" s="88"/>
      <c r="C56" s="88"/>
      <c r="D56" s="39"/>
      <c r="E56" s="1"/>
      <c r="F56" s="1"/>
      <c r="G56" s="1"/>
      <c r="H56" s="111"/>
      <c r="I56" s="7"/>
      <c r="J56" s="8"/>
      <c r="K56" s="116"/>
      <c r="L56" s="44"/>
      <c r="M56" s="67"/>
      <c r="N56" s="18"/>
      <c r="O56" s="89"/>
      <c r="P56" s="89"/>
      <c r="Q56" s="128"/>
      <c r="R56" s="128"/>
      <c r="S56" s="128"/>
      <c r="T56" s="128"/>
      <c r="U56" s="128"/>
      <c r="V56" s="128"/>
      <c r="W56" s="128"/>
      <c r="X56" s="128"/>
      <c r="Y56" s="128"/>
      <c r="Z56" s="128"/>
      <c r="AA56" s="128"/>
    </row>
    <row r="57" spans="1:27" hidden="1" x14ac:dyDescent="0.25">
      <c r="A57" s="87"/>
      <c r="B57" s="94"/>
      <c r="C57" s="94"/>
      <c r="D57" s="94"/>
      <c r="E57" s="94"/>
      <c r="F57" s="94"/>
      <c r="G57" s="94"/>
      <c r="H57" s="94"/>
      <c r="I57" s="94"/>
      <c r="J57" s="94"/>
      <c r="K57" s="95"/>
      <c r="L57" s="95"/>
      <c r="M57" s="95"/>
      <c r="N57" s="95"/>
      <c r="O57" s="96"/>
      <c r="P57" s="96"/>
    </row>
    <row r="58" spans="1:27" hidden="1" x14ac:dyDescent="0.25">
      <c r="B58" s="65" t="str">
        <f>B$2</f>
        <v>Funded Development Viability and TDC PU Limitation Preview</v>
      </c>
      <c r="C58" s="88"/>
      <c r="D58" s="91"/>
      <c r="E58" s="88"/>
      <c r="F58" s="88"/>
      <c r="G58" s="88"/>
      <c r="H58" s="1"/>
      <c r="I58" s="1"/>
      <c r="J58" s="1"/>
      <c r="K58" s="67"/>
      <c r="L58" s="91"/>
      <c r="M58" s="91"/>
      <c r="N58" s="91"/>
      <c r="O58" s="89"/>
      <c r="P58" s="3" t="s">
        <v>264</v>
      </c>
    </row>
    <row r="59" spans="1:27" hidden="1" x14ac:dyDescent="0.25">
      <c r="B59" s="88"/>
      <c r="C59" s="88"/>
      <c r="D59" s="91"/>
      <c r="E59" s="88"/>
      <c r="F59" s="88"/>
      <c r="G59" s="88"/>
      <c r="H59" s="112" t="s">
        <v>0</v>
      </c>
      <c r="I59" s="1"/>
      <c r="J59" s="1"/>
      <c r="K59" s="112" t="s">
        <v>1</v>
      </c>
      <c r="L59" s="1"/>
      <c r="M59" s="33"/>
      <c r="N59" s="112">
        <v>3</v>
      </c>
      <c r="O59" s="89"/>
      <c r="P59" s="89"/>
    </row>
    <row r="60" spans="1:27" ht="22.35" hidden="1" customHeight="1" x14ac:dyDescent="0.25">
      <c r="B60" s="88"/>
      <c r="C60" s="88"/>
      <c r="D60" s="91"/>
      <c r="E60" s="88"/>
      <c r="F60" s="88"/>
      <c r="G60" s="88"/>
      <c r="H60" s="35" t="str">
        <f>H$23</f>
        <v>HC ELIGIBLE
COSTS</v>
      </c>
      <c r="I60" s="32"/>
      <c r="J60" s="32"/>
      <c r="K60" s="35" t="str">
        <f>K$23</f>
        <v>HC INELIGIBLE
COSTS</v>
      </c>
      <c r="L60" s="36"/>
      <c r="M60" s="72"/>
      <c r="N60" s="35" t="str">
        <f>N$23</f>
        <v>TOTAL
COSTS</v>
      </c>
      <c r="O60" s="89"/>
      <c r="P60" s="89"/>
    </row>
    <row r="61" spans="1:27" hidden="1" x14ac:dyDescent="0.25">
      <c r="B61" s="88"/>
      <c r="C61" s="38" t="s">
        <v>30</v>
      </c>
      <c r="D61" s="91"/>
      <c r="E61" s="88"/>
      <c r="F61" s="88"/>
      <c r="G61" s="88"/>
      <c r="H61" s="1"/>
      <c r="I61" s="1"/>
      <c r="J61" s="1"/>
      <c r="K61" s="67"/>
      <c r="L61" s="91"/>
      <c r="M61" s="91"/>
      <c r="N61" s="91"/>
      <c r="O61" s="89"/>
      <c r="P61" s="89"/>
    </row>
    <row r="62" spans="1:27" hidden="1" x14ac:dyDescent="0.25">
      <c r="B62" s="88"/>
      <c r="C62" s="38"/>
      <c r="D62" s="39" t="s">
        <v>31</v>
      </c>
      <c r="E62" s="88"/>
      <c r="F62" s="88"/>
      <c r="G62" s="88"/>
      <c r="H62" s="85"/>
      <c r="I62" s="7"/>
      <c r="J62" s="8"/>
      <c r="K62" s="85"/>
      <c r="L62" s="17"/>
      <c r="M62" s="15"/>
      <c r="N62" s="68" t="str">
        <f ca="1">IF(AND(CELL("type",H62)="v",CELL("type",K62)="v")=TRUE,IF(H62+K62=0,"",H62+K62),IF(AND(CELL("type",H62)="v",CELL("type",K62)&lt;&gt;"v")=TRUE,H62,IF(AND(CELL("type",H62)&lt;&gt;"v",CELL("type",K62)="v")=TRUE,K62,"")))</f>
        <v/>
      </c>
      <c r="O62" s="89"/>
      <c r="P62" s="89"/>
      <c r="Q62" s="224" t="s">
        <v>268</v>
      </c>
      <c r="R62" s="224"/>
      <c r="S62" s="224"/>
      <c r="T62" s="224"/>
      <c r="U62" s="224"/>
      <c r="V62" s="224"/>
      <c r="W62" s="224"/>
      <c r="X62" s="224"/>
      <c r="Y62" s="224"/>
      <c r="Z62" s="224"/>
    </row>
    <row r="63" spans="1:27" hidden="1" x14ac:dyDescent="0.25">
      <c r="B63" s="88"/>
      <c r="C63" s="38"/>
      <c r="D63" s="91"/>
      <c r="E63" s="88"/>
      <c r="F63" s="88"/>
      <c r="G63" s="88"/>
      <c r="H63" s="1"/>
      <c r="I63" s="1"/>
      <c r="J63" s="1"/>
      <c r="K63" s="67"/>
      <c r="L63" s="91"/>
      <c r="M63" s="91"/>
      <c r="N63" s="91"/>
      <c r="O63" s="89"/>
      <c r="P63" s="89"/>
      <c r="Q63" s="224"/>
      <c r="R63" s="224"/>
      <c r="S63" s="224"/>
      <c r="T63" s="224"/>
      <c r="U63" s="224"/>
      <c r="V63" s="224"/>
      <c r="W63" s="224"/>
      <c r="X63" s="224"/>
      <c r="Y63" s="224"/>
      <c r="Z63" s="224"/>
    </row>
    <row r="64" spans="1:27" hidden="1" x14ac:dyDescent="0.25">
      <c r="B64" s="88"/>
      <c r="C64" s="38"/>
      <c r="D64" s="39" t="s">
        <v>32</v>
      </c>
      <c r="E64" s="88"/>
      <c r="F64" s="88"/>
      <c r="G64" s="88"/>
      <c r="H64" s="84"/>
      <c r="I64" s="7"/>
      <c r="J64" s="8"/>
      <c r="K64" s="85"/>
      <c r="L64" s="44"/>
      <c r="M64" s="67"/>
      <c r="N64" s="68" t="str">
        <f ca="1">IF(AND(CELL("type",H64)="v",CELL("type",K64)="v")=TRUE,IF(H64+K64=0,"",H64+K64),IF(AND(CELL("type",H64)="v",CELL("type",K64)&lt;&gt;"v")=TRUE,H64,IF(AND(CELL("type",H64)&lt;&gt;"v",CELL("type",K64)="v")=TRUE,K64,"")))</f>
        <v/>
      </c>
      <c r="O64" s="89"/>
      <c r="P64" s="89"/>
    </row>
    <row r="65" spans="2:26" hidden="1" x14ac:dyDescent="0.25">
      <c r="B65" s="88"/>
      <c r="C65" s="38"/>
      <c r="D65" s="91"/>
      <c r="E65" s="88"/>
      <c r="F65" s="88"/>
      <c r="G65" s="88"/>
      <c r="H65" s="1"/>
      <c r="I65" s="1"/>
      <c r="J65" s="1"/>
      <c r="K65" s="67"/>
      <c r="L65" s="91"/>
      <c r="M65" s="91"/>
      <c r="N65" s="91"/>
      <c r="O65" s="89"/>
      <c r="P65" s="89"/>
    </row>
    <row r="66" spans="2:26" hidden="1" x14ac:dyDescent="0.25">
      <c r="B66" s="88"/>
      <c r="C66" s="88"/>
      <c r="D66" s="39" t="s">
        <v>38</v>
      </c>
      <c r="E66" s="1"/>
      <c r="F66" s="1"/>
      <c r="G66" s="1"/>
      <c r="H66" s="85"/>
      <c r="I66" s="7"/>
      <c r="J66" s="8"/>
      <c r="K66" s="85"/>
      <c r="L66" s="17"/>
      <c r="M66" s="15"/>
      <c r="N66" s="68" t="str">
        <f ca="1">IF(AND(CELL("type",H66)="v",CELL("type",K66)="v")=TRUE,IF(H66+K66=0,"",H66+K66),IF(AND(CELL("type",H66)="v",CELL("type",K66)&lt;&gt;"v")=TRUE,H66,IF(AND(CELL("type",H66)&lt;&gt;"v",CELL("type",K66)="v")=TRUE,K66,"")))</f>
        <v/>
      </c>
      <c r="O66" s="89"/>
      <c r="P66" s="89"/>
      <c r="Q66" s="224" t="s">
        <v>163</v>
      </c>
      <c r="R66" s="224"/>
      <c r="S66" s="224"/>
      <c r="T66" s="224"/>
      <c r="U66" s="224"/>
      <c r="V66" s="224"/>
      <c r="W66" s="224"/>
      <c r="X66" s="224"/>
      <c r="Y66" s="224"/>
      <c r="Z66" s="224"/>
    </row>
    <row r="67" spans="2:26" hidden="1" x14ac:dyDescent="0.25">
      <c r="B67" s="88"/>
      <c r="C67" s="88"/>
      <c r="D67" s="97"/>
      <c r="E67" s="88"/>
      <c r="F67" s="88"/>
      <c r="G67" s="88"/>
      <c r="H67" s="7"/>
      <c r="I67" s="7"/>
      <c r="J67" s="7"/>
      <c r="K67" s="15"/>
      <c r="L67" s="92"/>
      <c r="M67" s="92"/>
      <c r="N67" s="92"/>
      <c r="O67" s="89"/>
      <c r="P67" s="89"/>
      <c r="Q67" s="224"/>
      <c r="R67" s="224"/>
      <c r="S67" s="224"/>
      <c r="T67" s="224"/>
      <c r="U67" s="224"/>
      <c r="V67" s="224"/>
      <c r="W67" s="224"/>
      <c r="X67" s="224"/>
      <c r="Y67" s="224"/>
      <c r="Z67" s="224"/>
    </row>
    <row r="68" spans="2:26" hidden="1" x14ac:dyDescent="0.25">
      <c r="B68" s="88"/>
      <c r="C68" s="88"/>
      <c r="D68" s="39" t="s">
        <v>33</v>
      </c>
      <c r="E68" s="1"/>
      <c r="F68" s="1"/>
      <c r="G68" s="1"/>
      <c r="H68" s="85"/>
      <c r="I68" s="7"/>
      <c r="J68" s="8"/>
      <c r="K68" s="85"/>
      <c r="L68" s="17"/>
      <c r="M68" s="15"/>
      <c r="N68" s="68" t="str">
        <f ca="1">IF(AND(CELL("type",H68)="v",CELL("type",K68)="v")=TRUE,IF(H68+K68=0,"",H68+K68),IF(AND(CELL("type",H68)="v",CELL("type",K68)&lt;&gt;"v")=TRUE,H68,IF(AND(CELL("type",H68)&lt;&gt;"v",CELL("type",K68)="v")=TRUE,K68,"")))</f>
        <v/>
      </c>
      <c r="O68" s="89"/>
      <c r="P68" s="89"/>
    </row>
    <row r="69" spans="2:26" hidden="1" x14ac:dyDescent="0.25">
      <c r="B69" s="88"/>
      <c r="C69" s="88"/>
      <c r="D69" s="97"/>
      <c r="E69" s="88"/>
      <c r="F69" s="88"/>
      <c r="G69" s="88"/>
      <c r="H69" s="7"/>
      <c r="I69" s="7"/>
      <c r="J69" s="7"/>
      <c r="K69" s="15"/>
      <c r="L69" s="92"/>
      <c r="M69" s="92"/>
      <c r="N69" s="92"/>
      <c r="O69" s="89"/>
      <c r="P69" s="89"/>
    </row>
    <row r="70" spans="2:26" hidden="1" x14ac:dyDescent="0.25">
      <c r="B70" s="88"/>
      <c r="C70" s="88"/>
      <c r="D70" s="39" t="s">
        <v>34</v>
      </c>
      <c r="E70" s="1"/>
      <c r="F70" s="1"/>
      <c r="G70" s="1"/>
      <c r="H70" s="85"/>
      <c r="I70" s="7"/>
      <c r="J70" s="8"/>
      <c r="K70" s="85"/>
      <c r="L70" s="17"/>
      <c r="M70" s="15"/>
      <c r="N70" s="68" t="str">
        <f ca="1">IF(AND(CELL("type",H70)="v",CELL("type",K70)="v")=TRUE,IF(H70+K70=0,"",H70+K70),IF(AND(CELL("type",H70)="v",CELL("type",K70)&lt;&gt;"v")=TRUE,H70,IF(AND(CELL("type",H70)&lt;&gt;"v",CELL("type",K70)="v")=TRUE,K70,"")))</f>
        <v/>
      </c>
      <c r="O70" s="89"/>
      <c r="P70" s="89"/>
    </row>
    <row r="71" spans="2:26" hidden="1" x14ac:dyDescent="0.25">
      <c r="B71" s="88"/>
      <c r="C71" s="88"/>
      <c r="D71" s="97"/>
      <c r="E71" s="88"/>
      <c r="F71" s="88"/>
      <c r="G71" s="88"/>
      <c r="H71" s="7"/>
      <c r="I71" s="7"/>
      <c r="J71" s="7"/>
      <c r="K71" s="15"/>
      <c r="L71" s="92"/>
      <c r="M71" s="92"/>
      <c r="N71" s="92"/>
      <c r="O71" s="89"/>
      <c r="P71" s="89"/>
    </row>
    <row r="72" spans="2:26" hidden="1" x14ac:dyDescent="0.25">
      <c r="B72" s="88"/>
      <c r="C72" s="88"/>
      <c r="D72" s="39" t="s">
        <v>35</v>
      </c>
      <c r="E72" s="1"/>
      <c r="F72" s="1"/>
      <c r="G72" s="1"/>
      <c r="H72" s="85"/>
      <c r="I72" s="7"/>
      <c r="J72" s="8"/>
      <c r="K72" s="85"/>
      <c r="L72" s="17"/>
      <c r="M72" s="15"/>
      <c r="N72" s="68" t="str">
        <f ca="1">IF(AND(CELL("type",H72)="v",CELL("type",K72)="v")=TRUE,IF(H72+K72=0,"",H72+K72),IF(AND(CELL("type",H72)="v",CELL("type",K72)&lt;&gt;"v")=TRUE,H72,IF(AND(CELL("type",H72)&lt;&gt;"v",CELL("type",K72)="v")=TRUE,K72,"")))</f>
        <v/>
      </c>
      <c r="O72" s="89"/>
      <c r="P72" s="89"/>
    </row>
    <row r="73" spans="2:26" hidden="1" x14ac:dyDescent="0.25">
      <c r="B73" s="88"/>
      <c r="C73" s="88"/>
      <c r="D73" s="97"/>
      <c r="E73" s="88"/>
      <c r="F73" s="88"/>
      <c r="G73" s="88"/>
      <c r="H73" s="7"/>
      <c r="I73" s="7"/>
      <c r="J73" s="7"/>
      <c r="K73" s="15"/>
      <c r="L73" s="92"/>
      <c r="M73" s="92"/>
      <c r="N73" s="92"/>
      <c r="O73" s="89"/>
      <c r="P73" s="89"/>
    </row>
    <row r="74" spans="2:26" hidden="1" x14ac:dyDescent="0.25">
      <c r="B74" s="88"/>
      <c r="C74" s="88"/>
      <c r="D74" s="43" t="s">
        <v>96</v>
      </c>
      <c r="E74" s="1"/>
      <c r="F74" s="1"/>
      <c r="G74" s="1"/>
      <c r="H74" s="12"/>
      <c r="I74" s="7"/>
      <c r="J74" s="8"/>
      <c r="K74" s="85"/>
      <c r="L74" s="17"/>
      <c r="M74" s="17"/>
      <c r="N74" s="68" t="str">
        <f ca="1">IF(AND(CELL("type",H74)="v",CELL("type",K74)="v")=TRUE,IF(H74+K74=0,"",H74+K74),IF(AND(CELL("type",H74)="v",CELL("type",K74)&lt;&gt;"v")=TRUE,H74,IF(AND(CELL("type",H74)&lt;&gt;"v",CELL("type",K74)="v")=TRUE,K74,"")))</f>
        <v/>
      </c>
      <c r="O74" s="89"/>
      <c r="P74" s="89"/>
    </row>
    <row r="75" spans="2:26" hidden="1" x14ac:dyDescent="0.25">
      <c r="B75" s="88"/>
      <c r="C75" s="88"/>
      <c r="D75" s="97"/>
      <c r="E75" s="88"/>
      <c r="F75" s="88"/>
      <c r="G75" s="88"/>
      <c r="H75" s="7"/>
      <c r="I75" s="7"/>
      <c r="J75" s="7"/>
      <c r="K75" s="15"/>
      <c r="L75" s="92"/>
      <c r="M75" s="92"/>
      <c r="N75" s="92"/>
      <c r="O75" s="89"/>
      <c r="P75" s="89"/>
    </row>
    <row r="76" spans="2:26" hidden="1" x14ac:dyDescent="0.25">
      <c r="B76" s="88"/>
      <c r="C76" s="88"/>
      <c r="D76" s="97" t="s">
        <v>53</v>
      </c>
      <c r="E76" s="88"/>
      <c r="F76" s="88"/>
      <c r="G76" s="88"/>
      <c r="H76" s="85"/>
      <c r="I76" s="7"/>
      <c r="J76" s="8"/>
      <c r="K76" s="85"/>
      <c r="L76" s="17"/>
      <c r="M76" s="17"/>
      <c r="N76" s="68" t="str">
        <f ca="1">IF(AND(CELL("type",H76)="v",CELL("type",K76)="v")=TRUE,IF(H76+K76=0,"",H76+K76),IF(AND(CELL("type",H76)="v",CELL("type",K76)&lt;&gt;"v")=TRUE,H76,IF(AND(CELL("type",H76)&lt;&gt;"v",CELL("type",K76)="v")=TRUE,K76,"")))</f>
        <v/>
      </c>
      <c r="O76" s="89"/>
      <c r="P76" s="89"/>
    </row>
    <row r="77" spans="2:26" hidden="1" x14ac:dyDescent="0.25">
      <c r="B77" s="88"/>
      <c r="C77" s="88"/>
      <c r="D77" s="97"/>
      <c r="E77" s="88"/>
      <c r="F77" s="88"/>
      <c r="G77" s="88"/>
      <c r="H77" s="7"/>
      <c r="I77" s="7"/>
      <c r="J77" s="7"/>
      <c r="K77" s="15"/>
      <c r="L77" s="92"/>
      <c r="M77" s="92"/>
      <c r="N77" s="92"/>
      <c r="O77" s="89"/>
      <c r="P77" s="89"/>
    </row>
    <row r="78" spans="2:26" ht="12.75" hidden="1" customHeight="1" x14ac:dyDescent="0.25">
      <c r="B78" s="88"/>
      <c r="C78" s="88"/>
      <c r="D78" s="43" t="s">
        <v>52</v>
      </c>
      <c r="E78" s="1"/>
      <c r="F78" s="1"/>
      <c r="G78" s="1"/>
      <c r="H78" s="85"/>
      <c r="I78" s="7"/>
      <c r="J78" s="8"/>
      <c r="K78" s="85"/>
      <c r="L78" s="17"/>
      <c r="M78" s="17"/>
      <c r="N78" s="68" t="str">
        <f ca="1">IF(AND(CELL("type",H78)="v",CELL("type",K78)="v")=TRUE,IF(H78+K78=0,"",H78+K78),IF(AND(CELL("type",H78)="v",CELL("type",K78)&lt;&gt;"v")=TRUE,H78,IF(AND(CELL("type",H78)&lt;&gt;"v",CELL("type",K78)="v")=TRUE,K78,"")))</f>
        <v/>
      </c>
      <c r="O78" s="89"/>
      <c r="P78" s="89"/>
      <c r="Q78" s="224" t="s">
        <v>163</v>
      </c>
      <c r="R78" s="224"/>
      <c r="S78" s="224"/>
      <c r="T78" s="224"/>
      <c r="U78" s="224"/>
      <c r="V78" s="224"/>
      <c r="W78" s="224"/>
      <c r="X78" s="224"/>
      <c r="Y78" s="224"/>
      <c r="Z78" s="224"/>
    </row>
    <row r="79" spans="2:26" hidden="1" x14ac:dyDescent="0.25">
      <c r="B79" s="88"/>
      <c r="C79" s="88"/>
      <c r="D79" s="97"/>
      <c r="E79" s="88"/>
      <c r="F79" s="88"/>
      <c r="G79" s="88"/>
      <c r="H79" s="7"/>
      <c r="I79" s="7"/>
      <c r="J79" s="7"/>
      <c r="K79" s="15"/>
      <c r="L79" s="92"/>
      <c r="M79" s="92"/>
      <c r="N79" s="92"/>
      <c r="O79" s="89"/>
      <c r="P79" s="89"/>
      <c r="Q79" s="224"/>
      <c r="R79" s="224"/>
      <c r="S79" s="224"/>
      <c r="T79" s="224"/>
      <c r="U79" s="224"/>
      <c r="V79" s="224"/>
      <c r="W79" s="224"/>
      <c r="X79" s="224"/>
      <c r="Y79" s="224"/>
      <c r="Z79" s="224"/>
    </row>
    <row r="80" spans="2:26" hidden="1" x14ac:dyDescent="0.25">
      <c r="B80" s="88"/>
      <c r="C80" s="88"/>
      <c r="D80" s="43" t="s">
        <v>36</v>
      </c>
      <c r="E80" s="1"/>
      <c r="F80" s="1"/>
      <c r="G80" s="1"/>
      <c r="H80" s="85"/>
      <c r="I80" s="7"/>
      <c r="J80" s="8"/>
      <c r="K80" s="85"/>
      <c r="L80" s="17"/>
      <c r="M80" s="17"/>
      <c r="N80" s="68" t="str">
        <f ca="1">IF(AND(CELL("type",H80)="v",CELL("type",K80)="v")=TRUE,IF(H80+K80=0,"",H80+K80),IF(AND(CELL("type",H80)="v",CELL("type",K80)&lt;&gt;"v")=TRUE,H80,IF(AND(CELL("type",H80)&lt;&gt;"v",CELL("type",K80)="v")=TRUE,K80,"")))</f>
        <v/>
      </c>
      <c r="O80" s="89"/>
      <c r="P80" s="89"/>
      <c r="Q80" s="224" t="s">
        <v>127</v>
      </c>
      <c r="R80" s="224"/>
      <c r="S80" s="224"/>
      <c r="T80" s="224"/>
      <c r="U80" s="224"/>
      <c r="V80" s="224"/>
      <c r="W80" s="224"/>
      <c r="X80" s="224"/>
      <c r="Y80" s="224"/>
      <c r="Z80" s="224"/>
    </row>
    <row r="81" spans="2:26" hidden="1" x14ac:dyDescent="0.25">
      <c r="B81" s="88"/>
      <c r="C81" s="88"/>
      <c r="D81" s="97"/>
      <c r="E81" s="88"/>
      <c r="F81" s="88"/>
      <c r="G81" s="88"/>
      <c r="H81" s="7"/>
      <c r="I81" s="7"/>
      <c r="J81" s="7"/>
      <c r="K81" s="15"/>
      <c r="L81" s="92"/>
      <c r="M81" s="92"/>
      <c r="N81" s="92"/>
      <c r="O81" s="89"/>
      <c r="P81" s="89"/>
      <c r="Q81" s="224"/>
      <c r="R81" s="224"/>
      <c r="S81" s="224"/>
      <c r="T81" s="224"/>
      <c r="U81" s="224"/>
      <c r="V81" s="224"/>
      <c r="W81" s="224"/>
      <c r="X81" s="224"/>
      <c r="Y81" s="224"/>
      <c r="Z81" s="224"/>
    </row>
    <row r="82" spans="2:26" ht="13.8" hidden="1" x14ac:dyDescent="0.25">
      <c r="B82" s="88"/>
      <c r="C82" s="88"/>
      <c r="D82" s="43" t="s">
        <v>167</v>
      </c>
      <c r="E82" s="1"/>
      <c r="F82" s="1"/>
      <c r="G82" s="1"/>
      <c r="H82" s="98"/>
      <c r="I82" s="7"/>
      <c r="J82" s="8"/>
      <c r="K82" s="85"/>
      <c r="L82" s="17"/>
      <c r="M82" s="17"/>
      <c r="N82" s="68" t="str">
        <f ca="1">IF(AND(CELL("type",H82)="v",CELL("type",K82)="v")=TRUE,IF(H82+K82=0,"",H82+K82),IF(AND(CELL("type",H82)="v",CELL("type",K82)&lt;&gt;"v")=TRUE,H82,IF(AND(CELL("type",H82)&lt;&gt;"v",CELL("type",K82)="v")=TRUE,K82,"")))</f>
        <v/>
      </c>
      <c r="O82" s="89"/>
      <c r="P82" s="89"/>
    </row>
    <row r="83" spans="2:26" hidden="1" x14ac:dyDescent="0.25">
      <c r="B83" s="88"/>
      <c r="C83" s="88"/>
      <c r="D83" s="97"/>
      <c r="E83" s="88"/>
      <c r="F83" s="88"/>
      <c r="G83" s="88"/>
      <c r="H83" s="7"/>
      <c r="I83" s="7"/>
      <c r="J83" s="7"/>
      <c r="K83" s="15"/>
      <c r="L83" s="92"/>
      <c r="M83" s="92"/>
      <c r="N83" s="92"/>
      <c r="O83" s="89"/>
      <c r="P83" s="89"/>
    </row>
    <row r="84" spans="2:26" hidden="1" x14ac:dyDescent="0.25">
      <c r="B84" s="88"/>
      <c r="C84" s="88"/>
      <c r="D84" s="43" t="s">
        <v>37</v>
      </c>
      <c r="E84" s="1"/>
      <c r="F84" s="1"/>
      <c r="G84" s="1"/>
      <c r="H84" s="98"/>
      <c r="I84" s="7"/>
      <c r="J84" s="8"/>
      <c r="K84" s="85"/>
      <c r="L84" s="17"/>
      <c r="M84" s="17"/>
      <c r="N84" s="68" t="str">
        <f ca="1">IF(AND(CELL("type",H84)="v",CELL("type",K84)="v")=TRUE,IF(H84+K84=0,"",H84+K84),IF(AND(CELL("type",H84)="v",CELL("type",K84)&lt;&gt;"v")=TRUE,H84,IF(AND(CELL("type",H84)&lt;&gt;"v",CELL("type",K84)="v")=TRUE,K84,"")))</f>
        <v/>
      </c>
      <c r="O84" s="89"/>
      <c r="P84" s="89"/>
    </row>
    <row r="85" spans="2:26" hidden="1" x14ac:dyDescent="0.25">
      <c r="B85" s="88"/>
      <c r="C85" s="88"/>
      <c r="D85" s="97"/>
      <c r="E85" s="88"/>
      <c r="F85" s="88"/>
      <c r="G85" s="88"/>
      <c r="H85" s="7"/>
      <c r="I85" s="7"/>
      <c r="J85" s="7"/>
      <c r="K85" s="15"/>
      <c r="L85" s="92"/>
      <c r="M85" s="92"/>
      <c r="N85" s="92"/>
      <c r="O85" s="89"/>
      <c r="P85" s="89"/>
    </row>
    <row r="86" spans="2:26" ht="13.8" hidden="1" x14ac:dyDescent="0.25">
      <c r="B86" s="88"/>
      <c r="C86" s="88"/>
      <c r="D86" s="43" t="s">
        <v>166</v>
      </c>
      <c r="E86" s="1"/>
      <c r="F86" s="1"/>
      <c r="G86" s="1"/>
      <c r="H86" s="12"/>
      <c r="I86" s="7"/>
      <c r="J86" s="8"/>
      <c r="K86" s="85"/>
      <c r="L86" s="17"/>
      <c r="M86" s="17"/>
      <c r="N86" s="68" t="str">
        <f ca="1">IF(AND(CELL("type",H86)="v",CELL("type",K86)="v")=TRUE,IF(H86+K86=0,"",H86+K86),IF(AND(CELL("type",H86)="v",CELL("type",K86)&lt;&gt;"v")=TRUE,H86,IF(AND(CELL("type",H86)&lt;&gt;"v",CELL("type",K86)="v")=TRUE,K86,"")))</f>
        <v/>
      </c>
      <c r="O86" s="89"/>
      <c r="P86" s="89"/>
    </row>
    <row r="87" spans="2:26" hidden="1" x14ac:dyDescent="0.25">
      <c r="B87" s="88"/>
      <c r="C87" s="88"/>
      <c r="D87" s="97"/>
      <c r="E87" s="88"/>
      <c r="F87" s="88"/>
      <c r="G87" s="88"/>
      <c r="H87" s="7"/>
      <c r="I87" s="7"/>
      <c r="J87" s="7"/>
      <c r="K87" s="15"/>
      <c r="L87" s="92"/>
      <c r="M87" s="92"/>
      <c r="N87" s="92"/>
      <c r="O87" s="89"/>
      <c r="P87" s="89"/>
    </row>
    <row r="88" spans="2:26" ht="12.75" hidden="1" customHeight="1" x14ac:dyDescent="0.25">
      <c r="B88" s="88"/>
      <c r="C88" s="88"/>
      <c r="D88" s="43" t="s">
        <v>98</v>
      </c>
      <c r="E88" s="1"/>
      <c r="F88" s="1"/>
      <c r="G88" s="1"/>
      <c r="H88" s="12"/>
      <c r="I88" s="7"/>
      <c r="J88" s="8"/>
      <c r="K88" s="85"/>
      <c r="L88" s="17"/>
      <c r="M88" s="17"/>
      <c r="N88" s="68" t="str">
        <f ca="1">IF(AND(CELL("type",H88)="v",CELL("type",K88)="v")=TRUE,IF(H88+K88=0,"",H88+K88),IF(AND(CELL("type",H88)="v",CELL("type",K88)&lt;&gt;"v")=TRUE,H88,IF(AND(CELL("type",H88)&lt;&gt;"v",CELL("type",K88)="v")=TRUE,K88,"")))</f>
        <v/>
      </c>
      <c r="O88" s="89"/>
      <c r="P88" s="89"/>
    </row>
    <row r="89" spans="2:26" hidden="1" x14ac:dyDescent="0.25">
      <c r="B89" s="88"/>
      <c r="C89" s="88"/>
      <c r="D89" s="99"/>
      <c r="E89" s="88"/>
      <c r="F89" s="88"/>
      <c r="G89" s="88"/>
      <c r="H89" s="93"/>
      <c r="I89" s="93"/>
      <c r="J89" s="93"/>
      <c r="K89" s="92"/>
      <c r="L89" s="92"/>
      <c r="M89" s="92"/>
      <c r="N89" s="100"/>
      <c r="O89" s="89"/>
      <c r="P89" s="89"/>
    </row>
    <row r="90" spans="2:26" hidden="1" x14ac:dyDescent="0.25">
      <c r="B90" s="88"/>
      <c r="C90" s="88"/>
      <c r="D90" s="43" t="s">
        <v>50</v>
      </c>
      <c r="E90" s="1"/>
      <c r="F90" s="88"/>
      <c r="G90" s="88"/>
      <c r="H90" s="93"/>
      <c r="I90" s="93"/>
      <c r="J90" s="93"/>
      <c r="K90" s="92"/>
      <c r="L90" s="92"/>
      <c r="M90" s="92"/>
      <c r="N90" s="100"/>
      <c r="O90" s="89"/>
      <c r="P90" s="89"/>
    </row>
    <row r="91" spans="2:26" hidden="1" x14ac:dyDescent="0.25">
      <c r="B91" s="88"/>
      <c r="C91" s="88"/>
      <c r="D91" s="43"/>
      <c r="E91" s="1" t="s">
        <v>51</v>
      </c>
      <c r="F91" s="88"/>
      <c r="G91" s="88"/>
      <c r="H91" s="85"/>
      <c r="I91" s="7"/>
      <c r="J91" s="8"/>
      <c r="K91" s="85"/>
      <c r="L91" s="17"/>
      <c r="M91" s="17"/>
      <c r="N91" s="68" t="str">
        <f ca="1">IF(AND(CELL("type",H91)="v",CELL("type",K91)="v")=TRUE,IF(H91+K91=0,"",H91+K91),IF(AND(CELL("type",H91)="v",CELL("type",K91)&lt;&gt;"v")=TRUE,H91,IF(AND(CELL("type",H91)&lt;&gt;"v",CELL("type",K91)="v")=TRUE,K91,"")))</f>
        <v/>
      </c>
      <c r="O91" s="89"/>
      <c r="P91" s="89"/>
    </row>
    <row r="92" spans="2:26" hidden="1" x14ac:dyDescent="0.25">
      <c r="B92" s="88"/>
      <c r="C92" s="88"/>
      <c r="D92" s="99"/>
      <c r="E92" s="88"/>
      <c r="F92" s="88"/>
      <c r="G92" s="88"/>
      <c r="H92" s="93"/>
      <c r="I92" s="93"/>
      <c r="J92" s="93"/>
      <c r="K92" s="92"/>
      <c r="L92" s="92"/>
      <c r="M92" s="92"/>
      <c r="N92" s="100"/>
      <c r="O92" s="89"/>
      <c r="P92" s="89"/>
    </row>
    <row r="93" spans="2:26" hidden="1" x14ac:dyDescent="0.25">
      <c r="B93" s="88"/>
      <c r="C93" s="88"/>
      <c r="D93" s="44" t="s">
        <v>39</v>
      </c>
      <c r="E93" s="1"/>
      <c r="F93" s="1"/>
      <c r="G93" s="1"/>
      <c r="H93" s="85"/>
      <c r="I93" s="7"/>
      <c r="J93" s="8"/>
      <c r="K93" s="85"/>
      <c r="L93" s="17"/>
      <c r="M93" s="17"/>
      <c r="N93" s="68" t="str">
        <f ca="1">IF(AND(CELL("type",H93)="v",CELL("type",K93)="v")=TRUE,IF(H93+K93=0,"",H93+K93),IF(AND(CELL("type",H93)="v",CELL("type",K93)&lt;&gt;"v")=TRUE,H93,IF(AND(CELL("type",H93)&lt;&gt;"v",CELL("type",K93)="v")=TRUE,K93,"")))</f>
        <v/>
      </c>
      <c r="O93" s="89"/>
      <c r="P93" s="89"/>
      <c r="Q93" s="224" t="s">
        <v>142</v>
      </c>
      <c r="R93" s="224"/>
      <c r="S93" s="224"/>
      <c r="T93" s="224"/>
      <c r="U93" s="224"/>
      <c r="V93" s="224"/>
      <c r="W93" s="224"/>
      <c r="X93" s="224"/>
      <c r="Y93" s="224"/>
      <c r="Z93" s="224"/>
    </row>
    <row r="94" spans="2:26" hidden="1" x14ac:dyDescent="0.25">
      <c r="B94" s="88"/>
      <c r="C94" s="88"/>
      <c r="D94" s="45"/>
      <c r="E94" s="34"/>
      <c r="F94" s="34"/>
      <c r="G94" s="34"/>
      <c r="H94" s="13"/>
      <c r="I94" s="13"/>
      <c r="J94" s="13"/>
      <c r="K94" s="73"/>
      <c r="L94" s="73"/>
      <c r="M94" s="92"/>
      <c r="N94" s="92"/>
      <c r="O94" s="89"/>
      <c r="P94" s="89"/>
      <c r="Q94" s="224"/>
      <c r="R94" s="224"/>
      <c r="S94" s="224"/>
      <c r="T94" s="224"/>
      <c r="U94" s="224"/>
      <c r="V94" s="224"/>
      <c r="W94" s="224"/>
      <c r="X94" s="224"/>
      <c r="Y94" s="224"/>
      <c r="Z94" s="224"/>
    </row>
    <row r="95" spans="2:26" hidden="1" x14ac:dyDescent="0.25">
      <c r="B95" s="88"/>
      <c r="C95" s="88"/>
      <c r="D95" s="43" t="s">
        <v>40</v>
      </c>
      <c r="E95" s="1"/>
      <c r="F95" s="1"/>
      <c r="G95" s="1"/>
      <c r="H95" s="85"/>
      <c r="I95" s="7"/>
      <c r="J95" s="8"/>
      <c r="K95" s="85"/>
      <c r="L95" s="17"/>
      <c r="M95" s="17"/>
      <c r="N95" s="68" t="str">
        <f ca="1">IF(AND(CELL("type",H95)="v",CELL("type",K95)="v")=TRUE,IF(H95+K95=0,"",H95+K95),IF(AND(CELL("type",H95)="v",CELL("type",K95)&lt;&gt;"v")=TRUE,H95,IF(AND(CELL("type",H95)&lt;&gt;"v",CELL("type",K95)="v")=TRUE,K95,"")))</f>
        <v/>
      </c>
      <c r="O95" s="89"/>
      <c r="P95" s="89"/>
      <c r="Q95" s="224" t="s">
        <v>260</v>
      </c>
      <c r="R95" s="224"/>
      <c r="S95" s="224"/>
      <c r="T95" s="224"/>
      <c r="U95" s="224"/>
      <c r="V95" s="224"/>
      <c r="W95" s="224"/>
      <c r="X95" s="224"/>
      <c r="Y95" s="224"/>
      <c r="Z95" s="224"/>
    </row>
    <row r="96" spans="2:26" hidden="1" x14ac:dyDescent="0.25">
      <c r="B96" s="88"/>
      <c r="C96" s="88"/>
      <c r="D96" s="97"/>
      <c r="E96" s="88"/>
      <c r="F96" s="88"/>
      <c r="G96" s="88"/>
      <c r="H96" s="7"/>
      <c r="I96" s="7"/>
      <c r="J96" s="7"/>
      <c r="K96" s="15"/>
      <c r="L96" s="92"/>
      <c r="M96" s="92"/>
      <c r="N96" s="92"/>
      <c r="O96" s="89"/>
      <c r="P96" s="89"/>
      <c r="Q96" s="224"/>
      <c r="R96" s="224"/>
      <c r="S96" s="224"/>
      <c r="T96" s="224"/>
      <c r="U96" s="224"/>
      <c r="V96" s="224"/>
      <c r="W96" s="224"/>
      <c r="X96" s="224"/>
      <c r="Y96" s="224"/>
      <c r="Z96" s="224"/>
    </row>
    <row r="97" spans="2:29" hidden="1" x14ac:dyDescent="0.25">
      <c r="B97" s="88"/>
      <c r="C97" s="88"/>
      <c r="D97" s="43" t="s">
        <v>41</v>
      </c>
      <c r="E97" s="1"/>
      <c r="F97" s="1"/>
      <c r="G97" s="1"/>
      <c r="H97" s="85"/>
      <c r="I97" s="7"/>
      <c r="J97" s="8"/>
      <c r="K97" s="85"/>
      <c r="L97" s="17"/>
      <c r="M97" s="17"/>
      <c r="N97" s="68" t="str">
        <f ca="1">IF(AND(CELL("type",H97)="v",CELL("type",K97)="v")=TRUE,IF(H97+K97=0,"",H97+K97),IF(AND(CELL("type",H97)="v",CELL("type",K97)&lt;&gt;"v")=TRUE,H97,IF(AND(CELL("type",H97)&lt;&gt;"v",CELL("type",K97)="v")=TRUE,K97,"")))</f>
        <v/>
      </c>
      <c r="O97" s="89"/>
      <c r="P97" s="89"/>
    </row>
    <row r="98" spans="2:29" hidden="1" x14ac:dyDescent="0.25">
      <c r="B98" s="88"/>
      <c r="C98" s="88"/>
      <c r="D98" s="45"/>
      <c r="E98" s="34"/>
      <c r="F98" s="34"/>
      <c r="G98" s="34"/>
      <c r="H98" s="13"/>
      <c r="I98" s="13"/>
      <c r="J98" s="13"/>
      <c r="K98" s="73"/>
      <c r="L98" s="73"/>
      <c r="M98" s="92"/>
      <c r="N98" s="92"/>
      <c r="O98" s="89"/>
      <c r="P98" s="89"/>
    </row>
    <row r="99" spans="2:29" hidden="1" x14ac:dyDescent="0.25">
      <c r="B99" s="88"/>
      <c r="C99" s="88"/>
      <c r="D99" s="43" t="s">
        <v>42</v>
      </c>
      <c r="E99" s="1"/>
      <c r="F99" s="1"/>
      <c r="G99" s="1"/>
      <c r="H99" s="85"/>
      <c r="I99" s="7"/>
      <c r="J99" s="8"/>
      <c r="K99" s="85"/>
      <c r="L99" s="17"/>
      <c r="M99" s="17"/>
      <c r="N99" s="68" t="str">
        <f ca="1">IF(AND(CELL("type",H99)="v",CELL("type",K99)="v")=TRUE,IF(H99+K99=0,"",H99+K99),IF(AND(CELL("type",H99)="v",CELL("type",K99)&lt;&gt;"v")=TRUE,H99,IF(AND(CELL("type",H99)&lt;&gt;"v",CELL("type",K99)="v")=TRUE,K99,"")))</f>
        <v/>
      </c>
      <c r="O99" s="89"/>
      <c r="P99" s="89"/>
      <c r="Q99" s="224" t="s">
        <v>128</v>
      </c>
      <c r="R99" s="224"/>
      <c r="S99" s="224"/>
      <c r="T99" s="224"/>
      <c r="U99" s="224"/>
      <c r="V99" s="224"/>
      <c r="W99" s="224"/>
      <c r="X99" s="224"/>
      <c r="Y99" s="224"/>
      <c r="Z99" s="224"/>
    </row>
    <row r="100" spans="2:29" hidden="1" x14ac:dyDescent="0.25">
      <c r="B100" s="88"/>
      <c r="C100" s="88"/>
      <c r="D100" s="97"/>
      <c r="E100" s="88"/>
      <c r="F100" s="88"/>
      <c r="G100" s="88"/>
      <c r="H100" s="7"/>
      <c r="I100" s="7"/>
      <c r="J100" s="7"/>
      <c r="K100" s="15"/>
      <c r="L100" s="92"/>
      <c r="M100" s="92"/>
      <c r="N100" s="92"/>
      <c r="O100" s="89"/>
      <c r="P100" s="89"/>
      <c r="Q100" s="224"/>
      <c r="R100" s="224"/>
      <c r="S100" s="224"/>
      <c r="T100" s="224"/>
      <c r="U100" s="224"/>
      <c r="V100" s="224"/>
      <c r="W100" s="224"/>
      <c r="X100" s="224"/>
      <c r="Y100" s="224"/>
      <c r="Z100" s="224"/>
    </row>
    <row r="101" spans="2:29" hidden="1" x14ac:dyDescent="0.25">
      <c r="B101" s="88"/>
      <c r="C101" s="88"/>
      <c r="D101" s="43" t="s">
        <v>43</v>
      </c>
      <c r="E101" s="1"/>
      <c r="F101" s="1"/>
      <c r="G101" s="1"/>
      <c r="H101" s="85"/>
      <c r="I101" s="7"/>
      <c r="J101" s="8"/>
      <c r="K101" s="85"/>
      <c r="L101" s="17"/>
      <c r="M101" s="17"/>
      <c r="N101" s="68" t="str">
        <f ca="1">IF(AND(CELL("type",H101)="v",CELL("type",K101)="v")=TRUE,IF(H101+K101=0,"",H101+K101),IF(AND(CELL("type",H101)="v",CELL("type",K101)&lt;&gt;"v")=TRUE,H101,IF(AND(CELL("type",H101)&lt;&gt;"v",CELL("type",K101)="v")=TRUE,K101,"")))</f>
        <v/>
      </c>
      <c r="O101" s="89"/>
      <c r="P101" s="89"/>
      <c r="Q101" s="224" t="s">
        <v>164</v>
      </c>
      <c r="R101" s="224"/>
      <c r="S101" s="224"/>
      <c r="T101" s="224"/>
      <c r="U101" s="224"/>
      <c r="V101" s="224"/>
      <c r="W101" s="224"/>
      <c r="X101" s="224"/>
      <c r="Y101" s="224"/>
      <c r="Z101" s="224"/>
    </row>
    <row r="102" spans="2:29" hidden="1" x14ac:dyDescent="0.25">
      <c r="B102" s="88"/>
      <c r="C102" s="88"/>
      <c r="D102" s="97"/>
      <c r="E102" s="88"/>
      <c r="F102" s="88"/>
      <c r="G102" s="88"/>
      <c r="H102" s="7"/>
      <c r="I102" s="7"/>
      <c r="J102" s="7"/>
      <c r="K102" s="15"/>
      <c r="L102" s="92"/>
      <c r="M102" s="92"/>
      <c r="N102" s="92"/>
      <c r="O102" s="89"/>
      <c r="P102" s="89"/>
      <c r="Q102" s="224"/>
      <c r="R102" s="224"/>
      <c r="S102" s="224"/>
      <c r="T102" s="224"/>
      <c r="U102" s="224"/>
      <c r="V102" s="224"/>
      <c r="W102" s="224"/>
      <c r="X102" s="224"/>
      <c r="Y102" s="224"/>
      <c r="Z102" s="224"/>
    </row>
    <row r="103" spans="2:29" hidden="1" x14ac:dyDescent="0.25">
      <c r="B103" s="88"/>
      <c r="C103" s="88"/>
      <c r="D103" s="43" t="s">
        <v>44</v>
      </c>
      <c r="E103" s="1"/>
      <c r="F103" s="1"/>
      <c r="G103" s="1"/>
      <c r="H103" s="12"/>
      <c r="I103" s="7"/>
      <c r="J103" s="8"/>
      <c r="K103" s="85"/>
      <c r="L103" s="17"/>
      <c r="M103" s="17"/>
      <c r="N103" s="68" t="str">
        <f ca="1">IF(AND(CELL("type",H103)="v",CELL("type",K103)="v")=TRUE,IF(H103+K103=0,"",H103+K103),IF(AND(CELL("type",H103)="v",CELL("type",K103)&lt;&gt;"v")=TRUE,H103,IF(AND(CELL("type",H103)&lt;&gt;"v",CELL("type",K103)="v")=TRUE,K103,"")))</f>
        <v/>
      </c>
      <c r="O103" s="89"/>
      <c r="P103" s="89"/>
    </row>
    <row r="104" spans="2:29" hidden="1" x14ac:dyDescent="0.25">
      <c r="B104" s="88"/>
      <c r="C104" s="88"/>
      <c r="D104" s="97"/>
      <c r="E104" s="88"/>
      <c r="F104" s="88"/>
      <c r="G104" s="88"/>
      <c r="H104" s="7"/>
      <c r="I104" s="7"/>
      <c r="J104" s="7"/>
      <c r="K104" s="15"/>
      <c r="L104" s="92"/>
      <c r="M104" s="92"/>
      <c r="N104" s="92"/>
      <c r="O104" s="89"/>
      <c r="P104" s="89"/>
    </row>
    <row r="105" spans="2:29" ht="12.75" hidden="1" customHeight="1" x14ac:dyDescent="0.25">
      <c r="B105" s="88"/>
      <c r="C105" s="88"/>
      <c r="D105" s="43" t="s">
        <v>45</v>
      </c>
      <c r="E105" s="1"/>
      <c r="F105" s="1"/>
      <c r="G105" s="1"/>
      <c r="H105" s="85"/>
      <c r="I105" s="7"/>
      <c r="J105" s="8"/>
      <c r="K105" s="85"/>
      <c r="L105" s="17"/>
      <c r="M105" s="17"/>
      <c r="N105" s="68" t="str">
        <f ca="1">IF(AND(CELL("type",H105)="v",CELL("type",K105)="v")=TRUE,IF(H105+K105=0,"",H105+K105),IF(AND(CELL("type",H105)="v",CELL("type",K105)&lt;&gt;"v")=TRUE,H105,IF(AND(CELL("type",H105)&lt;&gt;"v",CELL("type",K105)="v")=TRUE,K105,"")))</f>
        <v/>
      </c>
      <c r="O105" s="89"/>
      <c r="P105" s="89"/>
      <c r="Q105" s="224" t="s">
        <v>165</v>
      </c>
      <c r="R105" s="224"/>
      <c r="S105" s="224"/>
      <c r="T105" s="224"/>
      <c r="U105" s="224"/>
      <c r="V105" s="224"/>
      <c r="W105" s="224"/>
      <c r="X105" s="224"/>
      <c r="Y105" s="224"/>
      <c r="Z105" s="224"/>
      <c r="AA105" s="138"/>
      <c r="AB105" s="138"/>
      <c r="AC105" s="138"/>
    </row>
    <row r="106" spans="2:29" hidden="1" x14ac:dyDescent="0.25">
      <c r="B106" s="88"/>
      <c r="C106" s="88"/>
      <c r="D106" s="97"/>
      <c r="E106" s="88"/>
      <c r="F106" s="88"/>
      <c r="G106" s="88"/>
      <c r="H106" s="7"/>
      <c r="I106" s="7"/>
      <c r="J106" s="7"/>
      <c r="K106" s="15"/>
      <c r="L106" s="92"/>
      <c r="M106" s="92"/>
      <c r="N106" s="92"/>
      <c r="O106" s="89"/>
      <c r="P106" s="89"/>
      <c r="Q106" s="224"/>
      <c r="R106" s="224"/>
      <c r="S106" s="224"/>
      <c r="T106" s="224"/>
      <c r="U106" s="224"/>
      <c r="V106" s="224"/>
      <c r="W106" s="224"/>
      <c r="X106" s="224"/>
      <c r="Y106" s="224"/>
      <c r="Z106" s="224"/>
      <c r="AA106" s="138"/>
      <c r="AB106" s="138"/>
      <c r="AC106" s="138"/>
    </row>
    <row r="107" spans="2:29" ht="12.75" hidden="1" customHeight="1" x14ac:dyDescent="0.25">
      <c r="B107" s="88"/>
      <c r="C107" s="88"/>
      <c r="D107" s="43" t="s">
        <v>46</v>
      </c>
      <c r="E107" s="1"/>
      <c r="F107" s="1"/>
      <c r="G107" s="1"/>
      <c r="H107" s="85"/>
      <c r="I107" s="7"/>
      <c r="J107" s="8"/>
      <c r="K107" s="85"/>
      <c r="L107" s="17"/>
      <c r="M107" s="17"/>
      <c r="N107" s="68" t="str">
        <f ca="1">IF(AND(CELL("type",H107)="v",CELL("type",K107)="v")=TRUE,IF(H107+K107=0,"",H107+K107),IF(AND(CELL("type",H107)="v",CELL("type",K107)&lt;&gt;"v")=TRUE,H107,IF(AND(CELL("type",H107)&lt;&gt;"v",CELL("type",K107)="v")=TRUE,K107,"")))</f>
        <v/>
      </c>
      <c r="O107" s="89"/>
      <c r="P107" s="89"/>
      <c r="Q107" s="243" t="s">
        <v>130</v>
      </c>
      <c r="R107" s="243"/>
      <c r="S107" s="243"/>
      <c r="T107" s="243"/>
      <c r="U107" s="243"/>
      <c r="V107" s="243"/>
      <c r="W107" s="243"/>
      <c r="X107" s="243"/>
      <c r="Y107" s="243"/>
      <c r="Z107" s="243"/>
      <c r="AA107" s="243"/>
      <c r="AB107" s="243"/>
      <c r="AC107" s="243"/>
    </row>
    <row r="108" spans="2:29" hidden="1" x14ac:dyDescent="0.25">
      <c r="B108" s="88"/>
      <c r="C108" s="88"/>
      <c r="D108" s="97"/>
      <c r="E108" s="88"/>
      <c r="F108" s="88"/>
      <c r="G108" s="88"/>
      <c r="H108" s="7"/>
      <c r="I108" s="7"/>
      <c r="J108" s="7"/>
      <c r="K108" s="15"/>
      <c r="L108" s="92"/>
      <c r="M108" s="92"/>
      <c r="N108" s="92"/>
      <c r="O108" s="89"/>
      <c r="P108" s="89"/>
      <c r="Q108" s="243"/>
      <c r="R108" s="243"/>
      <c r="S108" s="243"/>
      <c r="T108" s="243"/>
      <c r="U108" s="243"/>
      <c r="V108" s="243"/>
      <c r="W108" s="243"/>
      <c r="X108" s="243"/>
      <c r="Y108" s="243"/>
      <c r="Z108" s="243"/>
      <c r="AA108" s="243"/>
      <c r="AB108" s="243"/>
      <c r="AC108" s="243"/>
    </row>
    <row r="109" spans="2:29" hidden="1" x14ac:dyDescent="0.25">
      <c r="B109" s="88"/>
      <c r="C109" s="88"/>
      <c r="D109" s="43" t="s">
        <v>47</v>
      </c>
      <c r="E109" s="1"/>
      <c r="F109" s="1"/>
      <c r="G109" s="1"/>
      <c r="H109" s="85"/>
      <c r="I109" s="7"/>
      <c r="J109" s="8"/>
      <c r="K109" s="85"/>
      <c r="L109" s="17"/>
      <c r="M109" s="17"/>
      <c r="N109" s="68" t="str">
        <f ca="1">IF(AND(CELL("type",H109)="v",CELL("type",K109)="v")=TRUE,IF(H109+K109=0,"",H109+K109),IF(AND(CELL("type",H109)="v",CELL("type",K109)&lt;&gt;"v")=TRUE,H109,IF(AND(CELL("type",H109)&lt;&gt;"v",CELL("type",K109)="v")=TRUE,K109,"")))</f>
        <v/>
      </c>
      <c r="O109" s="89"/>
      <c r="P109" s="89"/>
      <c r="Q109" s="224" t="s">
        <v>129</v>
      </c>
      <c r="R109" s="224"/>
      <c r="S109" s="224"/>
      <c r="T109" s="224"/>
      <c r="U109" s="224"/>
      <c r="V109" s="224"/>
      <c r="W109" s="224"/>
      <c r="X109" s="224"/>
      <c r="Y109" s="224"/>
      <c r="Z109" s="224"/>
      <c r="AA109" s="138"/>
      <c r="AB109" s="138"/>
      <c r="AC109" s="138"/>
    </row>
    <row r="110" spans="2:29" x14ac:dyDescent="0.25">
      <c r="B110" s="88"/>
      <c r="C110" s="88"/>
      <c r="D110" s="97"/>
      <c r="E110" s="88"/>
      <c r="F110" s="88"/>
      <c r="G110" s="88"/>
      <c r="H110" s="7"/>
      <c r="I110" s="7"/>
      <c r="J110" s="7"/>
      <c r="K110" s="15"/>
      <c r="L110" s="92"/>
      <c r="M110" s="92"/>
      <c r="N110" s="92"/>
      <c r="O110" s="89"/>
      <c r="P110" s="89"/>
      <c r="Q110" s="224"/>
      <c r="R110" s="224"/>
      <c r="S110" s="224"/>
      <c r="T110" s="224"/>
      <c r="U110" s="224"/>
      <c r="V110" s="224"/>
      <c r="W110" s="224"/>
      <c r="X110" s="224"/>
      <c r="Y110" s="224"/>
      <c r="Z110" s="224"/>
      <c r="AA110" s="138"/>
      <c r="AB110" s="138"/>
      <c r="AC110" s="138"/>
    </row>
    <row r="111" spans="2:29" x14ac:dyDescent="0.25">
      <c r="B111" s="88"/>
      <c r="C111" s="88"/>
      <c r="D111" s="171" t="s">
        <v>359</v>
      </c>
      <c r="E111"/>
      <c r="F111"/>
      <c r="G111"/>
      <c r="H111" s="84"/>
      <c r="I111" s="172"/>
      <c r="J111" s="173"/>
      <c r="K111" s="84"/>
      <c r="L111" s="174"/>
      <c r="M111" s="174"/>
      <c r="N111" s="175" t="str">
        <f ca="1">IF(AND(CELL("type",H111)="v",CELL("type",K111)="v")=TRUE,IF(H111+K111=0,"",H111+K111),IF(AND(CELL("type",H111)="v",CELL("type",K111)&lt;&gt;"v")=TRUE,H111,IF(AND(CELL("type",H111)&lt;&gt;"v",CELL("type",K111)="v")=TRUE,K111,"")))</f>
        <v/>
      </c>
      <c r="O111" s="89"/>
      <c r="P111" s="89"/>
      <c r="Q111" s="230" t="s">
        <v>360</v>
      </c>
      <c r="R111" s="230"/>
      <c r="S111" s="230"/>
      <c r="T111" s="230"/>
      <c r="U111" s="230"/>
      <c r="V111" s="230"/>
      <c r="W111" s="230"/>
      <c r="X111" s="230"/>
      <c r="Y111" s="230"/>
      <c r="Z111" s="230"/>
      <c r="AA111" s="170"/>
      <c r="AB111" s="170"/>
      <c r="AC111" s="170"/>
    </row>
    <row r="112" spans="2:29" x14ac:dyDescent="0.25">
      <c r="B112" s="88"/>
      <c r="C112" s="88"/>
      <c r="D112" s="97"/>
      <c r="E112" s="88"/>
      <c r="F112" s="88"/>
      <c r="G112" s="88"/>
      <c r="H112" s="7"/>
      <c r="I112" s="7"/>
      <c r="J112" s="7"/>
      <c r="K112" s="15"/>
      <c r="L112" s="92"/>
      <c r="M112" s="92"/>
      <c r="N112" s="92"/>
      <c r="O112" s="89"/>
      <c r="P112" s="89"/>
      <c r="Q112" s="231"/>
      <c r="R112" s="231"/>
      <c r="S112" s="231"/>
      <c r="T112" s="231"/>
      <c r="U112" s="231"/>
      <c r="V112" s="231"/>
      <c r="W112" s="231"/>
      <c r="X112" s="231"/>
      <c r="Y112" s="231"/>
      <c r="Z112" s="231"/>
      <c r="AA112" s="170"/>
      <c r="AB112" s="170"/>
      <c r="AC112" s="170"/>
    </row>
    <row r="113" spans="1:26" hidden="1" x14ac:dyDescent="0.25">
      <c r="B113" s="88"/>
      <c r="C113" s="88"/>
      <c r="D113" s="43" t="s">
        <v>49</v>
      </c>
      <c r="E113" s="1"/>
      <c r="F113" s="1"/>
      <c r="G113" s="1"/>
      <c r="H113" s="85"/>
      <c r="I113" s="7"/>
      <c r="J113" s="8"/>
      <c r="K113" s="85"/>
      <c r="L113" s="17"/>
      <c r="M113" s="17"/>
      <c r="N113" s="68" t="str">
        <f ca="1">IF(AND(CELL("type",H113)="v",CELL("type",K113)="v")=TRUE,IF(H113+K113=0,"",H113+K113),IF(AND(CELL("type",H113)="v",CELL("type",K113)&lt;&gt;"v")=TRUE,H113,IF(AND(CELL("type",H113)&lt;&gt;"v",CELL("type",K113)="v")=TRUE,K113,"")))</f>
        <v/>
      </c>
      <c r="O113" s="89"/>
      <c r="P113" s="89"/>
      <c r="Q113" s="224" t="s">
        <v>261</v>
      </c>
      <c r="R113" s="224"/>
      <c r="S113" s="224"/>
      <c r="T113" s="224"/>
      <c r="U113" s="224"/>
      <c r="V113" s="224"/>
      <c r="W113" s="224"/>
      <c r="X113" s="224"/>
      <c r="Y113" s="224"/>
      <c r="Z113" s="224"/>
    </row>
    <row r="114" spans="1:26" hidden="1" x14ac:dyDescent="0.25">
      <c r="B114" s="88"/>
      <c r="C114" s="88"/>
      <c r="D114" s="97"/>
      <c r="E114" s="88"/>
      <c r="F114" s="88"/>
      <c r="G114" s="88"/>
      <c r="H114" s="7"/>
      <c r="I114" s="7"/>
      <c r="J114" s="7"/>
      <c r="K114" s="15"/>
      <c r="L114" s="92"/>
      <c r="M114" s="92"/>
      <c r="N114" s="92"/>
      <c r="O114" s="89"/>
      <c r="P114" s="89"/>
      <c r="Q114" s="224"/>
      <c r="R114" s="224"/>
      <c r="S114" s="224"/>
      <c r="T114" s="224"/>
      <c r="U114" s="224"/>
      <c r="V114" s="224"/>
      <c r="W114" s="224"/>
      <c r="X114" s="224"/>
      <c r="Y114" s="224"/>
      <c r="Z114" s="224"/>
    </row>
    <row r="115" spans="1:26" hidden="1" x14ac:dyDescent="0.25">
      <c r="B115" s="88"/>
      <c r="C115" s="88"/>
      <c r="D115" s="43" t="s">
        <v>48</v>
      </c>
      <c r="E115" s="1"/>
      <c r="F115" s="1"/>
      <c r="G115" s="1"/>
      <c r="H115" s="85"/>
      <c r="I115" s="7"/>
      <c r="J115" s="8"/>
      <c r="K115" s="85"/>
      <c r="L115" s="17"/>
      <c r="M115" s="17"/>
      <c r="N115" s="68" t="str">
        <f ca="1">IF(AND(CELL("type",H115)="v",CELL("type",K115)="v")=TRUE,IF(H115+K115=0,"",H115+K115),IF(AND(CELL("type",H115)="v",CELL("type",K115)&lt;&gt;"v")=TRUE,H115,IF(AND(CELL("type",H115)&lt;&gt;"v",CELL("type",K115)="v")=TRUE,K115,"")))</f>
        <v/>
      </c>
      <c r="O115" s="89"/>
      <c r="P115" s="89"/>
    </row>
    <row r="116" spans="1:26" hidden="1" x14ac:dyDescent="0.25">
      <c r="B116" s="88"/>
      <c r="C116" s="88"/>
      <c r="D116" s="97"/>
      <c r="E116" s="88"/>
      <c r="F116" s="88"/>
      <c r="G116" s="88"/>
      <c r="H116" s="7"/>
      <c r="I116" s="7"/>
      <c r="J116" s="7"/>
      <c r="K116" s="15"/>
      <c r="L116" s="92"/>
      <c r="M116" s="92"/>
      <c r="N116" s="92"/>
      <c r="O116" s="89"/>
      <c r="P116" s="89"/>
    </row>
    <row r="117" spans="1:26" hidden="1" x14ac:dyDescent="0.25">
      <c r="B117" s="88"/>
      <c r="C117" s="88"/>
      <c r="D117" s="44" t="s">
        <v>9</v>
      </c>
      <c r="E117" s="1"/>
      <c r="F117" s="1"/>
      <c r="G117" s="1"/>
      <c r="H117" s="85"/>
      <c r="I117" s="24"/>
      <c r="J117" s="9"/>
      <c r="K117" s="85"/>
      <c r="L117" s="17"/>
      <c r="M117" s="17"/>
      <c r="N117" s="68" t="str">
        <f ca="1">IF(AND(CELL("type",H117)="v",CELL("type",K117)="v")=TRUE,IF(H117+K117=0,"",H117+K117),IF(AND(CELL("type",H117)="v",CELL("type",K117)&lt;&gt;"v")=TRUE,H117,IF(AND(CELL("type",H117)&lt;&gt;"v",CELL("type",K117)="v")=TRUE,K117,"")))</f>
        <v/>
      </c>
      <c r="O117" s="89"/>
      <c r="P117" s="89"/>
      <c r="Q117" s="228" t="s">
        <v>259</v>
      </c>
      <c r="R117" s="228"/>
      <c r="S117" s="228"/>
      <c r="T117" s="228"/>
      <c r="U117" s="228"/>
      <c r="V117" s="228"/>
      <c r="W117" s="228"/>
      <c r="X117" s="228"/>
      <c r="Y117" s="228"/>
      <c r="Z117" s="228"/>
    </row>
    <row r="118" spans="1:26" hidden="1" x14ac:dyDescent="0.25">
      <c r="B118" s="88"/>
      <c r="C118" s="88"/>
      <c r="D118" s="88"/>
      <c r="E118" s="88"/>
      <c r="F118" s="88"/>
      <c r="G118" s="88"/>
      <c r="H118" s="93"/>
      <c r="I118" s="93"/>
      <c r="J118" s="93"/>
      <c r="K118" s="92"/>
      <c r="L118" s="92"/>
      <c r="M118" s="92"/>
      <c r="N118" s="100"/>
      <c r="O118" s="89"/>
      <c r="P118" s="89"/>
      <c r="Q118" s="228"/>
      <c r="R118" s="228"/>
      <c r="S118" s="228"/>
      <c r="T118" s="228"/>
      <c r="U118" s="228"/>
      <c r="V118" s="228"/>
      <c r="W118" s="228"/>
      <c r="X118" s="228"/>
      <c r="Y118" s="228"/>
      <c r="Z118" s="228"/>
    </row>
    <row r="119" spans="1:26" x14ac:dyDescent="0.25">
      <c r="B119" s="41" t="s">
        <v>132</v>
      </c>
      <c r="C119" s="42" t="s">
        <v>54</v>
      </c>
      <c r="D119" s="1"/>
      <c r="E119" s="1"/>
      <c r="F119" s="1"/>
      <c r="G119" s="88"/>
      <c r="H119" s="93"/>
      <c r="I119" s="93"/>
      <c r="J119" s="93"/>
      <c r="K119" s="92"/>
      <c r="L119" s="92"/>
      <c r="M119" s="92"/>
      <c r="N119" s="92"/>
      <c r="O119" s="89"/>
      <c r="P119" s="89"/>
    </row>
    <row r="120" spans="1:26" x14ac:dyDescent="0.25">
      <c r="B120" s="88"/>
      <c r="C120" s="88"/>
      <c r="D120" s="42" t="s">
        <v>55</v>
      </c>
      <c r="E120" s="88"/>
      <c r="F120" s="88"/>
      <c r="G120" s="41" t="s">
        <v>10</v>
      </c>
      <c r="H120" s="86"/>
      <c r="I120" s="7"/>
      <c r="J120" s="10" t="s">
        <v>10</v>
      </c>
      <c r="K120" s="86"/>
      <c r="L120" s="15"/>
      <c r="M120" s="69" t="s">
        <v>10</v>
      </c>
      <c r="N120" s="68" t="str">
        <f ca="1">IF(AND(CELL("type",H120)="v",CELL("type",K120)="v")=TRUE,IF(H120+K120=0,"",H120+K120),IF(AND(CELL("type",H120)="v",CELL("type",K120)&lt;&gt;"v")=TRUE,H120,IF(AND(CELL("type",H120)&lt;&gt;"v",CELL("type",K120)="v")=TRUE,K120,"")))</f>
        <v/>
      </c>
      <c r="O120" s="89"/>
      <c r="P120" s="89"/>
    </row>
    <row r="121" spans="1:26" ht="12.75" customHeight="1" x14ac:dyDescent="0.25">
      <c r="B121" s="88"/>
      <c r="C121" s="88"/>
      <c r="D121" s="88"/>
      <c r="E121" s="88"/>
      <c r="F121" s="88"/>
      <c r="G121" s="88"/>
      <c r="H121" s="88"/>
      <c r="I121" s="88"/>
      <c r="J121" s="88"/>
      <c r="K121" s="91"/>
      <c r="L121" s="91"/>
      <c r="M121" s="91"/>
      <c r="N121" s="101"/>
      <c r="O121" s="89"/>
      <c r="P121" s="89"/>
      <c r="Q121" s="129">
        <v>0.05</v>
      </c>
      <c r="R121" s="130" t="s">
        <v>154</v>
      </c>
      <c r="S121" s="131"/>
      <c r="T121" s="131"/>
      <c r="U121" s="131"/>
      <c r="V121" s="132">
        <f ca="1">IF(ISERROR(N(N120)*N(Q121)),0,N(N120)*N(Q121))</f>
        <v>0</v>
      </c>
      <c r="W121" s="130" t="s">
        <v>155</v>
      </c>
      <c r="X121" s="131"/>
      <c r="Y121" s="131"/>
      <c r="Z121" s="131"/>
    </row>
    <row r="122" spans="1:26" ht="12.75" customHeight="1" x14ac:dyDescent="0.25">
      <c r="B122" s="104" t="s">
        <v>133</v>
      </c>
      <c r="C122" s="105" t="s">
        <v>366</v>
      </c>
      <c r="D122" s="88"/>
      <c r="E122" s="88"/>
      <c r="F122" s="88"/>
      <c r="G122" s="41" t="s">
        <v>10</v>
      </c>
      <c r="H122" s="86"/>
      <c r="I122" s="24"/>
      <c r="J122" s="41" t="s">
        <v>10</v>
      </c>
      <c r="K122" s="86"/>
      <c r="L122" s="17"/>
      <c r="M122" s="41" t="s">
        <v>10</v>
      </c>
      <c r="N122" s="68" t="str">
        <f ca="1">IF(AND(CELL("type",H122)="v",CELL("type",K122)="v")=TRUE,IF(H122+K122=0,"",H122+K122),IF(AND(CELL("type",H122)="v",CELL("type",K122)&lt;&gt;"v")=TRUE,H122,IF(AND(CELL("type",H122)&lt;&gt;"v",CELL("type",K122)="v")=TRUE,K122,"")))</f>
        <v/>
      </c>
      <c r="O122" s="89"/>
      <c r="P122" s="124" t="str">
        <f ca="1">IF(Q122="No","**","")</f>
        <v/>
      </c>
      <c r="Q122" s="133" t="str">
        <f ca="1">IF(N(N122)&lt;=V121,"Yes","No")</f>
        <v>Yes</v>
      </c>
      <c r="R122" s="134" t="s">
        <v>135</v>
      </c>
      <c r="S122" s="134"/>
      <c r="T122" s="134"/>
      <c r="U122" s="134"/>
      <c r="V122" s="134"/>
      <c r="W122" s="134"/>
      <c r="X122" s="134"/>
      <c r="Y122" s="134"/>
      <c r="Z122" s="134"/>
    </row>
    <row r="123" spans="1:26" ht="12.75" customHeight="1" x14ac:dyDescent="0.25">
      <c r="B123" s="88"/>
      <c r="C123" s="88"/>
      <c r="D123" s="88"/>
      <c r="E123" s="88"/>
      <c r="F123" s="88"/>
      <c r="G123" s="88"/>
      <c r="H123" s="88"/>
      <c r="I123" s="88"/>
      <c r="J123" s="88"/>
      <c r="K123" s="91"/>
      <c r="L123" s="91"/>
      <c r="M123" s="91"/>
      <c r="N123" s="101"/>
      <c r="O123" s="89"/>
      <c r="P123" s="89"/>
      <c r="Q123" s="135" t="str">
        <f ca="1">IF(Q122="No","The amount entered for 'Soft Cost Contingency' is too high by "&amp;TEXT(N(N122)-N(V121),"$#,##0.00")&amp;".  ","")</f>
        <v/>
      </c>
      <c r="R123" s="136"/>
      <c r="S123" s="136"/>
      <c r="T123" s="136"/>
      <c r="U123" s="136"/>
      <c r="V123" s="136"/>
      <c r="W123" s="136"/>
      <c r="X123" s="136"/>
      <c r="Y123" s="136"/>
      <c r="Z123" s="136"/>
    </row>
    <row r="124" spans="1:26" hidden="1" x14ac:dyDescent="0.25">
      <c r="A124" s="87"/>
      <c r="B124" s="94"/>
      <c r="C124" s="94"/>
      <c r="D124" s="94"/>
      <c r="E124" s="94"/>
      <c r="F124" s="94"/>
      <c r="G124" s="94"/>
      <c r="H124" s="94"/>
      <c r="I124" s="94"/>
      <c r="J124" s="94"/>
      <c r="K124" s="95"/>
      <c r="L124" s="95"/>
      <c r="M124" s="95"/>
      <c r="N124" s="95"/>
      <c r="O124" s="96"/>
      <c r="P124" s="96"/>
    </row>
    <row r="125" spans="1:26" hidden="1" x14ac:dyDescent="0.25">
      <c r="B125" s="65" t="str">
        <f>B$2</f>
        <v>Funded Development Viability and TDC PU Limitation Preview</v>
      </c>
      <c r="C125" s="88"/>
      <c r="D125" s="88"/>
      <c r="E125" s="88"/>
      <c r="F125" s="88"/>
      <c r="G125" s="88"/>
      <c r="H125" s="1"/>
      <c r="I125" s="1"/>
      <c r="J125" s="1"/>
      <c r="K125" s="67"/>
      <c r="L125" s="91"/>
      <c r="M125" s="91"/>
      <c r="N125" s="91"/>
      <c r="O125" s="89"/>
      <c r="P125" s="3" t="s">
        <v>265</v>
      </c>
    </row>
    <row r="126" spans="1:26" hidden="1" x14ac:dyDescent="0.25">
      <c r="B126" s="88"/>
      <c r="C126" s="88"/>
      <c r="D126" s="88"/>
      <c r="E126" s="88"/>
      <c r="F126" s="88"/>
      <c r="G126" s="88"/>
      <c r="H126" s="112" t="s">
        <v>0</v>
      </c>
      <c r="I126" s="1"/>
      <c r="J126" s="1"/>
      <c r="K126" s="112" t="s">
        <v>1</v>
      </c>
      <c r="L126" s="1"/>
      <c r="M126" s="33"/>
      <c r="N126" s="112">
        <v>3</v>
      </c>
      <c r="O126" s="89"/>
      <c r="P126" s="89"/>
    </row>
    <row r="127" spans="1:26" ht="23.1" hidden="1" customHeight="1" x14ac:dyDescent="0.25">
      <c r="B127" s="88"/>
      <c r="C127" s="88"/>
      <c r="D127" s="88"/>
      <c r="E127" s="88"/>
      <c r="F127" s="88"/>
      <c r="G127" s="88"/>
      <c r="H127" s="35" t="str">
        <f>H$23</f>
        <v>HC ELIGIBLE
COSTS</v>
      </c>
      <c r="I127" s="32"/>
      <c r="J127" s="32"/>
      <c r="K127" s="35" t="str">
        <f>K$23</f>
        <v>HC INELIGIBLE
COSTS</v>
      </c>
      <c r="L127" s="36"/>
      <c r="M127" s="72"/>
      <c r="N127" s="35" t="str">
        <f>N$23</f>
        <v>TOTAL
COSTS</v>
      </c>
      <c r="O127" s="89"/>
      <c r="P127" s="89"/>
    </row>
    <row r="128" spans="1:26" hidden="1" x14ac:dyDescent="0.25">
      <c r="B128" s="88"/>
      <c r="C128" s="38" t="s">
        <v>17</v>
      </c>
      <c r="D128" s="88"/>
      <c r="E128" s="88"/>
      <c r="F128" s="88"/>
      <c r="G128" s="88"/>
      <c r="H128" s="88"/>
      <c r="I128" s="88"/>
      <c r="J128" s="88"/>
      <c r="K128" s="91"/>
      <c r="L128" s="91"/>
      <c r="M128" s="91"/>
      <c r="N128" s="91"/>
      <c r="O128" s="89"/>
      <c r="P128" s="89"/>
    </row>
    <row r="129" spans="2:26" hidden="1" x14ac:dyDescent="0.25">
      <c r="B129" s="88"/>
      <c r="C129" s="38"/>
      <c r="D129" s="99" t="s">
        <v>18</v>
      </c>
      <c r="E129" s="99"/>
      <c r="F129" s="88"/>
      <c r="G129" s="88"/>
      <c r="H129" s="88"/>
      <c r="I129" s="88"/>
      <c r="J129" s="88"/>
      <c r="K129" s="91"/>
      <c r="L129" s="91"/>
      <c r="M129" s="91"/>
      <c r="N129" s="91"/>
      <c r="O129" s="89"/>
      <c r="P129" s="89"/>
    </row>
    <row r="130" spans="2:26" hidden="1" x14ac:dyDescent="0.25">
      <c r="B130" s="88"/>
      <c r="C130" s="38"/>
      <c r="D130" s="99"/>
      <c r="E130" s="99" t="s">
        <v>21</v>
      </c>
      <c r="F130" s="88"/>
      <c r="G130" s="88"/>
      <c r="H130" s="85"/>
      <c r="I130" s="7"/>
      <c r="J130" s="8"/>
      <c r="K130" s="85"/>
      <c r="L130" s="17"/>
      <c r="M130" s="15"/>
      <c r="N130" s="68" t="str">
        <f ca="1">IF(AND(CELL("type",H130)="v",CELL("type",K130)="v")=TRUE,IF(H130+K130=0,"",H130+K130),IF(AND(CELL("type",H130)="v",CELL("type",K130)&lt;&gt;"v")=TRUE,H130,IF(AND(CELL("type",H130)&lt;&gt;"v",CELL("type",K130)="v")=TRUE,K130,"")))</f>
        <v/>
      </c>
      <c r="O130" s="89"/>
      <c r="P130" s="89"/>
    </row>
    <row r="131" spans="2:26" hidden="1" x14ac:dyDescent="0.25">
      <c r="B131" s="88"/>
      <c r="C131" s="38"/>
      <c r="D131" s="99"/>
      <c r="E131" s="99"/>
      <c r="F131" s="88"/>
      <c r="G131" s="88"/>
      <c r="H131" s="93"/>
      <c r="I131" s="93"/>
      <c r="J131" s="93"/>
      <c r="K131" s="92"/>
      <c r="L131" s="92"/>
      <c r="M131" s="92"/>
      <c r="N131" s="92"/>
      <c r="O131" s="89"/>
      <c r="P131" s="89"/>
    </row>
    <row r="132" spans="2:26" hidden="1" x14ac:dyDescent="0.25">
      <c r="B132" s="88"/>
      <c r="C132" s="88"/>
      <c r="D132" s="99" t="s">
        <v>23</v>
      </c>
      <c r="E132" s="99"/>
      <c r="F132" s="88"/>
      <c r="G132" s="88"/>
      <c r="H132" s="93"/>
      <c r="I132" s="93"/>
      <c r="J132" s="93"/>
      <c r="K132" s="92"/>
      <c r="L132" s="92"/>
      <c r="M132" s="92"/>
      <c r="N132" s="92"/>
      <c r="O132" s="89"/>
      <c r="P132" s="89"/>
    </row>
    <row r="133" spans="2:26" hidden="1" x14ac:dyDescent="0.25">
      <c r="B133" s="88"/>
      <c r="C133" s="88"/>
      <c r="D133" s="99"/>
      <c r="E133" s="99" t="s">
        <v>24</v>
      </c>
      <c r="F133" s="88"/>
      <c r="G133" s="88"/>
      <c r="H133" s="85"/>
      <c r="I133" s="7"/>
      <c r="J133" s="8"/>
      <c r="K133" s="85"/>
      <c r="L133" s="17"/>
      <c r="M133" s="15"/>
      <c r="N133" s="68" t="str">
        <f ca="1">IF(AND(CELL("type",H133)="v",CELL("type",K133)="v")=TRUE,IF(H133+K133=0,"",H133+K133),IF(AND(CELL("type",H133)="v",CELL("type",K133)&lt;&gt;"v")=TRUE,H133,IF(AND(CELL("type",H133)&lt;&gt;"v",CELL("type",K133)="v")=TRUE,K133,"")))</f>
        <v/>
      </c>
      <c r="O133" s="89"/>
      <c r="P133" s="89"/>
    </row>
    <row r="134" spans="2:26" hidden="1" x14ac:dyDescent="0.25">
      <c r="B134" s="88"/>
      <c r="C134" s="88"/>
      <c r="D134" s="99"/>
      <c r="E134" s="99"/>
      <c r="F134" s="88"/>
      <c r="G134" s="88"/>
      <c r="H134" s="93"/>
      <c r="I134" s="93"/>
      <c r="J134" s="93"/>
      <c r="K134" s="92"/>
      <c r="L134" s="92"/>
      <c r="M134" s="92"/>
      <c r="N134" s="92"/>
      <c r="O134" s="89"/>
      <c r="P134" s="89"/>
    </row>
    <row r="135" spans="2:26" hidden="1" x14ac:dyDescent="0.25">
      <c r="B135" s="88"/>
      <c r="C135" s="88"/>
      <c r="D135" s="99" t="s">
        <v>19</v>
      </c>
      <c r="E135" s="99"/>
      <c r="F135" s="88"/>
      <c r="G135" s="88"/>
      <c r="H135" s="85"/>
      <c r="I135" s="7"/>
      <c r="J135" s="8"/>
      <c r="K135" s="85"/>
      <c r="L135" s="17"/>
      <c r="M135" s="15"/>
      <c r="N135" s="68" t="str">
        <f ca="1">IF(AND(CELL("type",H135)="v",CELL("type",K135)="v")=TRUE,IF(H135+K135=0,"",H135+K135),IF(AND(CELL("type",H135)="v",CELL("type",K135)&lt;&gt;"v")=TRUE,H135,IF(AND(CELL("type",H135)&lt;&gt;"v",CELL("type",K135)="v")=TRUE,K135,"")))</f>
        <v/>
      </c>
      <c r="O135" s="89"/>
      <c r="P135" s="89"/>
    </row>
    <row r="136" spans="2:26" hidden="1" x14ac:dyDescent="0.25">
      <c r="B136" s="88"/>
      <c r="C136" s="88"/>
      <c r="D136" s="99"/>
      <c r="E136" s="99"/>
      <c r="F136" s="88"/>
      <c r="G136" s="88"/>
      <c r="H136" s="93"/>
      <c r="I136" s="93"/>
      <c r="J136" s="93"/>
      <c r="K136" s="92"/>
      <c r="L136" s="92"/>
      <c r="M136" s="92"/>
      <c r="N136" s="91"/>
      <c r="O136" s="89"/>
      <c r="P136" s="89"/>
    </row>
    <row r="137" spans="2:26" hidden="1" x14ac:dyDescent="0.25">
      <c r="B137" s="88"/>
      <c r="C137" s="88"/>
      <c r="D137" s="99" t="s">
        <v>27</v>
      </c>
      <c r="E137" s="99"/>
      <c r="F137" s="88"/>
      <c r="G137" s="88"/>
      <c r="H137" s="93"/>
      <c r="I137" s="93"/>
      <c r="J137" s="93"/>
      <c r="K137" s="92"/>
      <c r="L137" s="92"/>
      <c r="M137" s="92"/>
      <c r="N137" s="92"/>
      <c r="O137" s="89"/>
      <c r="P137" s="89"/>
    </row>
    <row r="138" spans="2:26" ht="12.75" hidden="1" customHeight="1" x14ac:dyDescent="0.25">
      <c r="B138" s="88"/>
      <c r="C138" s="88"/>
      <c r="D138" s="99"/>
      <c r="E138" s="99" t="s">
        <v>28</v>
      </c>
      <c r="F138" s="88"/>
      <c r="G138" s="88"/>
      <c r="H138" s="85"/>
      <c r="I138" s="7"/>
      <c r="J138" s="8"/>
      <c r="K138" s="85"/>
      <c r="L138" s="17"/>
      <c r="M138" s="15"/>
      <c r="N138" s="68" t="str">
        <f ca="1">IF(AND(CELL("type",H138)="v",CELL("type",K138)="v")=TRUE,IF(H138+K138=0,"",H138+K138),IF(AND(CELL("type",H138)="v",CELL("type",K138)&lt;&gt;"v")=TRUE,H138,IF(AND(CELL("type",H138)&lt;&gt;"v",CELL("type",K138)="v")=TRUE,K138,"")))</f>
        <v/>
      </c>
      <c r="O138" s="89"/>
      <c r="P138" s="89"/>
      <c r="Q138" s="224" t="s">
        <v>136</v>
      </c>
      <c r="R138" s="224"/>
      <c r="S138" s="224"/>
      <c r="T138" s="224"/>
      <c r="U138" s="224"/>
      <c r="V138" s="224"/>
      <c r="W138" s="224"/>
      <c r="X138" s="224"/>
      <c r="Y138" s="224"/>
      <c r="Z138" s="224"/>
    </row>
    <row r="139" spans="2:26" hidden="1" x14ac:dyDescent="0.25">
      <c r="B139" s="88"/>
      <c r="C139" s="88"/>
      <c r="D139" s="99"/>
      <c r="E139" s="99"/>
      <c r="F139" s="88"/>
      <c r="G139" s="88"/>
      <c r="H139" s="93"/>
      <c r="I139" s="93"/>
      <c r="J139" s="93"/>
      <c r="K139" s="92"/>
      <c r="L139" s="92"/>
      <c r="M139" s="92"/>
      <c r="N139" s="91"/>
      <c r="O139" s="89"/>
      <c r="P139" s="89"/>
      <c r="Q139" s="224"/>
      <c r="R139" s="224"/>
      <c r="S139" s="224"/>
      <c r="T139" s="224"/>
      <c r="U139" s="224"/>
      <c r="V139" s="224"/>
      <c r="W139" s="224"/>
      <c r="X139" s="224"/>
      <c r="Y139" s="224"/>
      <c r="Z139" s="224"/>
    </row>
    <row r="140" spans="2:26" hidden="1" x14ac:dyDescent="0.25">
      <c r="B140" s="88"/>
      <c r="C140" s="88"/>
      <c r="D140" s="99" t="s">
        <v>20</v>
      </c>
      <c r="E140" s="99"/>
      <c r="F140" s="88"/>
      <c r="G140" s="88"/>
      <c r="H140" s="93"/>
      <c r="I140" s="93"/>
      <c r="J140" s="93"/>
      <c r="K140" s="92"/>
      <c r="L140" s="92"/>
      <c r="M140" s="92"/>
      <c r="N140" s="92"/>
      <c r="O140" s="89"/>
      <c r="P140" s="89"/>
    </row>
    <row r="141" spans="2:26" hidden="1" x14ac:dyDescent="0.25">
      <c r="B141" s="88"/>
      <c r="C141" s="88"/>
      <c r="D141" s="99"/>
      <c r="E141" s="99" t="s">
        <v>21</v>
      </c>
      <c r="F141" s="88"/>
      <c r="G141" s="88"/>
      <c r="H141" s="14"/>
      <c r="I141" s="7"/>
      <c r="J141" s="8"/>
      <c r="K141" s="85"/>
      <c r="L141" s="17"/>
      <c r="M141" s="15"/>
      <c r="N141" s="68" t="str">
        <f ca="1">IF(AND(CELL("type",H141)="v",CELL("type",K141)="v")=TRUE,IF(H141+K141=0,"",H141+K141),IF(AND(CELL("type",H141)="v",CELL("type",K141)&lt;&gt;"v")=TRUE,H141,IF(AND(CELL("type",H141)&lt;&gt;"v",CELL("type",K141)="v")=TRUE,K141,"")))</f>
        <v/>
      </c>
      <c r="O141" s="89"/>
      <c r="P141" s="89"/>
    </row>
    <row r="142" spans="2:26" hidden="1" x14ac:dyDescent="0.25">
      <c r="B142" s="88"/>
      <c r="C142" s="88"/>
      <c r="D142" s="99"/>
      <c r="E142" s="99"/>
      <c r="F142" s="88"/>
      <c r="G142" s="88"/>
      <c r="H142" s="93"/>
      <c r="I142" s="93"/>
      <c r="J142" s="93"/>
      <c r="K142" s="92"/>
      <c r="L142" s="92"/>
      <c r="M142" s="92"/>
      <c r="N142" s="92"/>
      <c r="O142" s="89"/>
      <c r="P142" s="89"/>
    </row>
    <row r="143" spans="2:26" hidden="1" x14ac:dyDescent="0.25">
      <c r="B143" s="88"/>
      <c r="C143" s="88"/>
      <c r="D143" s="99" t="s">
        <v>25</v>
      </c>
      <c r="E143" s="99"/>
      <c r="F143" s="88"/>
      <c r="G143" s="88"/>
      <c r="H143" s="93"/>
      <c r="I143" s="93"/>
      <c r="J143" s="93"/>
      <c r="K143" s="92"/>
      <c r="L143" s="92"/>
      <c r="M143" s="92"/>
      <c r="N143" s="92"/>
      <c r="O143" s="89"/>
      <c r="P143" s="89"/>
    </row>
    <row r="144" spans="2:26" hidden="1" x14ac:dyDescent="0.25">
      <c r="B144" s="88"/>
      <c r="C144" s="88"/>
      <c r="D144" s="99"/>
      <c r="E144" s="99" t="s">
        <v>24</v>
      </c>
      <c r="F144" s="88"/>
      <c r="G144" s="88"/>
      <c r="H144" s="14"/>
      <c r="I144" s="7"/>
      <c r="J144" s="8"/>
      <c r="K144" s="85"/>
      <c r="L144" s="17"/>
      <c r="M144" s="15"/>
      <c r="N144" s="68" t="str">
        <f ca="1">IF(AND(CELL("type",H144)="v",CELL("type",K144)="v")=TRUE,IF(H144+K144=0,"",H144+K144),IF(AND(CELL("type",H144)="v",CELL("type",K144)&lt;&gt;"v")=TRUE,H144,IF(AND(CELL("type",H144)&lt;&gt;"v",CELL("type",K144)="v")=TRUE,K144,"")))</f>
        <v/>
      </c>
      <c r="O144" s="89"/>
      <c r="P144" s="89"/>
    </row>
    <row r="145" spans="2:26" hidden="1" x14ac:dyDescent="0.25">
      <c r="B145" s="88"/>
      <c r="C145" s="88"/>
      <c r="D145" s="99"/>
      <c r="E145" s="99"/>
      <c r="F145" s="88"/>
      <c r="G145" s="88"/>
      <c r="H145" s="93"/>
      <c r="I145" s="93"/>
      <c r="J145" s="93"/>
      <c r="K145" s="92"/>
      <c r="L145" s="92"/>
      <c r="M145" s="92"/>
      <c r="N145" s="92"/>
      <c r="O145" s="89"/>
      <c r="P145" s="89"/>
    </row>
    <row r="146" spans="2:26" hidden="1" x14ac:dyDescent="0.25">
      <c r="B146" s="88"/>
      <c r="C146" s="88"/>
      <c r="D146" s="99" t="s">
        <v>22</v>
      </c>
      <c r="E146" s="99"/>
      <c r="F146" s="88"/>
      <c r="G146" s="88"/>
      <c r="H146" s="14"/>
      <c r="I146" s="7"/>
      <c r="J146" s="8"/>
      <c r="K146" s="85"/>
      <c r="L146" s="17"/>
      <c r="M146" s="15"/>
      <c r="N146" s="68" t="str">
        <f ca="1">IF(AND(CELL("type",H146)="v",CELL("type",K146)="v")=TRUE,IF(H146+K146=0,"",H146+K146),IF(AND(CELL("type",H146)="v",CELL("type",K146)&lt;&gt;"v")=TRUE,H146,IF(AND(CELL("type",H146)&lt;&gt;"v",CELL("type",K146)="v")=TRUE,K146,"")))</f>
        <v/>
      </c>
      <c r="O146" s="89"/>
      <c r="P146" s="89"/>
    </row>
    <row r="147" spans="2:26" hidden="1" x14ac:dyDescent="0.25">
      <c r="B147" s="88"/>
      <c r="C147" s="88"/>
      <c r="D147" s="99"/>
      <c r="E147" s="99"/>
      <c r="F147" s="88"/>
      <c r="G147" s="88"/>
      <c r="H147" s="93"/>
      <c r="I147" s="93"/>
      <c r="J147" s="93"/>
      <c r="K147" s="92"/>
      <c r="L147" s="92"/>
      <c r="M147" s="92"/>
      <c r="N147" s="92"/>
      <c r="O147" s="89"/>
      <c r="P147" s="89"/>
    </row>
    <row r="148" spans="2:26" hidden="1" x14ac:dyDescent="0.25">
      <c r="B148" s="88"/>
      <c r="C148" s="88"/>
      <c r="D148" s="99" t="s">
        <v>26</v>
      </c>
      <c r="E148" s="99"/>
      <c r="F148" s="88"/>
      <c r="G148" s="88"/>
      <c r="H148" s="93"/>
      <c r="I148" s="93"/>
      <c r="J148" s="93"/>
      <c r="K148" s="92"/>
      <c r="L148" s="92"/>
      <c r="M148" s="92"/>
      <c r="N148" s="92"/>
      <c r="O148" s="89"/>
      <c r="P148" s="89"/>
    </row>
    <row r="149" spans="2:26" hidden="1" x14ac:dyDescent="0.25">
      <c r="B149" s="88"/>
      <c r="C149" s="88"/>
      <c r="D149" s="99"/>
      <c r="E149" s="99" t="s">
        <v>21</v>
      </c>
      <c r="F149" s="88"/>
      <c r="G149" s="88"/>
      <c r="H149" s="85"/>
      <c r="I149" s="7"/>
      <c r="J149" s="8"/>
      <c r="K149" s="85"/>
      <c r="L149" s="17"/>
      <c r="M149" s="15"/>
      <c r="N149" s="68" t="str">
        <f ca="1">IF(AND(CELL("type",H149)="v",CELL("type",K149)="v")=TRUE,IF(H149+K149=0,"",H149+K149),IF(AND(CELL("type",H149)="v",CELL("type",K149)&lt;&gt;"v")=TRUE,H149,IF(AND(CELL("type",H149)&lt;&gt;"v",CELL("type",K149)="v")=TRUE,K149,"")))</f>
        <v/>
      </c>
      <c r="O149" s="89"/>
      <c r="P149" s="89"/>
    </row>
    <row r="150" spans="2:26" hidden="1" x14ac:dyDescent="0.25">
      <c r="B150" s="88"/>
      <c r="C150" s="88"/>
      <c r="D150" s="99"/>
      <c r="E150" s="99"/>
      <c r="F150" s="88"/>
      <c r="G150" s="88"/>
      <c r="H150" s="93"/>
      <c r="I150" s="93"/>
      <c r="J150" s="93"/>
      <c r="K150" s="92"/>
      <c r="L150" s="92"/>
      <c r="M150" s="92"/>
      <c r="N150" s="92"/>
      <c r="O150" s="89"/>
      <c r="P150" s="89"/>
    </row>
    <row r="151" spans="2:26" hidden="1" x14ac:dyDescent="0.25">
      <c r="B151" s="88"/>
      <c r="C151" s="88"/>
      <c r="D151" s="99" t="s">
        <v>97</v>
      </c>
      <c r="E151" s="99"/>
      <c r="F151" s="88"/>
      <c r="G151" s="88"/>
      <c r="H151" s="85"/>
      <c r="I151" s="7"/>
      <c r="J151" s="8"/>
      <c r="K151" s="85"/>
      <c r="L151" s="17"/>
      <c r="M151" s="15"/>
      <c r="N151" s="68" t="str">
        <f ca="1">IF(AND(CELL("type",H151)="v",CELL("type",K151)="v")=TRUE,IF(H151+K151=0,"",H151+K151),IF(AND(CELL("type",H151)="v",CELL("type",K151)&lt;&gt;"v")=TRUE,H151,IF(AND(CELL("type",H151)&lt;&gt;"v",CELL("type",K151)="v")=TRUE,K151,"")))</f>
        <v/>
      </c>
      <c r="O151" s="89"/>
      <c r="P151" s="89"/>
    </row>
    <row r="152" spans="2:26" hidden="1" x14ac:dyDescent="0.25">
      <c r="B152" s="88"/>
      <c r="C152" s="88"/>
      <c r="D152" s="99"/>
      <c r="E152" s="99"/>
      <c r="F152" s="88"/>
      <c r="G152" s="88"/>
      <c r="H152" s="93"/>
      <c r="I152" s="93"/>
      <c r="J152" s="93"/>
      <c r="K152" s="92"/>
      <c r="L152" s="92"/>
      <c r="M152" s="92"/>
      <c r="N152" s="92"/>
      <c r="O152" s="89"/>
      <c r="P152" s="89"/>
    </row>
    <row r="153" spans="2:26" hidden="1" x14ac:dyDescent="0.25">
      <c r="B153" s="88"/>
      <c r="C153" s="88"/>
      <c r="D153" s="40" t="s">
        <v>9</v>
      </c>
      <c r="E153" s="37"/>
      <c r="F153" s="1"/>
      <c r="G153" s="1"/>
      <c r="H153" s="85"/>
      <c r="I153" s="24"/>
      <c r="J153" s="9"/>
      <c r="K153" s="85"/>
      <c r="L153" s="17"/>
      <c r="M153" s="15"/>
      <c r="N153" s="68" t="str">
        <f ca="1">IF(AND(CELL("type",H153)="v",CELL("type",K153)="v")=TRUE,IF(H153+K153=0,"",H153+K153),IF(AND(CELL("type",H153)="v",CELL("type",K153)&lt;&gt;"v")=TRUE,H153,IF(AND(CELL("type",H153)&lt;&gt;"v",CELL("type",K153)="v")=TRUE,K153,"")))</f>
        <v/>
      </c>
      <c r="O153" s="89"/>
      <c r="P153" s="89"/>
      <c r="Q153" s="228" t="s">
        <v>267</v>
      </c>
      <c r="R153" s="228"/>
      <c r="S153" s="228"/>
      <c r="T153" s="228"/>
      <c r="U153" s="228"/>
      <c r="V153" s="228"/>
      <c r="W153" s="228"/>
      <c r="X153" s="228"/>
      <c r="Y153" s="228"/>
      <c r="Z153" s="228"/>
    </row>
    <row r="154" spans="2:26" hidden="1" x14ac:dyDescent="0.25">
      <c r="B154" s="88"/>
      <c r="C154" s="88"/>
      <c r="D154" s="88"/>
      <c r="E154" s="88"/>
      <c r="F154" s="88"/>
      <c r="G154" s="88"/>
      <c r="H154" s="92"/>
      <c r="I154" s="93"/>
      <c r="J154" s="93"/>
      <c r="K154" s="92"/>
      <c r="L154" s="92"/>
      <c r="M154" s="92"/>
      <c r="N154" s="92"/>
      <c r="O154" s="89"/>
      <c r="P154" s="89"/>
      <c r="Q154" s="228"/>
      <c r="R154" s="228"/>
      <c r="S154" s="228"/>
      <c r="T154" s="228"/>
      <c r="U154" s="228"/>
      <c r="V154" s="228"/>
      <c r="W154" s="228"/>
      <c r="X154" s="228"/>
      <c r="Y154" s="228"/>
      <c r="Z154" s="228"/>
    </row>
    <row r="155" spans="2:26" x14ac:dyDescent="0.25">
      <c r="B155" s="41" t="s">
        <v>58</v>
      </c>
      <c r="C155" s="42" t="s">
        <v>59</v>
      </c>
      <c r="D155" s="88"/>
      <c r="E155" s="88"/>
      <c r="F155" s="88"/>
      <c r="G155" s="41" t="s">
        <v>10</v>
      </c>
      <c r="H155" s="86"/>
      <c r="I155" s="7"/>
      <c r="J155" s="10" t="s">
        <v>10</v>
      </c>
      <c r="K155" s="86"/>
      <c r="L155" s="15"/>
      <c r="M155" s="69" t="s">
        <v>10</v>
      </c>
      <c r="N155" s="68" t="str">
        <f ca="1">IF(AND(CELL("type",H155)="v",CELL("type",K155)="v")=TRUE,IF(H155+K155=0,"",H155+K155),IF(AND(CELL("type",H155)="v",CELL("type",K155)&lt;&gt;"v")=TRUE,H155,IF(AND(CELL("type",H155)&lt;&gt;"v",CELL("type",K155)="v")=TRUE,K155,"")))</f>
        <v/>
      </c>
      <c r="O155" s="89"/>
      <c r="P155" s="89"/>
    </row>
    <row r="156" spans="2:26" x14ac:dyDescent="0.25">
      <c r="B156" s="88"/>
      <c r="C156" s="88"/>
      <c r="D156" s="88"/>
      <c r="E156" s="88"/>
      <c r="F156" s="88"/>
      <c r="G156" s="88"/>
      <c r="H156" s="92"/>
      <c r="I156" s="93"/>
      <c r="J156" s="93"/>
      <c r="K156" s="92"/>
      <c r="L156" s="92"/>
      <c r="M156" s="92"/>
      <c r="N156" s="92"/>
      <c r="O156" s="89"/>
      <c r="P156" s="89"/>
    </row>
    <row r="157" spans="2:26" hidden="1" x14ac:dyDescent="0.25">
      <c r="B157" s="41"/>
      <c r="C157" s="55" t="s">
        <v>60</v>
      </c>
      <c r="D157" s="37"/>
      <c r="E157" s="37"/>
      <c r="F157" s="37"/>
      <c r="G157" s="37"/>
      <c r="H157" s="16"/>
      <c r="I157" s="8"/>
      <c r="J157" s="8"/>
      <c r="K157" s="16"/>
      <c r="L157" s="16"/>
      <c r="M157" s="16"/>
      <c r="N157" s="16"/>
      <c r="O157" s="89"/>
      <c r="P157" s="89"/>
    </row>
    <row r="158" spans="2:26" hidden="1" x14ac:dyDescent="0.25">
      <c r="B158" s="37"/>
      <c r="C158" s="55" t="s">
        <v>151</v>
      </c>
      <c r="D158" s="11"/>
      <c r="E158" s="25"/>
      <c r="F158" s="25"/>
      <c r="G158" s="1"/>
      <c r="H158" s="16"/>
      <c r="I158" s="7"/>
      <c r="J158" s="8"/>
      <c r="K158" s="16"/>
      <c r="L158" s="17"/>
      <c r="M158" s="17"/>
      <c r="N158" s="17"/>
      <c r="O158" s="89"/>
      <c r="P158" s="89"/>
      <c r="Q158" s="224"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58" s="224"/>
      <c r="S158" s="224"/>
      <c r="T158" s="224"/>
      <c r="U158" s="224"/>
      <c r="V158" s="224"/>
      <c r="W158" s="224"/>
      <c r="X158" s="224"/>
      <c r="Y158" s="224"/>
      <c r="Z158" s="224"/>
    </row>
    <row r="159" spans="2:26" ht="12.75" hidden="1" customHeight="1" x14ac:dyDescent="0.25">
      <c r="B159" s="1"/>
      <c r="C159" s="46"/>
      <c r="D159" s="37" t="s">
        <v>150</v>
      </c>
      <c r="E159" s="1"/>
      <c r="F159" s="1"/>
      <c r="G159" s="41"/>
      <c r="H159" s="85"/>
      <c r="I159" s="24"/>
      <c r="J159" s="10"/>
      <c r="K159" s="85"/>
      <c r="L159" s="17"/>
      <c r="M159" s="69"/>
      <c r="N159" s="122" t="str">
        <f ca="1">IF(AND(CELL("type",H159)="v",CELL("type",K159)="v")=TRUE,IF(H159+K159=0,"",H159+K159),IF(AND(CELL("type",H159)="v",CELL("type",K159)&lt;&gt;"v")=TRUE,H159,IF(AND(CELL("type",H159)&lt;&gt;"v",CELL("type",K159)="v")=TRUE,K159,"")))</f>
        <v/>
      </c>
      <c r="O159" s="89"/>
      <c r="P159" s="89"/>
      <c r="Q159" s="224"/>
      <c r="R159" s="224"/>
      <c r="S159" s="224"/>
      <c r="T159" s="224"/>
      <c r="U159" s="224"/>
      <c r="V159" s="224"/>
      <c r="W159" s="224"/>
      <c r="X159" s="224"/>
      <c r="Y159" s="224"/>
      <c r="Z159" s="224"/>
    </row>
    <row r="160" spans="2:26" hidden="1" x14ac:dyDescent="0.25">
      <c r="B160" s="88"/>
      <c r="C160" s="46"/>
      <c r="D160" s="37"/>
      <c r="E160" s="1"/>
      <c r="F160" s="1"/>
      <c r="G160" s="1"/>
      <c r="H160" s="102"/>
      <c r="I160" s="15"/>
      <c r="J160" s="16"/>
      <c r="K160" s="102"/>
      <c r="L160" s="17"/>
      <c r="M160" s="17"/>
      <c r="N160" s="18"/>
      <c r="O160" s="89"/>
      <c r="P160" s="89"/>
    </row>
    <row r="161" spans="1:27" hidden="1" x14ac:dyDescent="0.25">
      <c r="B161" s="41"/>
      <c r="C161" s="11"/>
      <c r="D161" s="11" t="s">
        <v>9</v>
      </c>
      <c r="E161" s="29"/>
      <c r="F161" s="29"/>
      <c r="G161" s="41"/>
      <c r="H161" s="85"/>
      <c r="I161" s="24"/>
      <c r="J161" s="10"/>
      <c r="K161" s="85"/>
      <c r="L161" s="21"/>
      <c r="M161" s="69"/>
      <c r="N161" s="122" t="str">
        <f ca="1">IF(AND(CELL("type",H161)="v",CELL("type",K161)="v")=TRUE,IF(H161+K161=0,"",H161+K161),IF(AND(CELL("type",H161)="v",CELL("type",K161)&lt;&gt;"v")=TRUE,H161,IF(AND(CELL("type",H161)&lt;&gt;"v",CELL("type",K161)="v")=TRUE,K161,"")))</f>
        <v/>
      </c>
      <c r="O161" s="89"/>
      <c r="P161" s="89"/>
    </row>
    <row r="162" spans="1:27" hidden="1" x14ac:dyDescent="0.25">
      <c r="A162" s="88"/>
      <c r="B162" s="46"/>
      <c r="C162" s="1"/>
      <c r="D162" s="37"/>
      <c r="E162" s="1"/>
      <c r="F162" s="1"/>
      <c r="G162" s="29"/>
      <c r="H162" s="103"/>
      <c r="I162" s="19"/>
      <c r="J162" s="20"/>
      <c r="K162" s="103"/>
      <c r="L162" s="21"/>
      <c r="M162" s="21"/>
      <c r="N162" s="21"/>
      <c r="O162" s="89"/>
      <c r="P162" s="89"/>
    </row>
    <row r="163" spans="1:27" x14ac:dyDescent="0.25">
      <c r="A163" s="88"/>
      <c r="B163" s="41" t="s">
        <v>89</v>
      </c>
      <c r="C163" s="11" t="s">
        <v>152</v>
      </c>
      <c r="D163" s="37"/>
      <c r="E163" s="1"/>
      <c r="F163" s="1"/>
      <c r="G163" s="29"/>
      <c r="H163" s="103"/>
      <c r="I163" s="19"/>
      <c r="J163" s="20"/>
      <c r="K163" s="103"/>
      <c r="L163" s="21"/>
      <c r="M163" s="21"/>
      <c r="N163" s="21"/>
      <c r="O163" s="89"/>
      <c r="P163" s="89"/>
      <c r="Q163" s="224"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63" s="224"/>
      <c r="S163" s="224"/>
      <c r="T163" s="224"/>
      <c r="U163" s="224"/>
      <c r="V163" s="224"/>
      <c r="W163" s="224"/>
      <c r="X163" s="224"/>
      <c r="Y163" s="224"/>
      <c r="Z163" s="224"/>
    </row>
    <row r="164" spans="1:27" x14ac:dyDescent="0.25">
      <c r="A164" s="88"/>
      <c r="B164" s="41"/>
      <c r="C164" s="11" t="s">
        <v>151</v>
      </c>
      <c r="D164" s="37"/>
      <c r="E164" s="1"/>
      <c r="F164" s="1"/>
      <c r="G164" s="41" t="s">
        <v>10</v>
      </c>
      <c r="H164" s="86"/>
      <c r="I164" s="24"/>
      <c r="J164" s="10" t="s">
        <v>10</v>
      </c>
      <c r="K164" s="86"/>
      <c r="L164" s="21"/>
      <c r="M164" s="69" t="s">
        <v>10</v>
      </c>
      <c r="N164" s="68" t="str">
        <f ca="1">IF(AND(CELL("type",H164)="v",CELL("type",K164)="v")=TRUE,IF(H164+K164=0,"",H164+K164),IF(AND(CELL("type",H164)="v",CELL("type",K164)&lt;&gt;"v")=TRUE,H164,IF(AND(CELL("type",H164)&lt;&gt;"v",CELL("type",K164)="v")=TRUE,K164,"")))</f>
        <v/>
      </c>
      <c r="O164" s="89"/>
      <c r="P164" s="89"/>
      <c r="Q164" s="224"/>
      <c r="R164" s="224"/>
      <c r="S164" s="224"/>
      <c r="T164" s="224"/>
      <c r="U164" s="224"/>
      <c r="V164" s="224"/>
      <c r="W164" s="224"/>
      <c r="X164" s="224"/>
      <c r="Y164" s="224"/>
      <c r="Z164" s="224"/>
    </row>
    <row r="165" spans="1:27" x14ac:dyDescent="0.25">
      <c r="A165" s="88"/>
      <c r="B165" s="46"/>
      <c r="C165" s="1"/>
      <c r="D165" s="37"/>
      <c r="E165" s="1"/>
      <c r="F165" s="1"/>
      <c r="G165" s="29"/>
      <c r="H165" s="103"/>
      <c r="I165" s="19"/>
      <c r="J165" s="20"/>
      <c r="K165" s="103"/>
      <c r="L165" s="21"/>
      <c r="M165" s="21"/>
      <c r="N165" s="21"/>
      <c r="O165" s="89"/>
      <c r="P165" s="89"/>
    </row>
    <row r="166" spans="1:27" x14ac:dyDescent="0.25">
      <c r="B166" s="41" t="s">
        <v>61</v>
      </c>
      <c r="C166" s="11" t="s">
        <v>65</v>
      </c>
      <c r="D166" s="11"/>
      <c r="E166" s="25"/>
      <c r="F166" s="25"/>
      <c r="G166" s="41" t="s">
        <v>10</v>
      </c>
      <c r="H166" s="68" t="str">
        <f ca="1">IF(IF(CELL("type",H52)="v",H52,0)+IF(CELL("type",H54)="v",H54,0)+IF(CELL("type",H120)="v",H120,0)+IF(CELL("type",H122)="v",H122,0)+IF(CELL("type",H155)="v",H155,0)+IF(CELL("type",H164)="v",H164,0)=0,"",IF(CELL("type",H52)="v",H52,0)+IF(CELL("type",H54)="v",H54,0)+IF(CELL("type",H120)="v",H120,0)+IF(CELL("type",H122)="v",H122,0)+IF(CELL("type",H155)="v",H155,0)+IF(CELL("type",H164)="v",H164,0))</f>
        <v/>
      </c>
      <c r="I166" s="7"/>
      <c r="J166" s="10" t="s">
        <v>10</v>
      </c>
      <c r="K166" s="68" t="str">
        <f ca="1">IF(IF(CELL("type",K52)="v",K52,0)+IF(CELL("type",K54)="v",K54,0)+IF(CELL("type",K120)="v",K120,0)+IF(CELL("type",K122)="v",K122,0)+IF(CELL("type",K155)="v",K155,0)+IF(CELL("type",K164)="v",K164,0)=0,"",IF(CELL("type",K52)="v",K52,0)+IF(CELL("type",K54)="v",K54,0)+IF(CELL("type",K120)="v",K120,0)+IF(CELL("type",K122)="v",K122,0)+IF(CELL("type",K155)="v",K155,0)+IF(CELL("type",K164)="v",K164,0))</f>
        <v/>
      </c>
      <c r="L166" s="17"/>
      <c r="M166" s="69" t="s">
        <v>10</v>
      </c>
      <c r="N166" s="68" t="str">
        <f ca="1">IF(AND(CELL("type",H166)="v",CELL("type",K166)="v")=TRUE,IF(H166+K166=0,"",H166+K166),IF(AND(CELL("type",H166)="v",CELL("type",K166)&lt;&gt;"v")=TRUE,H166,IF(AND(CELL("type",H166)&lt;&gt;"v",CELL("type",K166)="v")=TRUE,K166,"")))</f>
        <v/>
      </c>
      <c r="O166" s="89"/>
      <c r="P166" s="89"/>
    </row>
    <row r="167" spans="1:27" x14ac:dyDescent="0.25">
      <c r="B167" s="47"/>
      <c r="C167" s="1"/>
      <c r="D167" s="37" t="s">
        <v>153</v>
      </c>
      <c r="E167" s="1"/>
      <c r="F167" s="1"/>
      <c r="G167" s="1"/>
      <c r="H167" s="17"/>
      <c r="I167" s="7"/>
      <c r="J167" s="9"/>
      <c r="K167" s="17"/>
      <c r="L167" s="17"/>
      <c r="M167" s="17"/>
      <c r="N167" s="17"/>
      <c r="O167" s="89"/>
      <c r="P167" s="89"/>
    </row>
    <row r="168" spans="1:27" x14ac:dyDescent="0.25">
      <c r="B168" s="48"/>
      <c r="C168" s="49"/>
      <c r="D168" s="29"/>
      <c r="E168" s="29"/>
      <c r="F168" s="29"/>
      <c r="G168" s="29"/>
      <c r="H168" s="103"/>
      <c r="I168" s="22"/>
      <c r="J168" s="23"/>
      <c r="K168" s="103"/>
      <c r="L168" s="74"/>
      <c r="M168" s="74"/>
      <c r="N168" s="21"/>
      <c r="O168" s="89"/>
      <c r="P168" s="89"/>
      <c r="Q168" s="139" t="s">
        <v>145</v>
      </c>
      <c r="R168" s="140"/>
      <c r="S168" s="140"/>
      <c r="T168" s="140"/>
      <c r="U168" s="140"/>
      <c r="V168" s="140"/>
      <c r="W168" s="140"/>
      <c r="X168" s="140"/>
      <c r="Y168" s="140"/>
      <c r="Z168" s="140"/>
      <c r="AA168" s="140"/>
    </row>
    <row r="169" spans="1:27" x14ac:dyDescent="0.25">
      <c r="C169" s="38" t="s">
        <v>367</v>
      </c>
      <c r="D169" s="11"/>
      <c r="E169" s="1"/>
      <c r="F169" s="1"/>
      <c r="G169" s="29"/>
      <c r="H169" s="103"/>
      <c r="I169" s="22"/>
      <c r="J169" s="23"/>
      <c r="K169" s="103"/>
      <c r="L169" s="74"/>
      <c r="M169" s="74"/>
      <c r="N169" s="21"/>
      <c r="O169" s="89"/>
      <c r="P169" s="89"/>
      <c r="Q169" s="140"/>
      <c r="R169" s="140"/>
      <c r="S169" s="140"/>
      <c r="T169" s="140"/>
      <c r="U169" s="140"/>
      <c r="V169" s="140"/>
      <c r="W169" s="140"/>
      <c r="X169" s="140"/>
      <c r="Y169" s="140"/>
      <c r="Z169" s="140"/>
    </row>
    <row r="170" spans="1:27" x14ac:dyDescent="0.25">
      <c r="B170" s="118"/>
      <c r="C170" s="46"/>
      <c r="D170" s="37" t="s">
        <v>137</v>
      </c>
      <c r="E170" s="37"/>
      <c r="F170" s="37"/>
      <c r="G170" s="29"/>
      <c r="H170" s="86"/>
      <c r="I170" s="24"/>
      <c r="J170" s="9"/>
      <c r="K170" s="86"/>
      <c r="L170" s="17"/>
      <c r="M170" s="15"/>
      <c r="N170" s="68" t="str">
        <f ca="1">IF(AND(CELL("type",H170)="v",CELL("type",K170)="v")=TRUE,IF(H170+K170=0,"",H170+K170),IF(AND(CELL("type",H170)="v",CELL("type",K170)&lt;&gt;"v")=TRUE,H170,IF(AND(CELL("type",H170)&lt;&gt;"v",CELL("type",K170)="v")=TRUE,K170,"")))</f>
        <v/>
      </c>
      <c r="O170" s="89"/>
      <c r="P170" s="124" t="str">
        <f ca="1">IF(Q171="No","**","")</f>
        <v/>
      </c>
      <c r="Q170" s="161" t="str">
        <f>IF(OR(Q172=E418,Q172=""),"(select below)",Q172)</f>
        <v>(select below)</v>
      </c>
      <c r="R170" s="130" t="s">
        <v>263</v>
      </c>
      <c r="S170" s="131"/>
      <c r="T170" s="131"/>
      <c r="U170" s="131"/>
      <c r="V170" s="132">
        <f ca="1">ROUNDDOWN(N(N164)*IF(N(Q$170)=21%,16%,N(Q$170)),0)</f>
        <v>0</v>
      </c>
      <c r="W170" s="142" t="str">
        <f>"= Maximum Non-Acq. Developer Fee ($)"&amp;IF(N(Q170)=21%,", exclusive of the 5% ODR portion listed on a separate line.","")</f>
        <v>= Maximum Non-Acq. Developer Fee ($)</v>
      </c>
      <c r="X170" s="131"/>
      <c r="Y170" s="131"/>
      <c r="Z170" s="131"/>
    </row>
    <row r="171" spans="1:27" x14ac:dyDescent="0.25">
      <c r="B171" s="118"/>
      <c r="C171" s="46"/>
      <c r="D171" s="37"/>
      <c r="E171" s="37"/>
      <c r="F171" s="37"/>
      <c r="G171" s="29"/>
      <c r="H171" s="103"/>
      <c r="I171" s="22"/>
      <c r="J171" s="23"/>
      <c r="K171" s="103"/>
      <c r="L171" s="74"/>
      <c r="M171" s="74"/>
      <c r="N171" s="21"/>
      <c r="O171" s="89"/>
      <c r="P171" s="89"/>
      <c r="Q171" s="141" t="str">
        <f ca="1">IF(AND(N(N164)&gt;0,N(N170)=0,N(N177)=0),"No",IF(N(N170)&gt;ROUNDDOWN(N(N164)*N(Q$170),0),"No","Yes"))</f>
        <v>Yes</v>
      </c>
      <c r="R171" s="136" t="s">
        <v>143</v>
      </c>
      <c r="S171" s="136"/>
      <c r="T171" s="136"/>
      <c r="U171" s="136"/>
      <c r="V171" s="136"/>
      <c r="W171" s="136"/>
      <c r="X171" s="136"/>
      <c r="Y171" s="136"/>
      <c r="Z171" s="136"/>
    </row>
    <row r="172" spans="1:27" x14ac:dyDescent="0.25">
      <c r="B172" s="118"/>
      <c r="C172" s="46"/>
      <c r="D172" s="37" t="s">
        <v>139</v>
      </c>
      <c r="E172" s="37"/>
      <c r="F172" s="37"/>
      <c r="G172" s="29"/>
      <c r="H172" s="86"/>
      <c r="I172" s="24"/>
      <c r="J172" s="9"/>
      <c r="K172" s="86"/>
      <c r="L172" s="17"/>
      <c r="M172" s="15"/>
      <c r="N172" s="68" t="str">
        <f ca="1">IF(AND(CELL("type",H172)="v",CELL("type",K172)="v")=TRUE,IF(H172+K172=0,"",H172+K172),IF(AND(CELL("type",H172)="v",CELL("type",K172)&lt;&gt;"v")=TRUE,H172,IF(AND(CELL("type",H172)&lt;&gt;"v",CELL("type",K172)="v")=TRUE,K172,"")))</f>
        <v/>
      </c>
      <c r="O172" s="89"/>
      <c r="P172" s="124" t="str">
        <f ca="1">IF(Q173="No","**","")</f>
        <v/>
      </c>
      <c r="Q172" s="160" t="s">
        <v>363</v>
      </c>
      <c r="R172" s="142" t="s">
        <v>262</v>
      </c>
      <c r="S172" s="131"/>
      <c r="T172" s="131"/>
      <c r="U172" s="131"/>
      <c r="V172" s="143">
        <f ca="1">ROUNDDOWN((N(N166)-N(N164))*IF(N(Q$172)=21%,16%,N(Q$172)),0)</f>
        <v>0</v>
      </c>
      <c r="W172" s="142" t="str">
        <f>"= Maximum Non-Acq. Developer Fee ($)"&amp;IF(N(Q172)=21%,", exclusive of the 5% ODR portion listed on a separate line.","")</f>
        <v>= Maximum Non-Acq. Developer Fee ($)</v>
      </c>
      <c r="X172" s="131"/>
      <c r="Y172" s="131"/>
      <c r="Z172" s="131"/>
    </row>
    <row r="173" spans="1:27" x14ac:dyDescent="0.25">
      <c r="B173" s="118"/>
      <c r="C173" s="46"/>
      <c r="D173" s="37"/>
      <c r="E173" s="37"/>
      <c r="F173" s="37"/>
      <c r="G173" s="29"/>
      <c r="H173" s="116"/>
      <c r="I173" s="119"/>
      <c r="J173" s="120"/>
      <c r="K173" s="116"/>
      <c r="L173" s="18"/>
      <c r="M173" s="121"/>
      <c r="N173" s="18"/>
      <c r="O173" s="89"/>
      <c r="P173" s="89"/>
      <c r="Q173" s="141" t="str">
        <f ca="1">IF(OR(N(N172)+N(N175)&gt;ROUNDDOWN((N(N166)-N(N164))*N(Q$172)+N(N164)*IF(N(Q$172)=21%,5%,0),0),AND(N(N166)-N(N164)&gt;0,N(N172)+N(N175)=0,N(N177)=0)),"No","Yes")</f>
        <v>Yes</v>
      </c>
      <c r="R173" s="136" t="s">
        <v>143</v>
      </c>
      <c r="S173" s="136"/>
      <c r="T173" s="136"/>
      <c r="U173" s="136"/>
      <c r="V173" s="136"/>
      <c r="W173" s="136"/>
      <c r="X173" s="136"/>
      <c r="Y173" s="136"/>
      <c r="Z173" s="136"/>
    </row>
    <row r="174" spans="1:27" x14ac:dyDescent="0.25">
      <c r="B174" s="118"/>
      <c r="C174" s="46"/>
      <c r="D174" s="37" t="s">
        <v>274</v>
      </c>
      <c r="E174" s="37"/>
      <c r="F174" s="37"/>
      <c r="G174" s="29"/>
      <c r="H174" s="116"/>
      <c r="I174" s="119"/>
      <c r="J174" s="120"/>
      <c r="K174" s="116"/>
      <c r="L174" s="18"/>
      <c r="M174" s="121"/>
      <c r="N174" s="18"/>
      <c r="O174" s="89"/>
      <c r="P174" s="89"/>
      <c r="Q174" s="162"/>
      <c r="R174" s="134"/>
      <c r="S174" s="134"/>
      <c r="T174" s="134"/>
      <c r="U174" s="134"/>
      <c r="V174" s="134"/>
      <c r="W174" s="134"/>
      <c r="X174" s="134"/>
      <c r="Y174" s="134"/>
      <c r="Z174" s="134"/>
    </row>
    <row r="175" spans="1:27" x14ac:dyDescent="0.25">
      <c r="B175" s="118"/>
      <c r="C175" s="46"/>
      <c r="D175" s="28" t="s">
        <v>362</v>
      </c>
      <c r="E175" s="37"/>
      <c r="F175" s="37"/>
      <c r="G175" s="29"/>
      <c r="H175" s="164" t="str">
        <f>IF(Q172=21%,ROUNDDOWN(5%*N(N166),0),"")</f>
        <v/>
      </c>
      <c r="I175" s="24"/>
      <c r="J175" s="9"/>
      <c r="K175" s="164"/>
      <c r="L175" s="17"/>
      <c r="M175" s="15"/>
      <c r="N175" s="163" t="str">
        <f ca="1">IF(AND(CELL("type",H175)="v",CELL("type",K175)="v")=TRUE,IF(H175+K175=0,"",H175+K175),IF(AND(CELL("type",H175)="v",CELL("type",K175)&lt;&gt;"v")=TRUE,H175,IF(AND(CELL("type",H175)&lt;&gt;"v",CELL("type",K175)="v")=TRUE,K175,"")))</f>
        <v/>
      </c>
      <c r="O175" s="89"/>
      <c r="P175" s="89"/>
      <c r="Q175" s="224" t="s">
        <v>275</v>
      </c>
      <c r="R175" s="224"/>
      <c r="S175" s="224"/>
      <c r="T175" s="224"/>
      <c r="U175" s="224"/>
      <c r="V175" s="224"/>
      <c r="W175" s="224"/>
      <c r="X175" s="224"/>
      <c r="Y175" s="224"/>
      <c r="Z175" s="224"/>
    </row>
    <row r="176" spans="1:27" x14ac:dyDescent="0.25">
      <c r="B176" s="118"/>
      <c r="C176" s="46"/>
      <c r="D176" s="37"/>
      <c r="E176" s="37"/>
      <c r="F176" s="37"/>
      <c r="G176" s="29"/>
      <c r="H176" s="116"/>
      <c r="I176" s="119"/>
      <c r="J176" s="120"/>
      <c r="K176" s="116"/>
      <c r="L176" s="18"/>
      <c r="M176" s="121"/>
      <c r="N176" s="18"/>
      <c r="O176" s="89"/>
      <c r="P176" s="89"/>
      <c r="Q176" s="224"/>
      <c r="R176" s="224"/>
      <c r="S176" s="224"/>
      <c r="T176" s="224"/>
      <c r="U176" s="224"/>
      <c r="V176" s="224"/>
      <c r="W176" s="224"/>
      <c r="X176" s="224"/>
      <c r="Y176" s="224"/>
      <c r="Z176" s="224"/>
    </row>
    <row r="177" spans="1:26" x14ac:dyDescent="0.25">
      <c r="B177" s="41" t="s">
        <v>62</v>
      </c>
      <c r="C177" s="11" t="s">
        <v>138</v>
      </c>
      <c r="D177" s="11"/>
      <c r="E177" s="37"/>
      <c r="F177" s="37"/>
      <c r="G177" s="41" t="s">
        <v>10</v>
      </c>
      <c r="H177" s="68" t="str">
        <f>IF(SUM(H170:H176)=0,"",SUM(H170:H176))</f>
        <v/>
      </c>
      <c r="I177" s="24"/>
      <c r="J177" s="10" t="s">
        <v>10</v>
      </c>
      <c r="K177" s="68" t="str">
        <f>IF(SUM(K170:K176)=0,"",SUM(K170:K176))</f>
        <v/>
      </c>
      <c r="L177" s="18"/>
      <c r="M177" s="75" t="s">
        <v>10</v>
      </c>
      <c r="N177" s="68" t="str">
        <f ca="1">IF(AND(CELL("type",H177)="v",CELL("type",K177)="v")=TRUE,IF(H177+K177=0,"",H177+K177),IF(AND(CELL("type",H177)="v",CELL("type",K177)&lt;&gt;"v")=TRUE,H177,IF(AND(CELL("type",H177)&lt;&gt;"v",CELL("type",K177)="v")=TRUE,K177,"")))</f>
        <v/>
      </c>
      <c r="O177" s="89"/>
      <c r="P177" s="124" t="str">
        <f ca="1">IF(Q178="No","**","")</f>
        <v/>
      </c>
      <c r="Q177" s="144"/>
      <c r="R177" s="145"/>
      <c r="S177" s="131"/>
      <c r="T177" s="131"/>
      <c r="U177" s="131"/>
      <c r="V177" s="132">
        <f ca="1">V170+V172+N(N175)</f>
        <v>0</v>
      </c>
      <c r="W177" s="130" t="s">
        <v>160</v>
      </c>
      <c r="X177" s="131"/>
      <c r="Y177" s="131"/>
      <c r="Z177" s="131"/>
    </row>
    <row r="178" spans="1:26" x14ac:dyDescent="0.25">
      <c r="B178" s="99"/>
      <c r="C178" s="99"/>
      <c r="D178" s="99"/>
      <c r="E178" s="99"/>
      <c r="F178" s="99"/>
      <c r="G178" s="88"/>
      <c r="H178" s="88"/>
      <c r="I178" s="88"/>
      <c r="J178" s="88"/>
      <c r="K178" s="91"/>
      <c r="L178" s="91"/>
      <c r="M178" s="91"/>
      <c r="N178" s="91"/>
      <c r="O178" s="89"/>
      <c r="P178" s="89"/>
      <c r="Q178" s="141" t="str">
        <f ca="1">IF(OR(AND(N(N177)=0,N(N166)&gt;0),N(N177)&gt;V177,Q171="No",Q173="No"),"No","Yes")</f>
        <v>Yes</v>
      </c>
      <c r="R178" s="136" t="s">
        <v>144</v>
      </c>
      <c r="S178" s="136"/>
      <c r="T178" s="136"/>
      <c r="U178" s="136"/>
      <c r="V178" s="136"/>
      <c r="W178" s="136"/>
      <c r="X178" s="136"/>
      <c r="Y178" s="136"/>
      <c r="Z178" s="136"/>
    </row>
    <row r="179" spans="1:26" x14ac:dyDescent="0.25">
      <c r="B179" s="104" t="s">
        <v>63</v>
      </c>
      <c r="C179" s="105" t="s">
        <v>368</v>
      </c>
      <c r="G179" s="41" t="s">
        <v>10</v>
      </c>
      <c r="H179" s="14"/>
      <c r="I179" s="24"/>
      <c r="J179" s="41" t="s">
        <v>10</v>
      </c>
      <c r="K179" s="85"/>
      <c r="L179" s="17"/>
      <c r="M179" s="41" t="s">
        <v>10</v>
      </c>
      <c r="N179" s="68" t="str">
        <f ca="1">IF(AND(CELL("type",H179)="v",CELL("type",K179)="v")=TRUE,IF(H179+K179=0,"",H179+K179),IF(AND(CELL("type",H179)="v",CELL("type",K179)&lt;&gt;"v")=TRUE,H179,IF(AND(CELL("type",H179)&lt;&gt;"v",CELL("type",K179)="v")=TRUE,K179,"")))</f>
        <v/>
      </c>
      <c r="O179" s="89"/>
      <c r="P179" s="89"/>
      <c r="Q179" s="240" t="str">
        <f ca="1">IF(Q178="No",IF(AND(N(N166)&gt;0,N(N177)=0),"A Developer fee must be entered.  If it is not, the RFA requires the scorer to add the maximum Developer Fee ("&amp;TEXT(V177,"$#,##0.00")&amp;").",IF(N(N177)&gt;V177,"The amount entered for 'Total Developer Fee' is too high by "&amp;TEXT(N(N177)-V177,"$#,##0.00")&amp;".",IF(AND(Q171="No",Q173="Yes"),"The amount entered for 'Developer Fee on Acquisition Costs' is too high.",IF(AND(Q171="Yes",Q173="No"),"The amount entered for 'Developer Fee on Non-Acquisition Costs' is too high.","")))),"")</f>
        <v/>
      </c>
      <c r="R179" s="240"/>
      <c r="S179" s="240"/>
      <c r="T179" s="240"/>
      <c r="U179" s="240"/>
      <c r="V179" s="240"/>
      <c r="W179" s="240"/>
      <c r="X179" s="240"/>
      <c r="Y179" s="240"/>
      <c r="Z179" s="240"/>
    </row>
    <row r="180" spans="1:26" x14ac:dyDescent="0.25">
      <c r="B180" s="47"/>
      <c r="C180" s="1"/>
      <c r="D180" s="11"/>
      <c r="E180" s="1"/>
      <c r="F180" s="1"/>
      <c r="G180" s="1"/>
      <c r="H180" s="8"/>
      <c r="I180" s="7"/>
      <c r="J180" s="8"/>
      <c r="K180" s="16"/>
      <c r="L180" s="17"/>
      <c r="M180" s="17"/>
      <c r="N180" s="17"/>
      <c r="O180" s="89"/>
      <c r="P180" s="89"/>
      <c r="Q180" s="241"/>
      <c r="R180" s="241"/>
      <c r="S180" s="241"/>
      <c r="T180" s="241"/>
      <c r="U180" s="241"/>
      <c r="V180" s="241"/>
      <c r="W180" s="241"/>
      <c r="X180" s="241"/>
      <c r="Y180" s="241"/>
      <c r="Z180" s="241"/>
    </row>
    <row r="181" spans="1:26" x14ac:dyDescent="0.25">
      <c r="B181" s="41" t="s">
        <v>64</v>
      </c>
      <c r="C181" s="11" t="s">
        <v>66</v>
      </c>
      <c r="D181" s="11"/>
      <c r="E181" s="1"/>
      <c r="F181" s="1"/>
      <c r="G181" s="41"/>
      <c r="H181" s="14"/>
      <c r="I181" s="24"/>
      <c r="J181" s="10" t="s">
        <v>10</v>
      </c>
      <c r="K181" s="86"/>
      <c r="L181" s="17"/>
      <c r="M181" s="69" t="s">
        <v>10</v>
      </c>
      <c r="N181" s="68" t="str">
        <f ca="1">IF(AND(CELL("type",H181)="v",CELL("type",K181)="v")=TRUE,IF(H181+K181=0,"",H181+K181),IF(AND(CELL("type",H181)="v",CELL("type",K181)&lt;&gt;"v")=TRUE,H181,IF(AND(CELL("type",H181)&lt;&gt;"v",CELL("type",K181)="v")=TRUE,K181,"")))</f>
        <v/>
      </c>
      <c r="O181" s="89"/>
      <c r="P181" s="89"/>
      <c r="Q181" s="224" t="str">
        <f ca="1">"The amount to be recognized for the "&amp;IF(N(N164)&gt;0,"allocation of ","")&amp;"the purchase price of the land cannot exceed the appraised value.*"</f>
        <v>The amount to be recognized for the the purchase price of the land cannot exceed the appraised value.*</v>
      </c>
      <c r="R181" s="224"/>
      <c r="S181" s="224"/>
      <c r="T181" s="224"/>
      <c r="U181" s="224"/>
      <c r="V181" s="224"/>
      <c r="W181" s="224"/>
      <c r="X181" s="224"/>
      <c r="Y181" s="224"/>
      <c r="Z181" s="224"/>
    </row>
    <row r="182" spans="1:26" x14ac:dyDescent="0.25">
      <c r="B182" s="47"/>
      <c r="C182" s="1"/>
      <c r="D182" s="50"/>
      <c r="E182" s="1"/>
      <c r="F182" s="1"/>
      <c r="G182" s="1"/>
      <c r="H182" s="9"/>
      <c r="I182" s="7"/>
      <c r="J182" s="9"/>
      <c r="K182" s="17"/>
      <c r="L182" s="17"/>
      <c r="M182" s="17"/>
      <c r="N182" s="17"/>
      <c r="O182" s="89"/>
      <c r="P182" s="89"/>
      <c r="Q182" s="224"/>
      <c r="R182" s="224"/>
      <c r="S182" s="224"/>
      <c r="T182" s="224"/>
      <c r="U182" s="224"/>
      <c r="V182" s="224"/>
      <c r="W182" s="224"/>
      <c r="X182" s="224"/>
      <c r="Y182" s="224"/>
      <c r="Z182" s="224"/>
    </row>
    <row r="183" spans="1:26" x14ac:dyDescent="0.25">
      <c r="B183" s="41" t="s">
        <v>94</v>
      </c>
      <c r="C183" s="11" t="s">
        <v>361</v>
      </c>
      <c r="D183" s="11"/>
      <c r="E183" s="1"/>
      <c r="F183" s="1"/>
      <c r="G183" s="41" t="s">
        <v>10</v>
      </c>
      <c r="H183" s="68" t="str">
        <f ca="1">IF(IF(CELL("type",H166)="v",H166,0)+IF(CELL("type",H177)="v",H177,0)+IF(CELL("type",H179)="v",H179,0)+IF(CELL("type",H181)="v",H181,0)=0,"",IF(CELL("type",H166)="v",H166,0)+IF(CELL("type",H177)="v",H177,0)+IF(CELL("type",H179)="v",H179,0)+IF(CELL("type",H181)="v",H181,0))</f>
        <v/>
      </c>
      <c r="I183" s="7"/>
      <c r="J183" s="10" t="s">
        <v>10</v>
      </c>
      <c r="K183" s="68" t="str">
        <f ca="1">IF(IF(CELL("type",K166)="v",K166,0)+IF(CELL("type",K177)="v",K177,0)+IF(CELL("type",K179)="v",K179,0)+IF(CELL("type",K181)="v",K181,0)=0,"",IF(CELL("type",K166)="v",K166,0)+IF(CELL("type",K177)="v",K177,0)+IF(CELL("type",K179)="v",K179,0)+IF(CELL("type",K181)="v",K181,0))</f>
        <v/>
      </c>
      <c r="L183" s="17"/>
      <c r="M183" s="69" t="s">
        <v>10</v>
      </c>
      <c r="N183" s="68" t="str">
        <f ca="1">IF(AND(CELL("type",H183)="v",CELL("type",K183)="v")=TRUE,IF(H183+K183=0,"",H183+K183),IF(AND(CELL("type",H183)="v",CELL("type",K183)&lt;&gt;"v")=TRUE,H183,IF(AND(CELL("type",H183)&lt;&gt;"v",CELL("type",K183)="v")=TRUE,K183,"")))</f>
        <v/>
      </c>
      <c r="O183" s="89"/>
      <c r="P183" s="89"/>
      <c r="Q183" s="146" t="str">
        <f ca="1">IF(AND(K$15=F$418,N(N183)&gt;0),"Please select the appropriate Development Category from the drop-down menu at the top of the Development Cost Pro Forma.","")</f>
        <v/>
      </c>
    </row>
    <row r="184" spans="1:26" ht="13.8" thickBot="1" x14ac:dyDescent="0.3">
      <c r="B184" s="1"/>
      <c r="C184" s="1"/>
      <c r="D184" s="1" t="s">
        <v>95</v>
      </c>
      <c r="E184" s="1"/>
      <c r="F184" s="1"/>
      <c r="G184" s="1"/>
      <c r="H184" s="1"/>
      <c r="I184" s="1"/>
      <c r="J184" s="1"/>
      <c r="K184" s="67"/>
      <c r="L184" s="67"/>
      <c r="M184" s="67"/>
      <c r="N184" s="67"/>
      <c r="O184" s="89"/>
      <c r="P184" s="89"/>
    </row>
    <row r="185" spans="1:26" hidden="1" x14ac:dyDescent="0.25">
      <c r="A185" s="87"/>
      <c r="B185" s="94"/>
      <c r="C185" s="94"/>
      <c r="D185" s="94"/>
      <c r="E185" s="94"/>
      <c r="F185" s="94"/>
      <c r="G185" s="94"/>
      <c r="H185" s="94"/>
      <c r="I185" s="94"/>
      <c r="J185" s="94"/>
      <c r="K185" s="95"/>
      <c r="L185" s="95"/>
      <c r="M185" s="95"/>
      <c r="N185" s="95"/>
      <c r="O185" s="96"/>
      <c r="P185" s="96"/>
    </row>
    <row r="186" spans="1:26" hidden="1" x14ac:dyDescent="0.25">
      <c r="B186" s="65" t="str">
        <f>B$2</f>
        <v>Funded Development Viability and TDC PU Limitation Preview</v>
      </c>
      <c r="C186" s="88"/>
      <c r="D186" s="88"/>
      <c r="E186" s="88"/>
      <c r="F186" s="88"/>
      <c r="G186" s="88"/>
      <c r="H186" s="88"/>
      <c r="I186" s="88"/>
      <c r="J186" s="88"/>
      <c r="K186" s="91"/>
      <c r="L186" s="91"/>
      <c r="M186" s="91"/>
      <c r="N186" s="91"/>
      <c r="O186" s="89"/>
      <c r="P186" s="3" t="s">
        <v>266</v>
      </c>
    </row>
    <row r="187" spans="1:26" hidden="1" x14ac:dyDescent="0.25">
      <c r="B187" s="88"/>
      <c r="C187" s="88"/>
      <c r="D187" s="88"/>
      <c r="E187" s="88"/>
      <c r="F187" s="88"/>
      <c r="G187" s="88"/>
      <c r="H187" s="88"/>
      <c r="I187" s="88"/>
      <c r="J187" s="88"/>
      <c r="K187" s="91"/>
      <c r="L187" s="91"/>
      <c r="M187" s="91"/>
      <c r="N187" s="91"/>
      <c r="O187" s="89"/>
      <c r="P187" s="89"/>
    </row>
    <row r="188" spans="1:26" hidden="1" x14ac:dyDescent="0.25">
      <c r="B188" s="25" t="s">
        <v>67</v>
      </c>
      <c r="C188" s="1"/>
      <c r="D188" s="1"/>
      <c r="E188" s="1"/>
      <c r="F188" s="1"/>
      <c r="G188" s="1"/>
      <c r="H188" s="1"/>
      <c r="I188" s="1"/>
      <c r="J188" s="1"/>
      <c r="K188" s="67"/>
      <c r="L188" s="67"/>
      <c r="M188" s="67"/>
      <c r="N188" s="67"/>
      <c r="O188" s="2"/>
      <c r="P188" s="89"/>
    </row>
    <row r="189" spans="1:26" hidden="1" x14ac:dyDescent="0.25">
      <c r="B189" s="25"/>
      <c r="C189" s="1"/>
      <c r="D189" s="1"/>
      <c r="E189" s="1"/>
      <c r="F189" s="1"/>
      <c r="G189" s="1"/>
      <c r="H189" s="1"/>
      <c r="I189" s="1"/>
      <c r="J189" s="1"/>
      <c r="K189" s="67"/>
      <c r="L189" s="67"/>
      <c r="M189" s="67"/>
      <c r="N189" s="67"/>
      <c r="O189" s="2"/>
      <c r="P189" s="89"/>
    </row>
    <row r="190" spans="1:26" hidden="1" x14ac:dyDescent="0.25">
      <c r="B190" s="25" t="s">
        <v>141</v>
      </c>
      <c r="C190" s="1"/>
      <c r="D190" s="1"/>
      <c r="E190" s="1"/>
      <c r="F190" s="1"/>
      <c r="G190" s="1"/>
      <c r="H190" s="1"/>
      <c r="I190" s="1"/>
      <c r="J190" s="1"/>
      <c r="K190" s="67"/>
      <c r="L190" s="67"/>
      <c r="M190" s="67"/>
      <c r="N190" s="67"/>
      <c r="O190" s="2"/>
      <c r="P190" s="89"/>
    </row>
    <row r="191" spans="1:26" hidden="1" x14ac:dyDescent="0.25">
      <c r="B191" s="25" t="s">
        <v>140</v>
      </c>
      <c r="C191" s="1"/>
      <c r="D191" s="1"/>
      <c r="E191" s="1"/>
      <c r="F191" s="1"/>
      <c r="G191" s="1"/>
      <c r="H191" s="1"/>
      <c r="I191" s="1"/>
      <c r="J191" s="1"/>
      <c r="K191" s="67"/>
      <c r="L191" s="67"/>
      <c r="M191" s="67"/>
      <c r="N191" s="67"/>
      <c r="O191" s="2"/>
      <c r="P191" s="89"/>
    </row>
    <row r="192" spans="1:26" hidden="1" x14ac:dyDescent="0.25">
      <c r="B192" s="1"/>
      <c r="C192" s="1"/>
      <c r="D192" s="1"/>
      <c r="E192" s="1"/>
      <c r="F192" s="1"/>
      <c r="G192" s="1"/>
      <c r="H192" s="1"/>
      <c r="I192" s="1"/>
      <c r="J192" s="1"/>
      <c r="K192" s="67"/>
      <c r="L192" s="67"/>
      <c r="M192" s="67"/>
      <c r="N192" s="67"/>
      <c r="O192" s="2"/>
      <c r="P192" s="89"/>
    </row>
    <row r="193" spans="2:16" hidden="1" x14ac:dyDescent="0.25">
      <c r="B193" s="25" t="s">
        <v>86</v>
      </c>
      <c r="C193" s="1"/>
      <c r="D193" s="1"/>
      <c r="E193" s="1"/>
      <c r="F193" s="1"/>
      <c r="G193" s="1"/>
      <c r="H193" s="1"/>
      <c r="I193" s="1"/>
      <c r="J193" s="1"/>
      <c r="K193" s="67"/>
      <c r="L193" s="67"/>
      <c r="M193" s="67"/>
      <c r="N193" s="67"/>
      <c r="O193" s="2"/>
      <c r="P193" s="89"/>
    </row>
    <row r="194" spans="2:16" hidden="1" x14ac:dyDescent="0.25">
      <c r="B194" s="1"/>
      <c r="C194" s="1"/>
      <c r="D194" s="1"/>
      <c r="E194" s="1"/>
      <c r="F194" s="1"/>
      <c r="G194" s="1"/>
      <c r="H194" s="1"/>
      <c r="I194" s="1"/>
      <c r="J194" s="1"/>
      <c r="K194" s="67"/>
      <c r="L194" s="67"/>
      <c r="M194" s="67"/>
      <c r="N194" s="67"/>
      <c r="O194" s="2"/>
      <c r="P194" s="89"/>
    </row>
    <row r="195" spans="2:16" hidden="1" x14ac:dyDescent="0.25">
      <c r="B195" s="88"/>
      <c r="C195" s="51" t="s">
        <v>71</v>
      </c>
      <c r="D195" s="25"/>
      <c r="E195" s="25"/>
      <c r="F195" s="25"/>
      <c r="G195" s="1"/>
      <c r="H195" s="1"/>
      <c r="I195" s="1"/>
      <c r="J195" s="1"/>
      <c r="K195" s="67"/>
      <c r="L195" s="67"/>
      <c r="M195" s="67"/>
      <c r="N195" s="67"/>
      <c r="O195" s="2"/>
      <c r="P195" s="89"/>
    </row>
    <row r="196" spans="2:16" hidden="1" x14ac:dyDescent="0.25">
      <c r="B196" s="88"/>
      <c r="C196" s="52" t="s">
        <v>72</v>
      </c>
      <c r="D196" s="1"/>
      <c r="E196" s="1"/>
      <c r="F196" s="1"/>
      <c r="G196" s="1"/>
      <c r="H196" s="1"/>
      <c r="I196" s="1"/>
      <c r="J196" s="1"/>
      <c r="K196" s="67"/>
      <c r="L196" s="67"/>
      <c r="M196" s="67"/>
      <c r="N196" s="67"/>
      <c r="O196" s="2"/>
      <c r="P196" s="89"/>
    </row>
    <row r="197" spans="2:16" hidden="1" x14ac:dyDescent="0.25">
      <c r="B197" s="88"/>
      <c r="C197" s="53"/>
      <c r="D197" s="1"/>
      <c r="E197" s="1"/>
      <c r="F197" s="1"/>
      <c r="G197" s="1"/>
      <c r="H197" s="1"/>
      <c r="I197" s="1"/>
      <c r="J197" s="1"/>
      <c r="K197" s="67"/>
      <c r="L197" s="67"/>
      <c r="M197" s="67"/>
      <c r="N197" s="67"/>
      <c r="O197" s="2"/>
      <c r="P197" s="89"/>
    </row>
    <row r="198" spans="2:16" hidden="1" x14ac:dyDescent="0.25">
      <c r="B198" s="88"/>
      <c r="C198" s="88"/>
      <c r="D198" s="1" t="s">
        <v>93</v>
      </c>
      <c r="E198" s="1"/>
      <c r="F198" s="205"/>
      <c r="G198" s="206"/>
      <c r="H198" s="206"/>
      <c r="I198" s="206"/>
      <c r="J198" s="206"/>
      <c r="K198" s="206"/>
      <c r="L198" s="206"/>
      <c r="M198" s="206"/>
      <c r="N198" s="206"/>
      <c r="O198" s="207"/>
      <c r="P198" s="124" t="str">
        <f ca="1">IF(AND(F198="",N32&lt;&gt;""),"**","")</f>
        <v/>
      </c>
    </row>
    <row r="199" spans="2:16" hidden="1" x14ac:dyDescent="0.25">
      <c r="B199" s="88"/>
      <c r="C199" s="88"/>
      <c r="D199" s="54"/>
      <c r="E199" s="54"/>
      <c r="F199" s="208"/>
      <c r="G199" s="209"/>
      <c r="H199" s="209"/>
      <c r="I199" s="209"/>
      <c r="J199" s="209"/>
      <c r="K199" s="209"/>
      <c r="L199" s="209"/>
      <c r="M199" s="209"/>
      <c r="N199" s="209"/>
      <c r="O199" s="210"/>
      <c r="P199" s="89"/>
    </row>
    <row r="200" spans="2:16" hidden="1" x14ac:dyDescent="0.25">
      <c r="B200" s="88"/>
      <c r="C200" s="88"/>
      <c r="D200" s="1"/>
      <c r="E200" s="1"/>
      <c r="F200" s="211"/>
      <c r="G200" s="212"/>
      <c r="H200" s="212"/>
      <c r="I200" s="212"/>
      <c r="J200" s="212"/>
      <c r="K200" s="212"/>
      <c r="L200" s="212"/>
      <c r="M200" s="212"/>
      <c r="N200" s="212"/>
      <c r="O200" s="213"/>
      <c r="P200" s="89"/>
    </row>
    <row r="201" spans="2:16" hidden="1" x14ac:dyDescent="0.25">
      <c r="B201" s="88"/>
      <c r="C201" s="88"/>
      <c r="D201" s="1"/>
      <c r="E201" s="1"/>
      <c r="F201" s="1"/>
      <c r="G201" s="1"/>
      <c r="H201" s="1"/>
      <c r="I201" s="1"/>
      <c r="J201" s="1"/>
      <c r="K201" s="67"/>
      <c r="L201" s="67"/>
      <c r="M201" s="67"/>
      <c r="N201" s="67"/>
      <c r="O201" s="2"/>
      <c r="P201" s="89"/>
    </row>
    <row r="202" spans="2:16" hidden="1" x14ac:dyDescent="0.25">
      <c r="B202" s="88"/>
      <c r="C202" s="88"/>
      <c r="D202" s="1" t="s">
        <v>70</v>
      </c>
      <c r="E202" s="1"/>
      <c r="F202" s="205"/>
      <c r="G202" s="206"/>
      <c r="H202" s="206"/>
      <c r="I202" s="206"/>
      <c r="J202" s="206"/>
      <c r="K202" s="206"/>
      <c r="L202" s="206"/>
      <c r="M202" s="206"/>
      <c r="N202" s="206"/>
      <c r="O202" s="207"/>
      <c r="P202" s="124" t="str">
        <f ca="1">IF(AND(F202="",N44&lt;&gt;""),"**","")</f>
        <v/>
      </c>
    </row>
    <row r="203" spans="2:16" hidden="1" x14ac:dyDescent="0.25">
      <c r="B203" s="88"/>
      <c r="C203" s="54"/>
      <c r="D203" s="54"/>
      <c r="E203" s="54"/>
      <c r="F203" s="208"/>
      <c r="G203" s="209"/>
      <c r="H203" s="209"/>
      <c r="I203" s="209"/>
      <c r="J203" s="209"/>
      <c r="K203" s="209"/>
      <c r="L203" s="209"/>
      <c r="M203" s="209"/>
      <c r="N203" s="209"/>
      <c r="O203" s="210"/>
      <c r="P203" s="89"/>
    </row>
    <row r="204" spans="2:16" hidden="1" x14ac:dyDescent="0.25">
      <c r="B204" s="88"/>
      <c r="C204" s="1"/>
      <c r="D204" s="1"/>
      <c r="E204" s="1"/>
      <c r="F204" s="211"/>
      <c r="G204" s="212"/>
      <c r="H204" s="212"/>
      <c r="I204" s="212"/>
      <c r="J204" s="212"/>
      <c r="K204" s="212"/>
      <c r="L204" s="212"/>
      <c r="M204" s="212"/>
      <c r="N204" s="212"/>
      <c r="O204" s="213"/>
      <c r="P204" s="89"/>
    </row>
    <row r="205" spans="2:16" hidden="1" x14ac:dyDescent="0.25">
      <c r="B205" s="88"/>
      <c r="C205" s="1"/>
      <c r="D205" s="1"/>
      <c r="E205" s="1"/>
      <c r="F205" s="1"/>
      <c r="G205" s="1"/>
      <c r="H205" s="1"/>
      <c r="I205" s="1"/>
      <c r="J205" s="1"/>
      <c r="K205" s="67"/>
      <c r="L205" s="67"/>
      <c r="M205" s="67"/>
      <c r="N205" s="67"/>
      <c r="O205" s="2"/>
      <c r="P205" s="89"/>
    </row>
    <row r="206" spans="2:16" hidden="1" x14ac:dyDescent="0.25">
      <c r="B206" s="88"/>
      <c r="C206" s="51" t="s">
        <v>30</v>
      </c>
      <c r="D206" s="25"/>
      <c r="E206" s="25"/>
      <c r="F206" s="25"/>
      <c r="G206" s="1"/>
      <c r="H206" s="1"/>
      <c r="I206" s="1"/>
      <c r="J206" s="1"/>
      <c r="K206" s="67"/>
      <c r="L206" s="67"/>
      <c r="M206" s="67"/>
      <c r="N206" s="67"/>
      <c r="O206" s="2"/>
      <c r="P206" s="89"/>
    </row>
    <row r="207" spans="2:16" hidden="1" x14ac:dyDescent="0.25">
      <c r="B207" s="88"/>
      <c r="C207" s="52" t="s">
        <v>75</v>
      </c>
      <c r="D207" s="1"/>
      <c r="E207" s="1"/>
      <c r="F207" s="1"/>
      <c r="G207" s="1"/>
      <c r="H207" s="1"/>
      <c r="I207" s="1"/>
      <c r="J207" s="1"/>
      <c r="K207" s="67"/>
      <c r="L207" s="67"/>
      <c r="M207" s="67"/>
      <c r="N207" s="67"/>
      <c r="O207" s="2"/>
      <c r="P207" s="89"/>
    </row>
    <row r="208" spans="2:16" hidden="1" x14ac:dyDescent="0.25">
      <c r="B208" s="88"/>
      <c r="C208" s="55"/>
      <c r="D208" s="1"/>
      <c r="E208" s="1"/>
      <c r="F208" s="1"/>
      <c r="G208" s="1"/>
      <c r="H208" s="1"/>
      <c r="I208" s="1"/>
      <c r="J208" s="1"/>
      <c r="K208" s="67"/>
      <c r="L208" s="67"/>
      <c r="M208" s="67"/>
      <c r="N208" s="67"/>
      <c r="O208" s="2"/>
      <c r="P208" s="89"/>
    </row>
    <row r="209" spans="2:16" ht="12.6" hidden="1" customHeight="1" x14ac:dyDescent="0.25">
      <c r="B209" s="88"/>
      <c r="C209" s="88"/>
      <c r="D209" s="1" t="s">
        <v>73</v>
      </c>
      <c r="E209" s="1"/>
      <c r="F209" s="205"/>
      <c r="G209" s="214"/>
      <c r="H209" s="214"/>
      <c r="I209" s="214"/>
      <c r="J209" s="214"/>
      <c r="K209" s="214"/>
      <c r="L209" s="214"/>
      <c r="M209" s="214"/>
      <c r="N209" s="214"/>
      <c r="O209" s="215"/>
      <c r="P209" s="124" t="str">
        <f ca="1">IF(AND(F209="",N93&lt;&gt;""),"**","")</f>
        <v/>
      </c>
    </row>
    <row r="210" spans="2:16" hidden="1" x14ac:dyDescent="0.25">
      <c r="B210" s="88"/>
      <c r="C210" s="88"/>
      <c r="D210" s="54"/>
      <c r="E210" s="54"/>
      <c r="F210" s="216"/>
      <c r="G210" s="217"/>
      <c r="H210" s="217"/>
      <c r="I210" s="217"/>
      <c r="J210" s="217"/>
      <c r="K210" s="217"/>
      <c r="L210" s="217"/>
      <c r="M210" s="217"/>
      <c r="N210" s="217"/>
      <c r="O210" s="218"/>
      <c r="P210" s="89"/>
    </row>
    <row r="211" spans="2:16" hidden="1" x14ac:dyDescent="0.25">
      <c r="B211" s="88"/>
      <c r="C211" s="88"/>
      <c r="D211" s="1"/>
      <c r="E211" s="1"/>
      <c r="F211" s="216"/>
      <c r="G211" s="217"/>
      <c r="H211" s="217"/>
      <c r="I211" s="217"/>
      <c r="J211" s="217"/>
      <c r="K211" s="217"/>
      <c r="L211" s="217"/>
      <c r="M211" s="217"/>
      <c r="N211" s="217"/>
      <c r="O211" s="218"/>
      <c r="P211" s="89"/>
    </row>
    <row r="212" spans="2:16" hidden="1" x14ac:dyDescent="0.25">
      <c r="B212" s="88"/>
      <c r="C212" s="88"/>
      <c r="D212" s="54"/>
      <c r="E212" s="54"/>
      <c r="F212" s="216"/>
      <c r="G212" s="217"/>
      <c r="H212" s="217"/>
      <c r="I212" s="217"/>
      <c r="J212" s="217"/>
      <c r="K212" s="217"/>
      <c r="L212" s="217"/>
      <c r="M212" s="217"/>
      <c r="N212" s="217"/>
      <c r="O212" s="218"/>
      <c r="P212" s="89"/>
    </row>
    <row r="213" spans="2:16" hidden="1" x14ac:dyDescent="0.25">
      <c r="B213" s="88"/>
      <c r="C213" s="88"/>
      <c r="D213" s="1"/>
      <c r="E213" s="1"/>
      <c r="F213" s="219"/>
      <c r="G213" s="220"/>
      <c r="H213" s="220"/>
      <c r="I213" s="220"/>
      <c r="J213" s="220"/>
      <c r="K213" s="220"/>
      <c r="L213" s="220"/>
      <c r="M213" s="220"/>
      <c r="N213" s="220"/>
      <c r="O213" s="221"/>
      <c r="P213" s="89"/>
    </row>
    <row r="214" spans="2:16" hidden="1" x14ac:dyDescent="0.25">
      <c r="B214" s="88"/>
      <c r="C214" s="88"/>
      <c r="D214" s="1"/>
      <c r="E214" s="1"/>
      <c r="F214" s="1"/>
      <c r="G214" s="1"/>
      <c r="H214" s="1"/>
      <c r="I214" s="1"/>
      <c r="J214" s="1"/>
      <c r="K214" s="67"/>
      <c r="L214" s="67"/>
      <c r="M214" s="67"/>
      <c r="N214" s="67"/>
      <c r="O214" s="2"/>
      <c r="P214" s="89"/>
    </row>
    <row r="215" spans="2:16" ht="12.6" hidden="1" customHeight="1" x14ac:dyDescent="0.25">
      <c r="B215" s="88"/>
      <c r="C215" s="88"/>
      <c r="D215" s="1" t="s">
        <v>70</v>
      </c>
      <c r="E215" s="1"/>
      <c r="F215" s="205"/>
      <c r="G215" s="214"/>
      <c r="H215" s="214"/>
      <c r="I215" s="214"/>
      <c r="J215" s="214"/>
      <c r="K215" s="214"/>
      <c r="L215" s="214"/>
      <c r="M215" s="214"/>
      <c r="N215" s="214"/>
      <c r="O215" s="215"/>
      <c r="P215" s="124" t="str">
        <f ca="1">IF(AND(F215="",N117&lt;&gt;""),"**","")</f>
        <v/>
      </c>
    </row>
    <row r="216" spans="2:16" hidden="1" x14ac:dyDescent="0.25">
      <c r="B216" s="88"/>
      <c r="C216" s="54"/>
      <c r="D216" s="54"/>
      <c r="E216" s="54"/>
      <c r="F216" s="216"/>
      <c r="G216" s="217"/>
      <c r="H216" s="217"/>
      <c r="I216" s="217"/>
      <c r="J216" s="217"/>
      <c r="K216" s="217"/>
      <c r="L216" s="217"/>
      <c r="M216" s="217"/>
      <c r="N216" s="217"/>
      <c r="O216" s="218"/>
      <c r="P216" s="89"/>
    </row>
    <row r="217" spans="2:16" hidden="1" x14ac:dyDescent="0.25">
      <c r="B217" s="88"/>
      <c r="C217" s="1"/>
      <c r="D217" s="1"/>
      <c r="E217" s="1"/>
      <c r="F217" s="216"/>
      <c r="G217" s="217"/>
      <c r="H217" s="217"/>
      <c r="I217" s="217"/>
      <c r="J217" s="217"/>
      <c r="K217" s="217"/>
      <c r="L217" s="217"/>
      <c r="M217" s="217"/>
      <c r="N217" s="217"/>
      <c r="O217" s="218"/>
      <c r="P217" s="89"/>
    </row>
    <row r="218" spans="2:16" hidden="1" x14ac:dyDescent="0.25">
      <c r="B218" s="88"/>
      <c r="C218" s="54"/>
      <c r="D218" s="54"/>
      <c r="E218" s="54"/>
      <c r="F218" s="216"/>
      <c r="G218" s="217"/>
      <c r="H218" s="217"/>
      <c r="I218" s="217"/>
      <c r="J218" s="217"/>
      <c r="K218" s="217"/>
      <c r="L218" s="217"/>
      <c r="M218" s="217"/>
      <c r="N218" s="217"/>
      <c r="O218" s="218"/>
      <c r="P218" s="89"/>
    </row>
    <row r="219" spans="2:16" hidden="1" x14ac:dyDescent="0.25">
      <c r="B219" s="88"/>
      <c r="C219" s="1"/>
      <c r="D219" s="1"/>
      <c r="E219" s="1"/>
      <c r="F219" s="219"/>
      <c r="G219" s="220"/>
      <c r="H219" s="220"/>
      <c r="I219" s="220"/>
      <c r="J219" s="220"/>
      <c r="K219" s="220"/>
      <c r="L219" s="220"/>
      <c r="M219" s="220"/>
      <c r="N219" s="220"/>
      <c r="O219" s="221"/>
      <c r="P219" s="89"/>
    </row>
    <row r="220" spans="2:16" hidden="1" x14ac:dyDescent="0.25">
      <c r="B220" s="88"/>
      <c r="C220" s="88"/>
      <c r="D220" s="88"/>
      <c r="E220" s="88"/>
      <c r="F220" s="88"/>
      <c r="G220" s="88"/>
      <c r="H220" s="88"/>
      <c r="I220" s="88"/>
      <c r="J220" s="88"/>
      <c r="K220" s="91"/>
      <c r="L220" s="91"/>
      <c r="M220" s="91"/>
      <c r="N220" s="91"/>
      <c r="O220" s="89"/>
      <c r="P220" s="89"/>
    </row>
    <row r="221" spans="2:16" hidden="1" x14ac:dyDescent="0.25">
      <c r="B221" s="88"/>
      <c r="C221" s="51" t="s">
        <v>15</v>
      </c>
      <c r="D221" s="25"/>
      <c r="E221" s="25"/>
      <c r="F221" s="25"/>
      <c r="G221" s="54"/>
      <c r="H221" s="54"/>
      <c r="I221" s="54"/>
      <c r="J221" s="54"/>
      <c r="K221" s="76"/>
      <c r="L221" s="76"/>
      <c r="M221" s="76"/>
      <c r="N221" s="76"/>
      <c r="O221" s="4"/>
      <c r="P221" s="89"/>
    </row>
    <row r="222" spans="2:16" hidden="1" x14ac:dyDescent="0.25">
      <c r="B222" s="88"/>
      <c r="C222" s="52" t="s">
        <v>99</v>
      </c>
      <c r="D222" s="1"/>
      <c r="E222" s="1"/>
      <c r="F222" s="1"/>
      <c r="G222" s="56"/>
      <c r="H222" s="56"/>
      <c r="I222" s="56"/>
      <c r="J222" s="56"/>
      <c r="K222" s="77"/>
      <c r="L222" s="77"/>
      <c r="M222" s="77"/>
      <c r="N222" s="77"/>
      <c r="O222" s="5"/>
      <c r="P222" s="89"/>
    </row>
    <row r="223" spans="2:16" hidden="1" x14ac:dyDescent="0.25">
      <c r="B223" s="88"/>
      <c r="C223" s="53"/>
      <c r="D223" s="1"/>
      <c r="E223" s="1"/>
      <c r="F223" s="1"/>
      <c r="G223" s="56"/>
      <c r="H223" s="56"/>
      <c r="I223" s="56"/>
      <c r="J223" s="56"/>
      <c r="K223" s="77"/>
      <c r="L223" s="77"/>
      <c r="M223" s="77"/>
      <c r="N223" s="77"/>
      <c r="O223" s="5"/>
      <c r="P223" s="89"/>
    </row>
    <row r="224" spans="2:16" hidden="1" x14ac:dyDescent="0.25">
      <c r="B224" s="88"/>
      <c r="C224" s="88"/>
      <c r="D224" s="1" t="s">
        <v>74</v>
      </c>
      <c r="E224" s="1"/>
      <c r="F224" s="205"/>
      <c r="G224" s="214"/>
      <c r="H224" s="214"/>
      <c r="I224" s="214"/>
      <c r="J224" s="214"/>
      <c r="K224" s="214"/>
      <c r="L224" s="214"/>
      <c r="M224" s="214"/>
      <c r="N224" s="214"/>
      <c r="O224" s="215"/>
      <c r="P224" s="124" t="str">
        <f ca="1">IF(AND(F224="",N153&lt;&gt;""),"**","")</f>
        <v/>
      </c>
    </row>
    <row r="225" spans="2:16" hidden="1" x14ac:dyDescent="0.25">
      <c r="B225" s="88"/>
      <c r="C225" s="88"/>
      <c r="D225" s="54"/>
      <c r="E225" s="54"/>
      <c r="F225" s="216"/>
      <c r="G225" s="217"/>
      <c r="H225" s="217"/>
      <c r="I225" s="217"/>
      <c r="J225" s="217"/>
      <c r="K225" s="217"/>
      <c r="L225" s="217"/>
      <c r="M225" s="217"/>
      <c r="N225" s="217"/>
      <c r="O225" s="218"/>
      <c r="P225" s="89"/>
    </row>
    <row r="226" spans="2:16" hidden="1" x14ac:dyDescent="0.25">
      <c r="B226" s="88"/>
      <c r="C226" s="88"/>
      <c r="D226" s="1"/>
      <c r="E226" s="1"/>
      <c r="F226" s="219"/>
      <c r="G226" s="220"/>
      <c r="H226" s="220"/>
      <c r="I226" s="220"/>
      <c r="J226" s="220"/>
      <c r="K226" s="220"/>
      <c r="L226" s="220"/>
      <c r="M226" s="220"/>
      <c r="N226" s="220"/>
      <c r="O226" s="221"/>
      <c r="P226" s="89"/>
    </row>
    <row r="227" spans="2:16" hidden="1" x14ac:dyDescent="0.25">
      <c r="B227" s="88"/>
      <c r="C227" s="29"/>
      <c r="D227" s="29"/>
      <c r="E227" s="29"/>
      <c r="F227" s="106"/>
      <c r="G227" s="56"/>
      <c r="H227" s="56"/>
      <c r="I227" s="56"/>
      <c r="J227" s="56"/>
      <c r="K227" s="77"/>
      <c r="L227" s="77"/>
      <c r="M227" s="77"/>
      <c r="N227" s="77"/>
      <c r="O227" s="5"/>
      <c r="P227" s="89"/>
    </row>
    <row r="228" spans="2:16" hidden="1" x14ac:dyDescent="0.25">
      <c r="B228" s="88"/>
      <c r="C228" s="51" t="s">
        <v>68</v>
      </c>
      <c r="D228" s="25"/>
      <c r="E228" s="25"/>
      <c r="F228" s="25"/>
      <c r="G228" s="25"/>
      <c r="H228" s="25"/>
      <c r="I228" s="1"/>
      <c r="J228" s="1"/>
      <c r="K228" s="67"/>
      <c r="L228" s="67"/>
      <c r="M228" s="67"/>
      <c r="N228" s="67"/>
      <c r="O228" s="2"/>
      <c r="P228" s="89"/>
    </row>
    <row r="229" spans="2:16" hidden="1" x14ac:dyDescent="0.25">
      <c r="B229" s="88"/>
      <c r="C229" s="52" t="s">
        <v>69</v>
      </c>
      <c r="D229" s="1"/>
      <c r="E229" s="1"/>
      <c r="F229" s="1"/>
      <c r="G229" s="1"/>
      <c r="H229" s="1"/>
      <c r="I229" s="1"/>
      <c r="J229" s="1"/>
      <c r="K229" s="67"/>
      <c r="L229" s="67"/>
      <c r="M229" s="67"/>
      <c r="N229" s="67"/>
      <c r="O229" s="2"/>
      <c r="P229" s="89"/>
    </row>
    <row r="230" spans="2:16" hidden="1" x14ac:dyDescent="0.25">
      <c r="B230" s="88"/>
      <c r="C230" s="52"/>
      <c r="D230" s="1"/>
      <c r="E230" s="1"/>
      <c r="F230" s="1"/>
      <c r="G230" s="1"/>
      <c r="H230" s="1"/>
      <c r="I230" s="1"/>
      <c r="J230" s="1"/>
      <c r="K230" s="67"/>
      <c r="L230" s="67"/>
      <c r="M230" s="67"/>
      <c r="N230" s="67"/>
      <c r="O230" s="2"/>
      <c r="P230" s="89"/>
    </row>
    <row r="231" spans="2:16" hidden="1" x14ac:dyDescent="0.25">
      <c r="B231" s="88"/>
      <c r="C231" s="88"/>
      <c r="D231" s="1" t="s">
        <v>70</v>
      </c>
      <c r="E231" s="1"/>
      <c r="F231" s="205"/>
      <c r="G231" s="214"/>
      <c r="H231" s="214"/>
      <c r="I231" s="214"/>
      <c r="J231" s="214"/>
      <c r="K231" s="214"/>
      <c r="L231" s="214"/>
      <c r="M231" s="214"/>
      <c r="N231" s="214"/>
      <c r="O231" s="215"/>
      <c r="P231" s="124" t="str">
        <f ca="1">IF(AND(F231="",N161&lt;&gt;""),"**","")</f>
        <v/>
      </c>
    </row>
    <row r="232" spans="2:16" hidden="1" x14ac:dyDescent="0.25">
      <c r="B232" s="1"/>
      <c r="C232" s="1"/>
      <c r="D232" s="1"/>
      <c r="E232" s="1"/>
      <c r="F232" s="216"/>
      <c r="G232" s="217"/>
      <c r="H232" s="217"/>
      <c r="I232" s="217"/>
      <c r="J232" s="217"/>
      <c r="K232" s="217"/>
      <c r="L232" s="217"/>
      <c r="M232" s="217"/>
      <c r="N232" s="217"/>
      <c r="O232" s="218"/>
      <c r="P232" s="89"/>
    </row>
    <row r="233" spans="2:16" hidden="1" x14ac:dyDescent="0.25">
      <c r="B233" s="1"/>
      <c r="C233" s="1"/>
      <c r="D233" s="1"/>
      <c r="E233" s="1"/>
      <c r="F233" s="219"/>
      <c r="G233" s="220"/>
      <c r="H233" s="220"/>
      <c r="I233" s="220"/>
      <c r="J233" s="220"/>
      <c r="K233" s="220"/>
      <c r="L233" s="220"/>
      <c r="M233" s="220"/>
      <c r="N233" s="220"/>
      <c r="O233" s="221"/>
      <c r="P233" s="89"/>
    </row>
    <row r="234" spans="2:16" hidden="1" x14ac:dyDescent="0.25">
      <c r="B234" s="29"/>
      <c r="C234" s="29"/>
      <c r="D234" s="29"/>
      <c r="E234" s="29"/>
      <c r="F234" s="56"/>
      <c r="G234" s="56"/>
      <c r="H234" s="56"/>
      <c r="I234" s="56"/>
      <c r="J234" s="56"/>
      <c r="K234" s="77"/>
      <c r="L234" s="77"/>
      <c r="M234" s="77"/>
      <c r="N234" s="77"/>
      <c r="O234" s="5"/>
      <c r="P234" s="89"/>
    </row>
    <row r="235" spans="2:16" hidden="1" x14ac:dyDescent="0.25">
      <c r="B235" s="1"/>
      <c r="C235" s="1"/>
      <c r="D235" s="1"/>
      <c r="E235" s="1"/>
      <c r="F235" s="54"/>
      <c r="G235" s="54"/>
      <c r="H235" s="54"/>
      <c r="I235" s="54"/>
      <c r="J235" s="54"/>
      <c r="K235" s="76"/>
      <c r="L235" s="76"/>
      <c r="M235" s="76"/>
      <c r="N235" s="76"/>
      <c r="O235" s="4"/>
      <c r="P235" s="89"/>
    </row>
    <row r="236" spans="2:16" hidden="1" x14ac:dyDescent="0.25">
      <c r="B236" s="57" t="s">
        <v>146</v>
      </c>
      <c r="C236" s="1"/>
      <c r="D236" s="57" t="s">
        <v>112</v>
      </c>
      <c r="E236" s="88"/>
      <c r="F236" s="33"/>
      <c r="G236" s="33"/>
      <c r="H236" s="33"/>
      <c r="I236" s="33"/>
      <c r="J236" s="33"/>
      <c r="K236" s="70"/>
      <c r="L236" s="70"/>
      <c r="M236" s="70"/>
      <c r="N236" s="70"/>
      <c r="O236" s="6"/>
      <c r="P236" s="89"/>
    </row>
    <row r="237" spans="2:16" hidden="1" x14ac:dyDescent="0.25">
      <c r="B237" s="1"/>
      <c r="C237" s="1"/>
      <c r="D237" s="57" t="s">
        <v>113</v>
      </c>
      <c r="E237" s="88"/>
      <c r="F237" s="33"/>
      <c r="G237" s="33"/>
      <c r="H237" s="33"/>
      <c r="I237" s="33"/>
      <c r="J237" s="33"/>
      <c r="K237" s="70"/>
      <c r="L237" s="70"/>
      <c r="M237" s="70"/>
      <c r="N237" s="70"/>
      <c r="O237" s="6"/>
      <c r="P237" s="89"/>
    </row>
    <row r="238" spans="2:16" hidden="1" x14ac:dyDescent="0.25">
      <c r="B238" s="1"/>
      <c r="C238" s="1"/>
      <c r="D238" s="57" t="s">
        <v>114</v>
      </c>
      <c r="E238" s="88"/>
      <c r="F238" s="33"/>
      <c r="G238" s="33"/>
      <c r="H238" s="33"/>
      <c r="I238" s="33"/>
      <c r="J238" s="33"/>
      <c r="K238" s="70"/>
      <c r="L238" s="70"/>
      <c r="M238" s="70"/>
      <c r="N238" s="70"/>
      <c r="O238" s="6"/>
      <c r="P238" s="89"/>
    </row>
    <row r="239" spans="2:16" hidden="1" x14ac:dyDescent="0.25">
      <c r="B239" s="88"/>
      <c r="C239" s="88"/>
      <c r="D239" s="88"/>
      <c r="E239" s="88"/>
      <c r="F239" s="88"/>
      <c r="G239" s="88"/>
      <c r="H239" s="88"/>
      <c r="I239" s="88"/>
      <c r="J239" s="88"/>
      <c r="K239" s="91"/>
      <c r="L239" s="91"/>
      <c r="M239" s="91"/>
      <c r="N239" s="91"/>
      <c r="O239" s="89"/>
      <c r="P239" s="89"/>
    </row>
    <row r="240" spans="2:16" hidden="1" x14ac:dyDescent="0.25">
      <c r="B240" s="88"/>
      <c r="C240" s="88"/>
      <c r="D240" s="117" t="str">
        <f>IF(OR(K$15=F$421,K$15=F$422),"What is the proposed LIHTC Set-Aside Percentage?","")</f>
        <v/>
      </c>
      <c r="E240" s="88"/>
      <c r="F240" s="88"/>
      <c r="G240" s="88"/>
      <c r="H240" s="88"/>
      <c r="I240" s="242"/>
      <c r="J240" s="242"/>
      <c r="K240" s="242"/>
      <c r="L240" s="91"/>
      <c r="M240" s="91"/>
      <c r="N240" s="91"/>
      <c r="O240" s="89"/>
      <c r="P240" s="89"/>
    </row>
    <row r="241" spans="1:18" hidden="1" x14ac:dyDescent="0.25">
      <c r="B241" s="88"/>
      <c r="C241" s="88"/>
      <c r="D241" s="117" t="str">
        <f>IF(OR(K$15=F$421,K$15=F$422),"Does the proposed Development qualify for a 30% basis boost?","")</f>
        <v/>
      </c>
      <c r="E241" s="88"/>
      <c r="F241" s="88"/>
      <c r="G241" s="88"/>
      <c r="H241" s="88"/>
      <c r="I241" s="225" t="s">
        <v>149</v>
      </c>
      <c r="J241" s="225"/>
      <c r="K241" s="225"/>
      <c r="L241" s="91"/>
      <c r="M241" s="91"/>
      <c r="N241" s="91"/>
      <c r="O241" s="89"/>
      <c r="P241" s="89"/>
    </row>
    <row r="242" spans="1:18" hidden="1" x14ac:dyDescent="0.25">
      <c r="B242" s="88"/>
      <c r="C242" s="88"/>
      <c r="D242" s="88"/>
      <c r="E242" s="88"/>
      <c r="F242" s="88"/>
      <c r="G242" s="88"/>
      <c r="H242" s="88"/>
      <c r="I242" s="88"/>
      <c r="J242" s="88"/>
      <c r="K242" s="91"/>
      <c r="L242" s="91"/>
      <c r="M242" s="91"/>
      <c r="N242" s="91"/>
      <c r="O242" s="89"/>
      <c r="P242" s="89"/>
    </row>
    <row r="243" spans="1:18" hidden="1" x14ac:dyDescent="0.25">
      <c r="B243" s="88"/>
      <c r="C243" s="88"/>
      <c r="D243" s="117" t="str">
        <f>IF(OR(K$15=F$421,K$15=F$422),"The minimum amount of 'rehabilitation expenditures' required by IRC/FHFC during any 24-month period is met if (i) the total 'rehabilitation ","")</f>
        <v/>
      </c>
      <c r="E243" s="88"/>
      <c r="F243" s="88"/>
      <c r="G243" s="88"/>
      <c r="H243" s="88"/>
      <c r="I243" s="88"/>
      <c r="J243" s="88"/>
      <c r="K243" s="91"/>
      <c r="L243" s="91"/>
      <c r="M243" s="91"/>
      <c r="N243" s="91"/>
      <c r="O243" s="89"/>
      <c r="P243" s="89"/>
    </row>
    <row r="244" spans="1:18" hidden="1" x14ac:dyDescent="0.25">
      <c r="B244" s="88"/>
      <c r="C244" s="88"/>
      <c r="D244" s="117" t="str">
        <f>IF(OR(K$15=F$421,K$15=F$422),"expenditures' are at least 20 percent of the adjusted basis of the (acquired) building (or "&amp;TEXT(20%*N(N164),"$#,##0")&amp;") and (ii) the qualified basis of the ","")</f>
        <v/>
      </c>
      <c r="E244" s="88"/>
      <c r="F244" s="88"/>
      <c r="G244" s="88"/>
      <c r="H244" s="88"/>
      <c r="I244" s="88"/>
      <c r="J244" s="88"/>
      <c r="K244" s="91"/>
      <c r="L244" s="91"/>
      <c r="M244" s="91"/>
      <c r="N244" s="91"/>
      <c r="O244" s="89"/>
      <c r="P244" s="89"/>
      <c r="Q244" s="147" t="str">
        <f>IF(OR(K15=F421,K15=F422),20%*N(N164),"")</f>
        <v/>
      </c>
      <c r="R244" s="117" t="str">
        <f>IF(OR(K15=F421,K15=F422),"= 20 percent of the adjusted basis of the (acquired) building.","")</f>
        <v/>
      </c>
    </row>
    <row r="245" spans="1:18" hidden="1" x14ac:dyDescent="0.25">
      <c r="B245" s="88"/>
      <c r="C245" s="88"/>
      <c r="D245" s="117" t="str">
        <f>IF(OR(K$15=F$421,K$15=F$422),"'rehabilitation expenditures,' when divided by the number of low-income units is $25,000 or more.  Total 'rehabilitation expenditures' are being ","")</f>
        <v/>
      </c>
      <c r="E245" s="88"/>
      <c r="F245" s="88"/>
      <c r="G245" s="88"/>
      <c r="H245" s="88"/>
      <c r="I245" s="88"/>
      <c r="J245" s="88"/>
      <c r="K245" s="91"/>
      <c r="L245" s="91"/>
      <c r="M245" s="91"/>
      <c r="N245" s="91"/>
      <c r="O245" s="89"/>
      <c r="P245" s="89"/>
      <c r="Q245" s="147" t="str">
        <f>IF(OR(K15=F421,K15=F422),N(H166)-N(H164)+N(H172),"")</f>
        <v/>
      </c>
      <c r="R245" s="117" t="str">
        <f>IF(OR(K15=F421,K15=F422),"= The total 'rehabilitation expenditures' of the proposed Development.","")</f>
        <v/>
      </c>
    </row>
    <row r="246" spans="1:18" hidden="1" x14ac:dyDescent="0.25">
      <c r="B246" s="88"/>
      <c r="C246" s="88"/>
      <c r="D246" s="117" t="str">
        <f>IF(OR(K$15=F$421,K$15=F$422),"represented as "&amp;TEXT(N(H166)-N(H164)+N(H172),"$#,##0")&amp;", as well as having "&amp;TEXT(IF(N(K18)*N(I240)/100=0,0,(N(H166)-N(H164)+N(H172))*IF(I241="Yes",1.3,1)*N(I240)/100/ROUNDUP(N(K18)*N(I240)/100,0)),"$#,##0")&amp;" of qualified basis per low-income unit.  (Assumes adjusted basis is the same as ","")</f>
        <v/>
      </c>
      <c r="E246" s="88"/>
      <c r="F246" s="88"/>
      <c r="G246" s="88"/>
      <c r="H246" s="88"/>
      <c r="I246" s="88"/>
      <c r="J246" s="88"/>
      <c r="K246" s="91"/>
      <c r="L246" s="91"/>
      <c r="M246" s="91"/>
      <c r="N246" s="91"/>
      <c r="O246" s="89"/>
      <c r="P246" s="89"/>
      <c r="Q246" s="147" t="str">
        <f>IF(OR(K15=F421,K15=F422),IF(N(K18)*N(I240)/100=0,0,(N(H166)-N(H164)+N(H172))*IF(I241="Yes",1.3,1)*N(I240)/100/ROUNDUP(N(K18)*N(I240)/100,0)),"")</f>
        <v/>
      </c>
      <c r="R246" s="117" t="str">
        <f>IF(OR(K15=F421,K15=F422),"= The qualified basis of the 'rehabilitation expenditures' or the proposed Development divided by the number of low-income units.","")</f>
        <v/>
      </c>
    </row>
    <row r="247" spans="1:18" hidden="1" x14ac:dyDescent="0.25">
      <c r="B247" s="88"/>
      <c r="C247" s="88"/>
      <c r="D247" s="117" t="str">
        <f>IF(OR(K$15=F$421,K$15=F$422),"eligible basis for Application purposes.)* ","")</f>
        <v/>
      </c>
      <c r="E247" s="88"/>
      <c r="F247" s="88"/>
      <c r="G247" s="88"/>
      <c r="H247" s="88"/>
      <c r="I247" s="88"/>
      <c r="J247" s="88"/>
      <c r="K247" s="91"/>
      <c r="L247" s="91"/>
      <c r="M247" s="91"/>
      <c r="N247" s="91"/>
      <c r="O247" s="89"/>
      <c r="P247" s="89"/>
    </row>
    <row r="248" spans="1:18" ht="13.8" hidden="1" thickBot="1" x14ac:dyDescent="0.3">
      <c r="B248" s="88"/>
      <c r="C248" s="88"/>
      <c r="D248" s="88"/>
      <c r="E248" s="88"/>
      <c r="F248" s="88"/>
      <c r="G248" s="88"/>
      <c r="H248" s="88"/>
      <c r="I248" s="88"/>
      <c r="J248" s="88"/>
      <c r="K248" s="91"/>
      <c r="L248" s="91"/>
      <c r="M248" s="91"/>
      <c r="N248" s="91"/>
      <c r="O248" s="89"/>
      <c r="P248" s="89"/>
    </row>
    <row r="249" spans="1:18" hidden="1" x14ac:dyDescent="0.25">
      <c r="A249" s="87"/>
      <c r="B249" s="94"/>
      <c r="C249" s="94"/>
      <c r="D249" s="94"/>
      <c r="E249" s="94"/>
      <c r="F249" s="94"/>
      <c r="G249" s="94"/>
      <c r="H249" s="94"/>
      <c r="I249" s="94"/>
      <c r="J249" s="94"/>
      <c r="K249" s="95"/>
      <c r="L249" s="95"/>
      <c r="M249" s="95"/>
      <c r="N249" s="95"/>
      <c r="O249" s="96"/>
      <c r="P249" s="96"/>
    </row>
    <row r="250" spans="1:18" hidden="1" x14ac:dyDescent="0.25">
      <c r="B250" s="65" t="str">
        <f>B$2</f>
        <v>Funded Development Viability and TDC PU Limitation Preview</v>
      </c>
      <c r="C250" s="88"/>
      <c r="D250" s="88"/>
      <c r="E250" s="88"/>
      <c r="F250" s="88"/>
      <c r="G250" s="88"/>
      <c r="H250" s="88"/>
      <c r="I250" s="88"/>
      <c r="J250" s="88"/>
      <c r="K250" s="91"/>
      <c r="L250" s="91"/>
      <c r="M250" s="91"/>
      <c r="N250" s="91"/>
      <c r="O250" s="89"/>
      <c r="P250" s="3" t="s">
        <v>273</v>
      </c>
    </row>
    <row r="251" spans="1:18" hidden="1" x14ac:dyDescent="0.25">
      <c r="B251" s="88"/>
      <c r="C251" s="88"/>
      <c r="D251" s="88"/>
      <c r="E251" s="88"/>
      <c r="F251" s="88"/>
      <c r="G251" s="88"/>
      <c r="H251" s="88"/>
      <c r="I251" s="88"/>
      <c r="J251" s="88"/>
      <c r="K251" s="91"/>
      <c r="L251" s="91"/>
      <c r="M251" s="91"/>
      <c r="N251" s="91"/>
      <c r="O251" s="89"/>
      <c r="P251" s="89"/>
    </row>
    <row r="252" spans="1:18" hidden="1" x14ac:dyDescent="0.25">
      <c r="B252" s="88"/>
      <c r="C252" s="88"/>
      <c r="D252" s="88"/>
      <c r="E252" s="88"/>
      <c r="F252" s="88"/>
      <c r="G252" s="88"/>
      <c r="H252" s="88"/>
      <c r="I252" s="88"/>
      <c r="J252" s="88"/>
      <c r="K252" s="91"/>
      <c r="L252" s="91"/>
      <c r="M252" s="91"/>
      <c r="N252" s="91"/>
      <c r="O252" s="89"/>
      <c r="P252" s="89"/>
    </row>
    <row r="253" spans="1:18" hidden="1" x14ac:dyDescent="0.25">
      <c r="B253" s="25" t="s">
        <v>111</v>
      </c>
      <c r="C253" s="1"/>
      <c r="D253" s="1"/>
      <c r="E253" s="1"/>
      <c r="F253" s="1"/>
      <c r="G253" s="1"/>
      <c r="H253" s="1"/>
      <c r="I253" s="1"/>
      <c r="J253" s="1"/>
      <c r="K253" s="78" t="s">
        <v>78</v>
      </c>
      <c r="L253" s="71"/>
      <c r="M253" s="71"/>
      <c r="N253" s="91"/>
      <c r="O253" s="89"/>
      <c r="P253" s="89"/>
    </row>
    <row r="254" spans="1:18" hidden="1" x14ac:dyDescent="0.25">
      <c r="B254" s="25"/>
      <c r="C254" s="1"/>
      <c r="D254" s="1"/>
      <c r="E254" s="1"/>
      <c r="F254" s="1"/>
      <c r="G254" s="1"/>
      <c r="H254" s="58" t="s">
        <v>76</v>
      </c>
      <c r="I254" s="58"/>
      <c r="J254" s="1"/>
      <c r="K254" s="78" t="s">
        <v>77</v>
      </c>
      <c r="L254" s="71"/>
      <c r="M254" s="71"/>
      <c r="N254" s="91"/>
      <c r="O254" s="89"/>
      <c r="P254" s="89"/>
    </row>
    <row r="255" spans="1:18" hidden="1" x14ac:dyDescent="0.25">
      <c r="B255" s="1"/>
      <c r="C255" s="1"/>
      <c r="D255" s="1"/>
      <c r="E255" s="1"/>
      <c r="F255" s="1"/>
      <c r="G255" s="1"/>
      <c r="H255" s="1"/>
      <c r="I255" s="1"/>
      <c r="J255" s="1"/>
      <c r="K255" s="67"/>
      <c r="L255" s="67"/>
      <c r="M255" s="67"/>
      <c r="N255" s="91"/>
      <c r="O255" s="89"/>
      <c r="P255" s="89"/>
    </row>
    <row r="256" spans="1:18" hidden="1" x14ac:dyDescent="0.25">
      <c r="B256" s="31" t="s">
        <v>91</v>
      </c>
      <c r="C256" s="25" t="s">
        <v>90</v>
      </c>
      <c r="D256" s="1"/>
      <c r="E256" s="1"/>
      <c r="F256" s="1"/>
      <c r="G256" s="31" t="s">
        <v>10</v>
      </c>
      <c r="H256" s="68" t="str">
        <f ca="1">IF(N183="","",N183)</f>
        <v/>
      </c>
      <c r="I256" s="1"/>
      <c r="J256" s="37"/>
      <c r="K256" s="43"/>
      <c r="L256" s="43"/>
      <c r="M256" s="43"/>
      <c r="N256" s="91"/>
      <c r="O256" s="89"/>
      <c r="P256" s="89"/>
    </row>
    <row r="257" spans="2:16" hidden="1" x14ac:dyDescent="0.25">
      <c r="B257" s="1"/>
      <c r="C257" s="1"/>
      <c r="D257" s="1"/>
      <c r="E257" s="1"/>
      <c r="F257" s="1"/>
      <c r="G257" s="1"/>
      <c r="H257" s="8"/>
      <c r="I257" s="1"/>
      <c r="J257" s="37"/>
      <c r="K257" s="43"/>
      <c r="L257" s="43"/>
      <c r="M257" s="43"/>
      <c r="N257" s="91"/>
      <c r="O257" s="89"/>
      <c r="P257" s="89"/>
    </row>
    <row r="258" spans="2:16" hidden="1" x14ac:dyDescent="0.25">
      <c r="B258" s="31" t="s">
        <v>89</v>
      </c>
      <c r="C258" s="25" t="s">
        <v>118</v>
      </c>
      <c r="D258" s="1"/>
      <c r="E258" s="1"/>
      <c r="F258" s="1"/>
      <c r="G258" s="1"/>
      <c r="H258" s="8"/>
      <c r="I258" s="1"/>
      <c r="J258" s="37"/>
      <c r="K258" s="43"/>
      <c r="L258" s="43"/>
      <c r="M258" s="43"/>
      <c r="N258" s="91"/>
      <c r="O258" s="89"/>
      <c r="P258" s="89"/>
    </row>
    <row r="259" spans="2:16" hidden="1" x14ac:dyDescent="0.25">
      <c r="B259" s="1"/>
      <c r="C259" s="1"/>
      <c r="D259" s="1"/>
      <c r="E259" s="1"/>
      <c r="F259" s="1"/>
      <c r="G259" s="47"/>
      <c r="H259" s="59"/>
      <c r="I259" s="1"/>
      <c r="J259" s="37"/>
      <c r="K259" s="43"/>
      <c r="L259" s="43"/>
      <c r="M259" s="43"/>
      <c r="N259" s="91"/>
      <c r="O259" s="89"/>
      <c r="P259" s="89"/>
    </row>
    <row r="260" spans="2:16" hidden="1" x14ac:dyDescent="0.25">
      <c r="B260" s="113">
        <f>MAX(B$259:B259)+1</f>
        <v>1</v>
      </c>
      <c r="C260" s="1" t="s">
        <v>387</v>
      </c>
      <c r="D260" s="1"/>
      <c r="E260" s="1"/>
      <c r="F260" s="1"/>
      <c r="G260" s="47" t="s">
        <v>10</v>
      </c>
      <c r="H260" s="84"/>
      <c r="I260" s="1"/>
      <c r="J260" s="37"/>
      <c r="K260" s="157" t="s">
        <v>271</v>
      </c>
      <c r="L260" s="43"/>
      <c r="M260" s="43"/>
      <c r="N260" s="91"/>
      <c r="O260" s="89"/>
      <c r="P260" s="89"/>
    </row>
    <row r="261" spans="2:16" hidden="1" x14ac:dyDescent="0.25">
      <c r="B261" s="113"/>
      <c r="C261" s="1"/>
      <c r="D261" s="1"/>
      <c r="E261" s="1"/>
      <c r="F261" s="1"/>
      <c r="G261" s="47"/>
      <c r="H261" s="59"/>
      <c r="I261" s="1"/>
      <c r="J261" s="37"/>
      <c r="K261" s="43"/>
      <c r="L261" s="43"/>
      <c r="M261" s="43"/>
      <c r="N261" s="91"/>
      <c r="O261" s="89"/>
      <c r="P261" s="89"/>
    </row>
    <row r="262" spans="2:16" hidden="1" x14ac:dyDescent="0.25">
      <c r="B262" s="113">
        <f>MAX(B$259:B261)+1</f>
        <v>2</v>
      </c>
      <c r="C262" s="1" t="s">
        <v>381</v>
      </c>
      <c r="D262" s="1"/>
      <c r="E262" s="1"/>
      <c r="F262" s="1"/>
      <c r="G262" s="47" t="s">
        <v>10</v>
      </c>
      <c r="H262" s="84"/>
      <c r="I262" s="1"/>
      <c r="J262" s="37"/>
      <c r="K262" s="157" t="s">
        <v>271</v>
      </c>
      <c r="L262" s="43"/>
      <c r="M262" s="43"/>
      <c r="N262" s="91"/>
      <c r="O262" s="89"/>
      <c r="P262" s="89"/>
    </row>
    <row r="263" spans="2:16" hidden="1" x14ac:dyDescent="0.25">
      <c r="B263" s="1"/>
      <c r="C263" s="1"/>
      <c r="D263" s="1"/>
      <c r="E263" s="1"/>
      <c r="F263" s="1"/>
      <c r="G263" s="47"/>
      <c r="H263" s="59"/>
      <c r="I263" s="1"/>
      <c r="J263" s="37"/>
      <c r="K263" s="43"/>
      <c r="L263" s="43"/>
      <c r="M263" s="43"/>
      <c r="N263" s="91"/>
      <c r="O263" s="89"/>
      <c r="P263" s="89"/>
    </row>
    <row r="264" spans="2:16" hidden="1" x14ac:dyDescent="0.25">
      <c r="B264" s="113">
        <f>MAX(B$259:B263)+1</f>
        <v>3</v>
      </c>
      <c r="C264" s="1" t="s">
        <v>382</v>
      </c>
      <c r="D264" s="1"/>
      <c r="E264" s="1"/>
      <c r="F264" s="1"/>
      <c r="G264" s="47" t="s">
        <v>10</v>
      </c>
      <c r="H264" s="84"/>
      <c r="I264" s="1"/>
      <c r="J264" s="37"/>
      <c r="K264" s="157" t="s">
        <v>271</v>
      </c>
      <c r="L264" s="43"/>
      <c r="M264" s="43"/>
      <c r="N264" s="91"/>
      <c r="O264" s="89"/>
      <c r="P264" s="89"/>
    </row>
    <row r="265" spans="2:16" hidden="1" x14ac:dyDescent="0.25">
      <c r="B265" s="1"/>
      <c r="C265" s="1"/>
      <c r="D265" s="1"/>
      <c r="E265" s="1"/>
      <c r="F265" s="1"/>
      <c r="G265" s="47"/>
      <c r="H265" s="59"/>
      <c r="I265" s="1"/>
      <c r="J265" s="37"/>
      <c r="K265" s="43"/>
      <c r="L265" s="43"/>
      <c r="M265" s="43"/>
      <c r="N265" s="91"/>
      <c r="O265" s="89"/>
      <c r="P265" s="89"/>
    </row>
    <row r="266" spans="2:16" hidden="1" x14ac:dyDescent="0.25">
      <c r="B266" s="113">
        <f>MAX(B$259:B265)+1</f>
        <v>4</v>
      </c>
      <c r="C266" s="1" t="s">
        <v>383</v>
      </c>
      <c r="D266" s="1"/>
      <c r="E266" s="1"/>
      <c r="F266" s="1"/>
      <c r="G266" s="47" t="s">
        <v>10</v>
      </c>
      <c r="H266" s="84"/>
      <c r="I266" s="1"/>
      <c r="J266" s="37"/>
      <c r="K266" s="157" t="s">
        <v>271</v>
      </c>
      <c r="L266" s="43"/>
      <c r="M266" s="43"/>
      <c r="N266" s="91"/>
      <c r="O266" s="89"/>
      <c r="P266" s="89"/>
    </row>
    <row r="267" spans="2:16" hidden="1" x14ac:dyDescent="0.25">
      <c r="B267" s="1"/>
      <c r="C267" s="1"/>
      <c r="D267" s="1"/>
      <c r="E267" s="1"/>
      <c r="F267" s="1"/>
      <c r="G267" s="47"/>
      <c r="H267" s="59"/>
      <c r="I267" s="1"/>
      <c r="J267" s="37"/>
      <c r="K267" s="43"/>
      <c r="L267" s="43"/>
      <c r="M267" s="43"/>
      <c r="N267" s="91"/>
      <c r="O267" s="89"/>
      <c r="P267" s="89"/>
    </row>
    <row r="268" spans="2:16" hidden="1" x14ac:dyDescent="0.25">
      <c r="B268" s="113">
        <f>MAX(B$259:B267)+1</f>
        <v>5</v>
      </c>
      <c r="C268" s="1" t="s">
        <v>388</v>
      </c>
      <c r="D268" s="1"/>
      <c r="E268" s="1"/>
      <c r="F268" s="1"/>
      <c r="G268" s="47" t="s">
        <v>10</v>
      </c>
      <c r="H268" s="84"/>
      <c r="I268" s="1"/>
      <c r="J268" s="37"/>
      <c r="K268" s="157" t="s">
        <v>271</v>
      </c>
      <c r="L268" s="43"/>
      <c r="M268" s="43"/>
      <c r="N268" s="91"/>
      <c r="O268" s="89"/>
      <c r="P268" s="89"/>
    </row>
    <row r="269" spans="2:16" hidden="1" x14ac:dyDescent="0.25">
      <c r="B269" s="1"/>
      <c r="C269" s="1"/>
      <c r="D269" s="1"/>
      <c r="E269" s="1"/>
      <c r="F269" s="1"/>
      <c r="G269" s="47"/>
      <c r="H269" s="59"/>
      <c r="I269" s="1"/>
      <c r="J269" s="37"/>
      <c r="K269" s="43"/>
      <c r="L269" s="43"/>
      <c r="M269" s="43"/>
      <c r="N269" s="91"/>
      <c r="O269" s="89"/>
      <c r="P269" s="89"/>
    </row>
    <row r="270" spans="2:16" hidden="1" x14ac:dyDescent="0.25">
      <c r="B270" s="113">
        <f>MAX(B$259:B269)+1</f>
        <v>6</v>
      </c>
      <c r="C270" s="1" t="s">
        <v>380</v>
      </c>
      <c r="D270" s="1"/>
      <c r="E270" s="1"/>
      <c r="F270" s="1"/>
      <c r="G270" s="47"/>
      <c r="H270" s="59"/>
      <c r="I270" s="1"/>
      <c r="J270" s="37"/>
      <c r="K270" s="43"/>
      <c r="L270" s="43"/>
      <c r="M270" s="43"/>
      <c r="N270" s="91"/>
      <c r="O270" s="89"/>
      <c r="P270" s="89"/>
    </row>
    <row r="271" spans="2:16" hidden="1" x14ac:dyDescent="0.25">
      <c r="B271" s="1"/>
      <c r="C271" s="1"/>
      <c r="D271" s="1"/>
      <c r="E271" s="1"/>
      <c r="F271" s="1"/>
      <c r="G271" s="47"/>
      <c r="H271" s="59"/>
      <c r="I271" s="1"/>
      <c r="J271" s="37"/>
      <c r="K271" s="43"/>
      <c r="L271" s="43"/>
      <c r="M271" s="43"/>
      <c r="N271" s="91"/>
      <c r="O271" s="89"/>
      <c r="P271" s="89"/>
    </row>
    <row r="272" spans="2:16" hidden="1" x14ac:dyDescent="0.25">
      <c r="B272" s="113">
        <f>MAX(B$259:B271)+1</f>
        <v>7</v>
      </c>
      <c r="C272" s="1" t="s">
        <v>384</v>
      </c>
      <c r="D272" s="1"/>
      <c r="E272" s="1"/>
      <c r="F272" s="1"/>
      <c r="G272" s="47"/>
      <c r="H272" s="59"/>
      <c r="I272" s="1"/>
      <c r="J272" s="37"/>
      <c r="K272" s="43"/>
      <c r="L272" s="43"/>
      <c r="M272" s="43"/>
      <c r="N272" s="91"/>
      <c r="O272" s="89"/>
      <c r="P272" s="89"/>
    </row>
    <row r="273" spans="2:16" hidden="1" x14ac:dyDescent="0.25">
      <c r="B273" s="1"/>
      <c r="C273" s="1"/>
      <c r="D273" s="1"/>
      <c r="E273" s="1"/>
      <c r="F273" s="1"/>
      <c r="G273" s="47"/>
      <c r="H273" s="59"/>
      <c r="I273" s="1"/>
      <c r="J273" s="37"/>
      <c r="K273" s="43"/>
      <c r="L273" s="43"/>
      <c r="M273" s="43"/>
      <c r="N273" s="91"/>
      <c r="O273" s="89"/>
      <c r="P273" s="89"/>
    </row>
    <row r="274" spans="2:16" hidden="1" x14ac:dyDescent="0.25">
      <c r="B274" s="113">
        <f>MAX(B$259:B273)+1</f>
        <v>8</v>
      </c>
      <c r="C274" s="1" t="s">
        <v>385</v>
      </c>
      <c r="D274" s="1"/>
      <c r="E274" s="1"/>
      <c r="F274" s="1"/>
      <c r="G274" s="47"/>
      <c r="H274" s="59"/>
      <c r="I274" s="1"/>
      <c r="J274" s="37"/>
      <c r="K274" s="43"/>
      <c r="L274" s="43"/>
      <c r="M274" s="43"/>
      <c r="N274" s="91"/>
      <c r="O274" s="89"/>
      <c r="P274" s="89"/>
    </row>
    <row r="275" spans="2:16" hidden="1" x14ac:dyDescent="0.25">
      <c r="B275" s="1"/>
      <c r="C275" s="1"/>
      <c r="D275" s="1"/>
      <c r="E275" s="1"/>
      <c r="F275" s="1"/>
      <c r="G275" s="47"/>
      <c r="H275" s="59"/>
      <c r="I275" s="1"/>
      <c r="J275" s="37"/>
      <c r="K275" s="43"/>
      <c r="L275" s="43"/>
      <c r="M275" s="43"/>
      <c r="N275" s="91"/>
      <c r="O275" s="89"/>
      <c r="P275" s="89"/>
    </row>
    <row r="276" spans="2:16" hidden="1" x14ac:dyDescent="0.25">
      <c r="B276" s="1"/>
      <c r="C276" s="1"/>
      <c r="D276" s="1"/>
      <c r="E276" s="1"/>
      <c r="F276" s="1"/>
      <c r="G276" s="47"/>
      <c r="H276" s="59"/>
      <c r="I276" s="1"/>
      <c r="J276" s="37"/>
      <c r="K276" s="43"/>
      <c r="L276" s="43"/>
      <c r="M276" s="43"/>
      <c r="N276" s="91"/>
      <c r="O276" s="89"/>
      <c r="P276" s="89"/>
    </row>
    <row r="277" spans="2:16" hidden="1" x14ac:dyDescent="0.25">
      <c r="B277" s="1"/>
      <c r="C277" s="1"/>
      <c r="D277" s="1"/>
      <c r="E277" s="1"/>
      <c r="F277" s="1"/>
      <c r="G277" s="47"/>
      <c r="H277" s="59"/>
      <c r="I277" s="1"/>
      <c r="J277" s="37"/>
      <c r="K277" s="43"/>
      <c r="L277" s="43"/>
      <c r="M277" s="43"/>
      <c r="N277" s="91"/>
      <c r="O277" s="89"/>
      <c r="P277" s="89"/>
    </row>
    <row r="278" spans="2:16" hidden="1" x14ac:dyDescent="0.25">
      <c r="B278" s="113">
        <f>MAX(B$259:B277)+1</f>
        <v>9</v>
      </c>
      <c r="C278" s="1" t="s">
        <v>389</v>
      </c>
      <c r="D278" s="1"/>
      <c r="E278" s="1"/>
      <c r="F278" s="1"/>
      <c r="G278" s="47" t="s">
        <v>10</v>
      </c>
      <c r="H278" s="158"/>
      <c r="I278" s="1"/>
      <c r="J278" s="61"/>
      <c r="K278" s="157"/>
      <c r="L278" s="39"/>
      <c r="M278" s="67"/>
      <c r="N278" s="91"/>
      <c r="O278" s="89"/>
      <c r="P278" s="89"/>
    </row>
    <row r="279" spans="2:16" hidden="1" x14ac:dyDescent="0.25">
      <c r="B279" s="1"/>
      <c r="C279" s="1"/>
      <c r="D279" s="1"/>
      <c r="E279" s="1"/>
      <c r="F279" s="1"/>
      <c r="G279" s="47"/>
      <c r="H279" s="59"/>
      <c r="I279" s="1"/>
      <c r="J279" s="37"/>
      <c r="K279" s="43"/>
      <c r="L279" s="43"/>
      <c r="M279" s="43"/>
      <c r="N279" s="91"/>
      <c r="O279" s="89"/>
      <c r="P279" s="89"/>
    </row>
    <row r="280" spans="2:16" hidden="1" x14ac:dyDescent="0.25">
      <c r="B280" s="114">
        <f>MAX(B$259:B279)+1</f>
        <v>10</v>
      </c>
      <c r="C280" s="1" t="s">
        <v>79</v>
      </c>
      <c r="D280" s="1"/>
      <c r="E280" s="1"/>
      <c r="F280" s="1"/>
      <c r="G280" s="1"/>
      <c r="H280" s="8"/>
      <c r="I280" s="1"/>
      <c r="J280" s="37"/>
      <c r="K280" s="43"/>
      <c r="L280" s="43"/>
      <c r="M280" s="67"/>
      <c r="N280" s="91"/>
      <c r="O280" s="89"/>
      <c r="P280" s="89"/>
    </row>
    <row r="281" spans="2:16" hidden="1" x14ac:dyDescent="0.25">
      <c r="B281" s="1"/>
      <c r="C281" s="1" t="s">
        <v>104</v>
      </c>
      <c r="D281" s="1"/>
      <c r="E281" s="1"/>
      <c r="F281" s="1"/>
      <c r="G281" s="1"/>
      <c r="H281" s="8"/>
      <c r="I281" s="1"/>
      <c r="J281" s="37"/>
      <c r="K281" s="43"/>
      <c r="L281" s="43"/>
      <c r="M281" s="67"/>
      <c r="N281" s="91"/>
      <c r="O281" s="89"/>
      <c r="P281" s="89"/>
    </row>
    <row r="282" spans="2:16" hidden="1" x14ac:dyDescent="0.25">
      <c r="B282" s="1"/>
      <c r="C282" s="1" t="s">
        <v>105</v>
      </c>
      <c r="D282" s="1"/>
      <c r="E282" s="1"/>
      <c r="F282" s="1"/>
      <c r="G282" s="1"/>
      <c r="H282" s="7"/>
      <c r="I282" s="1"/>
      <c r="J282" s="1"/>
      <c r="K282" s="67"/>
      <c r="L282" s="67"/>
      <c r="M282" s="67"/>
      <c r="N282" s="91"/>
      <c r="O282" s="89"/>
      <c r="P282" s="89"/>
    </row>
    <row r="283" spans="2:16" hidden="1" x14ac:dyDescent="0.25">
      <c r="B283" s="1"/>
      <c r="C283" s="1" t="s">
        <v>106</v>
      </c>
      <c r="D283" s="1"/>
      <c r="E283" s="1"/>
      <c r="F283" s="1"/>
      <c r="G283" s="47"/>
      <c r="H283" s="107"/>
      <c r="I283" s="1"/>
      <c r="J283" s="61"/>
      <c r="K283" s="108"/>
      <c r="L283" s="39"/>
      <c r="M283" s="67"/>
      <c r="N283" s="91"/>
      <c r="O283" s="89"/>
      <c r="P283" s="89"/>
    </row>
    <row r="284" spans="2:16" hidden="1" x14ac:dyDescent="0.25">
      <c r="B284" s="1"/>
      <c r="C284" s="1" t="s">
        <v>107</v>
      </c>
      <c r="D284" s="1"/>
      <c r="E284" s="1"/>
      <c r="F284" s="1"/>
      <c r="G284" s="47"/>
      <c r="H284" s="107"/>
      <c r="I284" s="1"/>
      <c r="J284" s="61"/>
      <c r="K284" s="108"/>
      <c r="L284" s="39"/>
      <c r="M284" s="67"/>
      <c r="N284" s="91"/>
      <c r="O284" s="89"/>
      <c r="P284" s="89"/>
    </row>
    <row r="285" spans="2:16" hidden="1" x14ac:dyDescent="0.25">
      <c r="B285" s="1"/>
      <c r="C285" s="1" t="s">
        <v>108</v>
      </c>
      <c r="D285" s="1"/>
      <c r="E285" s="1"/>
      <c r="F285" s="1"/>
      <c r="G285" s="47"/>
      <c r="H285" s="107"/>
      <c r="I285" s="1"/>
      <c r="J285" s="61"/>
      <c r="K285" s="108"/>
      <c r="L285" s="39"/>
      <c r="M285" s="67"/>
      <c r="N285" s="91"/>
      <c r="O285" s="89"/>
      <c r="P285" s="89"/>
    </row>
    <row r="286" spans="2:16" hidden="1" x14ac:dyDescent="0.25">
      <c r="B286" s="1"/>
      <c r="C286" s="1" t="s">
        <v>109</v>
      </c>
      <c r="D286" s="1"/>
      <c r="E286" s="1"/>
      <c r="F286" s="1"/>
      <c r="G286" s="47" t="s">
        <v>10</v>
      </c>
      <c r="H286" s="84"/>
      <c r="I286" s="1"/>
      <c r="J286" s="61"/>
      <c r="K286" s="109" t="s">
        <v>103</v>
      </c>
      <c r="L286" s="222"/>
      <c r="M286" s="222"/>
      <c r="N286" s="91"/>
      <c r="O286" s="89"/>
      <c r="P286" s="89"/>
    </row>
    <row r="287" spans="2:16" hidden="1" x14ac:dyDescent="0.25">
      <c r="B287" s="1"/>
      <c r="C287" s="1"/>
      <c r="D287" s="1"/>
      <c r="E287" s="1"/>
      <c r="F287" s="1"/>
      <c r="G287" s="1"/>
      <c r="H287" s="110"/>
      <c r="I287" s="1"/>
      <c r="J287" s="37"/>
      <c r="K287" s="79"/>
      <c r="L287" s="39"/>
      <c r="M287" s="67"/>
      <c r="N287" s="91"/>
      <c r="O287" s="89"/>
      <c r="P287" s="89"/>
    </row>
    <row r="288" spans="2:16" hidden="1" x14ac:dyDescent="0.25">
      <c r="B288" s="114">
        <f>MAX(B$259:B287)+1</f>
        <v>11</v>
      </c>
      <c r="C288" s="1" t="s">
        <v>87</v>
      </c>
      <c r="D288" s="1"/>
      <c r="E288" s="1"/>
      <c r="F288" s="1"/>
      <c r="G288" s="47" t="s">
        <v>10</v>
      </c>
      <c r="H288" s="84"/>
      <c r="I288" s="1"/>
      <c r="J288" s="61"/>
      <c r="K288" s="109" t="s">
        <v>103</v>
      </c>
      <c r="L288" s="222"/>
      <c r="M288" s="222"/>
      <c r="N288" s="91"/>
      <c r="O288" s="89"/>
      <c r="P288" s="89"/>
    </row>
    <row r="289" spans="2:16" hidden="1" x14ac:dyDescent="0.25">
      <c r="B289" s="1"/>
      <c r="C289" s="1"/>
      <c r="D289" s="1"/>
      <c r="E289" s="1"/>
      <c r="F289" s="1"/>
      <c r="G289" s="47"/>
      <c r="H289" s="59"/>
      <c r="I289" s="1"/>
      <c r="J289" s="37"/>
      <c r="K289" s="43"/>
      <c r="L289" s="43"/>
      <c r="M289" s="43"/>
      <c r="N289" s="91"/>
      <c r="O289" s="89"/>
      <c r="P289" s="89"/>
    </row>
    <row r="290" spans="2:16" hidden="1" x14ac:dyDescent="0.25">
      <c r="B290" s="114">
        <f>MAX(B$259:B289)+1</f>
        <v>12</v>
      </c>
      <c r="C290" s="1" t="s">
        <v>80</v>
      </c>
      <c r="D290" s="1"/>
      <c r="E290" s="1"/>
      <c r="F290" s="1"/>
      <c r="G290" s="47" t="s">
        <v>10</v>
      </c>
      <c r="H290" s="84"/>
      <c r="I290" s="1"/>
      <c r="J290" s="61"/>
      <c r="K290" s="109" t="s">
        <v>103</v>
      </c>
      <c r="L290" s="222"/>
      <c r="M290" s="222"/>
      <c r="N290" s="91"/>
      <c r="O290" s="89"/>
      <c r="P290" s="89"/>
    </row>
    <row r="291" spans="2:16" hidden="1" x14ac:dyDescent="0.25">
      <c r="B291" s="1"/>
      <c r="C291" s="1"/>
      <c r="D291" s="1"/>
      <c r="E291" s="1"/>
      <c r="F291" s="1"/>
      <c r="G291" s="1"/>
      <c r="H291" s="110"/>
      <c r="I291" s="1"/>
      <c r="J291" s="37"/>
      <c r="K291" s="79"/>
      <c r="L291" s="39"/>
      <c r="M291" s="67"/>
      <c r="N291" s="91"/>
      <c r="O291" s="89"/>
      <c r="P291" s="89"/>
    </row>
    <row r="292" spans="2:16" hidden="1" x14ac:dyDescent="0.25">
      <c r="B292" s="114">
        <f>MAX(B$259:B291)+1</f>
        <v>13</v>
      </c>
      <c r="C292" s="1" t="s">
        <v>81</v>
      </c>
      <c r="D292" s="1"/>
      <c r="E292" s="1"/>
      <c r="F292" s="1"/>
      <c r="G292" s="47" t="s">
        <v>10</v>
      </c>
      <c r="H292" s="84"/>
      <c r="I292" s="1"/>
      <c r="J292" s="61"/>
      <c r="K292" s="109" t="s">
        <v>103</v>
      </c>
      <c r="L292" s="222"/>
      <c r="M292" s="222"/>
      <c r="N292" s="91"/>
      <c r="O292" s="89"/>
      <c r="P292" s="89"/>
    </row>
    <row r="293" spans="2:16" hidden="1" x14ac:dyDescent="0.25">
      <c r="B293" s="1"/>
      <c r="C293" s="1"/>
      <c r="D293" s="1"/>
      <c r="E293" s="1"/>
      <c r="F293" s="1"/>
      <c r="G293" s="1"/>
      <c r="H293" s="110"/>
      <c r="I293" s="1"/>
      <c r="J293" s="37"/>
      <c r="K293" s="79"/>
      <c r="L293" s="39"/>
      <c r="M293" s="67"/>
      <c r="N293" s="91"/>
      <c r="O293" s="89"/>
      <c r="P293" s="89"/>
    </row>
    <row r="294" spans="2:16" hidden="1" x14ac:dyDescent="0.25">
      <c r="B294" s="114">
        <f>MAX(B$259:B293)+1</f>
        <v>14</v>
      </c>
      <c r="C294" s="1" t="s">
        <v>82</v>
      </c>
      <c r="D294" s="1"/>
      <c r="E294" s="1"/>
      <c r="F294" s="1"/>
      <c r="G294" s="47" t="s">
        <v>10</v>
      </c>
      <c r="H294" s="84"/>
      <c r="I294" s="1"/>
      <c r="J294" s="61"/>
      <c r="K294" s="109" t="s">
        <v>103</v>
      </c>
      <c r="L294" s="222"/>
      <c r="M294" s="222"/>
      <c r="N294" s="91"/>
      <c r="O294" s="89"/>
      <c r="P294" s="89"/>
    </row>
    <row r="295" spans="2:16" hidden="1" x14ac:dyDescent="0.25">
      <c r="B295" s="1"/>
      <c r="C295" s="1"/>
      <c r="D295" s="1"/>
      <c r="E295" s="1"/>
      <c r="F295" s="1"/>
      <c r="G295" s="1"/>
      <c r="H295" s="7"/>
      <c r="I295" s="1"/>
      <c r="J295" s="1"/>
      <c r="K295" s="67"/>
      <c r="L295" s="67"/>
      <c r="M295" s="67"/>
      <c r="N295" s="91"/>
      <c r="O295" s="89"/>
      <c r="P295" s="89"/>
    </row>
    <row r="296" spans="2:16" hidden="1" x14ac:dyDescent="0.25">
      <c r="B296" s="114">
        <f>MAX(B$259:B295)+1</f>
        <v>15</v>
      </c>
      <c r="C296" s="1" t="s">
        <v>84</v>
      </c>
      <c r="D296" s="1"/>
      <c r="E296" s="1"/>
      <c r="F296" s="1"/>
      <c r="G296" s="47" t="s">
        <v>10</v>
      </c>
      <c r="H296" s="84"/>
      <c r="I296" s="1"/>
      <c r="J296" s="61"/>
      <c r="K296" s="109" t="s">
        <v>103</v>
      </c>
      <c r="L296" s="222"/>
      <c r="M296" s="222"/>
      <c r="N296" s="91"/>
      <c r="O296" s="89"/>
      <c r="P296" s="89"/>
    </row>
    <row r="297" spans="2:16" hidden="1" x14ac:dyDescent="0.25">
      <c r="B297" s="1"/>
      <c r="C297" s="1"/>
      <c r="D297" s="1"/>
      <c r="E297" s="1"/>
      <c r="F297" s="1"/>
      <c r="G297" s="1"/>
      <c r="H297" s="110"/>
      <c r="I297" s="1"/>
      <c r="J297" s="37"/>
      <c r="K297" s="79"/>
      <c r="L297" s="39"/>
      <c r="M297" s="67"/>
      <c r="N297" s="91"/>
      <c r="O297" s="89"/>
      <c r="P297" s="89"/>
    </row>
    <row r="298" spans="2:16" hidden="1" x14ac:dyDescent="0.25">
      <c r="B298" s="114"/>
      <c r="C298" s="1" t="s">
        <v>85</v>
      </c>
      <c r="D298" s="1"/>
      <c r="E298" s="1"/>
      <c r="F298" s="1"/>
      <c r="G298" s="47"/>
      <c r="H298" s="93"/>
      <c r="I298" s="88"/>
      <c r="J298" s="88"/>
      <c r="K298" s="91"/>
      <c r="L298" s="39"/>
      <c r="M298" s="67"/>
      <c r="N298" s="91"/>
      <c r="O298" s="89"/>
      <c r="P298" s="89"/>
    </row>
    <row r="299" spans="2:16" hidden="1" x14ac:dyDescent="0.25">
      <c r="B299" s="1"/>
      <c r="C299" s="1"/>
      <c r="D299" s="1" t="str">
        <f>CHOOSE(COUNTA(D$298:D298)+1,"a.","b.","c.","d.","e.")</f>
        <v>a.</v>
      </c>
      <c r="E299" s="1" t="s">
        <v>256</v>
      </c>
      <c r="F299" s="1"/>
      <c r="G299" s="47" t="s">
        <v>10</v>
      </c>
      <c r="H299" s="84"/>
      <c r="I299" s="1"/>
      <c r="J299" s="61"/>
      <c r="K299" s="109" t="s">
        <v>103</v>
      </c>
      <c r="L299" s="222"/>
      <c r="M299" s="222"/>
      <c r="N299" s="91"/>
      <c r="O299" s="89"/>
      <c r="P299" s="89"/>
    </row>
    <row r="300" spans="2:16" hidden="1" x14ac:dyDescent="0.25">
      <c r="B300" s="1"/>
      <c r="C300" s="1"/>
      <c r="D300" s="1" t="str">
        <f>CHOOSE(COUNTA(D$298:D299)+1,"a.","b.","c.","d.","e.")</f>
        <v>b.</v>
      </c>
      <c r="E300" s="1" t="s">
        <v>257</v>
      </c>
      <c r="F300" s="1"/>
      <c r="G300" s="47" t="s">
        <v>10</v>
      </c>
      <c r="H300" s="84"/>
      <c r="I300" s="1"/>
      <c r="J300" s="61"/>
      <c r="K300" s="109" t="s">
        <v>103</v>
      </c>
      <c r="L300" s="222"/>
      <c r="M300" s="222"/>
      <c r="N300" s="91"/>
      <c r="O300" s="89"/>
      <c r="P300" s="89"/>
    </row>
    <row r="301" spans="2:16" hidden="1" x14ac:dyDescent="0.25">
      <c r="B301" s="1"/>
      <c r="C301" s="1"/>
      <c r="D301" s="1" t="str">
        <f>CHOOSE(COUNTA(D$298:D300)+1,"a.","b.","c.","d.","e.")</f>
        <v>c.</v>
      </c>
      <c r="E301" s="1" t="s">
        <v>258</v>
      </c>
      <c r="F301" s="1"/>
      <c r="G301" s="47" t="s">
        <v>10</v>
      </c>
      <c r="H301" s="84"/>
      <c r="I301" s="1"/>
      <c r="J301" s="61"/>
      <c r="K301" s="109" t="s">
        <v>103</v>
      </c>
      <c r="L301" s="222"/>
      <c r="M301" s="222"/>
      <c r="N301" s="91"/>
      <c r="O301" s="89"/>
      <c r="P301" s="89"/>
    </row>
    <row r="302" spans="2:16" hidden="1" x14ac:dyDescent="0.25">
      <c r="B302" s="88"/>
      <c r="C302" s="88"/>
      <c r="D302" s="88"/>
      <c r="E302" s="88"/>
      <c r="F302" s="88"/>
      <c r="G302" s="88"/>
      <c r="H302" s="93"/>
      <c r="I302" s="88"/>
      <c r="J302" s="88"/>
      <c r="K302" s="91"/>
      <c r="L302" s="43"/>
      <c r="M302" s="43"/>
      <c r="N302" s="91"/>
      <c r="O302" s="89"/>
      <c r="P302" s="89"/>
    </row>
    <row r="303" spans="2:16" hidden="1" x14ac:dyDescent="0.25">
      <c r="B303" s="114">
        <f>MAX(B$259:B302)+1</f>
        <v>16</v>
      </c>
      <c r="C303" s="62" t="s">
        <v>74</v>
      </c>
      <c r="D303" s="1"/>
      <c r="E303" s="226"/>
      <c r="F303" s="226"/>
      <c r="G303" s="47" t="s">
        <v>10</v>
      </c>
      <c r="H303" s="84"/>
      <c r="I303" s="1"/>
      <c r="J303" s="61"/>
      <c r="K303" s="109" t="s">
        <v>103</v>
      </c>
      <c r="L303" s="222"/>
      <c r="M303" s="222"/>
      <c r="N303" s="91"/>
      <c r="O303" s="89"/>
      <c r="P303" s="89"/>
    </row>
    <row r="304" spans="2:16" hidden="1" x14ac:dyDescent="0.25">
      <c r="B304" s="88"/>
      <c r="C304" s="88"/>
      <c r="D304" s="88"/>
      <c r="E304" s="88"/>
      <c r="F304" s="88"/>
      <c r="G304" s="88"/>
      <c r="H304" s="93"/>
      <c r="I304" s="88"/>
      <c r="J304" s="88"/>
      <c r="K304" s="91"/>
      <c r="L304" s="43"/>
      <c r="M304" s="43"/>
      <c r="N304" s="91"/>
      <c r="O304" s="89"/>
      <c r="P304" s="89"/>
    </row>
    <row r="305" spans="1:22" hidden="1" x14ac:dyDescent="0.25">
      <c r="B305" s="114">
        <f>MAX(B$259:B304)+1</f>
        <v>17</v>
      </c>
      <c r="C305" s="1" t="s">
        <v>74</v>
      </c>
      <c r="D305" s="1"/>
      <c r="E305" s="226"/>
      <c r="F305" s="226"/>
      <c r="G305" s="47" t="s">
        <v>10</v>
      </c>
      <c r="H305" s="84"/>
      <c r="I305" s="1"/>
      <c r="J305" s="61"/>
      <c r="K305" s="109" t="s">
        <v>103</v>
      </c>
      <c r="L305" s="222"/>
      <c r="M305" s="222"/>
      <c r="N305" s="91"/>
      <c r="O305" s="89"/>
      <c r="P305" s="89"/>
    </row>
    <row r="306" spans="1:22" ht="12.75" hidden="1" customHeight="1" x14ac:dyDescent="0.25">
      <c r="B306" s="60"/>
      <c r="C306" s="1"/>
      <c r="D306" s="1"/>
      <c r="E306" s="66"/>
      <c r="F306" s="66"/>
      <c r="G306" s="47"/>
      <c r="H306" s="111"/>
      <c r="I306" s="1"/>
      <c r="J306" s="227" t="s">
        <v>272</v>
      </c>
      <c r="K306" s="227"/>
      <c r="L306" s="227"/>
      <c r="M306" s="227"/>
      <c r="N306" s="227"/>
      <c r="O306" s="227"/>
      <c r="P306" s="227"/>
    </row>
    <row r="307" spans="1:22" ht="12.75" hidden="1" customHeight="1" x14ac:dyDescent="0.25">
      <c r="B307" s="114">
        <f>MAX(B$259:B306)+1</f>
        <v>18</v>
      </c>
      <c r="C307" s="1" t="s">
        <v>83</v>
      </c>
      <c r="D307" s="1"/>
      <c r="E307" s="1"/>
      <c r="F307" s="1"/>
      <c r="G307" s="47" t="s">
        <v>10</v>
      </c>
      <c r="H307" s="84"/>
      <c r="I307" s="1"/>
      <c r="J307" s="227"/>
      <c r="K307" s="227"/>
      <c r="L307" s="227"/>
      <c r="M307" s="227"/>
      <c r="N307" s="227"/>
      <c r="O307" s="227"/>
      <c r="P307" s="227"/>
    </row>
    <row r="308" spans="1:22" hidden="1" x14ac:dyDescent="0.25">
      <c r="B308" s="88"/>
      <c r="C308" s="88"/>
      <c r="D308" s="88"/>
      <c r="E308" s="88"/>
      <c r="F308" s="88"/>
      <c r="G308" s="88"/>
      <c r="H308" s="93"/>
      <c r="I308" s="88"/>
      <c r="J308" s="227"/>
      <c r="K308" s="227"/>
      <c r="L308" s="227"/>
      <c r="M308" s="227"/>
      <c r="N308" s="227"/>
      <c r="O308" s="227"/>
      <c r="P308" s="227"/>
    </row>
    <row r="309" spans="1:22" ht="13.8" hidden="1" thickBot="1" x14ac:dyDescent="0.3">
      <c r="B309" s="115">
        <f>MAX(B$259:B308)+1</f>
        <v>19</v>
      </c>
      <c r="C309" s="25" t="s">
        <v>119</v>
      </c>
      <c r="D309" s="1"/>
      <c r="E309" s="1"/>
      <c r="F309" s="1"/>
      <c r="G309" s="47" t="s">
        <v>10</v>
      </c>
      <c r="H309" s="83" t="str">
        <f>IF(SUM(H259:H308)&lt;1,"",SUM(H259:H308))</f>
        <v/>
      </c>
      <c r="I309" s="88"/>
      <c r="J309" s="1"/>
      <c r="K309" s="43"/>
      <c r="L309" s="67"/>
      <c r="M309" s="67"/>
      <c r="N309" s="91"/>
      <c r="O309" s="89"/>
      <c r="P309" s="89"/>
    </row>
    <row r="310" spans="1:22" ht="13.8" hidden="1" thickTop="1" x14ac:dyDescent="0.25">
      <c r="B310" s="88"/>
      <c r="C310" s="88"/>
      <c r="D310" s="88"/>
      <c r="E310" s="88"/>
      <c r="F310" s="88"/>
      <c r="G310" s="88"/>
      <c r="H310" s="92"/>
      <c r="I310" s="88"/>
      <c r="J310" s="88"/>
      <c r="K310" s="91"/>
      <c r="L310" s="67"/>
      <c r="M310" s="67"/>
      <c r="N310" s="91"/>
      <c r="O310" s="89"/>
      <c r="P310" s="89"/>
    </row>
    <row r="311" spans="1:22" hidden="1" x14ac:dyDescent="0.25">
      <c r="B311" s="31" t="s">
        <v>61</v>
      </c>
      <c r="C311" s="25" t="s">
        <v>120</v>
      </c>
      <c r="D311" s="25"/>
      <c r="E311" s="25"/>
      <c r="F311" s="25"/>
      <c r="G311" s="1"/>
      <c r="H311" s="15"/>
      <c r="I311" s="1"/>
      <c r="J311" s="37"/>
      <c r="P311" s="89"/>
    </row>
    <row r="312" spans="1:22" hidden="1" x14ac:dyDescent="0.25">
      <c r="B312" s="31"/>
      <c r="C312" s="25"/>
      <c r="D312" s="28" t="str">
        <f>"(B."&amp;TEXT(B309,"0")&amp;". "&amp;C309&amp;", "</f>
        <v xml:space="preserve">(B.19. Total Construction Sources, </v>
      </c>
      <c r="E312" s="25"/>
      <c r="F312" s="25"/>
      <c r="G312" s="1"/>
      <c r="H312" s="15"/>
      <c r="I312" s="1"/>
      <c r="J312" s="37"/>
      <c r="P312" s="124" t="str">
        <f ca="1">IF(N(H313)&lt;0,"**","")</f>
        <v/>
      </c>
    </row>
    <row r="313" spans="1:22" ht="13.8" hidden="1" thickBot="1" x14ac:dyDescent="0.3">
      <c r="B313" s="25"/>
      <c r="C313" s="88"/>
      <c r="D313" s="28" t="str">
        <f>" less "&amp;B256&amp;" "&amp;C256&amp;"):"</f>
        <v xml:space="preserve"> less A. Total Development Costs):</v>
      </c>
      <c r="E313" s="25"/>
      <c r="F313" s="25"/>
      <c r="G313" s="31" t="s">
        <v>10</v>
      </c>
      <c r="H313" s="83" t="str">
        <f ca="1">IF(N(H309)-N(H256)=0,"",N(H309)-N(H256))</f>
        <v/>
      </c>
      <c r="I313" s="1"/>
      <c r="J313" s="37" t="s">
        <v>101</v>
      </c>
      <c r="K313" s="67"/>
      <c r="L313" s="67"/>
      <c r="M313" s="67"/>
      <c r="N313" s="91"/>
      <c r="O313" s="89"/>
      <c r="P313" s="89"/>
      <c r="Q313" s="90" t="str">
        <f ca="1">IF(N(H313)=0,"Construction Funding Sources are equal to Total Development Costs.",IF(N(H313)&lt;0,"There is a shortfall in Construction Funding Sources which must be corrected.","There is a surplus of Construction Funding Sources which will need correction."))</f>
        <v>Construction Funding Sources are equal to Total Development Costs.</v>
      </c>
    </row>
    <row r="314" spans="1:22" ht="13.8" hidden="1" thickTop="1" x14ac:dyDescent="0.25">
      <c r="B314" s="88"/>
      <c r="C314" s="88"/>
      <c r="D314" s="88"/>
      <c r="E314" s="88"/>
      <c r="F314" s="88"/>
      <c r="G314" s="88"/>
      <c r="H314" s="88"/>
      <c r="I314" s="88"/>
      <c r="J314" s="88"/>
      <c r="K314" s="91"/>
      <c r="L314" s="91"/>
      <c r="M314" s="91"/>
      <c r="N314" s="91"/>
      <c r="O314" s="89"/>
      <c r="P314" s="89"/>
    </row>
    <row r="315" spans="1:22" ht="13.8" hidden="1" thickBot="1" x14ac:dyDescent="0.3">
      <c r="B315" s="25" t="s">
        <v>100</v>
      </c>
      <c r="C315" s="88"/>
      <c r="D315" s="1"/>
      <c r="E315" s="1"/>
      <c r="F315" s="1"/>
      <c r="G315" s="1"/>
      <c r="H315" s="1"/>
      <c r="I315" s="1"/>
      <c r="J315" s="1"/>
      <c r="K315" s="67"/>
      <c r="L315" s="67"/>
      <c r="M315" s="67"/>
      <c r="N315" s="91"/>
      <c r="O315" s="89"/>
      <c r="P315" s="89"/>
    </row>
    <row r="316" spans="1:22" x14ac:dyDescent="0.25">
      <c r="A316" s="87"/>
      <c r="B316" s="63"/>
      <c r="C316" s="63"/>
      <c r="D316" s="64"/>
      <c r="E316" s="64"/>
      <c r="F316" s="64"/>
      <c r="G316" s="64"/>
      <c r="H316" s="64"/>
      <c r="I316" s="64"/>
      <c r="J316" s="64"/>
      <c r="K316" s="80"/>
      <c r="L316" s="81"/>
      <c r="M316" s="80"/>
      <c r="N316" s="95"/>
      <c r="O316" s="96"/>
      <c r="P316" s="96"/>
      <c r="V316" s="137"/>
    </row>
    <row r="317" spans="1:22" x14ac:dyDescent="0.25">
      <c r="B317" s="65" t="str">
        <f>B$2</f>
        <v>Funded Development Viability and TDC PU Limitation Preview</v>
      </c>
      <c r="C317" s="88"/>
      <c r="D317" s="88"/>
      <c r="E317" s="88"/>
      <c r="F317" s="88"/>
      <c r="G317" s="88"/>
      <c r="H317" s="88"/>
      <c r="I317" s="88"/>
      <c r="J317" s="88"/>
      <c r="K317" s="91"/>
      <c r="L317" s="91"/>
      <c r="M317" s="91"/>
      <c r="N317" s="91"/>
      <c r="O317" s="89"/>
      <c r="P317" s="3" t="s">
        <v>273</v>
      </c>
    </row>
    <row r="318" spans="1:22" x14ac:dyDescent="0.25">
      <c r="B318" s="34"/>
      <c r="C318" s="34"/>
      <c r="D318" s="34"/>
      <c r="E318" s="34"/>
      <c r="F318" s="34"/>
      <c r="G318" s="34"/>
      <c r="H318" s="34"/>
      <c r="I318" s="34"/>
      <c r="J318" s="34"/>
      <c r="K318" s="71"/>
      <c r="L318" s="82"/>
      <c r="M318" s="71"/>
      <c r="N318" s="91"/>
      <c r="O318" s="89"/>
      <c r="P318" s="89"/>
    </row>
    <row r="319" spans="1:22" x14ac:dyDescent="0.25">
      <c r="B319" s="25" t="s">
        <v>88</v>
      </c>
      <c r="C319" s="1"/>
      <c r="D319" s="1"/>
      <c r="E319" s="1"/>
      <c r="F319" s="1"/>
      <c r="G319" s="1"/>
      <c r="H319" s="1"/>
      <c r="I319" s="1"/>
      <c r="J319" s="1"/>
      <c r="K319" s="78" t="s">
        <v>78</v>
      </c>
      <c r="L319" s="71"/>
      <c r="M319" s="71"/>
      <c r="N319" s="91"/>
      <c r="O319" s="89"/>
      <c r="P319" s="89"/>
    </row>
    <row r="320" spans="1:22" x14ac:dyDescent="0.25">
      <c r="B320" s="25"/>
      <c r="C320" s="1"/>
      <c r="D320" s="1"/>
      <c r="E320" s="1"/>
      <c r="F320" s="1"/>
      <c r="G320" s="1"/>
      <c r="H320" s="58" t="s">
        <v>76</v>
      </c>
      <c r="I320" s="58"/>
      <c r="J320" s="1"/>
      <c r="K320" s="78" t="s">
        <v>77</v>
      </c>
      <c r="L320" s="71"/>
      <c r="M320" s="71"/>
      <c r="N320" s="91"/>
      <c r="O320" s="89"/>
      <c r="P320" s="89"/>
    </row>
    <row r="321" spans="2:16" x14ac:dyDescent="0.25">
      <c r="B321" s="1"/>
      <c r="C321" s="1"/>
      <c r="D321" s="1"/>
      <c r="E321" s="1"/>
      <c r="F321" s="1"/>
      <c r="G321" s="1"/>
      <c r="H321" s="1"/>
      <c r="I321" s="1"/>
      <c r="J321" s="1"/>
      <c r="K321" s="67"/>
      <c r="L321" s="67"/>
      <c r="M321" s="67"/>
      <c r="N321" s="91"/>
      <c r="O321" s="89"/>
      <c r="P321" s="89"/>
    </row>
    <row r="322" spans="2:16" x14ac:dyDescent="0.25">
      <c r="B322" s="31" t="s">
        <v>91</v>
      </c>
      <c r="C322" s="25" t="s">
        <v>90</v>
      </c>
      <c r="D322" s="1"/>
      <c r="E322" s="1"/>
      <c r="F322" s="1"/>
      <c r="G322" s="31" t="s">
        <v>10</v>
      </c>
      <c r="H322" s="68" t="str">
        <f ca="1">IF(N183="","",N183)</f>
        <v/>
      </c>
      <c r="I322" s="1"/>
      <c r="J322" s="1"/>
      <c r="K322" s="67"/>
      <c r="L322" s="67"/>
      <c r="M322" s="67"/>
      <c r="N322" s="91"/>
      <c r="O322" s="89"/>
      <c r="P322" s="89"/>
    </row>
    <row r="323" spans="2:16" x14ac:dyDescent="0.25">
      <c r="B323" s="1"/>
      <c r="C323" s="1"/>
      <c r="D323" s="1"/>
      <c r="E323" s="1"/>
      <c r="F323" s="1"/>
      <c r="G323" s="1"/>
      <c r="H323" s="7"/>
      <c r="I323" s="1"/>
      <c r="J323" s="1"/>
      <c r="K323" s="67"/>
      <c r="L323" s="67"/>
      <c r="M323" s="67"/>
      <c r="N323" s="91"/>
      <c r="O323" s="89"/>
      <c r="P323" s="89"/>
    </row>
    <row r="324" spans="2:16" x14ac:dyDescent="0.25">
      <c r="B324" s="31" t="s">
        <v>89</v>
      </c>
      <c r="C324" s="25" t="s">
        <v>92</v>
      </c>
      <c r="D324" s="1"/>
      <c r="E324" s="1"/>
      <c r="F324" s="1"/>
      <c r="G324" s="1"/>
      <c r="H324" s="7"/>
      <c r="I324" s="1"/>
      <c r="J324" s="1"/>
      <c r="K324" s="67"/>
      <c r="L324" s="67"/>
      <c r="M324" s="67"/>
      <c r="N324" s="91"/>
      <c r="O324" s="89"/>
      <c r="P324" s="89"/>
    </row>
    <row r="325" spans="2:16" x14ac:dyDescent="0.25">
      <c r="B325" s="1"/>
      <c r="C325" s="1"/>
      <c r="D325" s="1"/>
      <c r="E325" s="1"/>
      <c r="F325" s="1"/>
      <c r="G325" s="47"/>
      <c r="H325" s="18"/>
      <c r="I325" s="1"/>
      <c r="J325" s="1"/>
      <c r="K325" s="67"/>
      <c r="L325" s="67"/>
      <c r="M325" s="67"/>
      <c r="N325" s="91"/>
      <c r="O325" s="89"/>
      <c r="P325" s="89"/>
    </row>
    <row r="326" spans="2:16" x14ac:dyDescent="0.25">
      <c r="B326" s="114">
        <f>MAX(B$325:B325)+1</f>
        <v>1</v>
      </c>
      <c r="C326" s="1" t="s">
        <v>387</v>
      </c>
      <c r="D326" s="1"/>
      <c r="E326" s="1"/>
      <c r="F326" s="1"/>
      <c r="G326" s="47" t="s">
        <v>10</v>
      </c>
      <c r="H326" s="85"/>
      <c r="I326" s="1"/>
      <c r="J326" s="1"/>
      <c r="K326" s="157" t="s">
        <v>386</v>
      </c>
      <c r="L326" s="67"/>
      <c r="M326" s="67"/>
      <c r="N326" s="91"/>
      <c r="O326" s="89"/>
      <c r="P326" s="89"/>
    </row>
    <row r="327" spans="2:16" x14ac:dyDescent="0.25">
      <c r="B327" s="1"/>
      <c r="C327" s="1"/>
      <c r="D327" s="1"/>
      <c r="E327" s="1"/>
      <c r="F327" s="1"/>
      <c r="G327" s="47"/>
      <c r="H327" s="116"/>
      <c r="I327" s="1"/>
      <c r="J327" s="1"/>
      <c r="K327" s="43"/>
      <c r="L327" s="67"/>
      <c r="M327" s="67"/>
      <c r="N327" s="91"/>
      <c r="O327" s="89"/>
      <c r="P327" s="89"/>
    </row>
    <row r="328" spans="2:16" x14ac:dyDescent="0.25">
      <c r="B328" s="114">
        <f>MAX(B$325:B327)+1</f>
        <v>2</v>
      </c>
      <c r="C328" s="1" t="s">
        <v>381</v>
      </c>
      <c r="D328" s="1"/>
      <c r="E328" s="1"/>
      <c r="F328" s="1"/>
      <c r="G328" s="47" t="s">
        <v>10</v>
      </c>
      <c r="H328" s="85"/>
      <c r="I328" s="1"/>
      <c r="J328" s="1"/>
      <c r="K328" s="157" t="s">
        <v>386</v>
      </c>
      <c r="L328" s="67"/>
      <c r="M328" s="67"/>
      <c r="N328" s="91"/>
      <c r="O328" s="89"/>
      <c r="P328" s="89"/>
    </row>
    <row r="329" spans="2:16" x14ac:dyDescent="0.25">
      <c r="B329" s="1"/>
      <c r="C329" s="1"/>
      <c r="D329" s="1"/>
      <c r="E329" s="1"/>
      <c r="F329" s="1"/>
      <c r="G329" s="47"/>
      <c r="H329" s="116"/>
      <c r="I329" s="1"/>
      <c r="J329" s="1"/>
      <c r="K329" s="43"/>
      <c r="L329" s="67"/>
      <c r="M329" s="67"/>
      <c r="N329" s="91"/>
      <c r="O329" s="89"/>
      <c r="P329" s="89"/>
    </row>
    <row r="330" spans="2:16" x14ac:dyDescent="0.25">
      <c r="B330" s="114">
        <f>MAX(B$325:B329)+1</f>
        <v>3</v>
      </c>
      <c r="C330" s="1" t="s">
        <v>382</v>
      </c>
      <c r="D330" s="1"/>
      <c r="E330" s="1"/>
      <c r="F330" s="1"/>
      <c r="G330" s="47" t="s">
        <v>10</v>
      </c>
      <c r="H330" s="84"/>
      <c r="I330" s="1"/>
      <c r="J330" s="1"/>
      <c r="K330" s="157" t="s">
        <v>386</v>
      </c>
      <c r="L330" s="67"/>
      <c r="M330" s="67"/>
      <c r="N330" s="91"/>
      <c r="O330" s="89"/>
      <c r="P330" s="89"/>
    </row>
    <row r="331" spans="2:16" x14ac:dyDescent="0.25">
      <c r="B331" s="1"/>
      <c r="C331" s="1"/>
      <c r="D331" s="1"/>
      <c r="E331" s="1"/>
      <c r="F331" s="1"/>
      <c r="G331" s="47"/>
      <c r="H331" s="116"/>
      <c r="I331" s="1"/>
      <c r="J331" s="1"/>
      <c r="K331" s="43"/>
      <c r="L331" s="67"/>
      <c r="M331" s="67"/>
      <c r="N331" s="91"/>
      <c r="O331" s="89"/>
      <c r="P331" s="89"/>
    </row>
    <row r="332" spans="2:16" x14ac:dyDescent="0.25">
      <c r="B332" s="114">
        <f>MAX(B$325:B331)+1</f>
        <v>4</v>
      </c>
      <c r="C332" s="1" t="s">
        <v>383</v>
      </c>
      <c r="D332" s="1"/>
      <c r="E332" s="1"/>
      <c r="F332" s="1"/>
      <c r="G332" s="47" t="s">
        <v>10</v>
      </c>
      <c r="H332" s="84"/>
      <c r="I332" s="1"/>
      <c r="J332" s="37"/>
      <c r="K332" s="157" t="s">
        <v>386</v>
      </c>
      <c r="L332" s="43"/>
      <c r="M332" s="43"/>
      <c r="N332" s="91"/>
      <c r="O332" s="89"/>
      <c r="P332" s="89"/>
    </row>
    <row r="333" spans="2:16" x14ac:dyDescent="0.25">
      <c r="B333" s="1"/>
      <c r="C333" s="1"/>
      <c r="D333" s="1"/>
      <c r="E333" s="1"/>
      <c r="F333" s="1"/>
      <c r="G333" s="47"/>
      <c r="H333" s="116"/>
      <c r="I333" s="1"/>
      <c r="J333" s="1"/>
      <c r="K333" s="43"/>
      <c r="L333" s="67"/>
      <c r="M333" s="67"/>
      <c r="N333" s="91"/>
      <c r="O333" s="89"/>
      <c r="P333" s="89"/>
    </row>
    <row r="334" spans="2:16" x14ac:dyDescent="0.25">
      <c r="B334" s="114">
        <f>MAX(B$325:B333)+1</f>
        <v>5</v>
      </c>
      <c r="C334" s="1" t="s">
        <v>403</v>
      </c>
      <c r="D334" s="1"/>
      <c r="E334" s="1"/>
      <c r="F334" s="1"/>
      <c r="G334" s="47" t="s">
        <v>10</v>
      </c>
      <c r="H334" s="84"/>
      <c r="I334" s="1"/>
      <c r="J334" s="1"/>
      <c r="K334" s="157" t="s">
        <v>386</v>
      </c>
      <c r="L334" s="67"/>
      <c r="M334" s="67"/>
      <c r="N334" s="91"/>
      <c r="O334" s="89"/>
      <c r="P334" s="89"/>
    </row>
    <row r="335" spans="2:16" x14ac:dyDescent="0.25">
      <c r="B335" s="1"/>
      <c r="C335" s="1"/>
      <c r="D335" s="1"/>
      <c r="E335" s="1"/>
      <c r="F335" s="1"/>
      <c r="G335" s="47"/>
      <c r="H335" s="116"/>
      <c r="I335" s="1"/>
      <c r="J335" s="1"/>
      <c r="K335" s="67"/>
      <c r="L335" s="67"/>
      <c r="M335" s="67"/>
      <c r="N335" s="91"/>
      <c r="O335" s="89"/>
      <c r="P335" s="89"/>
    </row>
    <row r="336" spans="2:16" x14ac:dyDescent="0.25">
      <c r="B336" s="114">
        <f>MAX(B$325:B335)+1</f>
        <v>6</v>
      </c>
      <c r="C336" s="1" t="s">
        <v>380</v>
      </c>
      <c r="D336" s="1"/>
      <c r="E336" s="1"/>
      <c r="F336" s="1"/>
      <c r="G336" s="47" t="s">
        <v>10</v>
      </c>
      <c r="H336" s="84"/>
      <c r="I336" s="1"/>
      <c r="J336" s="1"/>
      <c r="K336" s="157" t="s">
        <v>386</v>
      </c>
      <c r="L336" s="67"/>
      <c r="M336" s="67"/>
      <c r="N336" s="91"/>
      <c r="O336" s="89"/>
      <c r="P336" s="89"/>
    </row>
    <row r="337" spans="2:16" x14ac:dyDescent="0.25">
      <c r="B337" s="1"/>
      <c r="C337" s="1"/>
      <c r="D337" s="1"/>
      <c r="E337" s="1"/>
      <c r="F337" s="1"/>
      <c r="G337" s="47"/>
      <c r="H337" s="116"/>
      <c r="I337" s="1"/>
      <c r="J337" s="1"/>
      <c r="K337" s="67"/>
      <c r="L337" s="67"/>
      <c r="M337" s="67"/>
      <c r="N337" s="91"/>
      <c r="O337" s="89"/>
      <c r="P337" s="89"/>
    </row>
    <row r="338" spans="2:16" x14ac:dyDescent="0.25">
      <c r="B338" s="114">
        <f>MAX(B$325:B337)+1</f>
        <v>7</v>
      </c>
      <c r="C338" s="1" t="s">
        <v>384</v>
      </c>
      <c r="D338" s="1"/>
      <c r="E338" s="1"/>
      <c r="F338" s="1"/>
      <c r="G338" s="47" t="s">
        <v>10</v>
      </c>
      <c r="H338" s="84"/>
      <c r="I338" s="1"/>
      <c r="J338" s="1"/>
      <c r="K338" s="157" t="s">
        <v>386</v>
      </c>
      <c r="L338" s="67"/>
      <c r="M338" s="67"/>
      <c r="N338" s="91"/>
      <c r="O338" s="89"/>
      <c r="P338" s="89"/>
    </row>
    <row r="339" spans="2:16" x14ac:dyDescent="0.25">
      <c r="B339" s="1"/>
      <c r="C339" s="1"/>
      <c r="D339" s="1"/>
      <c r="E339" s="1"/>
      <c r="F339" s="1"/>
      <c r="G339" s="47"/>
      <c r="H339" s="116"/>
      <c r="I339" s="1"/>
      <c r="J339" s="1"/>
      <c r="K339" s="67"/>
      <c r="L339" s="67"/>
      <c r="M339" s="67"/>
      <c r="N339" s="91"/>
      <c r="O339" s="89"/>
      <c r="P339" s="89"/>
    </row>
    <row r="340" spans="2:16" x14ac:dyDescent="0.25">
      <c r="B340" s="114">
        <f>MAX(B$325:B339)+1</f>
        <v>8</v>
      </c>
      <c r="C340" s="1" t="s">
        <v>385</v>
      </c>
      <c r="D340" s="1"/>
      <c r="E340" s="1"/>
      <c r="F340" s="1"/>
      <c r="G340" s="47" t="s">
        <v>10</v>
      </c>
      <c r="H340" s="84"/>
      <c r="I340" s="1"/>
      <c r="J340" s="1"/>
      <c r="K340" s="157" t="s">
        <v>386</v>
      </c>
      <c r="L340" s="67"/>
      <c r="M340" s="67"/>
      <c r="N340" s="91"/>
      <c r="O340" s="89"/>
      <c r="P340" s="89"/>
    </row>
    <row r="341" spans="2:16" x14ac:dyDescent="0.25">
      <c r="B341" s="1"/>
      <c r="C341" s="1"/>
      <c r="D341" s="1"/>
      <c r="E341" s="1"/>
      <c r="F341" s="1"/>
      <c r="G341" s="47"/>
      <c r="H341" s="116"/>
      <c r="I341" s="1"/>
      <c r="J341" s="1"/>
      <c r="K341" s="67"/>
      <c r="L341" s="67"/>
      <c r="M341" s="67"/>
      <c r="N341" s="91"/>
      <c r="O341" s="89"/>
      <c r="P341" s="89"/>
    </row>
    <row r="342" spans="2:16" x14ac:dyDescent="0.25">
      <c r="B342" s="114">
        <f>MAX(B$325:B341)+1</f>
        <v>9</v>
      </c>
      <c r="C342" s="1" t="s">
        <v>389</v>
      </c>
      <c r="D342" s="1"/>
      <c r="E342" s="1"/>
      <c r="F342" s="1"/>
      <c r="G342" s="47" t="s">
        <v>10</v>
      </c>
      <c r="H342" s="85"/>
      <c r="I342" s="1"/>
      <c r="J342" s="37"/>
      <c r="K342" s="44"/>
      <c r="L342" s="39"/>
      <c r="M342" s="44"/>
      <c r="N342" s="91"/>
      <c r="O342" s="89"/>
      <c r="P342" s="89"/>
    </row>
    <row r="343" spans="2:16" x14ac:dyDescent="0.25">
      <c r="B343" s="1"/>
      <c r="C343" s="1"/>
      <c r="D343" s="1"/>
      <c r="E343" s="1"/>
      <c r="F343" s="1"/>
      <c r="G343" s="47"/>
      <c r="H343" s="18"/>
      <c r="I343" s="1"/>
      <c r="J343" s="1"/>
      <c r="K343" s="67"/>
      <c r="L343" s="67"/>
      <c r="M343" s="67"/>
      <c r="N343" s="91"/>
      <c r="O343" s="89"/>
      <c r="P343" s="89"/>
    </row>
    <row r="344" spans="2:16" x14ac:dyDescent="0.25">
      <c r="B344" s="114">
        <f>MAX(B$325:B343)+1</f>
        <v>10</v>
      </c>
      <c r="C344" s="1" t="s">
        <v>121</v>
      </c>
      <c r="D344" s="1"/>
      <c r="E344" s="1"/>
      <c r="F344" s="1"/>
      <c r="G344" s="47" t="s">
        <v>10</v>
      </c>
      <c r="H344" s="85"/>
      <c r="I344" s="1"/>
      <c r="J344" s="61"/>
      <c r="K344" s="91"/>
      <c r="L344" s="89"/>
      <c r="M344" s="89"/>
    </row>
    <row r="345" spans="2:16" x14ac:dyDescent="0.25">
      <c r="B345" s="1"/>
      <c r="C345" s="1"/>
      <c r="D345" s="1"/>
      <c r="E345" s="1"/>
      <c r="F345" s="1"/>
      <c r="G345" s="47"/>
      <c r="H345" s="18"/>
      <c r="I345" s="1"/>
      <c r="J345" s="1"/>
      <c r="K345" s="67"/>
      <c r="L345" s="67"/>
      <c r="M345" s="67"/>
      <c r="N345" s="91"/>
      <c r="O345" s="89"/>
      <c r="P345" s="89"/>
    </row>
    <row r="346" spans="2:16" x14ac:dyDescent="0.25">
      <c r="B346" s="114">
        <f>MAX(B$325:B345)+1</f>
        <v>11</v>
      </c>
      <c r="C346" s="1" t="s">
        <v>80</v>
      </c>
      <c r="D346" s="1"/>
      <c r="E346" s="1"/>
      <c r="F346" s="1"/>
      <c r="G346" s="47" t="s">
        <v>10</v>
      </c>
      <c r="H346" s="84"/>
      <c r="I346" s="1"/>
      <c r="J346" s="61"/>
      <c r="K346" s="199" t="s">
        <v>377</v>
      </c>
      <c r="L346" s="199"/>
      <c r="M346" s="199"/>
      <c r="N346" s="199"/>
      <c r="O346" s="89"/>
      <c r="P346" s="89"/>
    </row>
    <row r="347" spans="2:16" x14ac:dyDescent="0.25">
      <c r="B347" s="1"/>
      <c r="C347" s="1"/>
      <c r="D347" s="1"/>
      <c r="E347" s="1"/>
      <c r="F347" s="1"/>
      <c r="G347" s="1"/>
      <c r="H347" s="110"/>
      <c r="I347" s="1"/>
      <c r="J347" s="37"/>
      <c r="K347" s="79"/>
      <c r="L347" s="39"/>
      <c r="M347" s="67"/>
      <c r="N347" s="91"/>
      <c r="O347" s="89"/>
      <c r="P347" s="89"/>
    </row>
    <row r="348" spans="2:16" x14ac:dyDescent="0.25">
      <c r="B348" s="114">
        <f>MAX(B$325:B347)+1</f>
        <v>12</v>
      </c>
      <c r="C348" s="1" t="s">
        <v>432</v>
      </c>
      <c r="D348" s="1"/>
      <c r="E348" s="1"/>
      <c r="F348" s="1"/>
      <c r="G348" s="47" t="s">
        <v>10</v>
      </c>
      <c r="H348" s="84"/>
      <c r="I348" s="1"/>
      <c r="J348" s="61"/>
      <c r="K348" s="199" t="s">
        <v>377</v>
      </c>
      <c r="L348" s="199"/>
      <c r="M348" s="199"/>
      <c r="N348" s="199"/>
      <c r="O348" s="89"/>
      <c r="P348" s="89"/>
    </row>
    <row r="349" spans="2:16" x14ac:dyDescent="0.25">
      <c r="B349" s="1"/>
      <c r="C349" s="1"/>
      <c r="D349" s="1"/>
      <c r="E349" s="1"/>
      <c r="F349" s="1"/>
      <c r="G349" s="1"/>
      <c r="H349" s="110"/>
      <c r="I349" s="1"/>
      <c r="J349" s="37"/>
      <c r="K349" s="176"/>
      <c r="L349" s="176"/>
      <c r="M349" s="176"/>
      <c r="N349"/>
      <c r="O349" s="89"/>
      <c r="P349" s="89"/>
    </row>
    <row r="350" spans="2:16" x14ac:dyDescent="0.25">
      <c r="B350" s="114">
        <f>MAX(B$325:B349)+1</f>
        <v>13</v>
      </c>
      <c r="C350" s="1" t="s">
        <v>433</v>
      </c>
      <c r="D350" s="1"/>
      <c r="E350" s="1"/>
      <c r="F350" s="1"/>
      <c r="G350" s="47" t="s">
        <v>10</v>
      </c>
      <c r="H350" s="84"/>
      <c r="I350" s="1"/>
      <c r="J350" s="61"/>
      <c r="K350" s="199" t="s">
        <v>377</v>
      </c>
      <c r="L350" s="199"/>
      <c r="M350" s="199"/>
      <c r="N350" s="199"/>
      <c r="O350" s="89"/>
      <c r="P350" s="89"/>
    </row>
    <row r="351" spans="2:16" x14ac:dyDescent="0.25">
      <c r="B351" s="1"/>
      <c r="C351" s="1"/>
      <c r="D351" s="1"/>
      <c r="E351" s="1"/>
      <c r="F351" s="1"/>
      <c r="G351" s="1"/>
      <c r="H351" s="7"/>
      <c r="I351" s="1"/>
      <c r="J351" s="1"/>
      <c r="K351" s="67"/>
      <c r="L351" s="67"/>
      <c r="M351" s="67"/>
      <c r="N351" s="91"/>
      <c r="O351" s="89"/>
      <c r="P351" s="89"/>
    </row>
    <row r="352" spans="2:16" x14ac:dyDescent="0.25">
      <c r="B352" s="114">
        <f>MAX(B$325:B351)+1</f>
        <v>14</v>
      </c>
      <c r="C352" s="1" t="s">
        <v>84</v>
      </c>
      <c r="D352" s="1"/>
      <c r="E352" s="1"/>
      <c r="F352" s="1"/>
      <c r="G352" s="47" t="s">
        <v>10</v>
      </c>
      <c r="H352" s="84"/>
      <c r="I352" s="1"/>
      <c r="J352" s="61"/>
      <c r="K352" s="199" t="s">
        <v>377</v>
      </c>
      <c r="L352" s="199"/>
      <c r="M352" s="199"/>
      <c r="N352" s="199"/>
      <c r="O352" s="89"/>
      <c r="P352" s="89"/>
    </row>
    <row r="353" spans="2:16" hidden="1" x14ac:dyDescent="0.25">
      <c r="B353" s="1"/>
      <c r="C353" s="1"/>
      <c r="D353" s="1"/>
      <c r="E353" s="1"/>
      <c r="F353" s="1"/>
      <c r="G353" s="1"/>
      <c r="H353" s="110"/>
      <c r="I353" s="1"/>
      <c r="J353" s="37"/>
      <c r="K353" s="79"/>
      <c r="L353" s="39"/>
      <c r="M353" s="67"/>
      <c r="N353" s="91"/>
      <c r="O353" s="89"/>
      <c r="P353" s="89"/>
    </row>
    <row r="354" spans="2:16" hidden="1" x14ac:dyDescent="0.25">
      <c r="B354" s="114"/>
      <c r="C354" s="1" t="s">
        <v>85</v>
      </c>
      <c r="D354" s="1"/>
      <c r="E354" s="1"/>
      <c r="F354" s="1"/>
      <c r="G354" s="47"/>
      <c r="H354" s="107"/>
      <c r="I354" s="1"/>
      <c r="J354" s="61"/>
      <c r="K354" s="108"/>
      <c r="L354" s="39"/>
      <c r="M354" s="67"/>
      <c r="N354" s="91"/>
      <c r="O354" s="89"/>
      <c r="P354" s="89"/>
    </row>
    <row r="355" spans="2:16" ht="13.2" hidden="1" customHeight="1" x14ac:dyDescent="0.25">
      <c r="B355" s="1"/>
      <c r="C355" s="1"/>
      <c r="D355" s="1" t="str">
        <f>CHOOSE(COUNTA(D$354:D354)+1,"a.","b.","c.","d.","e.")</f>
        <v>a.</v>
      </c>
      <c r="E355" s="1" t="s">
        <v>256</v>
      </c>
      <c r="F355" s="1"/>
      <c r="G355" s="47" t="s">
        <v>10</v>
      </c>
      <c r="H355" s="84"/>
      <c r="I355" s="1"/>
      <c r="J355" s="61"/>
      <c r="K355" s="109" t="s">
        <v>103</v>
      </c>
      <c r="L355" s="222"/>
      <c r="M355" s="222"/>
      <c r="N355" s="91"/>
      <c r="O355" s="89"/>
      <c r="P355" s="89"/>
    </row>
    <row r="356" spans="2:16" ht="13.2" hidden="1" customHeight="1" x14ac:dyDescent="0.25">
      <c r="B356" s="1"/>
      <c r="C356" s="1"/>
      <c r="D356" s="1" t="str">
        <f>CHOOSE(COUNTA(D$354:D355)+1,"a.","b.","c.","d.","e.")</f>
        <v>b.</v>
      </c>
      <c r="E356" s="1" t="s">
        <v>257</v>
      </c>
      <c r="F356" s="1"/>
      <c r="G356" s="47" t="s">
        <v>10</v>
      </c>
      <c r="H356" s="84"/>
      <c r="I356" s="1"/>
      <c r="J356" s="61"/>
      <c r="K356" s="109" t="s">
        <v>103</v>
      </c>
      <c r="L356" s="222"/>
      <c r="M356" s="222"/>
      <c r="N356" s="91"/>
      <c r="O356" s="89"/>
      <c r="P356" s="89"/>
    </row>
    <row r="357" spans="2:16" ht="13.2" hidden="1" customHeight="1" x14ac:dyDescent="0.25">
      <c r="B357" s="1"/>
      <c r="C357" s="1"/>
      <c r="D357" s="1" t="str">
        <f>CHOOSE(COUNTA(D$354:D356)+1,"a.","b.","c.","d.","e.")</f>
        <v>c.</v>
      </c>
      <c r="E357" s="1" t="s">
        <v>258</v>
      </c>
      <c r="F357" s="1"/>
      <c r="G357" s="47" t="s">
        <v>10</v>
      </c>
      <c r="H357" s="84"/>
      <c r="I357" s="1"/>
      <c r="J357" s="61"/>
      <c r="K357" s="109" t="s">
        <v>103</v>
      </c>
      <c r="L357" s="222"/>
      <c r="M357" s="222"/>
      <c r="N357" s="91"/>
      <c r="O357" s="89"/>
      <c r="P357" s="89"/>
    </row>
    <row r="358" spans="2:16" x14ac:dyDescent="0.25">
      <c r="B358" s="62"/>
      <c r="C358" s="88"/>
      <c r="D358" s="88"/>
      <c r="E358" s="88"/>
      <c r="F358" s="88"/>
      <c r="G358" s="47"/>
      <c r="H358" s="110"/>
      <c r="I358" s="1"/>
      <c r="J358" s="37"/>
      <c r="K358" s="79"/>
      <c r="L358" s="67"/>
      <c r="M358" s="67"/>
      <c r="N358" s="91"/>
      <c r="O358" s="89"/>
      <c r="P358" s="89"/>
    </row>
    <row r="359" spans="2:16" x14ac:dyDescent="0.25">
      <c r="B359" s="114">
        <f>MAX(B$325:B358)+1</f>
        <v>15</v>
      </c>
      <c r="C359" s="62" t="s">
        <v>74</v>
      </c>
      <c r="D359" s="1"/>
      <c r="E359" s="226"/>
      <c r="F359" s="226"/>
      <c r="G359" s="47" t="s">
        <v>10</v>
      </c>
      <c r="H359" s="84"/>
      <c r="I359" s="1"/>
      <c r="J359" s="61"/>
      <c r="K359" s="199" t="s">
        <v>377</v>
      </c>
      <c r="L359" s="199"/>
      <c r="M359" s="199"/>
      <c r="N359" s="199"/>
      <c r="O359" s="89"/>
      <c r="P359" s="89"/>
    </row>
    <row r="360" spans="2:16" x14ac:dyDescent="0.25">
      <c r="B360" s="1"/>
      <c r="C360" s="88"/>
      <c r="D360" s="88"/>
      <c r="E360" s="88"/>
      <c r="F360" s="88"/>
      <c r="G360" s="88"/>
      <c r="H360" s="93"/>
      <c r="I360" s="88"/>
      <c r="J360" s="88"/>
      <c r="K360" s="91"/>
      <c r="L360" s="67"/>
      <c r="M360" s="67"/>
      <c r="N360" s="91"/>
      <c r="O360" s="89"/>
      <c r="P360" s="89"/>
    </row>
    <row r="361" spans="2:16" x14ac:dyDescent="0.25">
      <c r="B361" s="114">
        <f>MAX(B$325:B360)+1</f>
        <v>16</v>
      </c>
      <c r="C361" s="1" t="s">
        <v>74</v>
      </c>
      <c r="D361" s="1"/>
      <c r="E361" s="226"/>
      <c r="F361" s="226"/>
      <c r="G361" s="47" t="s">
        <v>10</v>
      </c>
      <c r="H361" s="84"/>
      <c r="I361" s="1"/>
      <c r="J361" s="61"/>
      <c r="K361" s="199" t="s">
        <v>377</v>
      </c>
      <c r="L361" s="199"/>
      <c r="M361" s="199"/>
      <c r="N361" s="199"/>
      <c r="O361" s="89"/>
      <c r="P361" s="89"/>
    </row>
    <row r="362" spans="2:16" ht="13.2" customHeight="1" x14ac:dyDescent="0.25">
      <c r="B362" s="60"/>
      <c r="C362" s="1"/>
      <c r="D362" s="1"/>
      <c r="E362" s="66"/>
      <c r="F362" s="66"/>
      <c r="G362" s="88"/>
      <c r="H362" s="107"/>
      <c r="I362" s="1"/>
      <c r="J362" s="189"/>
      <c r="K362" s="189"/>
      <c r="L362" s="189"/>
      <c r="M362" s="189"/>
      <c r="N362" s="189"/>
      <c r="O362" s="189"/>
      <c r="P362" s="189"/>
    </row>
    <row r="363" spans="2:16" x14ac:dyDescent="0.25">
      <c r="B363" s="114">
        <f>MAX(B$325:B362)+1</f>
        <v>17</v>
      </c>
      <c r="C363" s="1" t="s">
        <v>83</v>
      </c>
      <c r="D363" s="1"/>
      <c r="E363" s="1"/>
      <c r="F363" s="1"/>
      <c r="G363" s="47" t="s">
        <v>10</v>
      </c>
      <c r="H363" s="84"/>
      <c r="I363" s="1"/>
      <c r="J363" s="189"/>
      <c r="K363" s="189" t="s">
        <v>390</v>
      </c>
      <c r="L363" s="189"/>
      <c r="M363" s="189"/>
      <c r="N363" s="189"/>
      <c r="O363" s="189"/>
      <c r="P363" s="189"/>
    </row>
    <row r="364" spans="2:16" x14ac:dyDescent="0.25">
      <c r="B364" s="1"/>
      <c r="C364" s="88"/>
      <c r="D364" s="88"/>
      <c r="E364" s="88"/>
      <c r="F364" s="88"/>
      <c r="G364" s="88"/>
      <c r="H364" s="93"/>
      <c r="I364" s="1"/>
      <c r="J364" s="189"/>
      <c r="K364" s="189"/>
      <c r="L364" s="189"/>
      <c r="M364" s="189"/>
      <c r="N364" s="189"/>
      <c r="O364" s="189"/>
      <c r="P364" s="189"/>
    </row>
    <row r="365" spans="2:16" ht="13.8" thickBot="1" x14ac:dyDescent="0.3">
      <c r="B365" s="115">
        <f>MAX(B$325:B364)+1</f>
        <v>18</v>
      </c>
      <c r="C365" s="25" t="s">
        <v>110</v>
      </c>
      <c r="D365" s="1"/>
      <c r="E365" s="1"/>
      <c r="F365" s="1"/>
      <c r="G365" s="47" t="s">
        <v>10</v>
      </c>
      <c r="H365" s="83" t="str">
        <f>IF(SUM(H325:H364)&lt;1,"",SUM(H325:H364))</f>
        <v/>
      </c>
      <c r="I365" s="88"/>
      <c r="J365" s="88"/>
      <c r="K365" s="91"/>
      <c r="L365" s="67"/>
      <c r="M365" s="67"/>
      <c r="N365" s="91"/>
      <c r="O365" s="89"/>
      <c r="P365" s="89"/>
    </row>
    <row r="366" spans="2:16" ht="13.5" customHeight="1" thickTop="1" x14ac:dyDescent="0.25">
      <c r="B366" s="60"/>
      <c r="C366" s="1"/>
      <c r="D366" s="1"/>
      <c r="E366" s="1"/>
      <c r="F366" s="1"/>
      <c r="G366" s="47"/>
      <c r="H366" s="92"/>
      <c r="I366" s="88"/>
      <c r="J366" s="223" t="s">
        <v>391</v>
      </c>
      <c r="K366" s="223"/>
      <c r="L366" s="223"/>
      <c r="M366" s="223"/>
      <c r="N366" s="223"/>
      <c r="O366" s="223"/>
      <c r="P366" s="223"/>
    </row>
    <row r="367" spans="2:16" x14ac:dyDescent="0.25">
      <c r="B367" s="31" t="s">
        <v>61</v>
      </c>
      <c r="C367" s="25" t="s">
        <v>102</v>
      </c>
      <c r="D367" s="25"/>
      <c r="E367" s="25"/>
      <c r="F367" s="25"/>
      <c r="G367" s="1"/>
      <c r="H367" s="15"/>
      <c r="I367" s="1"/>
      <c r="J367" s="223"/>
      <c r="K367" s="223"/>
      <c r="L367" s="223"/>
      <c r="M367" s="223"/>
      <c r="N367" s="223"/>
      <c r="O367" s="223"/>
      <c r="P367" s="223"/>
    </row>
    <row r="368" spans="2:16" x14ac:dyDescent="0.25">
      <c r="B368" s="31"/>
      <c r="C368" s="25"/>
      <c r="D368" s="28" t="str">
        <f>"(B."&amp;TEXT(B365,"0")&amp;". "&amp;C365&amp;", "</f>
        <v xml:space="preserve">(B.18. Total Permanent Funding Sources, </v>
      </c>
      <c r="E368" s="25"/>
      <c r="F368" s="25"/>
      <c r="G368" s="1"/>
      <c r="H368" s="15"/>
      <c r="I368" s="1"/>
      <c r="J368" s="223"/>
      <c r="K368" s="223"/>
      <c r="L368" s="223"/>
      <c r="M368" s="223"/>
      <c r="N368" s="223"/>
      <c r="O368" s="223"/>
      <c r="P368" s="223"/>
    </row>
    <row r="369" spans="1:17" ht="13.8" thickBot="1" x14ac:dyDescent="0.3">
      <c r="B369" s="31"/>
      <c r="C369" s="25"/>
      <c r="D369" s="28" t="str">
        <f>" less "&amp;B322&amp;" "&amp;C322&amp;"):"</f>
        <v xml:space="preserve"> less A. Total Development Costs):</v>
      </c>
      <c r="E369" s="25"/>
      <c r="F369" s="25"/>
      <c r="G369" s="31" t="s">
        <v>10</v>
      </c>
      <c r="H369" s="83" t="str">
        <f ca="1">IF(N(H365)+N(H322)=0,"",N(H365)-N(H322))</f>
        <v/>
      </c>
      <c r="I369" s="1"/>
      <c r="J369" s="37" t="s">
        <v>101</v>
      </c>
      <c r="K369" s="67"/>
      <c r="L369" s="91"/>
      <c r="M369" s="91"/>
      <c r="N369" s="91"/>
      <c r="O369" s="89"/>
      <c r="P369" s="89"/>
      <c r="Q369" s="90" t="str">
        <f ca="1">IF(N(H369)=0,"Permanent Funding Sources are equal to Total Development Costs.",IF(N(H369)&lt;0,"There is a shortfall in Permanent Funding Sources which must be corrected.","There is a surplus of Permanent Funding Sources which will need correction."))</f>
        <v>Permanent Funding Sources are equal to Total Development Costs.</v>
      </c>
    </row>
    <row r="370" spans="1:17" ht="13.8" thickTop="1" x14ac:dyDescent="0.25">
      <c r="B370" s="25"/>
      <c r="C370" s="25"/>
      <c r="D370" s="1"/>
      <c r="E370" s="25"/>
      <c r="F370" s="25"/>
      <c r="G370" s="47"/>
      <c r="H370" s="88"/>
      <c r="I370" s="1"/>
      <c r="J370" s="1"/>
      <c r="K370" s="67"/>
      <c r="L370" s="91"/>
      <c r="M370" s="91"/>
      <c r="N370" s="91"/>
      <c r="O370" s="89"/>
      <c r="P370" s="89"/>
    </row>
    <row r="371" spans="1:17" ht="13.8" thickBot="1" x14ac:dyDescent="0.3">
      <c r="B371" s="25"/>
      <c r="C371" s="88"/>
      <c r="D371" s="1"/>
      <c r="E371" s="1"/>
      <c r="F371" s="1"/>
      <c r="G371" s="1"/>
      <c r="H371" s="1"/>
      <c r="I371" s="1"/>
      <c r="J371" s="1"/>
      <c r="K371" s="1"/>
      <c r="L371" s="1"/>
      <c r="M371" s="1"/>
      <c r="N371" s="88"/>
      <c r="O371" s="89"/>
      <c r="P371" s="89"/>
    </row>
    <row r="372" spans="1:17" x14ac:dyDescent="0.25">
      <c r="A372" s="87"/>
      <c r="B372" s="94"/>
      <c r="C372" s="94"/>
      <c r="D372" s="94"/>
      <c r="E372" s="94"/>
      <c r="F372" s="94"/>
      <c r="G372" s="94"/>
      <c r="H372" s="94"/>
      <c r="I372" s="94"/>
      <c r="J372" s="94"/>
      <c r="K372" s="94"/>
      <c r="L372" s="94"/>
      <c r="M372" s="94"/>
      <c r="N372" s="94"/>
      <c r="O372" s="87"/>
      <c r="P372" s="87"/>
    </row>
    <row r="373" spans="1:17" x14ac:dyDescent="0.25">
      <c r="B373" s="65" t="str">
        <f>B$2</f>
        <v>Funded Development Viability and TDC PU Limitation Preview</v>
      </c>
      <c r="C373" s="88"/>
      <c r="D373" s="88"/>
      <c r="E373" s="88"/>
      <c r="F373" s="88"/>
      <c r="G373" s="88"/>
      <c r="H373" s="88"/>
      <c r="I373" s="88"/>
      <c r="J373" s="88"/>
      <c r="K373" s="91"/>
      <c r="L373" s="91"/>
      <c r="M373" s="91"/>
      <c r="N373" s="91"/>
      <c r="O373" s="89"/>
      <c r="P373" s="3" t="s">
        <v>378</v>
      </c>
    </row>
    <row r="374" spans="1:17" x14ac:dyDescent="0.25">
      <c r="B374" s="88"/>
      <c r="C374" s="88"/>
      <c r="D374" s="88"/>
      <c r="E374" s="88"/>
      <c r="F374" s="88"/>
      <c r="G374" s="88"/>
      <c r="H374" s="88"/>
      <c r="I374" s="88"/>
      <c r="J374" s="88"/>
      <c r="K374" s="88"/>
      <c r="L374" s="88"/>
      <c r="M374" s="88"/>
      <c r="N374" s="88"/>
    </row>
    <row r="375" spans="1:17" x14ac:dyDescent="0.25">
      <c r="B375" s="25" t="s">
        <v>349</v>
      </c>
      <c r="C375" s="88"/>
      <c r="D375" s="88"/>
      <c r="E375" s="88"/>
      <c r="F375" s="88"/>
      <c r="G375" s="88"/>
      <c r="H375" s="88"/>
      <c r="I375" s="88"/>
      <c r="J375" s="88"/>
      <c r="K375" s="88"/>
      <c r="L375" s="88"/>
      <c r="M375" s="88"/>
      <c r="N375" s="88"/>
    </row>
    <row r="376" spans="1:17" x14ac:dyDescent="0.25">
      <c r="B376" s="88"/>
      <c r="C376" s="88"/>
      <c r="D376" s="88"/>
      <c r="E376" s="88"/>
      <c r="F376" s="88"/>
      <c r="G376" s="88"/>
      <c r="H376" s="88"/>
      <c r="I376" s="88"/>
      <c r="J376" s="88"/>
      <c r="K376" s="88"/>
      <c r="L376" s="88"/>
      <c r="M376" s="88"/>
      <c r="N376" s="88"/>
    </row>
    <row r="377" spans="1:17" x14ac:dyDescent="0.25">
      <c r="B377" s="88"/>
      <c r="C377" s="88" t="s">
        <v>245</v>
      </c>
      <c r="D377" s="88"/>
      <c r="E377" s="88"/>
      <c r="F377" s="88"/>
      <c r="G377" s="88"/>
      <c r="H377" s="88"/>
      <c r="I377" s="88"/>
      <c r="J377" s="88"/>
      <c r="K377" s="148"/>
      <c r="L377" s="148"/>
      <c r="M377" s="148"/>
      <c r="N377" s="88"/>
    </row>
    <row r="378" spans="1:17" x14ac:dyDescent="0.25">
      <c r="B378" s="88"/>
      <c r="C378" s="88"/>
      <c r="D378" s="88"/>
      <c r="E378" s="88"/>
      <c r="F378" s="88"/>
      <c r="G378" s="88"/>
      <c r="H378" s="88"/>
      <c r="I378" s="88"/>
      <c r="J378" s="88"/>
      <c r="K378" s="200"/>
      <c r="L378" s="200"/>
      <c r="M378" s="200"/>
      <c r="N378" s="88"/>
    </row>
    <row r="379" spans="1:17" ht="13.2" customHeight="1" x14ac:dyDescent="0.25">
      <c r="B379" s="88"/>
      <c r="C379" s="88"/>
      <c r="D379" s="149">
        <f>MAX(D$378:D378)+1</f>
        <v>1</v>
      </c>
      <c r="E379" s="88" t="s">
        <v>252</v>
      </c>
      <c r="F379" s="88"/>
      <c r="G379" s="88"/>
      <c r="I379" s="88"/>
      <c r="J379" s="88"/>
      <c r="K379" s="197" t="s">
        <v>377</v>
      </c>
      <c r="L379" s="197"/>
      <c r="M379" s="197"/>
      <c r="N379" s="198" t="s">
        <v>356</v>
      </c>
    </row>
    <row r="380" spans="1:17" x14ac:dyDescent="0.25">
      <c r="B380" s="88"/>
      <c r="C380" s="88"/>
      <c r="D380" s="149"/>
      <c r="E380" s="88" t="s">
        <v>253</v>
      </c>
      <c r="F380" s="88"/>
      <c r="G380" s="88"/>
      <c r="I380" s="88"/>
      <c r="J380" s="88"/>
      <c r="K380" s="197" t="s">
        <v>377</v>
      </c>
      <c r="L380" s="197"/>
      <c r="M380" s="197"/>
      <c r="N380" s="198"/>
    </row>
    <row r="381" spans="1:17" x14ac:dyDescent="0.25">
      <c r="B381" s="88"/>
      <c r="C381" s="88"/>
      <c r="D381" s="149"/>
      <c r="E381" t="s">
        <v>350</v>
      </c>
      <c r="F381" s="88"/>
      <c r="G381" s="88"/>
      <c r="I381" s="88"/>
      <c r="J381" s="88"/>
      <c r="K381" s="197" t="s">
        <v>377</v>
      </c>
      <c r="L381" s="197"/>
      <c r="M381" s="197"/>
      <c r="N381" s="198"/>
    </row>
    <row r="382" spans="1:17" ht="8.1" customHeight="1" x14ac:dyDescent="0.25">
      <c r="B382" s="88"/>
      <c r="C382" s="88"/>
      <c r="D382" s="88"/>
      <c r="E382" s="88"/>
      <c r="F382" s="88"/>
      <c r="G382" s="88"/>
      <c r="I382" s="88"/>
      <c r="J382" s="88"/>
      <c r="K382" s="201"/>
      <c r="L382" s="201"/>
      <c r="M382" s="201"/>
      <c r="N382" s="88"/>
    </row>
    <row r="383" spans="1:17" x14ac:dyDescent="0.25">
      <c r="B383" s="88"/>
      <c r="C383" s="88"/>
      <c r="D383" s="149">
        <f>MAX(D$378:D382)+1</f>
        <v>2</v>
      </c>
      <c r="E383" s="88" t="s">
        <v>251</v>
      </c>
      <c r="F383" s="88"/>
      <c r="G383" s="88"/>
      <c r="I383" s="88"/>
      <c r="J383" s="88"/>
      <c r="K383" s="197" t="s">
        <v>377</v>
      </c>
      <c r="L383" s="197"/>
      <c r="M383" s="197"/>
      <c r="N383" s="150" t="s">
        <v>270</v>
      </c>
    </row>
    <row r="384" spans="1:17" ht="8.1" customHeight="1" x14ac:dyDescent="0.25">
      <c r="B384" s="88"/>
      <c r="C384" s="88"/>
      <c r="D384" s="88"/>
      <c r="E384" s="88"/>
      <c r="F384" s="88"/>
      <c r="G384" s="88"/>
      <c r="I384" s="88"/>
      <c r="J384" s="88"/>
      <c r="K384" s="201"/>
      <c r="L384" s="201"/>
      <c r="M384" s="201"/>
      <c r="N384" s="88"/>
    </row>
    <row r="385" spans="2:16" x14ac:dyDescent="0.25">
      <c r="B385" s="88"/>
      <c r="C385" s="88"/>
      <c r="D385" s="149">
        <f>MAX(D$378:D384)+1</f>
        <v>3</v>
      </c>
      <c r="E385" s="88" t="s">
        <v>248</v>
      </c>
      <c r="F385" s="88"/>
      <c r="G385" s="88"/>
      <c r="I385" s="88"/>
      <c r="J385" s="88"/>
      <c r="K385" s="197" t="s">
        <v>377</v>
      </c>
      <c r="L385" s="197"/>
      <c r="M385" s="197"/>
      <c r="N385" s="232" t="s">
        <v>269</v>
      </c>
    </row>
    <row r="386" spans="2:16" x14ac:dyDescent="0.25">
      <c r="B386" s="88"/>
      <c r="C386" s="88"/>
      <c r="D386" s="88"/>
      <c r="E386" s="88" t="s">
        <v>249</v>
      </c>
      <c r="F386" s="88"/>
      <c r="G386" s="88"/>
      <c r="I386" s="88"/>
      <c r="J386" s="88"/>
      <c r="K386" s="197" t="s">
        <v>377</v>
      </c>
      <c r="L386" s="197"/>
      <c r="M386" s="197"/>
      <c r="N386" s="232"/>
    </row>
    <row r="387" spans="2:16" ht="8.1" customHeight="1" x14ac:dyDescent="0.25">
      <c r="B387" s="88"/>
      <c r="C387" s="88"/>
      <c r="D387" s="88"/>
      <c r="E387" s="88"/>
      <c r="F387" s="88"/>
      <c r="G387" s="88"/>
      <c r="I387" s="88"/>
      <c r="J387" s="88"/>
      <c r="K387" s="201"/>
      <c r="L387" s="201"/>
      <c r="M387" s="201"/>
      <c r="N387" s="88"/>
    </row>
    <row r="388" spans="2:16" ht="13.2" customHeight="1" x14ac:dyDescent="0.25">
      <c r="B388" s="88"/>
      <c r="C388" s="88"/>
      <c r="D388" s="149">
        <f>MAX(D$378:D387)+1</f>
        <v>4</v>
      </c>
      <c r="E388" t="s">
        <v>351</v>
      </c>
      <c r="F388" s="88"/>
      <c r="G388" s="88"/>
      <c r="I388" s="88"/>
      <c r="J388" s="88"/>
      <c r="K388" s="197" t="s">
        <v>377</v>
      </c>
      <c r="L388" s="197"/>
      <c r="M388" s="197"/>
      <c r="N388" s="198" t="s">
        <v>356</v>
      </c>
    </row>
    <row r="389" spans="2:16" x14ac:dyDescent="0.25">
      <c r="B389" s="88"/>
      <c r="C389" s="88"/>
      <c r="D389" s="88"/>
      <c r="E389" t="s">
        <v>250</v>
      </c>
      <c r="F389" s="88"/>
      <c r="G389" s="88"/>
      <c r="I389" s="88"/>
      <c r="J389" s="88"/>
      <c r="K389" s="197" t="s">
        <v>377</v>
      </c>
      <c r="L389" s="197"/>
      <c r="M389" s="197"/>
      <c r="N389" s="198"/>
    </row>
    <row r="390" spans="2:16" x14ac:dyDescent="0.25">
      <c r="B390" s="88"/>
      <c r="C390" s="88"/>
      <c r="D390" s="88"/>
      <c r="E390" t="s">
        <v>352</v>
      </c>
      <c r="F390" s="88"/>
      <c r="G390" s="88"/>
      <c r="I390" s="88"/>
      <c r="J390" s="88"/>
      <c r="K390" s="197" t="s">
        <v>377</v>
      </c>
      <c r="L390" s="197"/>
      <c r="M390" s="197"/>
      <c r="N390" s="198"/>
    </row>
    <row r="391" spans="2:16" x14ac:dyDescent="0.25">
      <c r="B391" s="88"/>
      <c r="C391" s="88"/>
      <c r="D391" s="88"/>
      <c r="E391" t="s">
        <v>353</v>
      </c>
      <c r="F391" s="88"/>
      <c r="G391" s="88"/>
      <c r="I391" s="88"/>
      <c r="J391" s="88"/>
      <c r="K391" s="197" t="s">
        <v>377</v>
      </c>
      <c r="L391" s="197"/>
      <c r="M391" s="197"/>
      <c r="N391" s="198"/>
    </row>
    <row r="392" spans="2:16" ht="8.1" customHeight="1" x14ac:dyDescent="0.25">
      <c r="B392" s="88"/>
      <c r="C392" s="88"/>
      <c r="D392" s="88"/>
      <c r="E392" s="88"/>
      <c r="F392" s="88"/>
      <c r="G392" s="88"/>
      <c r="I392" s="88"/>
      <c r="J392" s="88"/>
      <c r="K392" s="201"/>
      <c r="L392" s="201"/>
      <c r="M392" s="201"/>
      <c r="N392" s="88"/>
    </row>
    <row r="393" spans="2:16" x14ac:dyDescent="0.25">
      <c r="B393" s="88"/>
      <c r="C393" s="88"/>
      <c r="D393" s="149">
        <f>MAX(D$378:D392)+1</f>
        <v>5</v>
      </c>
      <c r="E393" s="88" t="s">
        <v>246</v>
      </c>
      <c r="F393" s="88"/>
      <c r="G393" s="88"/>
      <c r="I393" s="88"/>
      <c r="J393" s="88"/>
      <c r="K393" s="197" t="s">
        <v>377</v>
      </c>
      <c r="L393" s="197"/>
      <c r="M393" s="197"/>
      <c r="N393" s="150" t="s">
        <v>270</v>
      </c>
    </row>
    <row r="394" spans="2:16" ht="8.1" customHeight="1" x14ac:dyDescent="0.25">
      <c r="B394" s="88"/>
      <c r="C394" s="88"/>
      <c r="D394" s="88"/>
      <c r="E394" s="88"/>
      <c r="F394" s="88"/>
      <c r="G394" s="88"/>
      <c r="H394" s="88"/>
      <c r="I394" s="88"/>
      <c r="J394" s="88"/>
      <c r="K394" s="201"/>
      <c r="L394" s="201"/>
      <c r="M394" s="201"/>
      <c r="N394" s="88"/>
    </row>
    <row r="395" spans="2:16" x14ac:dyDescent="0.25">
      <c r="B395" s="88"/>
      <c r="C395" s="88"/>
      <c r="D395" s="169">
        <f>MAX(D$385:D394)+1</f>
        <v>6</v>
      </c>
      <c r="E395" t="s">
        <v>354</v>
      </c>
      <c r="F395" s="88"/>
      <c r="G395" s="88"/>
      <c r="H395" s="88"/>
      <c r="I395" s="88"/>
      <c r="J395" s="88"/>
      <c r="K395" s="197" t="s">
        <v>377</v>
      </c>
      <c r="L395" s="197"/>
      <c r="M395" s="197"/>
      <c r="N395" s="198" t="s">
        <v>356</v>
      </c>
    </row>
    <row r="396" spans="2:16" x14ac:dyDescent="0.25">
      <c r="B396" s="1"/>
      <c r="C396" s="88"/>
      <c r="D396"/>
      <c r="E396" t="s">
        <v>355</v>
      </c>
      <c r="F396" s="88"/>
      <c r="G396" s="88"/>
      <c r="H396" s="88"/>
      <c r="I396" s="88"/>
      <c r="J396" s="88"/>
      <c r="K396" s="197" t="s">
        <v>377</v>
      </c>
      <c r="L396" s="197"/>
      <c r="M396" s="197"/>
      <c r="N396" s="198"/>
    </row>
    <row r="397" spans="2:16" ht="24.9" customHeight="1" x14ac:dyDescent="0.25">
      <c r="B397" s="88"/>
      <c r="C397" s="88"/>
      <c r="D397" s="88"/>
      <c r="E397" s="202" t="s">
        <v>357</v>
      </c>
      <c r="F397" s="202"/>
      <c r="G397" s="202"/>
      <c r="H397" s="202"/>
      <c r="I397" s="202"/>
      <c r="J397" s="202"/>
      <c r="K397" s="202"/>
      <c r="L397" s="202"/>
      <c r="M397" s="202"/>
      <c r="N397" s="198"/>
    </row>
    <row r="398" spans="2:16" x14ac:dyDescent="0.25">
      <c r="B398" s="88"/>
      <c r="C398" s="88"/>
      <c r="D398" s="88"/>
      <c r="E398" s="88"/>
      <c r="F398" s="88"/>
      <c r="G398" s="88"/>
      <c r="H398" s="88"/>
      <c r="I398" s="88"/>
      <c r="J398" s="88"/>
      <c r="K398" s="88"/>
      <c r="L398" s="88"/>
      <c r="M398" s="88"/>
      <c r="N398" s="88"/>
    </row>
    <row r="399" spans="2:16" x14ac:dyDescent="0.25">
      <c r="B399" s="88"/>
      <c r="C399" s="88" t="s">
        <v>369</v>
      </c>
      <c r="D399" s="88"/>
      <c r="E399" s="88"/>
      <c r="F399" s="88"/>
      <c r="G399" s="88"/>
      <c r="H399" s="88"/>
      <c r="I399" s="88"/>
      <c r="J399" s="88"/>
      <c r="K399" s="88"/>
      <c r="L399" s="88"/>
      <c r="M399" s="88"/>
      <c r="N399" s="88"/>
    </row>
    <row r="400" spans="2:16" x14ac:dyDescent="0.25">
      <c r="B400" s="88"/>
      <c r="C400" s="88"/>
      <c r="D400" s="88"/>
      <c r="E400" s="88"/>
      <c r="F400" s="88"/>
      <c r="G400" s="88"/>
      <c r="H400" s="88"/>
      <c r="I400" s="88"/>
      <c r="J400" s="88"/>
      <c r="K400" s="88"/>
      <c r="L400" s="88"/>
      <c r="M400" s="88"/>
      <c r="N400" s="204" t="s">
        <v>434</v>
      </c>
      <c r="O400" s="204"/>
      <c r="P400" s="204"/>
    </row>
    <row r="401" spans="2:16" ht="15" customHeight="1" x14ac:dyDescent="0.25">
      <c r="B401" s="88"/>
      <c r="C401" s="88"/>
      <c r="D401" s="88"/>
      <c r="E401" s="88"/>
      <c r="F401" s="88"/>
      <c r="G401" s="88"/>
      <c r="H401" s="88"/>
      <c r="I401" s="167" t="s">
        <v>374</v>
      </c>
      <c r="J401" s="168"/>
      <c r="K401" s="177"/>
      <c r="L401" s="88"/>
      <c r="M401" s="88"/>
      <c r="N401" s="204"/>
      <c r="O401" s="204"/>
      <c r="P401" s="204"/>
    </row>
    <row r="402" spans="2:16" ht="8.1" customHeight="1" x14ac:dyDescent="0.25">
      <c r="B402" s="88"/>
      <c r="C402" s="88"/>
      <c r="D402" s="88"/>
      <c r="E402" s="88"/>
      <c r="F402" s="88"/>
      <c r="G402" s="88"/>
      <c r="H402" s="88"/>
      <c r="I402" s="168"/>
      <c r="J402" s="168"/>
      <c r="K402" s="168"/>
      <c r="L402" s="88"/>
      <c r="M402" s="88"/>
      <c r="N402" s="88"/>
    </row>
    <row r="403" spans="2:16" ht="15" customHeight="1" x14ac:dyDescent="0.25">
      <c r="B403" s="179"/>
      <c r="C403" s="179"/>
      <c r="D403" s="179"/>
      <c r="E403" s="179"/>
      <c r="F403" s="179"/>
      <c r="G403" s="179"/>
      <c r="H403" s="179"/>
      <c r="I403" s="180" t="s">
        <v>370</v>
      </c>
      <c r="J403" s="181"/>
      <c r="K403" s="203" t="s">
        <v>298</v>
      </c>
      <c r="L403" s="203"/>
      <c r="M403" s="203"/>
      <c r="N403" s="203"/>
      <c r="O403" s="182"/>
      <c r="P403" s="182"/>
    </row>
    <row r="404" spans="2:16" ht="15" customHeight="1" x14ac:dyDescent="0.25">
      <c r="B404" s="183"/>
      <c r="C404" s="183"/>
      <c r="D404" s="183"/>
      <c r="E404" s="183"/>
      <c r="F404" s="183"/>
      <c r="G404" s="183"/>
      <c r="H404" s="183"/>
      <c r="I404" s="184" t="s">
        <v>371</v>
      </c>
      <c r="J404" s="185"/>
      <c r="K404" s="196" t="s">
        <v>298</v>
      </c>
      <c r="L404" s="196"/>
      <c r="M404" s="196"/>
      <c r="N404" s="196"/>
      <c r="O404" s="128"/>
      <c r="P404" s="128"/>
    </row>
    <row r="405" spans="2:16" ht="15" customHeight="1" x14ac:dyDescent="0.25">
      <c r="B405" s="183"/>
      <c r="C405" s="183"/>
      <c r="D405" s="183"/>
      <c r="E405" s="183"/>
      <c r="F405" s="183"/>
      <c r="G405" s="183"/>
      <c r="H405" s="183"/>
      <c r="I405" s="184" t="s">
        <v>372</v>
      </c>
      <c r="J405" s="185"/>
      <c r="K405" s="195" t="s">
        <v>377</v>
      </c>
      <c r="L405" s="195"/>
      <c r="M405" s="195"/>
      <c r="N405" s="195"/>
      <c r="O405" s="128"/>
      <c r="P405" s="128"/>
    </row>
    <row r="406" spans="2:16" ht="15" customHeight="1" x14ac:dyDescent="0.25">
      <c r="B406" s="183"/>
      <c r="C406" s="183"/>
      <c r="D406" s="183"/>
      <c r="E406" s="183"/>
      <c r="F406" s="183"/>
      <c r="G406" s="183"/>
      <c r="H406" s="183"/>
      <c r="I406" s="184" t="s">
        <v>373</v>
      </c>
      <c r="J406" s="185"/>
      <c r="K406" s="177">
        <v>0</v>
      </c>
      <c r="L406" s="183"/>
      <c r="M406" s="183"/>
      <c r="N406" s="183"/>
      <c r="O406" s="128"/>
      <c r="P406" s="128"/>
    </row>
    <row r="407" spans="2:16" ht="8.1" customHeight="1" x14ac:dyDescent="0.25">
      <c r="B407" s="186"/>
      <c r="C407" s="186"/>
      <c r="D407" s="186"/>
      <c r="E407" s="186"/>
      <c r="F407" s="186"/>
      <c r="G407" s="186"/>
      <c r="H407" s="186"/>
      <c r="I407" s="187"/>
      <c r="J407" s="187"/>
      <c r="K407" s="187"/>
      <c r="L407" s="186"/>
      <c r="M407" s="186"/>
      <c r="N407" s="186"/>
      <c r="O407" s="188"/>
      <c r="P407" s="188"/>
    </row>
    <row r="408" spans="2:16" ht="15" customHeight="1" x14ac:dyDescent="0.25">
      <c r="B408" s="88"/>
      <c r="C408" s="88"/>
      <c r="D408" s="88"/>
      <c r="E408" s="88"/>
      <c r="F408" s="88"/>
      <c r="G408" s="88"/>
      <c r="H408" s="88"/>
      <c r="I408" s="166" t="s">
        <v>375</v>
      </c>
      <c r="J408" s="168"/>
      <c r="K408" s="195" t="s">
        <v>298</v>
      </c>
      <c r="L408" s="195"/>
      <c r="M408" s="195"/>
      <c r="N408" s="195"/>
    </row>
    <row r="409" spans="2:16" ht="15" customHeight="1" x14ac:dyDescent="0.25">
      <c r="B409" s="88"/>
      <c r="C409" s="88"/>
      <c r="D409" s="88"/>
      <c r="E409" s="88"/>
      <c r="F409" s="88"/>
      <c r="G409" s="88"/>
      <c r="H409" s="88"/>
      <c r="I409" s="167" t="s">
        <v>435</v>
      </c>
      <c r="J409" s="168"/>
      <c r="K409" s="196" t="s">
        <v>298</v>
      </c>
      <c r="L409" s="196"/>
      <c r="M409" s="196"/>
      <c r="N409" s="196"/>
    </row>
    <row r="410" spans="2:16" ht="15" customHeight="1" x14ac:dyDescent="0.25">
      <c r="B410" s="88"/>
      <c r="C410" s="88"/>
      <c r="D410" s="88"/>
      <c r="E410" s="88"/>
      <c r="F410" s="88"/>
      <c r="G410" s="88"/>
      <c r="H410" s="88"/>
      <c r="I410" s="167" t="s">
        <v>436</v>
      </c>
      <c r="J410" s="168"/>
      <c r="K410" s="195" t="s">
        <v>377</v>
      </c>
      <c r="L410" s="195"/>
      <c r="M410" s="195"/>
      <c r="N410" s="195"/>
    </row>
    <row r="411" spans="2:16" ht="15" customHeight="1" x14ac:dyDescent="0.25">
      <c r="B411" s="88"/>
      <c r="C411" s="88"/>
      <c r="D411" s="88"/>
      <c r="E411" s="88"/>
      <c r="F411" s="88"/>
      <c r="G411" s="88"/>
      <c r="H411" s="88"/>
      <c r="I411" s="167" t="s">
        <v>437</v>
      </c>
      <c r="J411" s="168"/>
      <c r="K411" s="177">
        <v>0</v>
      </c>
      <c r="L411" s="88"/>
      <c r="M411" s="88"/>
      <c r="N411" s="88"/>
    </row>
    <row r="412" spans="2:16" ht="8.1" customHeight="1" x14ac:dyDescent="0.25">
      <c r="B412" s="186"/>
      <c r="C412" s="186"/>
      <c r="D412" s="186"/>
      <c r="E412" s="186"/>
      <c r="F412" s="186"/>
      <c r="G412" s="186"/>
      <c r="H412" s="186"/>
      <c r="I412" s="187"/>
      <c r="J412" s="187"/>
      <c r="K412" s="187"/>
      <c r="L412" s="186"/>
      <c r="M412" s="186"/>
      <c r="N412" s="186"/>
      <c r="O412" s="188"/>
      <c r="P412" s="188"/>
    </row>
    <row r="413" spans="2:16" ht="7.95" customHeight="1" x14ac:dyDescent="0.25">
      <c r="B413" s="88"/>
      <c r="C413" s="88"/>
      <c r="D413" s="88"/>
      <c r="E413" s="88"/>
      <c r="F413" s="88"/>
      <c r="G413" s="88"/>
      <c r="H413" s="88"/>
      <c r="I413" s="168"/>
      <c r="J413" s="168"/>
      <c r="K413" s="168"/>
      <c r="L413" s="88"/>
      <c r="M413" s="88"/>
      <c r="N413" s="88"/>
    </row>
    <row r="414" spans="2:16" x14ac:dyDescent="0.25">
      <c r="B414" s="88"/>
      <c r="C414" s="88"/>
      <c r="D414" s="88"/>
      <c r="E414" s="88"/>
      <c r="F414" s="88"/>
      <c r="G414" s="88"/>
      <c r="H414" s="88"/>
      <c r="I414" s="168"/>
      <c r="J414" s="168"/>
      <c r="K414" s="168"/>
      <c r="L414" s="88"/>
      <c r="M414" s="88"/>
      <c r="N414" s="88"/>
    </row>
    <row r="415" spans="2:16" x14ac:dyDescent="0.25">
      <c r="B415" s="88"/>
      <c r="C415" s="88"/>
      <c r="D415" s="88"/>
      <c r="E415" s="88"/>
      <c r="F415" s="88"/>
      <c r="G415" s="88"/>
      <c r="H415" s="88"/>
      <c r="I415" s="88"/>
      <c r="J415" s="88"/>
      <c r="K415" s="88"/>
      <c r="L415" s="88"/>
      <c r="M415" s="88"/>
      <c r="N415" s="88"/>
    </row>
    <row r="416" spans="2:16" ht="13.8" thickBot="1" x14ac:dyDescent="0.3">
      <c r="B416" s="233" t="s">
        <v>277</v>
      </c>
      <c r="C416" s="233"/>
      <c r="D416" s="233"/>
      <c r="E416" s="233"/>
      <c r="F416" s="233"/>
      <c r="G416" s="233"/>
      <c r="H416" s="233"/>
      <c r="I416" s="233"/>
      <c r="J416" s="233"/>
      <c r="K416" s="233"/>
      <c r="L416" s="233"/>
      <c r="M416" s="233"/>
      <c r="N416" s="233"/>
    </row>
    <row r="417" spans="2:14" x14ac:dyDescent="0.25">
      <c r="B417" s="88"/>
      <c r="C417" s="88"/>
      <c r="D417" s="88"/>
      <c r="E417" s="88"/>
      <c r="F417" s="88"/>
      <c r="G417" s="88"/>
      <c r="H417" s="88"/>
      <c r="I417" s="88"/>
      <c r="J417" s="88"/>
      <c r="K417" s="88"/>
      <c r="L417" s="88"/>
      <c r="M417" s="88"/>
      <c r="N417" s="88"/>
    </row>
    <row r="418" spans="2:14" x14ac:dyDescent="0.25">
      <c r="B418" s="88"/>
      <c r="C418" s="88" t="s">
        <v>377</v>
      </c>
      <c r="D418" s="88"/>
      <c r="E418" s="88" t="s">
        <v>363</v>
      </c>
      <c r="F418" s="88" t="s">
        <v>298</v>
      </c>
      <c r="G418" s="88"/>
      <c r="H418" s="88" t="s">
        <v>363</v>
      </c>
      <c r="I418" s="88"/>
      <c r="J418" s="88"/>
      <c r="K418" s="88" t="s">
        <v>298</v>
      </c>
      <c r="L418" s="88"/>
      <c r="M418" s="88"/>
      <c r="N418" s="88" t="s">
        <v>298</v>
      </c>
    </row>
    <row r="419" spans="2:14" x14ac:dyDescent="0.25">
      <c r="B419" s="88"/>
      <c r="C419" s="88" t="s">
        <v>147</v>
      </c>
      <c r="D419" s="88"/>
      <c r="E419" s="151">
        <v>0.21</v>
      </c>
      <c r="F419" s="88" t="s">
        <v>168</v>
      </c>
      <c r="G419" s="88"/>
      <c r="H419" s="88" t="s">
        <v>394</v>
      </c>
      <c r="I419" s="88"/>
      <c r="J419" s="88"/>
      <c r="K419" s="88" t="s">
        <v>241</v>
      </c>
      <c r="L419" s="88"/>
      <c r="M419" s="88"/>
      <c r="N419" s="88" t="s">
        <v>292</v>
      </c>
    </row>
    <row r="420" spans="2:14" x14ac:dyDescent="0.25">
      <c r="B420" s="88"/>
      <c r="C420" s="88" t="s">
        <v>148</v>
      </c>
      <c r="D420" s="88"/>
      <c r="E420" s="151">
        <v>0.18</v>
      </c>
      <c r="F420" s="88" t="s">
        <v>123</v>
      </c>
      <c r="G420" s="88"/>
      <c r="H420" s="88" t="s">
        <v>395</v>
      </c>
      <c r="I420" s="88"/>
      <c r="J420" s="88"/>
      <c r="K420" s="90" t="s">
        <v>283</v>
      </c>
      <c r="L420" s="88"/>
      <c r="M420" s="88"/>
      <c r="N420" s="88" t="s">
        <v>293</v>
      </c>
    </row>
    <row r="421" spans="2:14" x14ac:dyDescent="0.25">
      <c r="B421" s="88"/>
      <c r="C421" s="88" t="s">
        <v>247</v>
      </c>
      <c r="D421" s="88"/>
      <c r="E421" s="151">
        <v>0.16</v>
      </c>
      <c r="F421" s="88" t="s">
        <v>124</v>
      </c>
      <c r="G421" s="88"/>
      <c r="H421" s="88"/>
      <c r="I421" s="88"/>
      <c r="J421" s="88"/>
      <c r="K421" s="90" t="s">
        <v>284</v>
      </c>
      <c r="L421" s="88"/>
      <c r="M421" s="88"/>
      <c r="N421" s="88" t="s">
        <v>294</v>
      </c>
    </row>
    <row r="422" spans="2:14" x14ac:dyDescent="0.25">
      <c r="B422" s="88"/>
      <c r="C422" s="88"/>
      <c r="D422" s="88"/>
      <c r="E422" s="151">
        <v>0.1</v>
      </c>
      <c r="F422" s="88" t="s">
        <v>125</v>
      </c>
      <c r="G422" s="88"/>
      <c r="H422" s="88"/>
      <c r="I422" s="88"/>
      <c r="J422" s="88"/>
      <c r="K422" s="90" t="s">
        <v>285</v>
      </c>
      <c r="L422" s="88"/>
      <c r="M422" s="88"/>
      <c r="N422" s="88" t="s">
        <v>295</v>
      </c>
    </row>
    <row r="423" spans="2:14" x14ac:dyDescent="0.25">
      <c r="B423" s="88"/>
      <c r="C423" s="88"/>
      <c r="D423" s="88"/>
      <c r="E423" s="151"/>
      <c r="F423" s="88"/>
      <c r="G423" s="88"/>
      <c r="H423" s="88"/>
      <c r="I423" s="88"/>
      <c r="J423" s="88"/>
      <c r="K423" s="88" t="s">
        <v>286</v>
      </c>
      <c r="L423" s="88"/>
      <c r="M423" s="88"/>
      <c r="N423" s="88" t="s">
        <v>296</v>
      </c>
    </row>
    <row r="424" spans="2:14" x14ac:dyDescent="0.25">
      <c r="B424" s="88"/>
      <c r="C424" s="88"/>
      <c r="D424" s="88"/>
      <c r="E424" s="88"/>
      <c r="F424" s="88"/>
      <c r="G424" s="88"/>
      <c r="H424" s="88"/>
      <c r="I424" s="88"/>
      <c r="J424" s="88"/>
      <c r="K424" s="88" t="s">
        <v>287</v>
      </c>
      <c r="L424" s="88"/>
      <c r="M424" s="88"/>
      <c r="N424" s="88" t="s">
        <v>297</v>
      </c>
    </row>
    <row r="425" spans="2:14" x14ac:dyDescent="0.25">
      <c r="B425" s="88"/>
      <c r="C425" s="88"/>
      <c r="D425" s="88"/>
      <c r="E425" s="88" t="s">
        <v>298</v>
      </c>
      <c r="G425" s="88"/>
      <c r="H425" s="88" t="s">
        <v>298</v>
      </c>
      <c r="K425" s="88" t="s">
        <v>288</v>
      </c>
      <c r="L425" s="88"/>
      <c r="M425" s="88"/>
      <c r="N425" s="88" t="s">
        <v>243</v>
      </c>
    </row>
    <row r="426" spans="2:14" x14ac:dyDescent="0.25">
      <c r="B426" s="88"/>
      <c r="C426" s="88"/>
      <c r="D426" s="88"/>
      <c r="E426" s="152" t="s">
        <v>174</v>
      </c>
      <c r="G426" s="88"/>
      <c r="H426" s="90" t="s">
        <v>313</v>
      </c>
      <c r="K426" s="88" t="s">
        <v>289</v>
      </c>
      <c r="L426" s="88"/>
      <c r="M426" s="88"/>
      <c r="N426" s="153" t="s">
        <v>244</v>
      </c>
    </row>
    <row r="427" spans="2:14" x14ac:dyDescent="0.25">
      <c r="B427" s="88"/>
      <c r="C427" s="88"/>
      <c r="D427" s="88"/>
      <c r="E427" s="152" t="s">
        <v>175</v>
      </c>
      <c r="G427" s="88"/>
      <c r="H427" s="90" t="s">
        <v>314</v>
      </c>
      <c r="K427" s="88" t="s">
        <v>242</v>
      </c>
      <c r="L427" s="88"/>
      <c r="M427" s="88"/>
      <c r="N427" s="153" t="s">
        <v>376</v>
      </c>
    </row>
    <row r="428" spans="2:14" x14ac:dyDescent="0.25">
      <c r="B428" s="88"/>
      <c r="C428" s="88"/>
      <c r="D428" s="88"/>
      <c r="E428" s="152" t="s">
        <v>176</v>
      </c>
      <c r="G428" s="88"/>
      <c r="H428" s="90" t="s">
        <v>315</v>
      </c>
      <c r="K428" s="88" t="s">
        <v>290</v>
      </c>
      <c r="L428" s="88"/>
      <c r="M428" s="88"/>
      <c r="N428" s="153"/>
    </row>
    <row r="429" spans="2:14" x14ac:dyDescent="0.25">
      <c r="B429" s="88"/>
      <c r="C429" s="88"/>
      <c r="D429" s="88"/>
      <c r="E429" s="152" t="s">
        <v>177</v>
      </c>
      <c r="G429" s="88"/>
      <c r="H429" s="90" t="s">
        <v>299</v>
      </c>
      <c r="K429" s="88"/>
      <c r="L429" s="88"/>
      <c r="M429" s="88"/>
      <c r="N429" s="153"/>
    </row>
    <row r="430" spans="2:14" x14ac:dyDescent="0.25">
      <c r="B430" s="88"/>
      <c r="C430" s="88"/>
      <c r="D430" s="88"/>
      <c r="E430" s="152" t="s">
        <v>178</v>
      </c>
      <c r="G430" s="88"/>
      <c r="H430" s="90" t="s">
        <v>323</v>
      </c>
      <c r="K430" s="88"/>
      <c r="L430" s="88"/>
      <c r="M430" s="88"/>
      <c r="N430" s="153"/>
    </row>
    <row r="431" spans="2:14" x14ac:dyDescent="0.25">
      <c r="B431" s="88"/>
      <c r="C431" s="88"/>
      <c r="D431" s="88"/>
      <c r="E431" s="154" t="s">
        <v>179</v>
      </c>
      <c r="G431" s="88"/>
      <c r="H431" s="90" t="s">
        <v>316</v>
      </c>
      <c r="K431" t="s">
        <v>377</v>
      </c>
      <c r="L431" s="88"/>
      <c r="M431" s="88"/>
      <c r="N431" s="153"/>
    </row>
    <row r="432" spans="2:14" x14ac:dyDescent="0.25">
      <c r="B432" s="88"/>
      <c r="C432" s="88"/>
      <c r="D432" s="88"/>
      <c r="E432" s="152" t="s">
        <v>180</v>
      </c>
      <c r="F432" s="88"/>
      <c r="G432" s="88"/>
      <c r="H432" s="90" t="s">
        <v>317</v>
      </c>
      <c r="K432" t="s">
        <v>404</v>
      </c>
      <c r="L432" s="88"/>
      <c r="M432" s="88"/>
      <c r="N432" s="153"/>
    </row>
    <row r="433" spans="2:17" x14ac:dyDescent="0.25">
      <c r="B433" s="88"/>
      <c r="C433" s="88"/>
      <c r="D433" s="88"/>
      <c r="E433" s="152" t="s">
        <v>181</v>
      </c>
      <c r="F433" s="88"/>
      <c r="G433" s="88"/>
      <c r="H433" s="90" t="s">
        <v>324</v>
      </c>
      <c r="K433" t="s">
        <v>407</v>
      </c>
      <c r="L433" s="88"/>
      <c r="M433" s="88"/>
      <c r="N433" s="153"/>
    </row>
    <row r="434" spans="2:17" x14ac:dyDescent="0.25">
      <c r="B434" s="88"/>
      <c r="C434" s="88"/>
      <c r="D434" s="88"/>
      <c r="E434" s="152" t="s">
        <v>182</v>
      </c>
      <c r="F434" s="88"/>
      <c r="G434" s="88"/>
      <c r="H434" s="90" t="s">
        <v>325</v>
      </c>
      <c r="K434" t="s">
        <v>413</v>
      </c>
      <c r="L434" s="88"/>
      <c r="M434" s="88"/>
      <c r="N434" s="153"/>
    </row>
    <row r="435" spans="2:17" x14ac:dyDescent="0.25">
      <c r="B435" s="88"/>
      <c r="C435" s="88"/>
      <c r="D435" s="88"/>
      <c r="E435" s="152" t="s">
        <v>183</v>
      </c>
      <c r="F435" s="88"/>
      <c r="G435" s="88"/>
      <c r="H435" s="90" t="s">
        <v>326</v>
      </c>
      <c r="K435" t="s">
        <v>411</v>
      </c>
      <c r="L435" s="88"/>
      <c r="M435" s="88"/>
      <c r="N435" s="153"/>
    </row>
    <row r="436" spans="2:17" x14ac:dyDescent="0.25">
      <c r="B436" s="88"/>
      <c r="C436" s="88"/>
      <c r="D436" s="88"/>
      <c r="E436" s="152" t="s">
        <v>184</v>
      </c>
      <c r="F436" s="88"/>
      <c r="G436" s="88"/>
      <c r="H436" s="90" t="s">
        <v>318</v>
      </c>
      <c r="K436" t="s">
        <v>410</v>
      </c>
      <c r="L436" s="88"/>
      <c r="M436" s="88"/>
      <c r="N436" s="153"/>
    </row>
    <row r="437" spans="2:17" x14ac:dyDescent="0.25">
      <c r="B437" s="88"/>
      <c r="C437" s="88"/>
      <c r="D437" s="88"/>
      <c r="E437" s="152" t="s">
        <v>185</v>
      </c>
      <c r="F437" s="88"/>
      <c r="G437" s="88"/>
      <c r="H437" s="90" t="s">
        <v>319</v>
      </c>
      <c r="K437" t="s">
        <v>409</v>
      </c>
      <c r="L437" s="88"/>
      <c r="M437" s="88"/>
      <c r="N437" s="153"/>
    </row>
    <row r="438" spans="2:17" x14ac:dyDescent="0.25">
      <c r="B438" s="88"/>
      <c r="C438" s="88"/>
      <c r="D438" s="88"/>
      <c r="E438" s="152" t="s">
        <v>186</v>
      </c>
      <c r="F438" s="88"/>
      <c r="G438" s="88"/>
      <c r="H438" s="90" t="s">
        <v>300</v>
      </c>
      <c r="K438" t="s">
        <v>408</v>
      </c>
      <c r="L438" s="88"/>
      <c r="M438" s="88"/>
      <c r="N438" s="153"/>
    </row>
    <row r="439" spans="2:17" x14ac:dyDescent="0.25">
      <c r="B439" s="88"/>
      <c r="C439" s="88"/>
      <c r="D439" s="88"/>
      <c r="E439" s="152" t="s">
        <v>187</v>
      </c>
      <c r="F439" s="88"/>
      <c r="G439" s="88"/>
      <c r="H439" s="90" t="s">
        <v>301</v>
      </c>
      <c r="K439" s="193" t="s">
        <v>424</v>
      </c>
      <c r="L439" s="88"/>
      <c r="M439" s="88"/>
      <c r="N439" s="153"/>
      <c r="Q439"/>
    </row>
    <row r="440" spans="2:17" x14ac:dyDescent="0.25">
      <c r="B440" s="88"/>
      <c r="C440" s="88"/>
      <c r="D440" s="88"/>
      <c r="E440" s="154" t="s">
        <v>188</v>
      </c>
      <c r="F440" s="88"/>
      <c r="G440" s="88"/>
      <c r="H440" s="90" t="s">
        <v>320</v>
      </c>
      <c r="K440" s="193" t="s">
        <v>425</v>
      </c>
      <c r="L440" s="88"/>
      <c r="M440" s="88"/>
      <c r="N440" s="88"/>
      <c r="Q440"/>
    </row>
    <row r="441" spans="2:17" x14ac:dyDescent="0.25">
      <c r="B441" s="88"/>
      <c r="C441" s="88"/>
      <c r="D441" s="88"/>
      <c r="E441" s="155" t="s">
        <v>189</v>
      </c>
      <c r="F441" s="88"/>
      <c r="G441" s="88"/>
      <c r="H441" s="90" t="s">
        <v>302</v>
      </c>
      <c r="K441" s="193" t="s">
        <v>426</v>
      </c>
      <c r="L441" s="88"/>
      <c r="M441" s="88"/>
      <c r="N441" s="153"/>
    </row>
    <row r="442" spans="2:17" x14ac:dyDescent="0.25">
      <c r="B442" s="88"/>
      <c r="C442" s="88"/>
      <c r="D442" s="88"/>
      <c r="E442" s="152" t="s">
        <v>190</v>
      </c>
      <c r="F442" s="88"/>
      <c r="G442" s="88"/>
      <c r="H442" s="90" t="s">
        <v>327</v>
      </c>
      <c r="L442" s="88"/>
      <c r="M442" s="88"/>
      <c r="N442" s="153"/>
    </row>
    <row r="443" spans="2:17" x14ac:dyDescent="0.25">
      <c r="B443" s="88"/>
      <c r="C443" s="88"/>
      <c r="D443" s="88"/>
      <c r="E443" s="152" t="s">
        <v>191</v>
      </c>
      <c r="F443" s="88"/>
      <c r="G443" s="88"/>
      <c r="H443" s="90" t="s">
        <v>303</v>
      </c>
      <c r="L443" s="88"/>
      <c r="M443" s="88"/>
      <c r="N443" s="156"/>
    </row>
    <row r="444" spans="2:17" x14ac:dyDescent="0.25">
      <c r="B444" s="88"/>
      <c r="C444" s="88"/>
      <c r="D444" s="88"/>
      <c r="E444" s="152" t="s">
        <v>192</v>
      </c>
      <c r="F444" s="88"/>
      <c r="G444" s="88"/>
      <c r="H444" s="90" t="s">
        <v>328</v>
      </c>
      <c r="L444" s="88"/>
      <c r="M444" s="88"/>
      <c r="N444" s="156"/>
    </row>
    <row r="445" spans="2:17" x14ac:dyDescent="0.25">
      <c r="B445" s="88"/>
      <c r="C445" s="88"/>
      <c r="D445" s="88"/>
      <c r="E445" s="152" t="s">
        <v>193</v>
      </c>
      <c r="F445" s="88"/>
      <c r="G445" s="88"/>
      <c r="H445" s="90" t="s">
        <v>329</v>
      </c>
      <c r="L445" s="88"/>
      <c r="M445" s="88"/>
      <c r="N445" s="156"/>
    </row>
    <row r="446" spans="2:17" x14ac:dyDescent="0.25">
      <c r="B446" s="88"/>
      <c r="C446" s="88"/>
      <c r="D446" s="88"/>
      <c r="E446" s="152" t="s">
        <v>194</v>
      </c>
      <c r="F446" s="88"/>
      <c r="G446" s="88"/>
      <c r="H446" s="90" t="s">
        <v>330</v>
      </c>
      <c r="L446" s="88"/>
      <c r="M446" s="88"/>
      <c r="N446" s="156"/>
    </row>
    <row r="447" spans="2:17" x14ac:dyDescent="0.25">
      <c r="B447" s="88"/>
      <c r="C447" s="88"/>
      <c r="D447" s="88"/>
      <c r="E447" s="152" t="s">
        <v>195</v>
      </c>
      <c r="F447" s="88"/>
      <c r="G447" s="88"/>
      <c r="H447" s="90" t="s">
        <v>331</v>
      </c>
      <c r="L447" s="88"/>
      <c r="M447" s="88"/>
      <c r="N447" s="156"/>
    </row>
    <row r="448" spans="2:17" x14ac:dyDescent="0.25">
      <c r="B448" s="88"/>
      <c r="C448" s="88"/>
      <c r="D448" s="88"/>
      <c r="E448" s="152" t="s">
        <v>196</v>
      </c>
      <c r="F448" s="88"/>
      <c r="G448" s="88"/>
      <c r="H448" s="90" t="s">
        <v>332</v>
      </c>
      <c r="L448" s="88"/>
      <c r="M448" s="88"/>
      <c r="N448" s="156"/>
    </row>
    <row r="449" spans="2:14" x14ac:dyDescent="0.25">
      <c r="B449" s="88"/>
      <c r="C449" s="88"/>
      <c r="D449" s="88"/>
      <c r="E449" s="152" t="s">
        <v>197</v>
      </c>
      <c r="F449" s="88"/>
      <c r="G449" s="88"/>
      <c r="H449" s="90" t="s">
        <v>321</v>
      </c>
      <c r="L449" s="88"/>
      <c r="M449" s="88"/>
      <c r="N449" s="88"/>
    </row>
    <row r="450" spans="2:14" x14ac:dyDescent="0.25">
      <c r="B450" s="88"/>
      <c r="C450" s="88"/>
      <c r="D450" s="88"/>
      <c r="E450" s="152" t="s">
        <v>198</v>
      </c>
      <c r="F450" s="88"/>
      <c r="G450" s="88"/>
      <c r="H450" s="90" t="s">
        <v>304</v>
      </c>
      <c r="L450" s="88"/>
      <c r="M450" s="88"/>
      <c r="N450" s="88"/>
    </row>
    <row r="451" spans="2:14" x14ac:dyDescent="0.25">
      <c r="B451" s="88"/>
      <c r="C451" s="88"/>
      <c r="D451" s="88"/>
      <c r="E451" s="152" t="s">
        <v>199</v>
      </c>
      <c r="F451" s="88"/>
      <c r="G451" s="88"/>
      <c r="H451" s="90" t="s">
        <v>305</v>
      </c>
      <c r="L451" s="88"/>
      <c r="M451" s="88"/>
      <c r="N451" s="88"/>
    </row>
    <row r="452" spans="2:14" x14ac:dyDescent="0.25">
      <c r="B452" s="88"/>
      <c r="C452" s="88"/>
      <c r="D452" s="88"/>
      <c r="E452" s="152" t="s">
        <v>200</v>
      </c>
      <c r="F452" s="88"/>
      <c r="G452" s="88"/>
      <c r="H452" s="90" t="s">
        <v>333</v>
      </c>
      <c r="L452" s="88"/>
      <c r="M452" s="88"/>
      <c r="N452" s="88"/>
    </row>
    <row r="453" spans="2:14" x14ac:dyDescent="0.25">
      <c r="B453" s="88"/>
      <c r="C453" s="88"/>
      <c r="D453" s="88"/>
      <c r="E453" s="154" t="s">
        <v>201</v>
      </c>
      <c r="F453" s="88"/>
      <c r="G453" s="88"/>
      <c r="H453" s="90" t="s">
        <v>334</v>
      </c>
      <c r="I453" s="88"/>
      <c r="J453" s="88"/>
      <c r="L453" s="88"/>
      <c r="M453" s="88"/>
      <c r="N453" s="88"/>
    </row>
    <row r="454" spans="2:14" x14ac:dyDescent="0.25">
      <c r="B454" s="88"/>
      <c r="C454" s="88"/>
      <c r="D454" s="88"/>
      <c r="E454" s="152" t="s">
        <v>202</v>
      </c>
      <c r="F454" s="88"/>
      <c r="G454" s="88"/>
      <c r="H454" s="90" t="s">
        <v>322</v>
      </c>
      <c r="I454" s="88"/>
      <c r="J454" s="88"/>
      <c r="L454" s="88"/>
      <c r="M454" s="88"/>
      <c r="N454" s="88"/>
    </row>
    <row r="455" spans="2:14" x14ac:dyDescent="0.25">
      <c r="B455" s="88"/>
      <c r="C455" s="88"/>
      <c r="D455" s="88"/>
      <c r="E455" s="152" t="s">
        <v>203</v>
      </c>
      <c r="F455" s="88"/>
      <c r="G455" s="88"/>
      <c r="H455" s="90" t="s">
        <v>335</v>
      </c>
      <c r="I455" s="88"/>
      <c r="J455" s="88"/>
      <c r="L455" s="88"/>
      <c r="M455" s="88"/>
      <c r="N455" s="88"/>
    </row>
    <row r="456" spans="2:14" x14ac:dyDescent="0.25">
      <c r="B456" s="88"/>
      <c r="C456" s="88"/>
      <c r="D456" s="88"/>
      <c r="E456" s="152" t="s">
        <v>204</v>
      </c>
      <c r="F456" s="88"/>
      <c r="G456" s="88"/>
      <c r="H456" s="90" t="s">
        <v>306</v>
      </c>
      <c r="I456" s="88"/>
      <c r="J456" s="88"/>
      <c r="L456" s="88"/>
      <c r="M456" s="88"/>
      <c r="N456" s="88"/>
    </row>
    <row r="457" spans="2:14" x14ac:dyDescent="0.25">
      <c r="B457" s="88"/>
      <c r="C457" s="88"/>
      <c r="D457" s="88"/>
      <c r="E457" s="154" t="s">
        <v>205</v>
      </c>
      <c r="F457" s="88"/>
      <c r="G457" s="88"/>
      <c r="H457" s="90" t="s">
        <v>307</v>
      </c>
      <c r="I457" s="88"/>
      <c r="J457" s="88"/>
      <c r="L457" s="88"/>
      <c r="M457" s="88"/>
      <c r="N457" s="88"/>
    </row>
    <row r="458" spans="2:14" x14ac:dyDescent="0.25">
      <c r="B458" s="88"/>
      <c r="C458" s="88"/>
      <c r="D458" s="88"/>
      <c r="E458" s="154" t="s">
        <v>206</v>
      </c>
      <c r="F458" s="88"/>
      <c r="G458" s="88"/>
      <c r="H458" s="90" t="s">
        <v>308</v>
      </c>
      <c r="I458" s="88"/>
      <c r="J458" s="88"/>
      <c r="L458" s="88"/>
      <c r="M458" s="88"/>
      <c r="N458" s="88"/>
    </row>
    <row r="459" spans="2:14" x14ac:dyDescent="0.25">
      <c r="B459" s="88"/>
      <c r="C459" s="88"/>
      <c r="D459" s="88"/>
      <c r="E459" s="152" t="s">
        <v>207</v>
      </c>
      <c r="F459" s="88"/>
      <c r="G459" s="88"/>
      <c r="H459" s="90" t="s">
        <v>309</v>
      </c>
      <c r="I459" s="88"/>
      <c r="J459" s="88"/>
      <c r="K459" s="194" t="s">
        <v>415</v>
      </c>
      <c r="L459" s="88"/>
      <c r="M459" s="88"/>
      <c r="N459" s="88"/>
    </row>
    <row r="460" spans="2:14" x14ac:dyDescent="0.25">
      <c r="B460" s="88"/>
      <c r="C460" s="88"/>
      <c r="D460" s="88"/>
      <c r="E460" s="152" t="s">
        <v>208</v>
      </c>
      <c r="F460" s="88"/>
      <c r="G460" s="88"/>
      <c r="H460" s="90" t="s">
        <v>336</v>
      </c>
      <c r="I460" s="88"/>
      <c r="J460" s="88"/>
      <c r="K460" s="194" t="s">
        <v>412</v>
      </c>
      <c r="L460" s="88"/>
      <c r="M460" s="88"/>
      <c r="N460" s="88"/>
    </row>
    <row r="461" spans="2:14" x14ac:dyDescent="0.25">
      <c r="B461" s="88"/>
      <c r="C461" s="88"/>
      <c r="D461" s="88"/>
      <c r="E461" s="152" t="s">
        <v>209</v>
      </c>
      <c r="F461" s="88"/>
      <c r="G461" s="88"/>
      <c r="H461" s="90" t="s">
        <v>337</v>
      </c>
      <c r="I461" s="88"/>
      <c r="J461" s="88"/>
      <c r="K461" s="194" t="s">
        <v>419</v>
      </c>
      <c r="L461" s="88"/>
      <c r="M461" s="88"/>
      <c r="N461" s="88"/>
    </row>
    <row r="462" spans="2:14" x14ac:dyDescent="0.25">
      <c r="B462" s="88"/>
      <c r="C462" s="88"/>
      <c r="D462" s="88"/>
      <c r="E462" s="152" t="s">
        <v>210</v>
      </c>
      <c r="F462" s="88"/>
      <c r="G462" s="88"/>
      <c r="H462" s="90" t="s">
        <v>338</v>
      </c>
      <c r="I462" s="88"/>
      <c r="J462" s="88"/>
      <c r="K462" s="194" t="s">
        <v>420</v>
      </c>
      <c r="L462" s="88"/>
      <c r="M462" s="88"/>
      <c r="N462" s="88"/>
    </row>
    <row r="463" spans="2:14" x14ac:dyDescent="0.25">
      <c r="B463" s="88"/>
      <c r="C463" s="88"/>
      <c r="D463" s="88"/>
      <c r="E463" s="152" t="s">
        <v>211</v>
      </c>
      <c r="F463" s="88"/>
      <c r="G463" s="88"/>
      <c r="H463" s="90" t="s">
        <v>310</v>
      </c>
      <c r="I463" s="88"/>
      <c r="J463" s="88"/>
      <c r="K463" s="194" t="s">
        <v>429</v>
      </c>
      <c r="L463" s="88"/>
      <c r="M463" s="88"/>
      <c r="N463" s="88"/>
    </row>
    <row r="464" spans="2:14" x14ac:dyDescent="0.25">
      <c r="B464" s="88"/>
      <c r="C464" s="88"/>
      <c r="D464" s="88"/>
      <c r="E464" s="152" t="s">
        <v>212</v>
      </c>
      <c r="F464" s="88"/>
      <c r="G464" s="88"/>
      <c r="H464" s="90" t="s">
        <v>339</v>
      </c>
      <c r="I464" s="88"/>
      <c r="J464" s="88"/>
      <c r="K464" s="194" t="s">
        <v>421</v>
      </c>
      <c r="L464" s="88"/>
      <c r="M464" s="88"/>
      <c r="N464" s="88"/>
    </row>
    <row r="465" spans="2:14" x14ac:dyDescent="0.25">
      <c r="B465" s="88"/>
      <c r="C465" s="88"/>
      <c r="D465" s="88"/>
      <c r="E465" s="152" t="s">
        <v>213</v>
      </c>
      <c r="F465" s="88"/>
      <c r="G465" s="88"/>
      <c r="H465" s="90" t="s">
        <v>340</v>
      </c>
      <c r="I465" s="88"/>
      <c r="J465" s="88"/>
      <c r="K465" s="194" t="s">
        <v>422</v>
      </c>
      <c r="L465" s="88"/>
      <c r="M465" s="88"/>
      <c r="N465" s="88"/>
    </row>
    <row r="466" spans="2:14" x14ac:dyDescent="0.25">
      <c r="B466" s="88"/>
      <c r="C466" s="88"/>
      <c r="D466" s="88"/>
      <c r="E466" s="152" t="s">
        <v>214</v>
      </c>
      <c r="F466" s="88"/>
      <c r="G466" s="88"/>
      <c r="H466" s="90" t="s">
        <v>311</v>
      </c>
      <c r="I466" s="88"/>
      <c r="J466" s="88"/>
      <c r="K466" s="194" t="s">
        <v>405</v>
      </c>
      <c r="L466" s="88"/>
      <c r="M466" s="88"/>
      <c r="N466" s="88"/>
    </row>
    <row r="467" spans="2:14" x14ac:dyDescent="0.25">
      <c r="B467" s="88"/>
      <c r="C467" s="88"/>
      <c r="D467" s="88"/>
      <c r="E467" s="152" t="s">
        <v>215</v>
      </c>
      <c r="F467" s="88"/>
      <c r="G467" s="88"/>
      <c r="H467" s="90" t="s">
        <v>341</v>
      </c>
      <c r="I467" s="88"/>
      <c r="J467" s="88"/>
      <c r="K467" s="194" t="s">
        <v>406</v>
      </c>
      <c r="L467" s="88"/>
      <c r="M467" s="88"/>
      <c r="N467" s="88"/>
    </row>
    <row r="468" spans="2:14" x14ac:dyDescent="0.25">
      <c r="B468" s="88"/>
      <c r="C468" s="88"/>
      <c r="D468" s="88"/>
      <c r="E468" s="152" t="s">
        <v>216</v>
      </c>
      <c r="F468" s="88"/>
      <c r="G468" s="88"/>
      <c r="H468" s="90" t="s">
        <v>342</v>
      </c>
      <c r="I468" s="88"/>
      <c r="J468" s="88"/>
      <c r="K468" s="194" t="s">
        <v>431</v>
      </c>
      <c r="L468" s="88"/>
      <c r="M468" s="88"/>
      <c r="N468" s="88"/>
    </row>
    <row r="469" spans="2:14" x14ac:dyDescent="0.25">
      <c r="B469" s="88"/>
      <c r="C469" s="88"/>
      <c r="D469" s="88"/>
      <c r="E469" s="152" t="s">
        <v>217</v>
      </c>
      <c r="F469" s="88"/>
      <c r="G469" s="88"/>
      <c r="H469" s="90" t="s">
        <v>343</v>
      </c>
      <c r="I469" s="88"/>
      <c r="J469" s="88"/>
      <c r="K469" s="194" t="s">
        <v>423</v>
      </c>
      <c r="L469" s="88"/>
      <c r="M469" s="88"/>
      <c r="N469" s="88"/>
    </row>
    <row r="470" spans="2:14" x14ac:dyDescent="0.25">
      <c r="B470" s="88"/>
      <c r="C470" s="88"/>
      <c r="D470" s="88"/>
      <c r="E470" s="152" t="s">
        <v>218</v>
      </c>
      <c r="F470" s="88"/>
      <c r="G470" s="88"/>
      <c r="H470" s="90" t="s">
        <v>344</v>
      </c>
      <c r="I470" s="88"/>
      <c r="J470" s="88"/>
      <c r="K470" t="s">
        <v>416</v>
      </c>
      <c r="L470" s="88"/>
      <c r="M470" s="88"/>
      <c r="N470" s="88"/>
    </row>
    <row r="471" spans="2:14" x14ac:dyDescent="0.25">
      <c r="B471" s="88"/>
      <c r="C471" s="88"/>
      <c r="D471" s="88"/>
      <c r="E471" s="152" t="s">
        <v>219</v>
      </c>
      <c r="F471" s="88"/>
      <c r="G471" s="88"/>
      <c r="H471" s="90" t="s">
        <v>345</v>
      </c>
      <c r="I471" s="88"/>
      <c r="J471" s="88"/>
      <c r="K471" t="s">
        <v>417</v>
      </c>
      <c r="L471" s="88"/>
      <c r="M471" s="88"/>
      <c r="N471" s="88"/>
    </row>
    <row r="472" spans="2:14" x14ac:dyDescent="0.25">
      <c r="B472" s="88"/>
      <c r="C472" s="88"/>
      <c r="D472" s="88"/>
      <c r="E472" s="152" t="s">
        <v>220</v>
      </c>
      <c r="F472" s="88"/>
      <c r="G472" s="88"/>
      <c r="H472" s="90" t="s">
        <v>346</v>
      </c>
      <c r="I472" s="88"/>
      <c r="J472" s="88"/>
      <c r="K472" t="s">
        <v>427</v>
      </c>
      <c r="L472" s="88"/>
      <c r="M472" s="88"/>
      <c r="N472" s="88"/>
    </row>
    <row r="473" spans="2:14" x14ac:dyDescent="0.25">
      <c r="B473" s="88"/>
      <c r="C473" s="88"/>
      <c r="D473" s="88"/>
      <c r="E473" s="154" t="s">
        <v>221</v>
      </c>
      <c r="F473" s="88"/>
      <c r="G473" s="88"/>
      <c r="H473" s="90" t="s">
        <v>347</v>
      </c>
      <c r="I473" s="88"/>
      <c r="J473" s="88"/>
      <c r="K473" t="s">
        <v>428</v>
      </c>
      <c r="L473" s="88"/>
      <c r="M473" s="88"/>
      <c r="N473" s="88"/>
    </row>
    <row r="474" spans="2:14" x14ac:dyDescent="0.25">
      <c r="B474" s="88"/>
      <c r="C474" s="88"/>
      <c r="D474" s="88"/>
      <c r="E474" s="152" t="s">
        <v>222</v>
      </c>
      <c r="F474" s="88"/>
      <c r="G474" s="88"/>
      <c r="H474" s="90" t="s">
        <v>312</v>
      </c>
      <c r="I474" s="88"/>
      <c r="J474" s="88"/>
      <c r="K474" t="s">
        <v>418</v>
      </c>
      <c r="L474" s="88"/>
      <c r="M474" s="88"/>
      <c r="N474" s="88"/>
    </row>
    <row r="475" spans="2:14" x14ac:dyDescent="0.25">
      <c r="B475" s="88"/>
      <c r="C475" s="88"/>
      <c r="D475" s="88"/>
      <c r="E475" s="154" t="s">
        <v>223</v>
      </c>
      <c r="F475" s="88"/>
      <c r="G475" s="88"/>
      <c r="H475" s="90" t="s">
        <v>348</v>
      </c>
      <c r="I475" s="88"/>
      <c r="J475" s="88"/>
      <c r="K475" t="s">
        <v>414</v>
      </c>
      <c r="L475" s="88"/>
      <c r="M475" s="88"/>
      <c r="N475" s="88"/>
    </row>
    <row r="476" spans="2:14" x14ac:dyDescent="0.25">
      <c r="B476" s="88"/>
      <c r="C476" s="88"/>
      <c r="D476" s="88"/>
      <c r="E476" s="152" t="s">
        <v>224</v>
      </c>
      <c r="F476" s="88"/>
      <c r="G476" s="88"/>
      <c r="I476" s="88"/>
      <c r="J476" s="88"/>
      <c r="K476" t="s">
        <v>430</v>
      </c>
      <c r="L476" s="88"/>
      <c r="M476" s="88"/>
      <c r="N476" s="88"/>
    </row>
    <row r="477" spans="2:14" x14ac:dyDescent="0.25">
      <c r="B477" s="88"/>
      <c r="C477" s="88"/>
      <c r="D477" s="88"/>
      <c r="E477" s="154" t="s">
        <v>225</v>
      </c>
      <c r="F477" s="88"/>
      <c r="G477" s="88"/>
      <c r="H477" s="88"/>
      <c r="I477" s="88"/>
      <c r="J477" s="88"/>
      <c r="K477" s="88"/>
      <c r="L477" s="88"/>
      <c r="M477" s="88"/>
      <c r="N477" s="88"/>
    </row>
    <row r="478" spans="2:14" x14ac:dyDescent="0.25">
      <c r="B478" s="88"/>
      <c r="C478" s="88"/>
      <c r="D478" s="88"/>
      <c r="E478" s="152" t="s">
        <v>226</v>
      </c>
      <c r="F478" s="88"/>
      <c r="G478" s="88"/>
      <c r="H478" s="88"/>
      <c r="I478" s="88"/>
      <c r="J478" s="88"/>
      <c r="K478" s="88"/>
      <c r="L478" s="88"/>
      <c r="M478" s="88"/>
      <c r="N478" s="88"/>
    </row>
    <row r="479" spans="2:14" x14ac:dyDescent="0.25">
      <c r="B479" s="88"/>
      <c r="C479" s="88"/>
      <c r="D479" s="88"/>
      <c r="E479" s="152" t="s">
        <v>227</v>
      </c>
      <c r="F479" s="88"/>
      <c r="G479" s="88"/>
      <c r="H479" s="88"/>
      <c r="I479" s="88"/>
      <c r="J479" s="88"/>
      <c r="K479" s="88"/>
      <c r="L479" s="88"/>
      <c r="M479" s="88"/>
      <c r="N479" s="88"/>
    </row>
    <row r="480" spans="2:14" x14ac:dyDescent="0.25">
      <c r="B480" s="88"/>
      <c r="C480" s="88"/>
      <c r="D480" s="88"/>
      <c r="E480" s="152" t="s">
        <v>228</v>
      </c>
      <c r="F480" s="88"/>
      <c r="G480" s="88"/>
      <c r="H480" s="88"/>
      <c r="I480" s="88"/>
      <c r="J480" s="88"/>
      <c r="K480" s="88"/>
      <c r="L480" s="88"/>
      <c r="M480" s="88"/>
      <c r="N480" s="88"/>
    </row>
    <row r="481" spans="5:11" x14ac:dyDescent="0.25">
      <c r="E481" s="152" t="s">
        <v>229</v>
      </c>
      <c r="H481" s="88"/>
      <c r="K481" s="88"/>
    </row>
    <row r="482" spans="5:11" x14ac:dyDescent="0.25">
      <c r="E482" s="152" t="s">
        <v>230</v>
      </c>
      <c r="H482" s="88"/>
      <c r="K482" s="88"/>
    </row>
    <row r="483" spans="5:11" x14ac:dyDescent="0.25">
      <c r="E483" s="152" t="s">
        <v>231</v>
      </c>
      <c r="H483" s="88"/>
      <c r="K483" s="88"/>
    </row>
    <row r="484" spans="5:11" x14ac:dyDescent="0.25">
      <c r="E484" s="152" t="s">
        <v>232</v>
      </c>
      <c r="H484" s="88"/>
      <c r="K484" s="88"/>
    </row>
    <row r="485" spans="5:11" x14ac:dyDescent="0.25">
      <c r="E485" s="152" t="s">
        <v>233</v>
      </c>
      <c r="H485" s="88"/>
      <c r="K485" s="88"/>
    </row>
    <row r="486" spans="5:11" x14ac:dyDescent="0.25">
      <c r="E486" s="152" t="s">
        <v>234</v>
      </c>
      <c r="H486" s="88"/>
      <c r="K486" s="88"/>
    </row>
    <row r="487" spans="5:11" x14ac:dyDescent="0.25">
      <c r="E487" s="152" t="s">
        <v>235</v>
      </c>
      <c r="H487" s="88"/>
      <c r="K487" s="88"/>
    </row>
    <row r="488" spans="5:11" x14ac:dyDescent="0.25">
      <c r="E488" s="152" t="s">
        <v>236</v>
      </c>
      <c r="H488" s="88"/>
      <c r="K488" s="88"/>
    </row>
    <row r="489" spans="5:11" x14ac:dyDescent="0.25">
      <c r="E489" s="152" t="s">
        <v>237</v>
      </c>
      <c r="H489" s="88"/>
    </row>
    <row r="490" spans="5:11" x14ac:dyDescent="0.25">
      <c r="E490" s="152" t="s">
        <v>238</v>
      </c>
      <c r="H490" s="88"/>
    </row>
    <row r="491" spans="5:11" x14ac:dyDescent="0.25">
      <c r="E491" s="152" t="s">
        <v>239</v>
      </c>
      <c r="H491" s="88"/>
    </row>
    <row r="492" spans="5:11" x14ac:dyDescent="0.25">
      <c r="E492" s="152" t="s">
        <v>240</v>
      </c>
      <c r="H492" s="88"/>
    </row>
    <row r="493" spans="5:11" x14ac:dyDescent="0.25">
      <c r="H493" s="88"/>
    </row>
    <row r="494" spans="5:11" x14ac:dyDescent="0.25">
      <c r="H494" s="88"/>
    </row>
    <row r="495" spans="5:11" x14ac:dyDescent="0.25">
      <c r="H495" s="88"/>
    </row>
    <row r="496" spans="5:11" x14ac:dyDescent="0.25">
      <c r="H496" s="88"/>
    </row>
    <row r="497" spans="8:8" x14ac:dyDescent="0.25">
      <c r="H497" s="88"/>
    </row>
    <row r="498" spans="8:8" x14ac:dyDescent="0.25">
      <c r="H498" s="88"/>
    </row>
    <row r="499" spans="8:8" x14ac:dyDescent="0.25">
      <c r="H499" s="88"/>
    </row>
    <row r="500" spans="8:8" x14ac:dyDescent="0.25">
      <c r="H500" s="88"/>
    </row>
    <row r="501" spans="8:8" x14ac:dyDescent="0.25">
      <c r="H501" s="88"/>
    </row>
    <row r="502" spans="8:8" x14ac:dyDescent="0.25">
      <c r="H502" s="88"/>
    </row>
  </sheetData>
  <sheetProtection algorithmName="SHA-512" hashValue="9U55+u6ztkmcBnn4PDkprqGhj4NZp+0FJZdfG7D0eYJzmyYVcKte+TmT5qr3NvW3VaEyDpbar1GVK/b2Fklcqg==" saltValue="MmtdPdIu968C/tPGMsB3iQ==" spinCount="100000" sheet="1" selectLockedCells="1"/>
  <sortState xmlns:xlrd2="http://schemas.microsoft.com/office/spreadsheetml/2017/richdata2" ref="K439:K442">
    <sortCondition ref="K439:K442"/>
  </sortState>
  <mergeCells count="98">
    <mergeCell ref="K389:M389"/>
    <mergeCell ref="K383:M383"/>
    <mergeCell ref="B416:N416"/>
    <mergeCell ref="Q22:Z23"/>
    <mergeCell ref="Q163:Z164"/>
    <mergeCell ref="K380:M380"/>
    <mergeCell ref="L305:M305"/>
    <mergeCell ref="L296:M296"/>
    <mergeCell ref="L288:M288"/>
    <mergeCell ref="Q181:Z182"/>
    <mergeCell ref="Q179:Z180"/>
    <mergeCell ref="I240:K240"/>
    <mergeCell ref="F224:O226"/>
    <mergeCell ref="F231:O233"/>
    <mergeCell ref="Q107:AC108"/>
    <mergeCell ref="K379:M379"/>
    <mergeCell ref="Q175:Z176"/>
    <mergeCell ref="Q111:Z112"/>
    <mergeCell ref="K385:M385"/>
    <mergeCell ref="K386:M386"/>
    <mergeCell ref="K388:M388"/>
    <mergeCell ref="Q158:Z159"/>
    <mergeCell ref="N385:N386"/>
    <mergeCell ref="Q28:Z29"/>
    <mergeCell ref="Q93:Z94"/>
    <mergeCell ref="Q95:Z96"/>
    <mergeCell ref="Q113:Z114"/>
    <mergeCell ref="Q153:Z154"/>
    <mergeCell ref="Q138:Z139"/>
    <mergeCell ref="Q99:Z100"/>
    <mergeCell ref="Q101:Z102"/>
    <mergeCell ref="Q105:Z106"/>
    <mergeCell ref="Q117:Z118"/>
    <mergeCell ref="Q109:Z110"/>
    <mergeCell ref="Q42:Z43"/>
    <mergeCell ref="Q44:Z45"/>
    <mergeCell ref="Q62:Z63"/>
    <mergeCell ref="Q66:Z67"/>
    <mergeCell ref="Q78:Z79"/>
    <mergeCell ref="Q80:Z81"/>
    <mergeCell ref="K384:M384"/>
    <mergeCell ref="K387:M387"/>
    <mergeCell ref="I241:K241"/>
    <mergeCell ref="E359:F359"/>
    <mergeCell ref="E361:F361"/>
    <mergeCell ref="E305:F305"/>
    <mergeCell ref="L299:M299"/>
    <mergeCell ref="L300:M300"/>
    <mergeCell ref="L301:M301"/>
    <mergeCell ref="L303:M303"/>
    <mergeCell ref="J306:P308"/>
    <mergeCell ref="L357:M357"/>
    <mergeCell ref="L356:M356"/>
    <mergeCell ref="L355:M355"/>
    <mergeCell ref="E303:F303"/>
    <mergeCell ref="K405:N405"/>
    <mergeCell ref="K408:N408"/>
    <mergeCell ref="K409:N409"/>
    <mergeCell ref="K410:N410"/>
    <mergeCell ref="K15:N15"/>
    <mergeCell ref="F198:O200"/>
    <mergeCell ref="F202:O204"/>
    <mergeCell ref="F209:O213"/>
    <mergeCell ref="F215:O219"/>
    <mergeCell ref="L286:M286"/>
    <mergeCell ref="L290:M290"/>
    <mergeCell ref="L292:M292"/>
    <mergeCell ref="L294:M294"/>
    <mergeCell ref="J366:P368"/>
    <mergeCell ref="K392:M392"/>
    <mergeCell ref="K382:M382"/>
    <mergeCell ref="K390:M390"/>
    <mergeCell ref="K396:M396"/>
    <mergeCell ref="E397:M397"/>
    <mergeCell ref="K403:N403"/>
    <mergeCell ref="K404:N404"/>
    <mergeCell ref="N400:P401"/>
    <mergeCell ref="K17:N17"/>
    <mergeCell ref="K395:M395"/>
    <mergeCell ref="N379:N381"/>
    <mergeCell ref="N388:N391"/>
    <mergeCell ref="N395:N397"/>
    <mergeCell ref="K391:M391"/>
    <mergeCell ref="K346:N346"/>
    <mergeCell ref="K348:N348"/>
    <mergeCell ref="K350:N350"/>
    <mergeCell ref="K352:N352"/>
    <mergeCell ref="K359:N359"/>
    <mergeCell ref="K361:N361"/>
    <mergeCell ref="K381:M381"/>
    <mergeCell ref="K393:M393"/>
    <mergeCell ref="K378:M378"/>
    <mergeCell ref="K394:M394"/>
    <mergeCell ref="K11:N11"/>
    <mergeCell ref="K12:N12"/>
    <mergeCell ref="K13:N13"/>
    <mergeCell ref="K14:N14"/>
    <mergeCell ref="K16:N16"/>
  </mergeCells>
  <conditionalFormatting sqref="Q49">
    <cfRule type="cellIs" dxfId="63" priority="87" operator="equal">
      <formula>"Yes"</formula>
    </cfRule>
    <cfRule type="cellIs" dxfId="62" priority="88" operator="equal">
      <formula>"No"</formula>
    </cfRule>
  </conditionalFormatting>
  <conditionalFormatting sqref="Q54">
    <cfRule type="cellIs" dxfId="61" priority="85" operator="equal">
      <formula>"Yes"</formula>
    </cfRule>
    <cfRule type="cellIs" dxfId="60" priority="86" operator="equal">
      <formula>"No"</formula>
    </cfRule>
  </conditionalFormatting>
  <conditionalFormatting sqref="K15:N15">
    <cfRule type="cellIs" dxfId="59" priority="84" operator="equal">
      <formula>$F$418</formula>
    </cfRule>
  </conditionalFormatting>
  <conditionalFormatting sqref="Q122">
    <cfRule type="cellIs" dxfId="58" priority="82" operator="equal">
      <formula>"Yes"</formula>
    </cfRule>
    <cfRule type="cellIs" dxfId="57" priority="83" operator="equal">
      <formula>"No"</formula>
    </cfRule>
  </conditionalFormatting>
  <conditionalFormatting sqref="Q178">
    <cfRule type="cellIs" dxfId="56" priority="80" operator="equal">
      <formula>"Yes"</formula>
    </cfRule>
    <cfRule type="cellIs" dxfId="55" priority="81" operator="equal">
      <formula>"No"</formula>
    </cfRule>
  </conditionalFormatting>
  <conditionalFormatting sqref="Q171">
    <cfRule type="cellIs" dxfId="54" priority="78" operator="equal">
      <formula>"Yes"</formula>
    </cfRule>
    <cfRule type="cellIs" dxfId="53" priority="79" operator="equal">
      <formula>"No"</formula>
    </cfRule>
  </conditionalFormatting>
  <conditionalFormatting sqref="Q173:Q174">
    <cfRule type="cellIs" dxfId="52" priority="76" operator="equal">
      <formula>"Yes"</formula>
    </cfRule>
    <cfRule type="cellIs" dxfId="51" priority="77" operator="equal">
      <formula>"No"</formula>
    </cfRule>
  </conditionalFormatting>
  <conditionalFormatting sqref="Q313">
    <cfRule type="expression" dxfId="50" priority="74">
      <formula>H313&lt;0</formula>
    </cfRule>
    <cfRule type="expression" dxfId="49" priority="75">
      <formula>H313&gt;=0</formula>
    </cfRule>
  </conditionalFormatting>
  <conditionalFormatting sqref="J313">
    <cfRule type="expression" dxfId="48" priority="73">
      <formula>H313&lt;0</formula>
    </cfRule>
  </conditionalFormatting>
  <conditionalFormatting sqref="J369">
    <cfRule type="expression" dxfId="47" priority="72">
      <formula>H369&lt;0</formula>
    </cfRule>
  </conditionalFormatting>
  <conditionalFormatting sqref="Q369">
    <cfRule type="expression" dxfId="46" priority="70">
      <formula>H369&lt;0</formula>
    </cfRule>
    <cfRule type="expression" dxfId="45" priority="71">
      <formula>H369&gt;=0</formula>
    </cfRule>
  </conditionalFormatting>
  <conditionalFormatting sqref="D368:F369 J369:P369">
    <cfRule type="expression" dxfId="44" priority="69">
      <formula>$H$369&lt;0</formula>
    </cfRule>
  </conditionalFormatting>
  <conditionalFormatting sqref="D312:F313 J313:P313">
    <cfRule type="expression" dxfId="43" priority="68">
      <formula>$H$313&lt;0</formula>
    </cfRule>
  </conditionalFormatting>
  <conditionalFormatting sqref="F224:O226">
    <cfRule type="expression" dxfId="42" priority="60">
      <formula>AND(F224="",N153&lt;&gt;"")</formula>
    </cfRule>
  </conditionalFormatting>
  <conditionalFormatting sqref="K215:O218 F215:J219">
    <cfRule type="expression" dxfId="41" priority="59">
      <formula>AND(F215="",N117&lt;&gt;"")</formula>
    </cfRule>
  </conditionalFormatting>
  <conditionalFormatting sqref="F209:O213">
    <cfRule type="expression" dxfId="40" priority="58">
      <formula>AND(F209="",N93&lt;&gt;"")</formula>
    </cfRule>
  </conditionalFormatting>
  <conditionalFormatting sqref="F202:O204">
    <cfRule type="expression" dxfId="39" priority="57">
      <formula>AND(F202="",N44&lt;&gt;"")</formula>
    </cfRule>
  </conditionalFormatting>
  <conditionalFormatting sqref="F198:O200">
    <cfRule type="expression" dxfId="38" priority="56">
      <formula>AND(F198="",N32&lt;&gt;"")</formula>
    </cfRule>
  </conditionalFormatting>
  <conditionalFormatting sqref="Q177">
    <cfRule type="cellIs" dxfId="37" priority="55" operator="equal">
      <formula>$E$418</formula>
    </cfRule>
  </conditionalFormatting>
  <conditionalFormatting sqref="K219:O219">
    <cfRule type="expression" dxfId="36" priority="93">
      <formula>AND(K219="",#REF!&lt;&gt;"")</formula>
    </cfRule>
  </conditionalFormatting>
  <conditionalFormatting sqref="F231:O233">
    <cfRule type="expression" dxfId="35" priority="48">
      <formula>AND(F231="",$N$161&lt;&gt;"")</formula>
    </cfRule>
  </conditionalFormatting>
  <conditionalFormatting sqref="N177 N172 N170">
    <cfRule type="expression" dxfId="34" priority="104">
      <formula>Q171="No"</formula>
    </cfRule>
  </conditionalFormatting>
  <conditionalFormatting sqref="N122">
    <cfRule type="expression" dxfId="33" priority="47">
      <formula>Q122="No"</formula>
    </cfRule>
  </conditionalFormatting>
  <conditionalFormatting sqref="N49">
    <cfRule type="expression" dxfId="32" priority="46">
      <formula>Q49="No"</formula>
    </cfRule>
  </conditionalFormatting>
  <conditionalFormatting sqref="N54">
    <cfRule type="expression" dxfId="31" priority="45">
      <formula>Q54="No"</formula>
    </cfRule>
  </conditionalFormatting>
  <conditionalFormatting sqref="C177:F177 D172:F172 D170:F170">
    <cfRule type="expression" dxfId="30" priority="44">
      <formula>$Q171="No"</formula>
    </cfRule>
  </conditionalFormatting>
  <conditionalFormatting sqref="C122:F122 C49:F49 C54:F54">
    <cfRule type="expression" dxfId="29" priority="43">
      <formula>$Q49="No"</formula>
    </cfRule>
  </conditionalFormatting>
  <conditionalFormatting sqref="P170 P11:P18">
    <cfRule type="cellIs" dxfId="28" priority="42" operator="equal">
      <formula>"**"</formula>
    </cfRule>
  </conditionalFormatting>
  <conditionalFormatting sqref="P198">
    <cfRule type="cellIs" dxfId="27" priority="36" operator="equal">
      <formula>"**"</formula>
    </cfRule>
  </conditionalFormatting>
  <conditionalFormatting sqref="P202">
    <cfRule type="cellIs" dxfId="26" priority="35" operator="equal">
      <formula>"**"</formula>
    </cfRule>
  </conditionalFormatting>
  <conditionalFormatting sqref="P209">
    <cfRule type="cellIs" dxfId="25" priority="34" operator="equal">
      <formula>"**"</formula>
    </cfRule>
  </conditionalFormatting>
  <conditionalFormatting sqref="P215">
    <cfRule type="cellIs" dxfId="24" priority="33" operator="equal">
      <formula>"**"</formula>
    </cfRule>
  </conditionalFormatting>
  <conditionalFormatting sqref="P224">
    <cfRule type="cellIs" dxfId="23" priority="32" operator="equal">
      <formula>"**"</formula>
    </cfRule>
  </conditionalFormatting>
  <conditionalFormatting sqref="P231">
    <cfRule type="cellIs" dxfId="22" priority="31" operator="equal">
      <formula>"**"</formula>
    </cfRule>
  </conditionalFormatting>
  <conditionalFormatting sqref="P312">
    <cfRule type="cellIs" dxfId="21" priority="29" operator="equal">
      <formula>"**"</formula>
    </cfRule>
  </conditionalFormatting>
  <conditionalFormatting sqref="K18:K19">
    <cfRule type="expression" dxfId="20" priority="25">
      <formula>OR(K18=0,K18="(enter a value)")</formula>
    </cfRule>
  </conditionalFormatting>
  <conditionalFormatting sqref="Q170">
    <cfRule type="cellIs" dxfId="19" priority="21" operator="equal">
      <formula>"(select below)"</formula>
    </cfRule>
    <cfRule type="cellIs" dxfId="18" priority="24" operator="equal">
      <formula>$E$418</formula>
    </cfRule>
  </conditionalFormatting>
  <conditionalFormatting sqref="Q172">
    <cfRule type="cellIs" dxfId="17" priority="23" operator="equal">
      <formula>$E$418</formula>
    </cfRule>
  </conditionalFormatting>
  <conditionalFormatting sqref="N179">
    <cfRule type="expression" dxfId="16" priority="22">
      <formula>Q180="No"</formula>
    </cfRule>
  </conditionalFormatting>
  <conditionalFormatting sqref="K12:N15 K16:K17">
    <cfRule type="expression" dxfId="15" priority="20">
      <formula>$P12="**"</formula>
    </cfRule>
  </conditionalFormatting>
  <conditionalFormatting sqref="D174:D175">
    <cfRule type="expression" dxfId="14" priority="19">
      <formula>$Q176="No"</formula>
    </cfRule>
  </conditionalFormatting>
  <conditionalFormatting sqref="H175 N175">
    <cfRule type="expression" dxfId="13" priority="17">
      <formula>$Q$172=21%</formula>
    </cfRule>
  </conditionalFormatting>
  <conditionalFormatting sqref="K346:N346">
    <cfRule type="expression" dxfId="12" priority="14">
      <formula>AND(K346=$K$514,N(H346)&gt;0)</formula>
    </cfRule>
  </conditionalFormatting>
  <conditionalFormatting sqref="K348:N348">
    <cfRule type="expression" dxfId="11" priority="13">
      <formula>AND(K348=$K$514,N(H348)&gt;0)</formula>
    </cfRule>
  </conditionalFormatting>
  <conditionalFormatting sqref="K350:N350">
    <cfRule type="expression" dxfId="10" priority="12">
      <formula>AND(K350=$K$514,N(H350)&gt;0)</formula>
    </cfRule>
  </conditionalFormatting>
  <conditionalFormatting sqref="K352:N352">
    <cfRule type="expression" dxfId="9" priority="9">
      <formula>AND(K352=$K$514,N(H352)&gt;0)</formula>
    </cfRule>
  </conditionalFormatting>
  <conditionalFormatting sqref="K359:N359">
    <cfRule type="expression" dxfId="8" priority="8">
      <formula>AND(K359=$K$514,N(H359)&gt;0)</formula>
    </cfRule>
  </conditionalFormatting>
  <conditionalFormatting sqref="K361:N361">
    <cfRule type="expression" dxfId="7" priority="7">
      <formula>AND(K361=$K$514,N(H361)&gt;0)</formula>
    </cfRule>
  </conditionalFormatting>
  <conditionalFormatting sqref="I241:K241">
    <cfRule type="expression" dxfId="6" priority="164">
      <formula>OR(K$15=F$421,K$15=F$422)</formula>
    </cfRule>
  </conditionalFormatting>
  <conditionalFormatting sqref="I241:K241">
    <cfRule type="expression" dxfId="5" priority="165">
      <formula>AND(OR(K15=F421,K15=F422),OR(I241="",I241=$C$418))</formula>
    </cfRule>
  </conditionalFormatting>
  <conditionalFormatting sqref="I240:K240">
    <cfRule type="expression" dxfId="4" priority="166">
      <formula>OR(K$15=F$421,K$15=F$422)</formula>
    </cfRule>
    <cfRule type="expression" dxfId="3" priority="167">
      <formula>AND(OR(K$15=F$421,K$15=F$422),N(I240)=0)</formula>
    </cfRule>
  </conditionalFormatting>
  <conditionalFormatting sqref="P19">
    <cfRule type="cellIs" dxfId="2" priority="5" operator="equal">
      <formula>"**"</formula>
    </cfRule>
  </conditionalFormatting>
  <conditionalFormatting sqref="P20">
    <cfRule type="cellIs" dxfId="1" priority="3" operator="equal">
      <formula>"**"</formula>
    </cfRule>
  </conditionalFormatting>
  <conditionalFormatting sqref="K20">
    <cfRule type="cellIs" dxfId="0" priority="2" operator="equal">
      <formula>$H$418</formula>
    </cfRule>
  </conditionalFormatting>
  <dataValidations count="12">
    <dataValidation type="list" allowBlank="1" showInputMessage="1" showErrorMessage="1" sqref="K15:N15 K408:N408 K403:N403" xr:uid="{00000000-0002-0000-0000-000000000000}">
      <formula1>$F$418:$F$422</formula1>
    </dataValidation>
    <dataValidation type="list" allowBlank="1" showInputMessage="1" showErrorMessage="1" sqref="Q172" xr:uid="{00000000-0002-0000-0000-000001000000}">
      <formula1>$E$418:$E$422</formula1>
    </dataValidation>
    <dataValidation type="list" allowBlank="1" showInputMessage="1" showErrorMessage="1" sqref="I241:K241 K410:N410 K405:N405 K17:N17" xr:uid="{00000000-0002-0000-0000-000002000000}">
      <formula1>$C$418:$C$420</formula1>
    </dataValidation>
    <dataValidation type="whole" operator="lessThanOrEqual" allowBlank="1" showInputMessage="1" showErrorMessage="1" sqref="I240:K240" xr:uid="{00000000-0002-0000-0000-000003000000}">
      <formula1>100</formula1>
    </dataValidation>
    <dataValidation type="whole" allowBlank="1" showInputMessage="1" showErrorMessage="1" sqref="K18:K19" xr:uid="{00000000-0002-0000-0000-000006000000}">
      <formula1>0</formula1>
      <formula2>999</formula2>
    </dataValidation>
    <dataValidation type="list" allowBlank="1" showInputMessage="1" showErrorMessage="1" sqref="K13:N13" xr:uid="{FE676942-6B0D-4C19-92D9-8A3EA9E1F0C8}">
      <formula1>$N$418:$N$427</formula1>
    </dataValidation>
    <dataValidation type="list" allowBlank="1" showInputMessage="1" showErrorMessage="1" sqref="K12:N12" xr:uid="{1C2C4351-857E-4A69-9B50-BF817FC6C52D}">
      <formula1>$H$425:$H$475</formula1>
    </dataValidation>
    <dataValidation type="list" allowBlank="1" showInputMessage="1" showErrorMessage="1" sqref="K14:N14" xr:uid="{989BB0F1-9EF3-4EF3-B4CE-69CF0073712D}">
      <formula1>$E$425:$E$492</formula1>
    </dataValidation>
    <dataValidation type="list" allowBlank="1" showInputMessage="1" showErrorMessage="1" sqref="K16:N16 K409:N409 K404:N404" xr:uid="{C15BD94D-2B4C-41C0-BADE-2A2B933019B9}">
      <formula1>$K$418:$K$428</formula1>
    </dataValidation>
    <dataValidation type="list" allowBlank="1" showInputMessage="1" showErrorMessage="1" sqref="K379:M381 K395:M396 K393:M393 K388:M391 K385:M386 K383:M383" xr:uid="{92372129-732A-48F6-9B8A-4F9496D9039B}">
      <formula1>$C$418:$C$421</formula1>
    </dataValidation>
    <dataValidation type="list" allowBlank="1" showInputMessage="1" showErrorMessage="1" sqref="K346:N346 K348:N348 K350:N350 K352:N352 K359:N359 K361:N361" xr:uid="{9DADD5C9-E3A7-4DAA-BBD2-5EF77562AD3F}">
      <formula1>SourceType</formula1>
    </dataValidation>
    <dataValidation type="list" allowBlank="1" showInputMessage="1" showErrorMessage="1" sqref="K20" xr:uid="{D1831840-72E4-40CD-AFE6-4686EC4490F6}">
      <formula1>$H$418:$H$420</formula1>
    </dataValidation>
  </dataValidations>
  <printOptions horizontalCentered="1"/>
  <pageMargins left="0.5" right="0.5" top="0.75" bottom="0.75" header="0.25" footer="0.25"/>
  <pageSetup scale="76" orientation="portrait" r:id="rId1"/>
  <rowBreaks count="2" manualBreakCount="2">
    <brk id="315" max="16383" man="1"/>
    <brk id="37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2D509B-0387-471E-8224-FB0D3E68D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319A8B-34FC-4F08-942C-77C5CB2E07E8}">
  <ds:schemaRefs>
    <ds:schemaRef ds:uri="http://schemas.microsoft.com/sharepoint/v3/contenttype/forms"/>
  </ds:schemaRefs>
</ds:datastoreItem>
</file>

<file path=customXml/itemProps3.xml><?xml version="1.0" encoding="utf-8"?>
<ds:datastoreItem xmlns:ds="http://schemas.openxmlformats.org/officeDocument/2006/customXml" ds:itemID="{2EC2557F-2DBA-4F2A-A35A-A6F4EACA8DB9}">
  <ds:schemaRefs>
    <ds:schemaRef ds:uri="http://purl.org/dc/elements/1.1/"/>
    <ds:schemaRef ds:uri="http://www.w3.org/XML/1998/namespace"/>
    <ds:schemaRef ds:uri="http://schemas.microsoft.com/office/infopath/2007/PartnerControls"/>
    <ds:schemaRef ds:uri="http://purl.org/dc/terms/"/>
    <ds:schemaRef ds:uri="http://purl.org/dc/dcmitype/"/>
    <ds:schemaRef ds:uri="http://schemas.microsoft.com/office/2006/documentManagement/types"/>
    <ds:schemaRef ds:uri="a84349eb-4374-47bc-83f0-36d288636098"/>
    <ds:schemaRef ds:uri="http://schemas.microsoft.com/office/2006/metadata/properties"/>
    <ds:schemaRef ds:uri="http://schemas.openxmlformats.org/package/2006/metadata/core-properties"/>
    <ds:schemaRef ds:uri="68dfe011-c19e-4dbd-a5cd-00e4d25ab0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270</vt:i4>
      </vt:variant>
    </vt:vector>
  </HeadingPairs>
  <TitlesOfParts>
    <vt:vector size="271"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Actual_Comm_eligible</vt:lpstr>
      <vt:lpstr>Actual_Comm_ineligible</vt:lpstr>
      <vt:lpstr>Actual_Comm_total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AddOn_CDBG_DR</vt:lpstr>
      <vt:lpstr>AddOn_HOME</vt:lpstr>
      <vt:lpstr>AddOn_PHA</vt:lpstr>
      <vt:lpstr>AddOn_TEB</vt:lpstr>
      <vt:lpstr>ConstrAnalysis_2ndmort</vt:lpstr>
      <vt:lpstr>ConstrAnalysis_3rdmort</vt:lpstr>
      <vt:lpstr>ConstrAnalysis_deferredfee</vt:lpstr>
      <vt:lpstr>ConstrAnalysis_firstmort</vt:lpstr>
      <vt:lpstr>ConstrAnalysis_HC</vt:lpstr>
      <vt:lpstr>ConstrAnalysis_Hcbridgeloan</vt:lpstr>
      <vt:lpstr>ConstrAnalysis_nonFHFCgrants</vt:lpstr>
      <vt:lpstr>ConstrAnalysis_other1</vt:lpstr>
      <vt:lpstr>ConstrAnalysis_other2</vt:lpstr>
      <vt:lpstr>ConstrAnalysis_RD_514_516</vt:lpstr>
      <vt:lpstr>ConstrAnalysis_RD_515</vt:lpstr>
      <vt:lpstr>ConstrAnalysis_RD_538</vt:lpstr>
      <vt:lpstr>ConstrAnalysis_SAIL_request</vt:lpstr>
      <vt:lpstr>ConstrAnalysis_SAILELI_request</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County</vt:lpstr>
      <vt:lpstr>Demographic</vt:lpstr>
      <vt:lpstr>Description_acquisition_other</vt:lpstr>
      <vt:lpstr>Description_Actual_offsite</vt:lpstr>
      <vt:lpstr>Description_Actual_other</vt:lpstr>
      <vt:lpstr>Description_financial_other</vt:lpstr>
      <vt:lpstr>Description_General_impact</vt:lpstr>
      <vt:lpstr>Description_General_other</vt:lpstr>
      <vt:lpstr>Dev_Cat_1</vt:lpstr>
      <vt:lpstr>Dev_Cat_2</vt:lpstr>
      <vt:lpstr>Dev_Cat_3</vt:lpstr>
      <vt:lpstr>Dev_Type_1</vt:lpstr>
      <vt:lpstr>Dev_Type_2</vt:lpstr>
      <vt:lpstr>Dev_Type_3</vt:lpstr>
      <vt:lpstr>Developer_fee_acq_eligible</vt:lpstr>
      <vt:lpstr>Developer_fee_acq_ineligible</vt:lpstr>
      <vt:lpstr>Developer_fee_acq_total</vt:lpstr>
      <vt:lpstr>Developer_fee_eligible</vt:lpstr>
      <vt:lpstr>Developer_fee_five_eligible</vt:lpstr>
      <vt:lpstr>Developer_fee_five_total</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Development_Name</vt:lpstr>
      <vt:lpstr>ESSC_1</vt:lpstr>
      <vt:lpstr>ESSC_2</vt:lpstr>
      <vt:lpstr>ESSC_3</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General_brokeragefee_ineligible</vt:lpstr>
      <vt:lpstr>General_brokeragefee_total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Multiplier_50</vt:lpstr>
      <vt:lpstr>Multiplier_80</vt:lpstr>
      <vt:lpstr>Multiplier_ALF</vt:lpstr>
      <vt:lpstr>Multiplier_HH</vt:lpstr>
      <vt:lpstr>Multiplier_NKeys</vt:lpstr>
      <vt:lpstr>Multiplier_PDC</vt:lpstr>
      <vt:lpstr>Multiplier_PDD</vt:lpstr>
      <vt:lpstr>Multiplier_PSN</vt:lpstr>
      <vt:lpstr>Multiplier_SKeys</vt:lpstr>
      <vt:lpstr>ODR_eligible</vt:lpstr>
      <vt:lpstr>ODR_ineligible</vt:lpstr>
      <vt:lpstr>ODR_total</vt:lpstr>
      <vt:lpstr>Other_eligible</vt:lpstr>
      <vt:lpstr>Other_ineligible</vt:lpstr>
      <vt:lpstr>Other_total</vt:lpstr>
      <vt:lpstr>PermAnalysis_1st_Mtg</vt:lpstr>
      <vt:lpstr>PermAnalysis_2nd_Mtg</vt:lpstr>
      <vt:lpstr>PermAnalysis_3rd_Mtg</vt:lpstr>
      <vt:lpstr>PermAnalysis_CDBG_DR</vt:lpstr>
      <vt:lpstr>PermAnalysis_deferredfee</vt:lpstr>
      <vt:lpstr>PermAnalysis_GrantLoan</vt:lpstr>
      <vt:lpstr>PermAnalysis_HC</vt:lpstr>
      <vt:lpstr>PermAnalysis_HOME</vt:lpstr>
      <vt:lpstr>PermAnalysis_MMRB</vt:lpstr>
      <vt:lpstr>PermAnalysis_NHTF</vt:lpstr>
      <vt:lpstr>PermAnalysis_nonFHFCgrants</vt:lpstr>
      <vt:lpstr>PermAnalysis_other1</vt:lpstr>
      <vt:lpstr>PermAnalysis_other1_title</vt:lpstr>
      <vt:lpstr>PermAnalysis_other2</vt:lpstr>
      <vt:lpstr>PermAnalysis_other2_title</vt:lpstr>
      <vt:lpstr>PermAnalysis_RD_514_516</vt:lpstr>
      <vt:lpstr>PermAnalysis_RD_515</vt:lpstr>
      <vt:lpstr>PermAnalysis_RD_538</vt:lpstr>
      <vt:lpstr>PermAnalysis_RRLP</vt:lpstr>
      <vt:lpstr>PermAnalysis_SAIL_request</vt:lpstr>
      <vt:lpstr>PermAnalysis_SAILELI_request</vt:lpstr>
      <vt:lpstr>PermAnalysis_surplus</vt:lpstr>
      <vt:lpstr>PermAnalysis_totalsources</vt:lpstr>
      <vt:lpstr>PermAnalysis_ViabilityLoan</vt:lpstr>
      <vt:lpstr>Sheet1!Print_Area</vt:lpstr>
      <vt:lpstr>Report_Type</vt:lpstr>
      <vt:lpstr>RFA_Number</vt:lpstr>
      <vt:lpstr>SourceType</vt:lpstr>
      <vt:lpstr>TDC_eligible</vt:lpstr>
      <vt:lpstr>TDC_ineligible</vt:lpstr>
      <vt:lpstr>TDC_total</vt:lpstr>
      <vt:lpstr>Units_Dev_Type_1</vt:lpstr>
      <vt:lpstr>Units_Dev_Type_2</vt:lpstr>
      <vt:lpstr>Units_Dev_Type_3</vt:lpstr>
      <vt:lpstr>Units_SA</vt:lpstr>
      <vt:lpstr>Units_Total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2017-06-12T21:15:32Z</cp:lastPrinted>
  <dcterms:created xsi:type="dcterms:W3CDTF">2012-05-16T14:37:48Z</dcterms:created>
  <dcterms:modified xsi:type="dcterms:W3CDTF">2021-05-26T13:02:08Z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