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loridahousing.sharepoint.com/sites/MF/allocations/Combined Cycle/2024 Rules and RFAs/2024 Rule Development/Principal and Developer Rule Development/NC App/"/>
    </mc:Choice>
  </mc:AlternateContent>
  <xr:revisionPtr revIDLastSave="19" documentId="8_{E96F158C-7B8F-4F9E-A457-EB54D4F76A5B}" xr6:coauthVersionLast="47" xr6:coauthVersionMax="47" xr10:uidLastSave="{86673A8C-15B8-406F-ABA5-933B38EA5785}"/>
  <bookViews>
    <workbookView xWindow="-120" yWindow="-120" windowWidth="29040" windowHeight="15720" firstSheet="1" activeTab="1" xr2:uid="{00000000-000D-0000-FFFF-FFFF00000000}"/>
  </bookViews>
  <sheets>
    <sheet name="Data" sheetId="1" state="hidden" r:id="rId1"/>
    <sheet name="General Information" sheetId="2" r:id="rId2"/>
    <sheet name="Proposed Development Info" sheetId="3" r:id="rId3"/>
    <sheet name="Development Location" sheetId="4" r:id="rId4"/>
    <sheet name="Units and Buildings" sheetId="5" r:id="rId5"/>
    <sheet name="Set-Aside and Compliance" sheetId="6" r:id="rId6"/>
    <sheet name="Features and Amenities" sheetId="7" r:id="rId7"/>
    <sheet name="Resident Programs" sheetId="8" r:id="rId8"/>
    <sheet name="Funding" sheetId="9" r:id="rId9"/>
    <sheet name="Application Fee and Addenda" sheetId="10" r:id="rId10"/>
    <sheet name="Development Cost ProForma" sheetId="12" r:id="rId11"/>
    <sheet name="Certification" sheetId="13" r:id="rId12"/>
  </sheets>
  <externalReferences>
    <externalReference r:id="rId13"/>
  </externalReferences>
  <definedNames>
    <definedName name="_Hlk488310721" localSheetId="11">Certification!$B$35</definedName>
    <definedName name="_Hlk488310735" localSheetId="11">Certification!$B$37</definedName>
    <definedName name="ACC_units">'Units and Buildings'!$D$18</definedName>
    <definedName name="Acq_elig">'Development Cost ProForma'!$H$170</definedName>
    <definedName name="Acq_inelig">'Development Cost ProForma'!$K$170</definedName>
    <definedName name="Acq_total">'Development Cost ProForma'!$N$170</definedName>
    <definedName name="Acquisition_eligible">'Development Cost ProForma'!$H$175</definedName>
    <definedName name="Acquisition_ineligible">'Development Cost ProForma'!$K$175</definedName>
    <definedName name="Acquisition_total">'Development Cost ProForma'!$N$175</definedName>
    <definedName name="Actual_Accessory_eligible">'Development Cost ProForma'!$H$40</definedName>
    <definedName name="Actual_Accessory_ineligible">'Development Cost ProForma'!$K$40</definedName>
    <definedName name="Actual_Accessory_total">'Development Cost ProForma'!$N$40</definedName>
    <definedName name="Actual_commonareas_eligible">'Development Cost ProForma'!$H$50</definedName>
    <definedName name="Actual_commonareas_ineligible">'Development Cost ProForma'!$K$50</definedName>
    <definedName name="Actual_commonareas_total">'Development Cost ProForma'!$N$50</definedName>
    <definedName name="Actual_Constructioncost_eligible">'Development Cost ProForma'!$H$58</definedName>
    <definedName name="Actual_Constructioncost_ineligible">'Development Cost ProForma'!$K$58</definedName>
    <definedName name="Actual_Constructioncost_total">'Development Cost ProForma'!$N$58</definedName>
    <definedName name="Actual_Demolition_eligible">'Development Cost ProForma'!$H$42</definedName>
    <definedName name="Actual_Demolition_ineligible">'Development Cost ProForma'!$K$42</definedName>
    <definedName name="Actual_Demolition_total">'Development Cost ProForma'!$N$42</definedName>
    <definedName name="Actual_existingrental_eligible">'Development Cost ProForma'!$H$52</definedName>
    <definedName name="Actual_existingrental_ineligible">'Development Cost ProForma'!$K$52</definedName>
    <definedName name="Actual_existingrental_total">'Development Cost ProForma'!$N$52</definedName>
    <definedName name="Actual_GCfee_eligible">'Development Cost ProForma'!$H$61</definedName>
    <definedName name="Actual_GCfee_ineligible">'Development Cost ProForma'!$K$61</definedName>
    <definedName name="Actual_GCfee_total">'Development Cost ProForma'!$N$61</definedName>
    <definedName name="Actual_NewUnits_eligible">'Development Cost ProForma'!$H$44</definedName>
    <definedName name="Actual_NewUnits_ineligible">'Development Cost ProForma'!$K$44</definedName>
    <definedName name="Actual_NewUnits_total">'Development Cost ProForma'!$N$44</definedName>
    <definedName name="Actual_Offsite_eligible">'Development Cost ProForma'!$H$46</definedName>
    <definedName name="Actual_Offsite_ineligible">'Development Cost ProForma'!$K$46</definedName>
    <definedName name="Actual_Offsite_total">'Development Cost ProForma'!$N$46</definedName>
    <definedName name="Actual_Other_eligible">'Development Cost ProForma'!$H$56</definedName>
    <definedName name="Actual_Other_ineligible">'Development Cost ProForma'!$K$56</definedName>
    <definedName name="Actual_Other_total">'Development Cost ProForma'!$N$56</definedName>
    <definedName name="Actual_recreational_eligible">'Development Cost ProForma'!$H$48</definedName>
    <definedName name="Actual_recreational_ineligible">'Development Cost ProForma'!$K$48</definedName>
    <definedName name="Actual_recreational_total">'Development Cost ProForma'!$N$48</definedName>
    <definedName name="Actual_sitework_eligible">'Development Cost ProForma'!$H$54</definedName>
    <definedName name="Actual_sitework_ineligible">'Development Cost ProForma'!$K$54</definedName>
    <definedName name="Actual_sitework_total">'Development Cost ProForma'!$N$54</definedName>
    <definedName name="Actual_TotalConstructioncost_eligible">'Development Cost ProForma'!$H$64</definedName>
    <definedName name="Actual_TotalConstructioncost_ineligible">'Development Cost ProForma'!$K$64</definedName>
    <definedName name="Actual_TotalConstructioncost_total">'Development Cost ProForma'!$N$64</definedName>
    <definedName name="Addenda_Comments">'Application Fee and Addenda'!$A$12</definedName>
    <definedName name="Authorized_Contact_Address">'General Information'!$D$18</definedName>
    <definedName name="Authorized_Contact_City">'General Information'!$D$19</definedName>
    <definedName name="Authorized_Contact_EMail">'General Information'!$F$20</definedName>
    <definedName name="Authorized_Contact_First_Name">'General Information'!$F$16</definedName>
    <definedName name="Authorized_Contact_Last_Name">'General Information'!$D$16</definedName>
    <definedName name="Authorized_Contact_Phone">'General Information'!$D$20</definedName>
    <definedName name="Authorized_Contact_State">'General Information'!$F$19</definedName>
    <definedName name="Authorized_Contact_Zip_Code">'General Information'!$H$19</definedName>
    <definedName name="avg_AMI_HCunits_in_avg_inc_chart">'Set-Aside and Compliance'!$E$34</definedName>
    <definedName name="chief_address_1">'Development Location'!$D$34</definedName>
    <definedName name="chief_address_2">'Development Location'!$D$35</definedName>
    <definedName name="chief_city">'Development Location'!$D$36</definedName>
    <definedName name="Chief_email">'Development Location'!$D$40</definedName>
    <definedName name="chief_first">'Development Location'!$D$30</definedName>
    <definedName name="chief_last">'Development Location'!$D$32</definedName>
    <definedName name="chief_middle">'Development Location'!$D$31</definedName>
    <definedName name="chief_phone">'Development Location'!$D$39</definedName>
    <definedName name="chief_state">'Development Location'!$D$37</definedName>
    <definedName name="chief_title">'Development Location'!$D$33</definedName>
    <definedName name="chief_zip">'Development Location'!$D$38</definedName>
    <definedName name="Company_Of_Authorized_Contact_Person">'General Information'!$D$17</definedName>
    <definedName name="Company_Of_Operational_Contact_Person">'General Information'!$D$25</definedName>
    <definedName name="Compliance_Period">'Set-Aside and Compliance'!$D$43</definedName>
    <definedName name="ConstrAnalysis__1st_Mtg">'Development Cost ProForma'!$H$272</definedName>
    <definedName name="ConstrAnalysis__1st_Type">'Development Cost ProForma'!$K$272</definedName>
    <definedName name="ConstrAnalysis__2nd_Mtg">'Development Cost ProForma'!$H$274</definedName>
    <definedName name="ConstrAnalysis__2nd_Type">'Development Cost ProForma'!$K$274</definedName>
    <definedName name="ConstrAnalysis__3rd_Mtg">'Development Cost ProForma'!$H$276</definedName>
    <definedName name="ConstrAnalysis__3rd_Type">'Development Cost ProForma'!$K$276</definedName>
    <definedName name="ConstrAnalysis__4th_Mtg">'Development Cost ProForma'!$H$278</definedName>
    <definedName name="ConstrAnalysis__4th_Type">'Development Cost ProForma'!$K$278</definedName>
    <definedName name="ConstrAnalysis__5th_Mtg">'Development Cost ProForma'!$H$280</definedName>
    <definedName name="ConstrAnalysis__5th_Type">'Development Cost ProForma'!$K$280</definedName>
    <definedName name="ConstrAnalysis__6th_Mtg">'Development Cost ProForma'!$H$282</definedName>
    <definedName name="ConstrAnalysis__6th_Type">'Development Cost ProForma'!$K$282</definedName>
    <definedName name="ConstrAnalysis__7th_Mtg">'Development Cost ProForma'!$H$284</definedName>
    <definedName name="ConstrAnalysis__7th_Type">'Development Cost ProForma'!$K$284</definedName>
    <definedName name="ConstrAnalysis__8th_Mtg">'Development Cost ProForma'!$H$286</definedName>
    <definedName name="ConstrAnalysis__8th_Type">'Development Cost ProForma'!$K$286</definedName>
    <definedName name="ConstrAnalysis__9th_Mtg">'Development Cost ProForma'!$H$288</definedName>
    <definedName name="ConstrAnalysis__9th_Type">'Development Cost ProForma'!$K$288</definedName>
    <definedName name="ConstrAnalysis_10th_Mtg">'Development Cost ProForma'!$H$290</definedName>
    <definedName name="ConstrAnalysis_10th_Type">'Development Cost ProForma'!$K$290</definedName>
    <definedName name="ConstrAnalysis_deferredfee">'Development Cost ProForma'!$H$304</definedName>
    <definedName name="ConstrAnalysis_HC">'Development Cost ProForma'!$H$298</definedName>
    <definedName name="ConstrAnalysis_other1">'Development Cost ProForma'!$H$300</definedName>
    <definedName name="ConstrAnalysis_other1_title">'Development Cost ProForma'!$E$300</definedName>
    <definedName name="ConstrAnalysis_other2">'Development Cost ProForma'!$H$302</definedName>
    <definedName name="ConstrAnalysis_other2_title">'Development Cost ProForma'!$E$302</definedName>
    <definedName name="ConstrAnalysis_surplus">'Development Cost ProForma'!$H$310</definedName>
    <definedName name="ConstrAnalysis_totalsources">'Development Cost ProForma'!$H$306</definedName>
    <definedName name="Contingency_Hard_eligible">'Development Cost ProForma'!$H$66</definedName>
    <definedName name="Contingency_Hard_ineligible">'Development Cost ProForma'!$K$66</definedName>
    <definedName name="Contingency_Hard_total">'Development Cost ProForma'!$N$66</definedName>
    <definedName name="Contingency_Soft_eligible">'Development Cost ProForma'!$H$132</definedName>
    <definedName name="Contingency_Soft_ineligible">'Development Cost ProForma'!$K$132</definedName>
    <definedName name="Contingency_Soft_total">'Development Cost ProForma'!$N$132</definedName>
    <definedName name="County">'Development Location'!$D$3</definedName>
    <definedName name="DDA_nonmetro">Funding!$G$20</definedName>
    <definedName name="Demographic">'General Information'!$D$10</definedName>
    <definedName name="Description_acquisition_other">'Development Cost ProForma'!$F$243</definedName>
    <definedName name="Description_Actual_offsite">'Development Cost ProForma'!$F$210</definedName>
    <definedName name="Description_Actual_other">'Development Cost ProForma'!$F$214</definedName>
    <definedName name="Description_financial_other">'Development Cost ProForma'!$F$236</definedName>
    <definedName name="Description_General_impact">'Development Cost ProForma'!$F$221</definedName>
    <definedName name="Description_General_other">'Development Cost ProForma'!$F$227</definedName>
    <definedName name="Developer_fee_acq_eligible">'Development Cost ProForma'!$H$181</definedName>
    <definedName name="Developer_fee_acq_ineligible">'Development Cost ProForma'!$K$181</definedName>
    <definedName name="Developer_fee_acq_total">'Development Cost ProForma'!$N$181</definedName>
    <definedName name="Developer_fee_eligible">'Development Cost ProForma'!$H$188</definedName>
    <definedName name="Developer_fee_ineligible">'Development Cost ProForma'!$K$188</definedName>
    <definedName name="Developer_fee_non_acq_eligible">'Development Cost ProForma'!$H$183</definedName>
    <definedName name="Developer_fee_non_acq_ineligible">'Development Cost ProForma'!$K$183</definedName>
    <definedName name="Developer_fee_non_acq_total">'Development Cost ProForma'!$N$183</definedName>
    <definedName name="Developer_fee_Percentage_dropdown">'Development Cost ProForma'!$Q$183</definedName>
    <definedName name="Developer_fee_total">'Development Cost ProForma'!$N$188</definedName>
    <definedName name="Development_Category">'Proposed Development Info'!$F$5</definedName>
    <definedName name="Development_Cost_eligible">'Development Cost ProForma'!$H$177</definedName>
    <definedName name="Development_Cost_ineligible">'Development Cost ProForma'!$K$177</definedName>
    <definedName name="Development_Cost_total">'Development Cost ProForma'!$N$177</definedName>
    <definedName name="Development_Location">'Development Location'!$E$7</definedName>
    <definedName name="Development_Location_City">'Development Location'!$E$8</definedName>
    <definedName name="Development_Location_Zip">'Development Location'!$G$8</definedName>
    <definedName name="DevType">'Proposed Development Info'!$F$8</definedName>
    <definedName name="DLP_latitude">'Development Location'!$F$18</definedName>
    <definedName name="DLP_longitude">'Development Location'!$F$19</definedName>
    <definedName name="eighty_AMI_Avg_Income_Units">'Set-Aside and Compliance'!$C$29</definedName>
    <definedName name="ELIData" localSheetId="10">'Development Cost ProForma'!$E$479:$H$546</definedName>
    <definedName name="ELIData">#REF!</definedName>
    <definedName name="Excel_RFA_Number">'Development Cost ProForma'!$B$2</definedName>
    <definedName name="ExcelCheckbox_After_School">'Resident Programs'!$B$32</definedName>
    <definedName name="ExcelCheckbox_Alzheimers_Assistance">'Resident Programs'!$B$46</definedName>
    <definedName name="ExcelCheckbox_bathroom_cabinets">'Features and Amenities'!$B$55</definedName>
    <definedName name="ExcelCheckbox_cabinets">'Features and Amenities'!$B$78</definedName>
    <definedName name="ExcelCheckbox_call_sevice">'Features and Amenities'!$B$11</definedName>
    <definedName name="ExcelCheckbox_car_care">'Features and Amenities'!$B$16</definedName>
    <definedName name="ExcelCheckbox_clubhouse">'Features and Amenities'!$B$13</definedName>
    <definedName name="ExcelCheckbox_computer_lab">'Features and Amenities'!$B$19</definedName>
    <definedName name="ExcelCheckbox_Computer_Training">'Resident Programs'!$B$45</definedName>
    <definedName name="ExcelCheckbox_Conflict_Resolution">'Resident Programs'!$B$37</definedName>
    <definedName name="ExcelCheckbox_Daily_Activities">'Resident Programs'!$B$40</definedName>
    <definedName name="ExcelCheckbox_double_sinks">'Features and Amenities'!$B$51</definedName>
    <definedName name="ExcelCheckbox_Employment_Assistance_general">'Resident Programs'!$B$35</definedName>
    <definedName name="ExcelCheckbox_English_as_second_language">'Resident Programs'!$B$22</definedName>
    <definedName name="ExcelCheckbox_ES_appliances">'Features and Amenities'!$B$81</definedName>
    <definedName name="ExcelCheckbox_ES_bath_vents">'Features and Amenities'!$B$72</definedName>
    <definedName name="ExcelCheckbox_ES_fans">'Features and Amenities'!$B$69</definedName>
    <definedName name="ExcelCheckbox_ES_roof">'Features and Amenities'!$B$70</definedName>
    <definedName name="ExcelCheckbox_exercise_room">'Features and Amenities'!$B$12</definedName>
    <definedName name="ExcelCheckbox_fenced_yard">'Features and Amenities'!$B$41</definedName>
    <definedName name="ExcelCheckbox_Financial_Counseling">'Resident Programs'!$B$21</definedName>
    <definedName name="ExcelCheckbox_flooring">'Features and Amenities'!$B$77</definedName>
    <definedName name="ExcelCheckbox_garbage_disposal">'Features and Amenities'!$B$53</definedName>
    <definedName name="ExcelCheckbox_Health_Activities">'Resident Programs'!$B$15</definedName>
    <definedName name="ExcelCheckbox_Health_Care">'Resident Programs'!$B$9</definedName>
    <definedName name="ExcelCheckbox_Health_Classes">'Resident Programs'!$B$10</definedName>
    <definedName name="ExcelCheckbox_Homeownership_seminar">'Resident Programs'!$B$33</definedName>
    <definedName name="ExcelCheckbox_Housekeeping">'Resident Programs'!$B$41</definedName>
    <definedName name="ExcelCheckbox_internet">'Features and Amenities'!$B$20</definedName>
    <definedName name="ExcelCheckbox_kitchen_cabinets">'Features and Amenities'!$B$54</definedName>
    <definedName name="ExcelCheckbox_Life_Safety_Training">'Resident Programs'!$B$25</definedName>
    <definedName name="ExcelCheckbox_Literacy_All_Demographics">'Resident Programs'!$B$34</definedName>
    <definedName name="ExcelCheckbox_marble_window_sills">'Features and Amenities'!$B$48</definedName>
    <definedName name="ExcelCheckbox_Medication_Assistance">'Resident Programs'!$B$44</definedName>
    <definedName name="ExcelCheckbox_Mentoring">'Resident Programs'!$B$11</definedName>
    <definedName name="ExcelCheckbox_Mentoring_and_Intergenerational">'Resident Programs'!$B$16</definedName>
    <definedName name="ExcelCheckbox_microwaves">'Features and Amenities'!$B$47</definedName>
    <definedName name="ExcelCheckbox_on_floor_laundry">'Features and Amenities'!$B$35</definedName>
    <definedName name="ExcelCheckbox_one_and_a_half_bathrooms">'Features and Amenities'!$B$50</definedName>
    <definedName name="ExcelCheckbox_one_recreation_item">'Features and Amenities'!$B$24</definedName>
    <definedName name="ExcelCheckbox_onsite_laundry">'Features and Amenities'!$B$34</definedName>
    <definedName name="ExcelCheckbox_paint">'Features and Amenities'!$B$80</definedName>
    <definedName name="ExcelCheckbox_pantry">'Features and Amenities'!$B$52</definedName>
    <definedName name="ExcelCheckbox_parking_spaces">'Features and Amenities'!$B$17</definedName>
    <definedName name="ExcelCheckbox_picnic_area">'Features and Amenities'!$B$18</definedName>
    <definedName name="ExcelCheckbox_playground">'Features and Amenities'!$B$15</definedName>
    <definedName name="ExcelCheckbox_plumbing_fixtures">'Features and Amenities'!$B$56</definedName>
    <definedName name="ExcelCheckbox_Private_transportation">'Resident Programs'!$B$47</definedName>
    <definedName name="ExcelCheckbox_Referral_Program">'Resident Programs'!$B$23</definedName>
    <definedName name="ExcelCheckbox_Resident_Activities">'Resident Programs'!$B$20</definedName>
    <definedName name="ExcelCheckbox_Resident_checkin">'Resident Programs'!$B$42</definedName>
    <definedName name="ExcelCheckbox_Safety_Awareness">'Resident Programs'!$B$38</definedName>
    <definedName name="ExcelCheckbox_SEER_for_AC">'Features and Amenities'!$B$82</definedName>
    <definedName name="ExcelCheckbox_sensors">'Features and Amenities'!$B$75</definedName>
    <definedName name="ExcelCheckbox_steel_doors">'Features and Amenities'!$B$49</definedName>
    <definedName name="ExcelCheckbox_Stress_Management">'Resident Programs'!$B$39</definedName>
    <definedName name="ExcelCheckbox_Supported_Employment_Program">'Resident Programs'!$B$36</definedName>
    <definedName name="ExcelCheckbox_swimming_lessons">'Resident Programs'!$B$24</definedName>
    <definedName name="ExcelCheckbox_swimming_pool">'Features and Amenities'!$B$14</definedName>
    <definedName name="ExcelCheckbox_thermostat">'Features and Amenities'!$B$68</definedName>
    <definedName name="ExcelCheckbox_thirty_year_roof">'Features and Amenities'!$B$10</definedName>
    <definedName name="ExcelCheckbox_tile_bathrooms">'Features and Amenities'!$B$46</definedName>
    <definedName name="ExcelCheckbox_Twentyfour_hour_support">'Resident Programs'!$B$43</definedName>
    <definedName name="ExcelCheckbox_two_recreation_items">'Features and Amenities'!$B$25</definedName>
    <definedName name="ExcelCheckbox_unit_carport">'Features and Amenities'!$B$40</definedName>
    <definedName name="ExcelCheckbox_unit_garage">'Features and Amenities'!$B$39</definedName>
    <definedName name="ExcelCheckbox_unit_laundry_hook_ups">'Features and Amenities'!$B$29</definedName>
    <definedName name="ExcelCheckbox_unit_washer_dryer">'Features and Amenities'!$B$30</definedName>
    <definedName name="ExcelCheckbox_water_fixtures">'Features and Amenities'!$B$79</definedName>
    <definedName name="ExcelCheckbox_windows">'Features and Amenities'!$B$73</definedName>
    <definedName name="ExcelCheckbox_Yards">'Features and Amenities'!$B$76</definedName>
    <definedName name="existing_LURA_or_EUA">'Proposed Development Info'!$D$16</definedName>
    <definedName name="expected_PIS_date">'Proposed Development Info'!$F$18</definedName>
    <definedName name="Federal_Employer_ID_number">'General Information'!$D$34</definedName>
    <definedName name="fifty_AMI_Avg_Income_Units">'Set-Aside and Compliance'!$C$26</definedName>
    <definedName name="fifty_AMI_HC">'Set-Aside and Compliance'!$E$16</definedName>
    <definedName name="fifty_AMI_MMRB">'Set-Aside and Compliance'!$C$16</definedName>
    <definedName name="Financial_bridge_commitment_eligible">'Development Cost ProForma'!$H$160</definedName>
    <definedName name="Financial_bridge_commitment_ineligible">'Development Cost ProForma'!$K$160</definedName>
    <definedName name="Financial_bridge_commitment_total">'Development Cost ProForma'!$N$160</definedName>
    <definedName name="Financial_bridge_interest_eligible">'Development Cost ProForma'!$H$162</definedName>
    <definedName name="Financial_bridge_interest_ineligible">'Development Cost ProForma'!$K$162</definedName>
    <definedName name="Financial_bridge_interest_total">'Development Cost ProForma'!$N$162</definedName>
    <definedName name="Financial_constr_commitment_eligible">'Development Cost ProForma'!$H$141</definedName>
    <definedName name="Financial_constr_commitment_ineligible">'Development Cost ProForma'!$K$141</definedName>
    <definedName name="Financial_constr_commitment_total">'Development Cost ProForma'!$N$141</definedName>
    <definedName name="Financial_constr_enhancement_eligible">'Development Cost ProForma'!$H$144</definedName>
    <definedName name="Financial_constr_enhancement_ineligible">'Development Cost ProForma'!$K$144</definedName>
    <definedName name="Financial_constr_enhancement_total">'Development Cost ProForma'!$N$144</definedName>
    <definedName name="Financial_constr_interest_eligible">'Development Cost ProForma'!$H$146</definedName>
    <definedName name="Financial_constr_interest_ineligible">'Development Cost ProForma'!$K$146</definedName>
    <definedName name="Financial_constr_interest_total">'Development Cost ProForma'!$N$146</definedName>
    <definedName name="Financial_nonperm_closing_eligible">'Development Cost ProForma'!$H$149</definedName>
    <definedName name="Financial_nonperm_closing_ineligible">'Development Cost ProForma'!$K$149</definedName>
    <definedName name="Financial_nonperm_closing_total">'Development Cost ProForma'!$N$149</definedName>
    <definedName name="Financial_other_eligible">'Development Cost ProForma'!$H$164</definedName>
    <definedName name="Financial_other_ineligible">'Development Cost ProForma'!$K$164</definedName>
    <definedName name="Financial_other_total">'Development Cost ProForma'!$N$164</definedName>
    <definedName name="Financial_perm_closing_ineligible">'Development Cost ProForma'!$K$157</definedName>
    <definedName name="Financial_perm_closing_total">'Development Cost ProForma'!$N$157</definedName>
    <definedName name="Financial_perm_commitment_ineligible">'Development Cost ProForma'!$K$152</definedName>
    <definedName name="Financial_perm_commitment_total">'Development Cost ProForma'!$N$152</definedName>
    <definedName name="Financial_perm_enhancement_ineligible">'Development Cost ProForma'!$K$155</definedName>
    <definedName name="Financial_perm_enhancement_total">'Development Cost ProForma'!$N$155</definedName>
    <definedName name="Financial_total_eligible">'Development Cost ProForma'!$H$166</definedName>
    <definedName name="Financial_total_ineligible">'Development Cost ProForma'!$K$166</definedName>
    <definedName name="Financial_totalcosts_total">'Development Cost ProForma'!$N$166</definedName>
    <definedName name="forty_AMI_Avg_Income_Units">'Set-Aside and Compliance'!$C$25</definedName>
    <definedName name="forty_AMI_HC">'Set-Aside and Compliance'!$E$15</definedName>
    <definedName name="Forty_AMI_MMRB">'Set-Aside and Compliance'!$C$15</definedName>
    <definedName name="Four_Bed_Four_Bath_Total_Units">'Units and Buildings'!$D$47</definedName>
    <definedName name="Four_Bed_One_and_half_Bath_Total_Units">'Units and Buildings'!$D$42</definedName>
    <definedName name="Four_Bed_One_Bath_Total_Units">'Units and Buildings'!$D$41</definedName>
    <definedName name="Four_Bed_Three_and_half_Bath_Units">'Units and Buildings'!$D$46</definedName>
    <definedName name="Four_Bed_Three_Bath_Total_Units">'Units and Buildings'!$D$45</definedName>
    <definedName name="Four_Bed_Two_and_half_Bath_Total_Units">'Units and Buildings'!$D$44</definedName>
    <definedName name="Four_Bed_Two_Bath_Total_Units">'Units and Buildings'!$D$43</definedName>
    <definedName name="General_Accounting_eligible">'Development Cost ProForma'!$H$74</definedName>
    <definedName name="General_Accounting_ineligible">'Development Cost ProForma'!$K$74</definedName>
    <definedName name="General_Accounting_total">'Development Cost ProForma'!$N$74</definedName>
    <definedName name="General_adminfee_ineligible">'Development Cost ProForma'!$K$92</definedName>
    <definedName name="General_adminfee_total">'Development Cost ProForma'!$N$92</definedName>
    <definedName name="General_applicationfee_ineligible">'Development Cost ProForma'!$K$94</definedName>
    <definedName name="General_applicationfee_total">'Development Cost ProForma'!$N$94</definedName>
    <definedName name="General_Appraisal_eligible">'Development Cost ProForma'!$H$76</definedName>
    <definedName name="General_Appraisal_ineligible">'Development Cost ProForma'!$K$76</definedName>
    <definedName name="General_Appraisal_total">'Development Cost ProForma'!$N$76</definedName>
    <definedName name="General_Architectfeedesign_eligible">'Development Cost ProForma'!$H$78</definedName>
    <definedName name="General_Architectfeedesign_ineligible">'Development Cost ProForma'!$K$78</definedName>
    <definedName name="General_Architectfeedesign_total">'Development Cost ProForma'!$N$78</definedName>
    <definedName name="General_Architectfeesupervision_eligible">'Development Cost ProForma'!$H$80</definedName>
    <definedName name="General_Architectfeesupervision_ineligible">'Development Cost ProForma'!$K$80</definedName>
    <definedName name="General_Architectfeesupervision_total">'Development Cost ProForma'!$N$80</definedName>
    <definedName name="General_brokeragefee_ineligible">'Development Cost ProForma'!#REF!</definedName>
    <definedName name="General_brokeragefee_total">'Development Cost ProForma'!#REF!</definedName>
    <definedName name="General_builder_ins_eligible">'Development Cost ProForma'!$H$82</definedName>
    <definedName name="General_builder_ins_ineligible">'Development Cost ProForma'!$K$82</definedName>
    <definedName name="General_builder_ins_total">'Development Cost ProForma'!$N$82</definedName>
    <definedName name="General_capitalneeds_eligible">'Development Cost ProForma'!$H$86</definedName>
    <definedName name="General_capitalneeds_ineligible">'Development Cost ProForma'!$K$86</definedName>
    <definedName name="General_capitalneeds_total">'Development Cost ProForma'!$N$86</definedName>
    <definedName name="General_compliancefee_ineligible">'Development Cost ProForma'!$K$96</definedName>
    <definedName name="General_compliancefee_total">'Development Cost ProForma'!$N$96</definedName>
    <definedName name="General_cu_fee_eligible">'Development Cost ProForma'!$H$98</definedName>
    <definedName name="General_cu_fee_ineligible">'Development Cost ProForma'!$K$98</definedName>
    <definedName name="General_cu_fee_total">'Development Cost ProForma'!$N$98</definedName>
    <definedName name="General_engineering_eligible">'Development Cost ProForma'!$H$88</definedName>
    <definedName name="General_engineering_ineligible">'Development Cost ProForma'!$K$88</definedName>
    <definedName name="General_engineering_total">'Development Cost ProForma'!$N$88</definedName>
    <definedName name="General_environmental_eligible">'Development Cost ProForma'!$H$90</definedName>
    <definedName name="General_environmental_ineligible">'Development Cost ProForma'!$K$90</definedName>
    <definedName name="General_environmental_total">'Development Cost ProForma'!$N$90</definedName>
    <definedName name="General_HERS_eligible">'Development Cost ProForma'!$H$101</definedName>
    <definedName name="General_HERS_ineligible">'Development Cost ProForma'!$K$101</definedName>
    <definedName name="General_HERS_total">'Development Cost ProForma'!$N$101</definedName>
    <definedName name="General_Impact_eligible">'Development Cost ProForma'!$H$103</definedName>
    <definedName name="General_Impact_ineligible">'Development Cost ProForma'!$K$103</definedName>
    <definedName name="General_Impact_total">'Development Cost ProForma'!$N$103</definedName>
    <definedName name="General_inspectionfee_eligible">'Development Cost ProForma'!$H$105</definedName>
    <definedName name="General_inspectionfee_ineligible">'Development Cost ProForma'!$K$105</definedName>
    <definedName name="General_inspectionfee_total">'Development Cost ProForma'!$N$105</definedName>
    <definedName name="General_insurance_eligible">'Development Cost ProForma'!$H$107</definedName>
    <definedName name="General_insurance_ineligible">'Development Cost ProForma'!$K$107</definedName>
    <definedName name="General_insurance_total">'Development Cost ProForma'!$N$107</definedName>
    <definedName name="General_legalfee_eligible">'Development Cost ProForma'!$H$109</definedName>
    <definedName name="General_legalfee_ineligible">'Development Cost ProForma'!$K$109</definedName>
    <definedName name="General_legalfee_total">'Development Cost ProForma'!$N$109</definedName>
    <definedName name="General_marketing_ineligible">'Development Cost ProForma'!$K$113</definedName>
    <definedName name="General_marketing_total">'Development Cost ProForma'!$N$113</definedName>
    <definedName name="General_marketstudy_eligible">'Development Cost ProForma'!$H$111</definedName>
    <definedName name="General_marketstudy_ineligible">'Development Cost ProForma'!$K$111</definedName>
    <definedName name="General_marketstudy_total">'Development Cost ProForma'!$N$111</definedName>
    <definedName name="General_other_eligible">'Development Cost ProForma'!$H$127</definedName>
    <definedName name="General_other_ineligible">'Development Cost ProForma'!$K$127</definedName>
    <definedName name="General_other_total">'Development Cost ProForma'!$N$127</definedName>
    <definedName name="General_permit_eligible">'Development Cost ProForma'!$H$84</definedName>
    <definedName name="General_permit_ineligible">'Development Cost ProForma'!$K$84</definedName>
    <definedName name="General_permit_total">'Development Cost ProForma'!$N$84</definedName>
    <definedName name="General_propertytaxes_eligible">'Development Cost ProForma'!$H$115</definedName>
    <definedName name="General_propertytaxes_ineligible">'Development Cost ProForma'!$K$115</definedName>
    <definedName name="General_propertytaxes_total">'Development Cost ProForma'!$N$115</definedName>
    <definedName name="General_relocation_eligible">'Development Cost ProForma'!$H$121</definedName>
    <definedName name="General_relocation_ineligible">'Development Cost ProForma'!$K$121</definedName>
    <definedName name="General_relocation_total">'Development Cost ProForma'!$N$121</definedName>
    <definedName name="General_soiltest_eligible">'Development Cost ProForma'!$H$117</definedName>
    <definedName name="General_soiltest_ineligible">'Development Cost ProForma'!$K$117</definedName>
    <definedName name="General_soiltest_total">'Development Cost ProForma'!$N$117</definedName>
    <definedName name="General_survey_eligible">'Development Cost ProForma'!$H$119</definedName>
    <definedName name="General_survey_ineligible">'Development Cost ProForma'!$K$119</definedName>
    <definedName name="General_survey_total">'Development Cost ProForma'!$N$119</definedName>
    <definedName name="General_titleinsurance_eligible">'Development Cost ProForma'!$H$123</definedName>
    <definedName name="General_titleinsurance_ineligible">'Development Cost ProForma'!$K$123</definedName>
    <definedName name="General_titleinsurance_total">'Development Cost ProForma'!$N$123</definedName>
    <definedName name="General_totaldevelopmentcost_eligible">'Development Cost ProForma'!$H$130</definedName>
    <definedName name="General_totaldevelopmentcost_ineligible">'Development Cost ProForma'!$K$130</definedName>
    <definedName name="General_totaldevelopmentcost_total">'Development Cost ProForma'!$N$130</definedName>
    <definedName name="General_utilityconnection_eligible">'Development Cost ProForma'!$H$125</definedName>
    <definedName name="General_utilityconnection_ineligible">'Development Cost ProForma'!$K$125</definedName>
    <definedName name="General_utilityconnection_total">'Development Cost ProForma'!$N$125</definedName>
    <definedName name="greyed01">'Development Cost ProForma'!$N$109,'Development Cost ProForma'!$N$107,'Development Cost ProForma'!$N$105,'Development Cost ProForma'!$N$103,'Development Cost ProForma'!$N$101,'Development Cost ProForma'!$N$98,'Development Cost ProForma'!$N$96,'Development Cost ProForma'!$N$94,'Development Cost ProForma'!$N$92,'Development Cost ProForma'!$N$90,'Development Cost ProForma'!$N$88,'Development Cost ProForma'!$N$86,'Development Cost ProForma'!#REF!,'Development Cost ProForma'!#REF!,'Development Cost ProForma'!$N$84,'Development Cost ProForma'!$N$82,'Development Cost ProForma'!$N$80,'Development Cost ProForma'!#REF!,'Development Cost ProForma'!$N$76,'Development Cost ProForma'!$N$74,'Development Cost ProForma'!$N$64,'Development Cost ProForma'!$N$61,'Development Cost ProForma'!$N$58,'Development Cost ProForma'!$N$56,'Development Cost ProForma'!$N$54,'Development Cost ProForma'!$N$52,'Development Cost ProForma'!$N$50,'Development Cost ProForma'!$N$48,'Development Cost ProForma'!$N$46,'Development Cost ProForma'!$N$44,'Development Cost ProForma'!$N$42,'Development Cost ProForma'!$N$40,'Development Cost ProForma'!$K$64,'Development Cost ProForma'!$K$58,'Development Cost ProForma'!$H$58,'Development Cost ProForma'!$H$64</definedName>
    <definedName name="greyed02">'Development Cost ProForma'!$N$111,'Development Cost ProForma'!$N$113,'Development Cost ProForma'!$N$115,'Development Cost ProForma'!$N$117,'Development Cost ProForma'!$N$119,'Development Cost ProForma'!$N$123,'Development Cost ProForma'!$N$125,'Development Cost ProForma'!$N$127,'Development Cost ProForma'!$N$130,'Development Cost ProForma'!$K$130,'Development Cost ProForma'!$H$130,'Development Cost ProForma'!#REF!,'Development Cost ProForma'!$N$141,'Development Cost ProForma'!$N$144,'Development Cost ProForma'!$N$146,'Development Cost ProForma'!$N$152,'Development Cost ProForma'!$N$155,'Development Cost ProForma'!$N$157,'Development Cost ProForma'!$N$160,'Development Cost ProForma'!$N$162,'Development Cost ProForma'!$N$149,'Development Cost ProForma'!$N$164,'Development Cost ProForma'!$N$166,'Development Cost ProForma'!$K$166,'Development Cost ProForma'!$H$166,'Development Cost ProForma'!$N$170,'Development Cost ProForma'!$N$172,'Development Cost ProForma'!$N$177,'Development Cost ProForma'!$K$177,'Development Cost ProForma'!$H$177,'Development Cost ProForma'!$N$188</definedName>
    <definedName name="greyed03">'Development Cost ProForma'!$N$192,'Development Cost ProForma'!$N$194,'Development Cost ProForma'!$K$194,'Development Cost ProForma'!$H$194,'Development Cost ProForma'!$H$268,'Development Cost ProForma'!$H$306,'Development Cost ProForma'!$H$310,'Development Cost ProForma'!$H$320,'Development Cost ProForma'!#REF!,'Development Cost ProForma'!#REF!,'Development Cost ProForma'!$H$352,'Development Cost ProForma'!$H$356</definedName>
    <definedName name="HC_qual_units_avg_inc">'Set-Aside and Compliance'!$C$31</definedName>
    <definedName name="Land_ineligible">'Development Cost ProForma'!$K$192</definedName>
    <definedName name="Land_total">'Development Cost ProForma'!$N$192</definedName>
    <definedName name="Local_jurisdiction">'Development Location'!$E$27</definedName>
    <definedName name="Market_Avg_Income_Units">'Set-Aside and Compliance'!$C$32</definedName>
    <definedName name="Mgmt_Co_Address">'General Information'!$D$52</definedName>
    <definedName name="Mgmt_Co_City">'General Information'!$D$53</definedName>
    <definedName name="Mgmt_Co_Phone">'General Information'!$D$54</definedName>
    <definedName name="Mgmt_Co_State">'General Information'!$F$53</definedName>
    <definedName name="Mgmt_Co_Zip_Code">'General Information'!$H$53</definedName>
    <definedName name="Minimum_SetAside_per_Sec_42">'Set-Aside and Compliance'!$C$5</definedName>
    <definedName name="MMRB_assigned_cu">Funding!$G$73</definedName>
    <definedName name="MMRB_creditenhancer_name">Funding!$F$45</definedName>
    <definedName name="MMRB_creditenhancer_rating">Funding!$F$47</definedName>
    <definedName name="MMRB_creditenhancer_term">Funding!$F$46</definedName>
    <definedName name="MMRB_privateplacement_name">Funding!$F$51</definedName>
    <definedName name="MMRB_privateplacement_rating">Funding!$F$53</definedName>
    <definedName name="MMRB_privateplacement_term">Funding!$F$52</definedName>
    <definedName name="MMRB_Request_Amount">Funding!$F$5</definedName>
    <definedName name="Multiphase_firstphase">Funding!$H$28</definedName>
    <definedName name="Multiphase_subsequent">Funding!$H$30</definedName>
    <definedName name="Name_Of_Applicant">'General Information'!$D$32</definedName>
    <definedName name="Name_Of_Developer_1">'General Information'!$D$46</definedName>
    <definedName name="Name_Of_Developer_2">'General Information'!$D$47</definedName>
    <definedName name="Name_Of_Developer_3">'General Information'!$D$48</definedName>
    <definedName name="Name_of_Mgmt_Co">'General Information'!$D$51</definedName>
    <definedName name="Name_of_Operational_Contact_Person">'General Information'!$D$24</definedName>
    <definedName name="name_of_previous_CU">'Proposed Development Info'!$G$13</definedName>
    <definedName name="Name_of_proposed_Development">'Proposed Development Info'!$F$3</definedName>
    <definedName name="NC_Rehab_percent">'Units and Buildings'!$G$5</definedName>
    <definedName name="New_Construction_Units">'Units and Buildings'!$G$9</definedName>
    <definedName name="NonCompetitive_HC_Request_Amount">Funding!$G$7</definedName>
    <definedName name="NonProfit_Applicant">'General Information'!$C$40</definedName>
    <definedName name="Number_of_nonResidential_Buildings">'Units and Buildings'!$E$24</definedName>
    <definedName name="occupancy_status">'Units and Buildings'!$G$13</definedName>
    <definedName name="ODR_eligible">'Development Cost ProForma'!$H$190</definedName>
    <definedName name="ODR_ineligible">'Development Cost ProForma'!$K$190</definedName>
    <definedName name="ODR_total">'Development Cost ProForma'!$N$190</definedName>
    <definedName name="One_Bed_One_Bath_Total_Units">'Units and Buildings'!$D$32</definedName>
    <definedName name="Operational_Contact_Address">'General Information'!$D$26</definedName>
    <definedName name="Operational_Contact_City">'General Information'!$D$27</definedName>
    <definedName name="Operational_Contact_EMail">'General Information'!$F$28</definedName>
    <definedName name="Operational_Contact_Phone">'General Information'!$D$28</definedName>
    <definedName name="Operational_Contact_State">'General Information'!$F$27</definedName>
    <definedName name="Operational_Contact_Zip_Code">'General Information'!$H$27</definedName>
    <definedName name="Other_eligible">'Development Cost ProForma'!$H$172</definedName>
    <definedName name="Other_Federal_assistance_units">'Units and Buildings'!$E$19</definedName>
    <definedName name="Other_ineligible">'Development Cost ProForma'!$K$172</definedName>
    <definedName name="Other_total">'Development Cost ProForma'!$N$172</definedName>
    <definedName name="PBRA_units">'Units and Buildings'!$D$17</definedName>
    <definedName name="PermAnalysis__1st_Mtg">'Development Cost ProForma'!$H$324</definedName>
    <definedName name="PermAnalysis__1st_Type">'Development Cost ProForma'!$K$324</definedName>
    <definedName name="PermAnalysis__2nd_Mtg">'Development Cost ProForma'!$H$326</definedName>
    <definedName name="PermAnalysis__2nd_Type">'Development Cost ProForma'!$K$326</definedName>
    <definedName name="PermAnalysis__3rd_Mtg">'Development Cost ProForma'!$H$328</definedName>
    <definedName name="PermAnalysis__3rd_Type">'Development Cost ProForma'!$K$328</definedName>
    <definedName name="PermAnalysis__4th_Mtg">'Development Cost ProForma'!$H$330</definedName>
    <definedName name="PermAnalysis__4th_Type">'Development Cost ProForma'!$K$330</definedName>
    <definedName name="PermAnalysis__5th_Mtg">'Development Cost ProForma'!$H$332</definedName>
    <definedName name="PermAnalysis__5th_Type">'Development Cost ProForma'!$K$332</definedName>
    <definedName name="PermAnalysis__6th_Mtg">'Development Cost ProForma'!$H$334</definedName>
    <definedName name="PermAnalysis__6th_Type">'Development Cost ProForma'!$K$334</definedName>
    <definedName name="PermAnalysis__7th_Mtg">'Development Cost ProForma'!$H$336</definedName>
    <definedName name="PermAnalysis__7th_Type">'Development Cost ProForma'!$K$336</definedName>
    <definedName name="PermAnalysis__8th_Mtg">'Development Cost ProForma'!$H$338</definedName>
    <definedName name="PermAnalysis__9th_Mtg">'Development Cost ProForma'!$H$340</definedName>
    <definedName name="PermAnalysis__9th_Type">'Development Cost ProForma'!$K$340</definedName>
    <definedName name="PermAnalysis_10th_Mtg">'Development Cost ProForma'!$H$342</definedName>
    <definedName name="PermAnalysis_10th_Type">'Development Cost ProForma'!$K$342</definedName>
    <definedName name="PermAnalysis_deferredfee">'Development Cost ProForma'!$H$350</definedName>
    <definedName name="PermAnalysis_HC">'Development Cost ProForma'!$H$344</definedName>
    <definedName name="PermAnalysis_other1">'Development Cost ProForma'!$H$346</definedName>
    <definedName name="PermAnalysis_other1_title">'Development Cost ProForma'!$E$346</definedName>
    <definedName name="PermAnalysis_other2">'Development Cost ProForma'!$H$348</definedName>
    <definedName name="PermAnalysis_other2_title">'Development Cost ProForma'!$E$348</definedName>
    <definedName name="PermAnalysis_surplus">'Development Cost ProForma'!$H$356</definedName>
    <definedName name="PermAnalysis_totalsources">'Development Cost ProForma'!$H$352</definedName>
    <definedName name="previously_underwritten">'Proposed Development Info'!$G$12</definedName>
    <definedName name="_xlnm.Print_Area" localSheetId="9">'Application Fee and Addenda'!$A$1:$H$18</definedName>
    <definedName name="_xlnm.Print_Area" localSheetId="11">Certification!$A$1:$K$63</definedName>
    <definedName name="_xlnm.Print_Area" localSheetId="10">'Development Cost ProForma'!$A$1:$P$455</definedName>
    <definedName name="_xlnm.Print_Area" localSheetId="3">'Development Location'!$A$1:$H$41</definedName>
    <definedName name="_xlnm.Print_Area" localSheetId="6">'Features and Amenities'!$A$1:$D$85</definedName>
    <definedName name="_xlnm.Print_Area" localSheetId="8">Funding!$A$1:$H$107</definedName>
    <definedName name="_xlnm.Print_Area" localSheetId="1">'General Information'!$A$1:$H$60</definedName>
    <definedName name="_xlnm.Print_Area" localSheetId="2">'Proposed Development Info'!$A$1:$H$20</definedName>
    <definedName name="_xlnm.Print_Area" localSheetId="7">'Resident Programs'!$A$1:$D$51</definedName>
    <definedName name="_xlnm.Print_Area" localSheetId="5">'Set-Aside and Compliance'!$A$1:$I$45</definedName>
    <definedName name="_xlnm.Print_Area" localSheetId="4">'Units and Buildings'!$A$1:$G$49</definedName>
    <definedName name="Pro_Forma_Dev_Cat" localSheetId="10">'Development Cost ProForma'!$K$33</definedName>
    <definedName name="Pro_Forma_Dev_Cat">#REF!</definedName>
    <definedName name="QCT">Funding!$G$22</definedName>
    <definedName name="Rehab_Units">'Units and Buildings'!$G$10</definedName>
    <definedName name="residential_buildings">'Units and Buildings'!$E$23</definedName>
    <definedName name="Scattered_Sites">'Development Location'!$D$12</definedName>
    <definedName name="Scattered_Sites_Address_1">'Development Location'!#REF!</definedName>
    <definedName name="Scattered_Sites_Address_2">'Development Location'!#REF!</definedName>
    <definedName name="Scattered_Sites_Address_3">'Development Location'!#REF!</definedName>
    <definedName name="Scattered_Sites_Address_4">'Development Location'!#REF!</definedName>
    <definedName name="Scattered_Sites_Address_5">'Development Location'!#REF!</definedName>
    <definedName name="Scattered_Sites_lat_long">'Development Location'!$C$23</definedName>
    <definedName name="seventy_AMI_Avg_Income_Units">'Set-Aside and Compliance'!$C$28</definedName>
    <definedName name="sixty_AMI_Avg_Income_Units">'Set-Aside and Compliance'!$C$27</definedName>
    <definedName name="sixty_AMI_HC">'Set-Aside and Compliance'!$E$17</definedName>
    <definedName name="sixty_AMI_MMRB">'Set-Aside and Compliance'!$C$17</definedName>
    <definedName name="Small_Area_DDA">Funding!$G$15</definedName>
    <definedName name="SourceType" localSheetId="10">'Development Cost ProForma'!$K$523:$K$545</definedName>
    <definedName name="SourceType">[1]Sheet1!$K$523:$K$545</definedName>
    <definedName name="tax_exempt_bond_amount">Funding!$G$86</definedName>
    <definedName name="tax_exempt_bond_source">Funding!$G$85</definedName>
    <definedName name="TDC_eligible">'Development Cost ProForma'!$H$194</definedName>
    <definedName name="TDC_ineligible">'Development Cost ProForma'!$K$194</definedName>
    <definedName name="TDC_total">'Development Cost ProForma'!$N$194</definedName>
    <definedName name="thirty_AMI_Avg_Income_Units">'Set-Aside and Compliance'!$C$24</definedName>
    <definedName name="thirty_AMI_HC">'Set-Aside and Compliance'!$E$14</definedName>
    <definedName name="Thirty_AMI_MMRB">'Set-Aside and Compliance'!$C$14</definedName>
    <definedName name="Three_Bed_One_and_half_Bath_Total_Units">'Units and Buildings'!$D$37</definedName>
    <definedName name="Three_Bed_One_Bath_Total_Units">'Units and Buildings'!$D$36</definedName>
    <definedName name="Three_Bed_Three_Bath_Total_Units">'Units and Buildings'!$D$40</definedName>
    <definedName name="Three_Bed_Two_and_half_Bath_Total_Units">'Units and Buildings'!$D$39</definedName>
    <definedName name="Three_Bed_Two_Bath_Total_Units">'Units and Buildings'!$D$38</definedName>
    <definedName name="total_HC_units_avg_inc">'Set-Aside and Compliance'!$C$33</definedName>
    <definedName name="Total_Pct_Set_Aside_HC">'Set-Aside and Compliance'!$E$18</definedName>
    <definedName name="Total_Pct_Set_Aside_MMRB">'Set-Aside and Compliance'!$C$18</definedName>
    <definedName name="Total_Units">'Units and Buildings'!$G$3</definedName>
    <definedName name="twenty_AMI_Avg_Income_Units">'Set-Aside and Compliance'!$C$23</definedName>
    <definedName name="twenty_AMI_HC">'Set-Aside and Compliance'!$E$13</definedName>
    <definedName name="Twenty_AMI_MMRB">'Set-Aside and Compliance'!$C$13</definedName>
    <definedName name="Two_Bed_One_and_half_Bath_Total_Units">'Units and Buildings'!$D$34</definedName>
    <definedName name="Two_Bed_One_Bath_Total_Units">'Units and Buildings'!$D$33</definedName>
    <definedName name="Two_Bed_Two_Bath_Total_Units">'Units and Buildings'!$D$35</definedName>
    <definedName name="Zero_Bed_One_Bath_Total_Units">'Units and Buildings'!$D$31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3" i="7" l="1"/>
  <c r="C18" i="6"/>
  <c r="D26" i="8"/>
  <c r="D48" i="5"/>
  <c r="B49" i="5" s="1"/>
  <c r="D42" i="7"/>
  <c r="D57" i="7"/>
  <c r="D51" i="8"/>
  <c r="K478" i="12" l="1"/>
  <c r="H448" i="12"/>
  <c r="H454" i="12" s="1"/>
  <c r="K454" i="12" s="1"/>
  <c r="B426" i="12"/>
  <c r="N419" i="12"/>
  <c r="Q415" i="12"/>
  <c r="K415" i="12"/>
  <c r="K405" i="12"/>
  <c r="D391" i="12"/>
  <c r="D389" i="12"/>
  <c r="D385" i="12"/>
  <c r="D394" i="12" s="1"/>
  <c r="K381" i="12"/>
  <c r="K374" i="12"/>
  <c r="N371" i="12"/>
  <c r="N369" i="12"/>
  <c r="B360" i="12"/>
  <c r="D356" i="12"/>
  <c r="H352" i="12"/>
  <c r="C342" i="12"/>
  <c r="C340" i="12"/>
  <c r="C338" i="12"/>
  <c r="C336" i="12"/>
  <c r="C334" i="12"/>
  <c r="C332" i="12"/>
  <c r="C330" i="12"/>
  <c r="C328" i="12"/>
  <c r="C326" i="12"/>
  <c r="B326" i="12"/>
  <c r="C324" i="12"/>
  <c r="B324" i="12"/>
  <c r="B314" i="12"/>
  <c r="D310" i="12"/>
  <c r="H306" i="12"/>
  <c r="B274" i="12"/>
  <c r="B272" i="12"/>
  <c r="B262" i="12"/>
  <c r="D259" i="12"/>
  <c r="R258" i="12"/>
  <c r="Q258" i="12"/>
  <c r="D258" i="12"/>
  <c r="R257" i="12"/>
  <c r="Q257" i="12"/>
  <c r="D257" i="12"/>
  <c r="R256" i="12"/>
  <c r="Q256" i="12"/>
  <c r="D256" i="12"/>
  <c r="D255" i="12"/>
  <c r="D253" i="12"/>
  <c r="D252" i="12"/>
  <c r="B198" i="12"/>
  <c r="N192" i="12"/>
  <c r="K411" i="12" s="1"/>
  <c r="N190" i="12"/>
  <c r="K413" i="12" s="1"/>
  <c r="K188" i="12"/>
  <c r="H188" i="12"/>
  <c r="N188" i="12" s="1"/>
  <c r="H186" i="12"/>
  <c r="N186" i="12" s="1"/>
  <c r="W183" i="12"/>
  <c r="N183" i="12"/>
  <c r="Q181" i="12"/>
  <c r="W181" i="12" s="1"/>
  <c r="N181" i="12"/>
  <c r="K175" i="12"/>
  <c r="H175" i="12"/>
  <c r="Q174" i="12"/>
  <c r="N172" i="12"/>
  <c r="P243" i="12" s="1"/>
  <c r="N170" i="12"/>
  <c r="Q169" i="12"/>
  <c r="K166" i="12"/>
  <c r="H166" i="12"/>
  <c r="N166" i="12" s="1"/>
  <c r="N164" i="12"/>
  <c r="P236" i="12" s="1"/>
  <c r="N162" i="12"/>
  <c r="N160" i="12"/>
  <c r="N157" i="12"/>
  <c r="N155" i="12"/>
  <c r="N152" i="12"/>
  <c r="N149" i="12"/>
  <c r="N146" i="12"/>
  <c r="N144" i="12"/>
  <c r="N141" i="12"/>
  <c r="B136" i="12"/>
  <c r="N132" i="12"/>
  <c r="K130" i="12"/>
  <c r="H130" i="12"/>
  <c r="N130" i="12" s="1"/>
  <c r="V131" i="12" s="1"/>
  <c r="N127" i="12"/>
  <c r="P227" i="12" s="1"/>
  <c r="N125" i="12"/>
  <c r="N123" i="12"/>
  <c r="N121" i="12"/>
  <c r="N119" i="12"/>
  <c r="N117" i="12"/>
  <c r="N115" i="12"/>
  <c r="N113" i="12"/>
  <c r="N111" i="12"/>
  <c r="N109" i="12"/>
  <c r="N107" i="12"/>
  <c r="N105" i="12"/>
  <c r="N103" i="12"/>
  <c r="P221" i="12" s="1"/>
  <c r="N101" i="12"/>
  <c r="N98" i="12"/>
  <c r="N96" i="12"/>
  <c r="N94" i="12"/>
  <c r="N92" i="12"/>
  <c r="N90" i="12"/>
  <c r="N88" i="12"/>
  <c r="N86" i="12"/>
  <c r="N84" i="12"/>
  <c r="N82" i="12"/>
  <c r="N80" i="12"/>
  <c r="N78" i="12"/>
  <c r="N76" i="12"/>
  <c r="N74" i="12"/>
  <c r="B70" i="12"/>
  <c r="N66" i="12"/>
  <c r="Q65" i="12"/>
  <c r="N61" i="12"/>
  <c r="C61" i="12"/>
  <c r="K58" i="12"/>
  <c r="K64" i="12" s="1"/>
  <c r="K177" i="12" s="1"/>
  <c r="K194" i="12" s="1"/>
  <c r="H58" i="12"/>
  <c r="N56" i="12"/>
  <c r="P214" i="12" s="1"/>
  <c r="N54" i="12"/>
  <c r="N52" i="12"/>
  <c r="N50" i="12"/>
  <c r="N48" i="12"/>
  <c r="N46" i="12"/>
  <c r="P210" i="12" s="1"/>
  <c r="N44" i="12"/>
  <c r="N42" i="12"/>
  <c r="N40" i="12"/>
  <c r="P34" i="12"/>
  <c r="P33" i="12"/>
  <c r="E6" i="12"/>
  <c r="N175" i="12" l="1"/>
  <c r="Q192" i="12" s="1"/>
  <c r="E9" i="12"/>
  <c r="N58" i="12"/>
  <c r="V60" i="12" s="1"/>
  <c r="Q132" i="12"/>
  <c r="P132" i="12" s="1"/>
  <c r="D401" i="12"/>
  <c r="D399" i="12"/>
  <c r="H452" i="12"/>
  <c r="H64" i="12"/>
  <c r="B276" i="12"/>
  <c r="B328" i="12"/>
  <c r="B280" i="12" l="1"/>
  <c r="B282" i="12" s="1"/>
  <c r="B278" i="12"/>
  <c r="Q182" i="12"/>
  <c r="P181" i="12" s="1"/>
  <c r="V181" i="12"/>
  <c r="E14" i="12"/>
  <c r="E20" i="12" s="1"/>
  <c r="Q61" i="12"/>
  <c r="Q62" i="12" s="1"/>
  <c r="Q133" i="12"/>
  <c r="B330" i="12"/>
  <c r="B332" i="12"/>
  <c r="B334" i="12" s="1"/>
  <c r="H177" i="12"/>
  <c r="N64" i="12"/>
  <c r="K440" i="12"/>
  <c r="K446" i="12"/>
  <c r="K445" i="12"/>
  <c r="K452" i="12"/>
  <c r="K444" i="12"/>
  <c r="K443" i="12"/>
  <c r="M451" i="12"/>
  <c r="K442" i="12"/>
  <c r="K441" i="12"/>
  <c r="K450" i="12"/>
  <c r="K448" i="12"/>
  <c r="E23" i="12" l="1"/>
  <c r="E25" i="12" s="1"/>
  <c r="E26" i="12"/>
  <c r="P61" i="12"/>
  <c r="H194" i="12"/>
  <c r="N194" i="12" s="1"/>
  <c r="N177" i="12"/>
  <c r="V65" i="12"/>
  <c r="Q66" i="12" s="1"/>
  <c r="P66" i="12" s="1"/>
  <c r="B336" i="12"/>
  <c r="B284" i="12"/>
  <c r="B338" i="12" l="1"/>
  <c r="B340" i="12" s="1"/>
  <c r="V183" i="12"/>
  <c r="V188" i="12" s="1"/>
  <c r="Q184" i="12"/>
  <c r="P183" i="12" s="1"/>
  <c r="B286" i="12"/>
  <c r="B288" i="12" s="1"/>
  <c r="Q67" i="12"/>
  <c r="H320" i="12"/>
  <c r="H356" i="12" s="1"/>
  <c r="K409" i="12"/>
  <c r="K417" i="12" s="1"/>
  <c r="K419" i="12" s="1"/>
  <c r="K421" i="12" s="1"/>
  <c r="P422" i="12" s="1"/>
  <c r="Q194" i="12"/>
  <c r="H268" i="12"/>
  <c r="H310" i="12" s="1"/>
  <c r="B342" i="12" l="1"/>
  <c r="B344" i="12"/>
  <c r="B346" i="12" s="1"/>
  <c r="Q189" i="12"/>
  <c r="P188" i="12" s="1"/>
  <c r="B290" i="12"/>
  <c r="Q310" i="12"/>
  <c r="P309" i="12"/>
  <c r="Q356" i="12"/>
  <c r="P355" i="12"/>
  <c r="B348" i="12" l="1"/>
  <c r="B350" i="12" s="1"/>
  <c r="B352" i="12" s="1"/>
  <c r="D355" i="12" s="1"/>
  <c r="Q190" i="12"/>
  <c r="B292" i="12"/>
  <c r="B300" i="12" l="1"/>
  <c r="B302" i="12" s="1"/>
  <c r="B304" i="12" s="1"/>
  <c r="B306" i="12" s="1"/>
  <c r="D309" i="12" s="1"/>
  <c r="C32" i="6" l="1"/>
  <c r="C31" i="6"/>
  <c r="E18" i="6"/>
  <c r="C33" i="6" l="1"/>
  <c r="E25" i="6"/>
  <c r="E26" i="6"/>
  <c r="E28" i="6"/>
  <c r="E27" i="6"/>
  <c r="E29" i="6"/>
  <c r="E34" i="6"/>
  <c r="E23" i="6"/>
  <c r="E24" i="6"/>
</calcChain>
</file>

<file path=xl/sharedStrings.xml><?xml version="1.0" encoding="utf-8"?>
<sst xmlns="http://schemas.openxmlformats.org/spreadsheetml/2006/main" count="1283" uniqueCount="828">
  <si>
    <t>Corporation-issued MMRB and 4 Percent Housing Credits (HC)</t>
  </si>
  <si>
    <t>Elderly Non-ALF</t>
  </si>
  <si>
    <t>Elderly ALF</t>
  </si>
  <si>
    <t>Homeless</t>
  </si>
  <si>
    <t>Family</t>
  </si>
  <si>
    <t>Persons with Special Needs</t>
  </si>
  <si>
    <t>a.</t>
  </si>
  <si>
    <t>Name:</t>
  </si>
  <si>
    <t>Organization:</t>
  </si>
  <si>
    <t>Street Address:</t>
  </si>
  <si>
    <t>City:</t>
  </si>
  <si>
    <t>State:</t>
  </si>
  <si>
    <t>Zip Code:</t>
  </si>
  <si>
    <t>Telephone:</t>
  </si>
  <si>
    <t>Email Address:</t>
  </si>
  <si>
    <t>Select the type of funding being requested:</t>
  </si>
  <si>
    <t>Select the Demographic Commitment:</t>
  </si>
  <si>
    <t>Authorized Principal Representative Contact Information (Required)</t>
  </si>
  <si>
    <t>Zip:</t>
  </si>
  <si>
    <t>b.</t>
  </si>
  <si>
    <t>Operational Contact Person Information (optional)</t>
  </si>
  <si>
    <t>Section 1  
 Requested Funding</t>
  </si>
  <si>
    <t>Section 2  
Demographic Commitment</t>
  </si>
  <si>
    <t>Section 3 
Contact Person</t>
  </si>
  <si>
    <t>Section 4
Applicant Information</t>
  </si>
  <si>
    <t>Name of Applicant:</t>
  </si>
  <si>
    <t>Federal Employer Identification Number:</t>
  </si>
  <si>
    <t>c.</t>
  </si>
  <si>
    <t>Non-Profit Applicant Qualifications</t>
  </si>
  <si>
    <t>Does the Applicant or the General Partner or managing member of the Applicant meet the definition of Non-Profit as set forth in Rule Chapter 67-21, F.A.C.?</t>
  </si>
  <si>
    <t>Select One:</t>
  </si>
  <si>
    <t>Select One</t>
  </si>
  <si>
    <t>Section 5 
Developer and Management Company</t>
  </si>
  <si>
    <t>Management Company</t>
  </si>
  <si>
    <t>Name of Management Company:</t>
  </si>
  <si>
    <t xml:space="preserve">Name of each Developer </t>
  </si>
  <si>
    <t>include each co-Developer</t>
  </si>
  <si>
    <t>Section 6  
Principals Disclosure for the Applicant and for each Developer</t>
  </si>
  <si>
    <r>
      <t xml:space="preserve">If "Yes", provide the required information for the Non-Profit entity as </t>
    </r>
    <r>
      <rPr>
        <b/>
        <i/>
        <sz val="11"/>
        <color theme="1"/>
        <rFont val="Calibri"/>
        <family val="2"/>
        <scheme val="minor"/>
      </rPr>
      <t>"Exhibit 2"</t>
    </r>
    <r>
      <rPr>
        <i/>
        <sz val="11"/>
        <color theme="1"/>
        <rFont val="Calibri"/>
        <family val="2"/>
        <scheme val="minor"/>
      </rPr>
      <t>.</t>
    </r>
  </si>
  <si>
    <t>Section 7
General Proposed Development Information</t>
  </si>
  <si>
    <t>Name of the proposed Development:</t>
  </si>
  <si>
    <t>Select the Development Category:</t>
  </si>
  <si>
    <t>Preservation</t>
  </si>
  <si>
    <t>New Construction</t>
  </si>
  <si>
    <t>Rehabilitation</t>
  </si>
  <si>
    <t>Acquisition and Rehabilitation</t>
  </si>
  <si>
    <t>Redevelopment</t>
  </si>
  <si>
    <t>Acquisition and Redevelopment</t>
  </si>
  <si>
    <t>Acquisition and Preservation</t>
  </si>
  <si>
    <r>
      <t>If Redevelopment, acquisition and Redevelopment, Preservation, or acquisition and Preservation is selected, provide the required documentation as</t>
    </r>
    <r>
      <rPr>
        <b/>
        <i/>
        <sz val="11"/>
        <color theme="1"/>
        <rFont val="Calibri"/>
        <family val="2"/>
        <scheme val="minor"/>
      </rPr>
      <t xml:space="preserve"> "Exhibit 3"</t>
    </r>
    <r>
      <rPr>
        <i/>
        <sz val="11"/>
        <color theme="1"/>
        <rFont val="Calibri"/>
        <family val="2"/>
        <scheme val="minor"/>
      </rPr>
      <t>.</t>
    </r>
  </si>
  <si>
    <t>Select the Development Type:</t>
  </si>
  <si>
    <t>Townhouses</t>
  </si>
  <si>
    <t>Duplexes</t>
  </si>
  <si>
    <t>Quadraplexes</t>
  </si>
  <si>
    <t>Mid-Rise 4-stories</t>
  </si>
  <si>
    <t>Garden Apartments</t>
  </si>
  <si>
    <t>Mid-Rise 5 to 6-stories</t>
  </si>
  <si>
    <t>High Rise</t>
  </si>
  <si>
    <t>d.</t>
  </si>
  <si>
    <t>Previous Underwriting</t>
  </si>
  <si>
    <t>Is this Development currently being underwritten or has it been underwritten previously by any Credit Underwriter under contract with the Corporation?</t>
  </si>
  <si>
    <t>(1)</t>
  </si>
  <si>
    <t>(2)</t>
  </si>
  <si>
    <t>Is there an existing Corporation-Issued LURA and/or EUA on any portion of the Development site?</t>
  </si>
  <si>
    <t>e.</t>
  </si>
  <si>
    <t>What is the anticipated placed in-service date?</t>
  </si>
  <si>
    <t>Section 8
Location of Proposed Development</t>
  </si>
  <si>
    <t>Choose a County:</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</si>
  <si>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</si>
  <si>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</si>
  <si>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</si>
  <si>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</si>
  <si>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</si>
  <si>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</si>
  <si>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</si>
  <si>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</si>
  <si>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</si>
  <si>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</si>
  <si>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</si>
  <si>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</si>
  <si>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</si>
  <si>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</si>
  <si>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</si>
  <si>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</si>
  <si>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</si>
  <si>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</si>
  <si>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</si>
  <si>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</si>
  <si>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</si>
  <si>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</si>
  <si>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</si>
  <si>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</si>
  <si>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</si>
  <si>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</si>
  <si>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</si>
  <si>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</si>
  <si>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</si>
  <si>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</si>
  <si>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</si>
  <si>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</si>
  <si>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</si>
  <si>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</si>
  <si>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</si>
  <si>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</si>
  <si>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</si>
  <si>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</si>
  <si>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</si>
  <si>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</si>
  <si>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</si>
  <si>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</si>
  <si>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</si>
  <si>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</si>
  <si>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</si>
  <si>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</si>
  <si>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</si>
  <si>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</si>
  <si>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</si>
  <si>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</si>
  <si>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</si>
  <si>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</si>
  <si>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</si>
  <si>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</si>
  <si>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</si>
  <si>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</si>
  <si>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</si>
  <si>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</si>
  <si>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</si>
  <si>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</si>
  <si>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</si>
  <si>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</si>
  <si>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</si>
  <si>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</si>
  <si>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</si>
  <si>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</si>
  <si>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</si>
  <si>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Address of Development Site</t>
  </si>
  <si>
    <t>City or unincorporated area of county:</t>
  </si>
  <si>
    <t>Does the proposed Development consist of Scattered Sites?</t>
  </si>
  <si>
    <t>Development Location Point</t>
  </si>
  <si>
    <t>Latitude in decimal degrees, rounded to at least the sixth decimal place:</t>
  </si>
  <si>
    <t>Latitude and Longitude Coordinates</t>
  </si>
  <si>
    <t>If the proposed Development consists of Scattered Sites, identify the latitude and longitude coordinate for each site, rounded to at least the sixth decimal place:</t>
  </si>
  <si>
    <t>Local Jurisdiction</t>
  </si>
  <si>
    <t>Name of local jurisdiction where Development is located:</t>
  </si>
  <si>
    <t>Chief Elected Official</t>
  </si>
  <si>
    <t>Middle Initial:</t>
  </si>
  <si>
    <t>First Name:</t>
  </si>
  <si>
    <t>Last Name:</t>
  </si>
  <si>
    <t>Title:</t>
  </si>
  <si>
    <t>Telephone Number:</t>
  </si>
  <si>
    <t>Section 9
Units and Buildings</t>
  </si>
  <si>
    <t>Enter the total number of units in the proposed Development:</t>
  </si>
  <si>
    <t>Select the number of new construction and rehabilitation units:</t>
  </si>
  <si>
    <t>100% New Construction</t>
  </si>
  <si>
    <t>100% Rehabiltation</t>
  </si>
  <si>
    <t>Combination of New Construction and Rehabilitation</t>
  </si>
  <si>
    <t>If "Combination of new construction and rehabilitation" is selected, state the quantity of each type:</t>
  </si>
  <si>
    <t>Number of rehabilitation units:</t>
  </si>
  <si>
    <t>Number of new construction units:</t>
  </si>
  <si>
    <t>Indicate which of the following applies to the Development site:</t>
  </si>
  <si>
    <t>Occupancy Status</t>
  </si>
  <si>
    <t>Existing Units are currently occupied</t>
  </si>
  <si>
    <t>Existing Units are not currently occupied</t>
  </si>
  <si>
    <t>There are no existing units</t>
  </si>
  <si>
    <t>(b) ACC:</t>
  </si>
  <si>
    <t>(c) Other federal assistance:</t>
  </si>
  <si>
    <t>(a) PBRA:</t>
  </si>
  <si>
    <t>Total number of buildings in proposed Development</t>
  </si>
  <si>
    <t>Total number of residential buildings:</t>
  </si>
  <si>
    <t>Section 10
Set-Aside Commitments and Compliance Period</t>
  </si>
  <si>
    <t>Select one (1) of the following minimum set-aside commitments</t>
  </si>
  <si>
    <t>20% of units at 50% of Area Median Income (AMI) or lower</t>
  </si>
  <si>
    <t>Average Income Test</t>
  </si>
  <si>
    <t>Total Set-Aside Breakdown Chart</t>
  </si>
  <si>
    <t>Percentage of Residential Units</t>
  </si>
  <si>
    <t>Commitment for MMRB</t>
  </si>
  <si>
    <t>Commitment for Non-Competitive HC</t>
  </si>
  <si>
    <t>AMI Level</t>
  </si>
  <si>
    <t>At or below 20%</t>
  </si>
  <si>
    <t>At or below 30%</t>
  </si>
  <si>
    <t>At or below 40%</t>
  </si>
  <si>
    <t>At or below 50%</t>
  </si>
  <si>
    <t>At or below 60%</t>
  </si>
  <si>
    <t>%</t>
  </si>
  <si>
    <t>Total Set-Aside Percentage</t>
  </si>
  <si>
    <t>(2)  Applicants committing to the Average Income Test must complete the following chart for the Housing Credit Set-Aside Units:</t>
  </si>
  <si>
    <t>Indicate the total number of years the Applicant irrevocably commits to set aside units in the proposed Development (minimum is 30 years)</t>
  </si>
  <si>
    <t>Total number of years:</t>
  </si>
  <si>
    <t>Section 11
Features and Amenities</t>
  </si>
  <si>
    <t>Applicants requesting 4 percent HC only to be used with bonds issued by an entity other than the Corporation or a County HFA must select enough of the features set out in (1) below to achieve a total point value of at least 12 points and enough of the features set out in (2) below to achieve a total point value of at least 9 points (for a total features point value of at least 21 points).</t>
  </si>
  <si>
    <t>The Applicant may select only one (1) of the following two items:</t>
  </si>
  <si>
    <t>Applicants that selected Duplexes or Quadraplexes at Section 7.c. may select any of the following:</t>
  </si>
  <si>
    <t>(2) Optional General Unit Features and Amenities for all new construction units and all rehabilitation units:</t>
  </si>
  <si>
    <t>Note: Applicants requesting 4 percent HC only to be used with bonds issued by a County HFA are not required to make a features and amenities commitment.</t>
  </si>
  <si>
    <t>Green Building Features</t>
  </si>
  <si>
    <t>Applicants requesting 4 percent HC only to be used with bonds issued by an entity other than the Corporation or a County HFA must select at least eight (8) of the following Green Building Features.</t>
  </si>
  <si>
    <t>Note: Applicants requesting 4 percent HC only to be used with bonds issued by a County HFA are not required to make a green building features commitment.</t>
  </si>
  <si>
    <t>Section 12
Resident Programs</t>
  </si>
  <si>
    <t>Qualified Resident Programs for all Applicants</t>
  </si>
  <si>
    <t>The following health and wellness resident programs are available for Elderly ALF Developments only:</t>
  </si>
  <si>
    <t>Additional Qualified Resident Programs</t>
  </si>
  <si>
    <t>Note:  Applicants requesting 4 percent HC only to be used with bonds issued by a County HFA are not required to make a resident programs commitment.</t>
  </si>
  <si>
    <t>Section 13
Funding</t>
  </si>
  <si>
    <t>Funding Request:</t>
  </si>
  <si>
    <t>Corporation-issued MMRB:</t>
  </si>
  <si>
    <t>$</t>
  </si>
  <si>
    <t>Non-Competitive HC funding request (annual amount):</t>
  </si>
  <si>
    <t>DDA / QCT / Multiphase Development</t>
  </si>
  <si>
    <t>DDA</t>
  </si>
  <si>
    <t>(a)</t>
  </si>
  <si>
    <t>Are any buildings in the proposed Development located in a SADDA?</t>
  </si>
  <si>
    <t>(The Applicant should separate multiple SADDA ZCTA Numbers by a comma.)</t>
  </si>
  <si>
    <t>(b)</t>
  </si>
  <si>
    <t>Is the proposed Development located in a non-metropolitan DDA?</t>
  </si>
  <si>
    <t>Is the proposed Development located in a QCT?</t>
  </si>
  <si>
    <t>If "Yes", indicate the HUD-designated QCT census tract number:</t>
  </si>
  <si>
    <t>(3)</t>
  </si>
  <si>
    <t>Multiphase</t>
  </si>
  <si>
    <t>Is the proposed Development the first phase of a multiphase Development?</t>
  </si>
  <si>
    <t>Is the proposed Development a subsequent phase of a multiphase Development and eligible for the basis boost?</t>
  </si>
  <si>
    <t>If "Yes", state the Corporation-assigned Application Number for the Development where the first phase was declared:</t>
  </si>
  <si>
    <t>Finance Documents</t>
  </si>
  <si>
    <t>If requesting Corporation-issued MMRB and 4% HC, provide the information outlined in questions (1), (4), and (5) below.</t>
  </si>
  <si>
    <t>If requesting 4% HC only to be used with bonds issued by a County HFA, provide the information outlined in questions (2)(a) or (2)(b), as applicable, (4) and (5) below.</t>
  </si>
  <si>
    <t>If requesting 4% HC only to be used with bonds issued by an entity other than the Corporation or a County HFA, provide the information outlined in questions (3) through (5) below.</t>
  </si>
  <si>
    <t>If requesting Corporation-issued MMRB, provide the following information:</t>
  </si>
  <si>
    <t>Credit Enhancer:</t>
  </si>
  <si>
    <t>Term:</t>
  </si>
  <si>
    <t>Expected Rating:</t>
  </si>
  <si>
    <t>or</t>
  </si>
  <si>
    <t>Private Placement / Name of Purchaser:</t>
  </si>
  <si>
    <t>and</t>
  </si>
  <si>
    <t>Complete the Development Cost Pro-Forma, the Detail/Explanation Sheet, if applicable, the Construction or Rehab Analysis, and the Permanent Analysis tabs included with this Application form.</t>
  </si>
  <si>
    <t>(i)</t>
  </si>
  <si>
    <t>The completed Development Cost Pro-Forma, the Detail/Explanation Sheet, if applicable, the Construction or Rehab Analysis, and the Permanent Analysis;</t>
  </si>
  <si>
    <t>(ii)</t>
  </si>
  <si>
    <t>For the bond financing:</t>
  </si>
  <si>
    <t>State the name of the assigned Credit Underwriter for the bonds:</t>
  </si>
  <si>
    <t>Provide a copy of the inducement resolution or acknowledgement resolution awarding the bonds; and</t>
  </si>
  <si>
    <t>(iii)</t>
  </si>
  <si>
    <t>Provide the information outlined in questions (4) and (5) below.</t>
  </si>
  <si>
    <t>If requesting 4% HC only to be used with bonds issued by an entity other than the Corporation or a County HFA:</t>
  </si>
  <si>
    <t>Provide the following bond information:</t>
  </si>
  <si>
    <t>Tax-Exempt Multifamily bond source:</t>
  </si>
  <si>
    <t>Tax-Exempt Multifamily bond amount:</t>
  </si>
  <si>
    <t xml:space="preserve">The completed Development Cost Pro-Forma, the Detail/Explanation Sheet, if applicable, the Construction or Rehab Analysis, the Construction or Rehab Analysis, and the Permanent Analysis tabs included with this Application form; and </t>
  </si>
  <si>
    <t>The required information for the bond financing.</t>
  </si>
  <si>
    <t>(4)</t>
  </si>
  <si>
    <t>Housing Credit Equity</t>
  </si>
  <si>
    <t>If the equity agreement has closed, provide a copy of the closed limited partnership agreement or limited liability company operating agreement; or</t>
  </si>
  <si>
    <t>If the equity agreement has not closed, provide a copy of the equity proposal, executed by the syndicator.</t>
  </si>
  <si>
    <t>Note: The equity agreement must meet the "15% criteria" described in the Applicant Certification and Acknowledgment form.</t>
  </si>
  <si>
    <t>(5)</t>
  </si>
  <si>
    <t>Other Non-Corporation Financing</t>
  </si>
  <si>
    <t>Section 14
Verifying Application Fee Payment</t>
  </si>
  <si>
    <t>Section 15
Addenda</t>
  </si>
  <si>
    <t>The Applicant may use the space below to provide any additional information or explanatory addendum for items in the Application. Please specify the particular item to which the additional information or explanatory addendum applies.</t>
  </si>
  <si>
    <t>INCOME AVERAGING WORKSHEET</t>
  </si>
  <si>
    <t>AMI Set-Aside</t>
  </si>
  <si>
    <t># of Units</t>
  </si>
  <si>
    <t>% of Units</t>
  </si>
  <si>
    <t>(ELI Designation)</t>
  </si>
  <si>
    <t>(This should match the HC Set-Aside Commitment in the Application)</t>
  </si>
  <si>
    <t>Total Qualifying Housing Credit Units</t>
  </si>
  <si>
    <t>Market Rate Units</t>
  </si>
  <si>
    <t>Total Units</t>
  </si>
  <si>
    <t>Average AMI of the Qualifying Housing Credit Units</t>
  </si>
  <si>
    <t>Number of Residential Units</t>
  </si>
  <si>
    <t>Percentage of Units</t>
  </si>
  <si>
    <t>Market Rate</t>
  </si>
  <si>
    <t>Total Qualifying HC Units</t>
  </si>
  <si>
    <t>Total Market Rate Units</t>
  </si>
  <si>
    <t>AMI Level, at or below:</t>
  </si>
  <si>
    <t>NON-COMPETITIVE APPLICATION DEVELOPMENT COST PRO FORMA</t>
  </si>
  <si>
    <t>(Page 1 of 7)</t>
  </si>
  <si>
    <t>NOTES:</t>
  </si>
  <si>
    <t>Developer fee may not exceed the limits established in Rule Chapter 67-21, F.A.C.  Any portion of the fee that has been</t>
  </si>
  <si>
    <t>deferred must be included in Total Development Cost and listed as a source of funding.</t>
  </si>
  <si>
    <t xml:space="preserve">Because Housing Credit equity proceeds are being used as a source of financing, complete Columns 1 and 2.  The </t>
  </si>
  <si>
    <t>various FHFC Program fees should be estimated and included in column 2 for at least the Housing Credit Program,</t>
  </si>
  <si>
    <t>along with the MMRB Program, if applicable.</t>
  </si>
  <si>
    <t xml:space="preserve">General Contractor's fee is limited to 14% of actual construction cost (for Application purposes, this is represented by </t>
  </si>
  <si>
    <t xml:space="preserve">A1.1. Column 3), rounded down to nearest dollar. The General Contractor's fee must be disclosed. The General Contractor's </t>
  </si>
  <si>
    <t xml:space="preserve">fee includes General Conditions, Overhead, and Profit.  A General Contractor's Cost Certification will need to be completed </t>
  </si>
  <si>
    <t xml:space="preserve">prior to the issuance of IRS form 8609 and that certification may further restrict the overall General Conractor's fee. It is advised </t>
  </si>
  <si>
    <t>to review that certification process as early as possible.</t>
  </si>
  <si>
    <t xml:space="preserve">Except as otherwise proivded in Rule Chapter 67-21, F.A.C., the maximum hard cost contingency allowed cannot exceed (i) </t>
  </si>
  <si>
    <t xml:space="preserve">5% for Redevelopment and Developments where 50% or more of the units are new construction, (ii) 15% for Rehabilitation, or </t>
  </si>
  <si>
    <t xml:space="preserve">(iii) 20% in the event financing is obtained through a federal government rehabiliation program and is required by that program. </t>
  </si>
  <si>
    <t xml:space="preserve">In any case, the maximum soft cost contingency allowed cannot exceed 5%. For Application purposes, hard costs are </t>
  </si>
  <si>
    <t xml:space="preserve">represented by the total of A1.3. TOTAL ACTUAL CONSTRUCTION COSTS and soft costs are represented by the total of </t>
  </si>
  <si>
    <t xml:space="preserve">A2. TOTAL GENERAL DEVELOPMENT COST. </t>
  </si>
  <si>
    <t xml:space="preserve">Operating Deficit Reserves (ODR) are not to be included in C. DEVELOPMENT COST and cannot be used in determining the </t>
  </si>
  <si>
    <t xml:space="preserve">maximum Developer fee. An ODR, if necessary, will be reviewed and sized in credit underwriting and may be different than the </t>
  </si>
  <si>
    <t>amount provided in the Application.</t>
  </si>
  <si>
    <t>Applications using HC equity funding, with the exception of those applying for MMRB funding, should list an estimated</t>
  </si>
  <si>
    <t>compliance fee amount in column 2.</t>
  </si>
  <si>
    <t>The costs associated with issuing tax-exempt bonds are not includable in eligible basis and should be listed in column 2.</t>
  </si>
  <si>
    <t xml:space="preserve">Although the Corporation acknowledges that the costs listed on the Development Cost Pro Forma, Detail/Explanation Sheet, </t>
  </si>
  <si>
    <t xml:space="preserve">Construction or Rehab Analysis and Permanent Analysis are subject to change during credit underwriting. There may be certain </t>
  </si>
  <si>
    <t>cost limitations provided in Rule Chapter 67-21.F.A.C.</t>
  </si>
  <si>
    <t>USE THE DETAIL/EXPLANATION SHEET FOR EXPLANATION OF * ITEMS.  IF ADDITIONAL SPACE IS REQUIRED, ENTER THE</t>
  </si>
  <si>
    <t xml:space="preserve">INFORMATION ON THE ADDENDA LOCATED AT THE END OF THE APPLICATION. </t>
  </si>
  <si>
    <t>What was the Development Category of the Proposed Development:</t>
  </si>
  <si>
    <t>(please select from drop-down menu)</t>
  </si>
  <si>
    <t>**</t>
  </si>
  <si>
    <t>If a double asterisk is indicated within the Development Cost Pro Forma, there is an error on that line item.</t>
  </si>
  <si>
    <t>Indicate the number of total units in the proposed Development:</t>
  </si>
  <si>
    <r>
      <t xml:space="preserve">Some Suggestive Assistance
</t>
    </r>
    <r>
      <rPr>
        <i/>
        <sz val="9"/>
        <color theme="0" tint="-0.499984740745262"/>
        <rFont val="Arial"/>
        <family val="2"/>
      </rPr>
      <t>The criteria below attempts to help the user to know the maximum limits of some cost items, when possible.  FHFC is not responsible for any programming errors related to the assistance offered below.  Applicant is responsible to verify all inputs to RFA criteria.</t>
    </r>
    <r>
      <rPr>
        <sz val="9"/>
        <color theme="0" tint="-0.499984740745262"/>
        <rFont val="Arial"/>
        <family val="2"/>
      </rPr>
      <t xml:space="preserve">
</t>
    </r>
    <r>
      <rPr>
        <i/>
        <sz val="9"/>
        <rFont val="Arial"/>
        <family val="2"/>
      </rPr>
      <t>*criteria will not be evaluated at time of Application, but will be evaluated at time of credit underwriting and final cost certification</t>
    </r>
  </si>
  <si>
    <t>HC ELIGIBLE
(HC ONLY)</t>
  </si>
  <si>
    <t>HC INELIGIBLE
or MMRB</t>
  </si>
  <si>
    <t>TOTAL
(MMRB and/or HC)</t>
  </si>
  <si>
    <t>DEVELOPMENT COSTS</t>
  </si>
  <si>
    <t xml:space="preserve">Actual Construction Costs </t>
  </si>
  <si>
    <t>Accessory Buildings</t>
  </si>
  <si>
    <t>Demolition</t>
  </si>
  <si>
    <t>The cost of demolition is to be excluded from eligible basis.*</t>
  </si>
  <si>
    <t>New Rental Units</t>
  </si>
  <si>
    <t>*Off-Site Work (explain in detail)</t>
  </si>
  <si>
    <t>Recreational Amenities</t>
  </si>
  <si>
    <t>Rehab of Existing Common Areas</t>
  </si>
  <si>
    <t>Rehab of Existing Rental Units</t>
  </si>
  <si>
    <t>Site Work</t>
  </si>
  <si>
    <t>The cost of clearing, grubbing, cutting, filling and grading necessry to bring the land to a suitable grade (but not activity that provides a proper setting for a builiding or a paved roadway) are to be excluded from eligible basis.*</t>
  </si>
  <si>
    <t>.</t>
  </si>
  <si>
    <t>*Other (explain in detail)</t>
  </si>
  <si>
    <t>The cost of landscaping that would not be physically destroyed when the proposed building(s) is to be demolished (at the end of its usefule life) and replaced is to be excluded from eligible basis.*</t>
  </si>
  <si>
    <t>A1.1.</t>
  </si>
  <si>
    <t xml:space="preserve">Actual Construction Cost </t>
  </si>
  <si>
    <t>A1.2.</t>
  </si>
  <si>
    <r>
      <t xml:space="preserve">General Contractor Fee </t>
    </r>
    <r>
      <rPr>
        <b/>
        <vertAlign val="superscript"/>
        <sz val="9"/>
        <rFont val="Arial"/>
        <family val="2"/>
      </rPr>
      <t>See Note (3)</t>
    </r>
  </si>
  <si>
    <t>= Maximum GC Fee (%)</t>
  </si>
  <si>
    <t>= Maximum GC Fee ($)</t>
  </si>
  <si>
    <t>Does the Applicant's GC Fee on column 3 of Line A1.2. meet the limitation requirement?</t>
  </si>
  <si>
    <t>A1.3.</t>
  </si>
  <si>
    <t>TOTAL ACTUAL CONSTRUCTION</t>
  </si>
  <si>
    <t>COSTS</t>
  </si>
  <si>
    <t>= Maximum Hard Cost Contingency (%)</t>
  </si>
  <si>
    <t>= Maximum Hard Cost Contingency ($)</t>
  </si>
  <si>
    <t>A1.4.</t>
  </si>
  <si>
    <r>
      <t xml:space="preserve">HARD COST CONTINGENCY </t>
    </r>
    <r>
      <rPr>
        <b/>
        <vertAlign val="superscript"/>
        <sz val="9"/>
        <color theme="1"/>
        <rFont val="Arial"/>
        <family val="2"/>
      </rPr>
      <t>See Note (4)</t>
    </r>
  </si>
  <si>
    <t>Does the Applicant's Hard Cost Contingency on column 3 of Line A1.4. meet the limitation requirement?</t>
  </si>
  <si>
    <t>(Page 2 of 7)</t>
  </si>
  <si>
    <t>General Development Costs</t>
  </si>
  <si>
    <t>Accounting Fees</t>
  </si>
  <si>
    <t>The cost of preparing the cost certifications and any accounting fees associated with organizing the Applicant entity are to be excluded from eligible basis.*</t>
  </si>
  <si>
    <t>Appraisal</t>
  </si>
  <si>
    <t>Architect's Fee - Site/Building Design</t>
  </si>
  <si>
    <t>The cost of the preparation of erosion control plan, grading plan, utility plans, general details, easement descritions, sewer and sanitary plans and traffic engineering are to be excluded from eligible basis.*</t>
  </si>
  <si>
    <t>Architect's Fee - Supervision</t>
  </si>
  <si>
    <t>Builder's Risk Insurance</t>
  </si>
  <si>
    <t>Building Permit</t>
  </si>
  <si>
    <t>Capital Needs Assessment</t>
  </si>
  <si>
    <t>Engineering Fees</t>
  </si>
  <si>
    <t>Environmental Report</t>
  </si>
  <si>
    <t>The cost of ennvironment surveys such as percolation tests and contamination studies are to be excluded from eligible basis.*</t>
  </si>
  <si>
    <r>
      <t xml:space="preserve">FHFC Administrative Fee </t>
    </r>
    <r>
      <rPr>
        <vertAlign val="superscript"/>
        <sz val="9"/>
        <rFont val="Arial"/>
        <family val="2"/>
      </rPr>
      <t xml:space="preserve">See Note (2) </t>
    </r>
  </si>
  <si>
    <r>
      <t>FHFC Application Fee</t>
    </r>
    <r>
      <rPr>
        <vertAlign val="superscript"/>
        <sz val="9"/>
        <rFont val="Arial"/>
        <family val="2"/>
      </rPr>
      <t xml:space="preserve"> See Note (2) </t>
    </r>
  </si>
  <si>
    <r>
      <t xml:space="preserve">FHFC Compliance Fee </t>
    </r>
    <r>
      <rPr>
        <vertAlign val="superscript"/>
        <sz val="9"/>
        <rFont val="Arial"/>
        <family val="2"/>
      </rPr>
      <t xml:space="preserve">See Note (2) </t>
    </r>
  </si>
  <si>
    <r>
      <t>FHFC PRL/Credit Underwriting Fees</t>
    </r>
    <r>
      <rPr>
        <vertAlign val="superscript"/>
        <sz val="9"/>
        <rFont val="Arial"/>
        <family val="2"/>
      </rPr>
      <t xml:space="preserve"> See Note (2)</t>
    </r>
  </si>
  <si>
    <t>Green Building Certification/</t>
  </si>
  <si>
    <t>HERS Inspection Costs</t>
  </si>
  <si>
    <t>*Impact Fees (list in detail)</t>
  </si>
  <si>
    <t>Do not include any part of any impact fees that are to be paid initially, but will be returned/refunded back to the Applicant at a later date, usually upon delivery of an affordable housing development.</t>
  </si>
  <si>
    <t>Inspection Fees</t>
  </si>
  <si>
    <t>Bank inspector fees assoicated with tax-exempt bonds are to be excluded from eligible basis.*</t>
  </si>
  <si>
    <t>Insurance</t>
  </si>
  <si>
    <t>Legal Fees</t>
  </si>
  <si>
    <t>Certain legal fees are to be excluded from eligible basis, such as those associated with issuance of tax-exempt bonds, partnership costs, land acquisition, and negotiating financing.*</t>
  </si>
  <si>
    <t>Market Study</t>
  </si>
  <si>
    <t>The market study required by IRS prior to the issuance of the Carryover Agreement is to be excluded from eligible basis.*</t>
  </si>
  <si>
    <t>Marketing/Advertising</t>
  </si>
  <si>
    <t>Property Taxes</t>
  </si>
  <si>
    <t>The cost of property taxes accrued outside of the term beginning at time of acquistion through issuance of the certificate of occupancy (or temporary) are to be excluded from eligible basis.*</t>
  </si>
  <si>
    <t>Soil Test Report</t>
  </si>
  <si>
    <t>The cost of certain surveys that will not necessarily need to be redone when the proposed building(s) are demolished and replaced are to be excluded from eligible basis, including soil borings, geotechnical investigations, suitability studies, wetland reviews, mapping of wetland, and inspections of wetland, wetland characterization, and groundwater investigations.</t>
  </si>
  <si>
    <t>Survey</t>
  </si>
  <si>
    <t>The cost of a land, boundary or mortgage survey that help to define the entire property is to be excluded from eligible basis.*</t>
  </si>
  <si>
    <t>Tenant Relocation Costs</t>
  </si>
  <si>
    <t>Relocation costs are considered to be ineligible basis when the building from which the tenants came is demolished.*</t>
  </si>
  <si>
    <t>Title Insurance &amp; Recording Fees</t>
  </si>
  <si>
    <t>Title insurance and recording fees associated with permanent financing sources are not to be included in eligible basis.*</t>
  </si>
  <si>
    <t>Utility Connection Fee</t>
  </si>
  <si>
    <t>Some items placed in this general category should be classified as ineligible basis. Examples include tenant relocation costs when the building they were occupying is to be demolished, partnership organization fees, syndication legal fees.*</t>
  </si>
  <si>
    <t>A2.1.</t>
  </si>
  <si>
    <t>TOTAL GENERAL DEVELOPMENT</t>
  </si>
  <si>
    <t>COST</t>
  </si>
  <si>
    <t>= Maximum Soft Cost Contingency (%)</t>
  </si>
  <si>
    <t>= Maximum Soft Cost Contingency ($)</t>
  </si>
  <si>
    <t>A2.2.</t>
  </si>
  <si>
    <r>
      <t xml:space="preserve">SOFT COST CONTINGENCY </t>
    </r>
    <r>
      <rPr>
        <b/>
        <vertAlign val="superscript"/>
        <sz val="9"/>
        <color theme="1"/>
        <rFont val="Arial"/>
        <family val="2"/>
      </rPr>
      <t>See Note (4)</t>
    </r>
  </si>
  <si>
    <t>Does the Applicant's Soft Cost Contingency on column 3 of Line A2.2. meet the limitation requirement?</t>
  </si>
  <si>
    <t>(Page 3 of 7)</t>
  </si>
  <si>
    <t xml:space="preserve">Financial Costs </t>
  </si>
  <si>
    <t>Construction Loan Origination/</t>
  </si>
  <si>
    <t>Commitment Fee(s)</t>
  </si>
  <si>
    <t>Construction Loan Credit</t>
  </si>
  <si>
    <t>Enhancement Fee(s)</t>
  </si>
  <si>
    <t>Construction Loan Interest</t>
  </si>
  <si>
    <t>Non-Permanent Loan(s) Closing</t>
  </si>
  <si>
    <t>Costs</t>
  </si>
  <si>
    <t>Any costs associated with the issuance of tax-exempt bonds are to be excluded from eligible basis.*</t>
  </si>
  <si>
    <t>Permanent Loan Origination/</t>
  </si>
  <si>
    <t>Permanent Loan Credit</t>
  </si>
  <si>
    <t>Permanent Loan Closing Costs</t>
  </si>
  <si>
    <t>Bridge Loan Origination/</t>
  </si>
  <si>
    <t>Bridge Loan Interest</t>
  </si>
  <si>
    <t>Some items placed in this general category should be classified as ineligible basis. Examples include syndication fees, credit underwriting of a tax-exempt bond, bond issuance costs.*</t>
  </si>
  <si>
    <t>A3.</t>
  </si>
  <si>
    <t>TOTAL FINANCIAL COSTS</t>
  </si>
  <si>
    <t>ACQUISITION COST OF EXISTING</t>
  </si>
  <si>
    <t>DEVELOPMENT (excluding land)</t>
  </si>
  <si>
    <t>Existing Building(s)</t>
  </si>
  <si>
    <t>Include a prorata share of any acquisition brokerage fees of Applicant within 'Other'.  Other activities performed by a broker for the Applicant may be considered as consulting fees.  May not include any seller costs.  Rule Chapter 67-21, F.A.C. provides limits.  Land portion is ineligible basis and should be included within 'F. Total Land Costs.'*</t>
  </si>
  <si>
    <t>B.</t>
  </si>
  <si>
    <t>TOTAL ACQUISITION COSTS OF EXISTING</t>
  </si>
  <si>
    <t>C.</t>
  </si>
  <si>
    <t xml:space="preserve">DEVELOPMENT COST </t>
  </si>
  <si>
    <t>(A1.3+A1.4+A2.1+A2.2+A3+B)</t>
  </si>
  <si>
    <t>The Developer Fee on Acquisition or Non-Acquisition Costs cannot exceed the maximum developer fee percentage of the relative qualifying costs:</t>
  </si>
  <si>
    <r>
      <t xml:space="preserve">Developer Fee </t>
    </r>
    <r>
      <rPr>
        <b/>
        <i/>
        <vertAlign val="superscript"/>
        <sz val="9"/>
        <rFont val="Arial"/>
        <family val="2"/>
      </rPr>
      <t>See Note (1)</t>
    </r>
  </si>
  <si>
    <t>Developer Fee on Acquisition Costs</t>
  </si>
  <si>
    <t>= Max. Dev. Fee (%) on Acq. Costs</t>
  </si>
  <si>
    <t>Does the Applicant's Developer Fee in column 3 on this line meet the limitation requirement?</t>
  </si>
  <si>
    <t>Developer Fee on Non-Acquisition Costs</t>
  </si>
  <si>
    <t>= Max. Dev. Fee (%) on Non-Acq. Costs</t>
  </si>
  <si>
    <r>
      <t>Additional 5% Developer Fee</t>
    </r>
    <r>
      <rPr>
        <sz val="8"/>
        <rFont val="Arial"/>
        <family val="2"/>
      </rPr>
      <t xml:space="preserve"> for Homeless/</t>
    </r>
  </si>
  <si>
    <t>Persons with a Disabling Condition Demographic</t>
  </si>
  <si>
    <t>If 21% is selected for Max. Dev. Fee % above, the 5% operating deficit reserve portion will be automatically entered on this row and is considered to be in addition to the amount(s) listed on the other Developer Fee line item(s).</t>
  </si>
  <si>
    <t>D.</t>
  </si>
  <si>
    <t>TOTAL DEVELOPER FEE</t>
  </si>
  <si>
    <t>= Maximum Total Developer Fee ($)</t>
  </si>
  <si>
    <t>Does the Applicant's Developer Fee in column 3 on Line D. meet the limitation requirement?</t>
  </si>
  <si>
    <t>E.</t>
  </si>
  <si>
    <r>
      <t xml:space="preserve">OPERATING DEFICIT RESERVES </t>
    </r>
    <r>
      <rPr>
        <b/>
        <vertAlign val="superscript"/>
        <sz val="9"/>
        <color theme="1"/>
        <rFont val="Arial"/>
        <family val="2"/>
      </rPr>
      <t>See Note (5)</t>
    </r>
  </si>
  <si>
    <t>F.</t>
  </si>
  <si>
    <t>TOTAL LAND COST</t>
  </si>
  <si>
    <t>G.</t>
  </si>
  <si>
    <r>
      <t xml:space="preserve">TOTAL DEVELOPMENT COST </t>
    </r>
    <r>
      <rPr>
        <b/>
        <vertAlign val="superscript"/>
        <sz val="9"/>
        <rFont val="Arial"/>
        <family val="2"/>
      </rPr>
      <t>See Note (8)</t>
    </r>
  </si>
  <si>
    <t>(C+D+E+F)</t>
  </si>
  <si>
    <t>(Page 4 of 7)</t>
  </si>
  <si>
    <t>Detail/Explanation Sheet</t>
  </si>
  <si>
    <t xml:space="preserve">Totals must agree with Pro Forma.  Provide component descriptions and amounts for each item that has been </t>
  </si>
  <si>
    <t>completed on the Pro Forma that requires a detailed list or explanation.</t>
  </si>
  <si>
    <t>Actual Construction Cost</t>
  </si>
  <si>
    <t>(as listed at Item A1.)</t>
  </si>
  <si>
    <t xml:space="preserve">Off-Site Work:  </t>
  </si>
  <si>
    <t xml:space="preserve">Other:  </t>
  </si>
  <si>
    <t>(as listed at Item A2.)</t>
  </si>
  <si>
    <t xml:space="preserve">Impact Fees:  </t>
  </si>
  <si>
    <t>Financial Costs</t>
  </si>
  <si>
    <t>(as listed at Item A3.)</t>
  </si>
  <si>
    <t>Other:</t>
  </si>
  <si>
    <t>Acquisition Cost of Existing Developments</t>
  </si>
  <si>
    <t>(as listed at Item B2. )</t>
  </si>
  <si>
    <t xml:space="preserve">NOTES: </t>
  </si>
  <si>
    <t xml:space="preserve">Neither brokerage fees nor syndication fees can be included in eligible basis.  Consulting fees, if any, and any financial or other guarantees </t>
  </si>
  <si>
    <t xml:space="preserve">required for the financing must be paid out of the Developer fee. Consulting fees include, but are not limited to, payments for Application </t>
  </si>
  <si>
    <t>consultants, construction management or supervision consultants, or local government consultants.</t>
  </si>
  <si>
    <t>&lt;Enter a whole #&gt;</t>
  </si>
  <si>
    <t>&lt;select from menu&gt;</t>
  </si>
  <si>
    <r>
      <t xml:space="preserve">Some Suggestive Assistance
</t>
    </r>
    <r>
      <rPr>
        <i/>
        <sz val="9"/>
        <color theme="0" tint="-0.499984740745262"/>
        <rFont val="Arial"/>
        <family val="2"/>
      </rPr>
      <t>The criteria below attempts to help the user to know the maximum limits of the restricted funding sources, when possible.  FHFC is not responsible for any programming errors related to the assistance offered below.  Applicant is responsible to verify all inputs to RFA criteria.</t>
    </r>
  </si>
  <si>
    <t>(Page 5 of 7)</t>
  </si>
  <si>
    <t>CONSTRUCTION/REHAB ANALYSIS</t>
  </si>
  <si>
    <t>AMOUNT</t>
  </si>
  <si>
    <t>LENDER/TYPE OF FUNDS</t>
  </si>
  <si>
    <t>A.</t>
  </si>
  <si>
    <t>Total Development Costs</t>
  </si>
  <si>
    <t>Construction Funding Sources:</t>
  </si>
  <si>
    <t>First Mortgage Financing</t>
  </si>
  <si>
    <t>Second Mortgage Financing</t>
  </si>
  <si>
    <t>Third Mortgage Financing</t>
  </si>
  <si>
    <t>Fourth Mortgage Financing</t>
  </si>
  <si>
    <t>Fifth Mortgage Financing</t>
  </si>
  <si>
    <t>Sixth Mortgage Financing</t>
  </si>
  <si>
    <t>Seventh Mortgage Financing</t>
  </si>
  <si>
    <t>Eighth Mortgage Financing</t>
  </si>
  <si>
    <t>Ninth Mortgage Financing</t>
  </si>
  <si>
    <t>Tenth Mortgage Financing</t>
  </si>
  <si>
    <t>HC Equity Proceeds Paid Prior to</t>
  </si>
  <si>
    <t>Completion of Construction which</t>
  </si>
  <si>
    <t>is Prior to Receipt of Final Certificate</t>
  </si>
  <si>
    <t xml:space="preserve">of Occupancy or in the case of </t>
  </si>
  <si>
    <t>Rehabilitation, prior to placed-in</t>
  </si>
  <si>
    <t xml:space="preserve">service date as determined by the </t>
  </si>
  <si>
    <t>Applicant.</t>
  </si>
  <si>
    <t>Deferred Developer Fee</t>
  </si>
  <si>
    <t>Total Construction Sources</t>
  </si>
  <si>
    <t>Construction Funding Surplus</t>
  </si>
  <si>
    <t>(A negative number here represents a funding shortfall.)</t>
  </si>
  <si>
    <t>Each Attachment must be listed behind its own Tab.  DO NOT INCLUDE ALL ATTACHMENTS BEHIND ONE TAB.</t>
  </si>
  <si>
    <t>(Page 6 of 7)</t>
  </si>
  <si>
    <t>PERMANENT ANALYSIS</t>
  </si>
  <si>
    <t>Permanent Funding Sources:</t>
  </si>
  <si>
    <t>HC Syndication/HC Equity Proceeds</t>
  </si>
  <si>
    <t>Total Permanent Funding Sources</t>
  </si>
  <si>
    <t>Permanent Funding Surplus</t>
  </si>
  <si>
    <t>(Page 7 of 7)</t>
  </si>
  <si>
    <t xml:space="preserve">The intent of this page is to assist the Applicant in determining a TDC PU Limitation for the proposed Development and comparing it to the appropriate </t>
  </si>
  <si>
    <t xml:space="preserve">RFA's TDC PU Limitation.  The accuracy of the comparison is dependent upon the accuracy of the inputs and Florida Housing takes no responsibility in </t>
  </si>
  <si>
    <t xml:space="preserve">any programing errors.  FHFC will not use this page to score TDC PU Limitation criteria.  If FHFC makes any adjustments to the Applicant's data or </t>
  </si>
  <si>
    <t xml:space="preserve">assumptions, FHFC's TDC PU for Limitation purposes of the proposed Development or the TDC PU Limitation determined by FHFC may be different than the </t>
  </si>
  <si>
    <t xml:space="preserve">amounts provided below.  Please read the RFA for qualifying responses and definition of terms.  This table is optional and its use is at the sole discretion </t>
  </si>
  <si>
    <t>of the Applicant.   Applicant is responsible to verify and be in compliance with all aspects of the Application to meet RFA criteria.</t>
  </si>
  <si>
    <t>TDC PU LIMITATION ANALYSIS</t>
  </si>
  <si>
    <t>In which county is the proposed Development to be located?</t>
  </si>
  <si>
    <t xml:space="preserve">You have indicated above on row 32 that the Development </t>
  </si>
  <si>
    <t>Category of the Proposed Development is………………………………………….</t>
  </si>
  <si>
    <t>What is the proposed Development's Development Type?</t>
  </si>
  <si>
    <t>For TDC PU Limitation purposes, Garden Apartments include all structure types that are 3 stories or less.</t>
  </si>
  <si>
    <t>Does the proposed Development qualify as Enhanced Structural</t>
  </si>
  <si>
    <t>Systems Construction (ESSC)?</t>
  </si>
  <si>
    <t>The TDC PU Base Limitation for the above defined Development is……………………………………</t>
  </si>
  <si>
    <t>Does the proposed Development qualify for any of the following TDC PU Add-Ons or Multipliers?  Choose all that apply.</t>
  </si>
  <si>
    <t>(a) PHA is a Principal/Affiliate Add-On……………………………………………………………………..</t>
  </si>
  <si>
    <t>(Select one or no option, as applicable)</t>
  </si>
  <si>
    <t>(b) Requesting HOME funds from FHFC Add-On………………………………………………….</t>
  </si>
  <si>
    <t/>
  </si>
  <si>
    <t>(c) Requesting CDBG-DR funds from FHFC Add-On…………………………………………….</t>
  </si>
  <si>
    <t>Tax-Exempt Bond Add-On…………………………………………………………………………………………….</t>
  </si>
  <si>
    <t>(Select if applicable)</t>
  </si>
  <si>
    <t>(a) North Florida Keys Area Multiplier……………………………………………………………..</t>
  </si>
  <si>
    <t>(Select one option if applicable)</t>
  </si>
  <si>
    <t>(b) South Florida Keys Area Multiplier…………………………………………………………….</t>
  </si>
  <si>
    <t>(a) Persons with Developmental Disabilities Multiplier…………………………………………………………</t>
  </si>
  <si>
    <t>(b) Persons with a Disabling Condition Multiplier…………………………………………………</t>
  </si>
  <si>
    <t>(c) Persons with Special Needs Multiplier…………………………………………………………</t>
  </si>
  <si>
    <t>(d) Homelss Demographic Multiplier……………………………………………………………….</t>
  </si>
  <si>
    <t>Elderly ALF Multiplier…………………………………………………………………………….</t>
  </si>
  <si>
    <t>(a) Less than 51 units Multiplier*…………………………………………………………………….</t>
  </si>
  <si>
    <t>(b) More than 50 units, but less than 81 units Multiplier*…………………………………………</t>
  </si>
  <si>
    <t>*For 9% HC Permanent Supportive Housing RFAs only.  The proposed Development must be new construction to qualify as well as not being located in Monroe County.</t>
  </si>
  <si>
    <t>The final overall TDC PU Limitation for the above defined Development is……………………</t>
  </si>
  <si>
    <t>Derivation of the TDC PU of the proposed Development for Limitation purposes:</t>
  </si>
  <si>
    <t>Total Development Costs (Line G., column 3)</t>
  </si>
  <si>
    <t>Less Land Costs (Line F., column 3)</t>
  </si>
  <si>
    <t>Less Operating Deficit Reserves (Line E., column 3)</t>
  </si>
  <si>
    <t>Less Demolition and Relocation Costs, if applicable</t>
  </si>
  <si>
    <t>TDC of the proposed Development for Limitation Purposes:</t>
  </si>
  <si>
    <t>TDC PU of the proposed Development for Limitation Purposes:</t>
  </si>
  <si>
    <t xml:space="preserve">Is the proposed Development's TDC PU for Limitation purposes equal </t>
  </si>
  <si>
    <t>to or less than the TDC PU Limitation provided in the RFA?.......................................................</t>
  </si>
  <si>
    <t xml:space="preserve">The intent of this page is to assist the Applicant in determining the overall Average Median Income for the proposed HC Development.  This portion of the </t>
  </si>
  <si>
    <t xml:space="preserve">Development Cost Pro Forma is to assist the Applicant in understanding some of the variables involved when selecting Income Averaging as the minimum </t>
  </si>
  <si>
    <t xml:space="preserve">housing credit set-aside.  The entries below will not be used to establish the Applicant's set-aside commitment for Application purposes.  This is to be used </t>
  </si>
  <si>
    <t xml:space="preserve">as a tool to assist the Applicant in selecting appropriate set-aside commitments in the Application.  The accuracy of the table is dependent upon the </t>
  </si>
  <si>
    <t xml:space="preserve">accuracy of the inputs and Florida Housing takes no responsibility in any programing errors.  This table is optional and its use is at the sole discretion of the </t>
  </si>
  <si>
    <t xml:space="preserve">Applicant.  Applicant is responsible to verify and be in compliance with all aspects of the Application.  As of the effective date of adoption of Rule Chapter </t>
  </si>
  <si>
    <t xml:space="preserve">67-21, F.A.C., the tax-exempt bond set-aside commitment cannot be income averaged and the bonds will have its own set-aside commitment.  Be sure the </t>
  </si>
  <si>
    <t>two unique set-aside commitments (housing credits and tax-exempt bonds) are compatible.</t>
  </si>
  <si>
    <t>INFORMATION BELOW IS USED TO ASSIST DROP-DOWN MENUS AND VARIOUS FORMULAS.  DO NOT ADJUST.</t>
  </si>
  <si>
    <t>(please select %)</t>
  </si>
  <si>
    <t>Yes</t>
  </si>
  <si>
    <t>New Construction (w/ or w/o Acquisition)</t>
  </si>
  <si>
    <t>Garden</t>
  </si>
  <si>
    <t>No</t>
  </si>
  <si>
    <t>Rehabilitation (w/ or w/o Acquisition)</t>
  </si>
  <si>
    <t>Mid-Rise</t>
  </si>
  <si>
    <t>N/A (Rehab only)</t>
  </si>
  <si>
    <t>High-Rise</t>
  </si>
  <si>
    <r>
      <t>Non-Garden</t>
    </r>
    <r>
      <rPr>
        <i/>
        <sz val="9"/>
        <color theme="0" tint="-0.249977111117893"/>
        <rFont val="Arial"/>
        <family val="2"/>
      </rPr>
      <t xml:space="preserve"> (Rehab only)</t>
    </r>
  </si>
  <si>
    <t>2018-2019</t>
  </si>
  <si>
    <t>Medium</t>
  </si>
  <si>
    <t>PF-NC-GA-ESSC</t>
  </si>
  <si>
    <t>Small</t>
  </si>
  <si>
    <t>PF-NC-GA-W</t>
  </si>
  <si>
    <t>PF-NC-HR-ESSC</t>
  </si>
  <si>
    <t>PF-NC-MR-ESSC</t>
  </si>
  <si>
    <t>PF-NC-MR-W</t>
  </si>
  <si>
    <t>Large</t>
  </si>
  <si>
    <t>PF-RC-GA-</t>
  </si>
  <si>
    <t>PF-RC-NG-</t>
  </si>
  <si>
    <t>SF-NC-GA-ESSC</t>
  </si>
  <si>
    <t>SF-NC-GA-W</t>
  </si>
  <si>
    <t>SF-NC-HR-ESSC</t>
  </si>
  <si>
    <t>SF-NC-MR-ESSC</t>
  </si>
  <si>
    <t>SF-NC-MR-W</t>
  </si>
  <si>
    <t>De Soto</t>
  </si>
  <si>
    <t>SF-RC-GA-</t>
  </si>
  <si>
    <t>SF-RC-NG-</t>
  </si>
  <si>
    <t>PHA/FHFC HOME/CDBG-DR</t>
  </si>
  <si>
    <t>Tax-Exempt Bonds</t>
  </si>
  <si>
    <t>North Florida Keys Area</t>
  </si>
  <si>
    <t>South Florida Keys Area</t>
  </si>
  <si>
    <t>Persons with Developmental Disabilities</t>
  </si>
  <si>
    <t>Persons with a Disabling Condition</t>
  </si>
  <si>
    <t>Homelss</t>
  </si>
  <si>
    <t>&lt;51 Units</t>
  </si>
  <si>
    <t>&gt;50 Units &amp; &lt;81 Units</t>
  </si>
  <si>
    <t>80% AMI</t>
  </si>
  <si>
    <t>120% AMI</t>
  </si>
  <si>
    <t>(enter a value)</t>
  </si>
  <si>
    <t>(a) Persons with Special Needs Multiplier…………………………………………………………</t>
  </si>
  <si>
    <t>Regulated Mortgage Lender</t>
  </si>
  <si>
    <t>Local HFA Bonds</t>
  </si>
  <si>
    <t>Local Government Subsidy</t>
  </si>
  <si>
    <t>FHFC - CDBG-DR</t>
  </si>
  <si>
    <t>FHFC - Demonstration</t>
  </si>
  <si>
    <t>FHFC - EHCL</t>
  </si>
  <si>
    <t>FHFC - HHRP</t>
  </si>
  <si>
    <t>FHFC - HOME</t>
  </si>
  <si>
    <t>FHFC - Legislative Appropriation</t>
  </si>
  <si>
    <t>FHFC - MMRB</t>
  </si>
  <si>
    <t>Saint Johns</t>
  </si>
  <si>
    <t>FHFC - RRLP</t>
  </si>
  <si>
    <t>Saint Lucie</t>
  </si>
  <si>
    <t>FHFC - SAIL</t>
  </si>
  <si>
    <t>FHFC - SAIL ELI</t>
  </si>
  <si>
    <t>FHFC - Workforce</t>
  </si>
  <si>
    <t>USDA RD 514/516</t>
  </si>
  <si>
    <t>USDA RD 515</t>
  </si>
  <si>
    <t>USDA RD 538</t>
  </si>
  <si>
    <t>State Legislation</t>
  </si>
  <si>
    <t>Seller Financing</t>
  </si>
  <si>
    <t>Applicant</t>
  </si>
  <si>
    <t>Affiliate / Principal</t>
  </si>
  <si>
    <t>FHFC - FAF</t>
  </si>
  <si>
    <t>Preservation (w/ or w/o Acquisition)</t>
  </si>
  <si>
    <t>FHFC - FHRP</t>
  </si>
  <si>
    <t>Redevelopment (w/ or w/o Acquisition)</t>
  </si>
  <si>
    <t>FHFC - NHTF</t>
  </si>
  <si>
    <t>FHFC - SHADP</t>
  </si>
  <si>
    <t>FHFC - Viability</t>
  </si>
  <si>
    <t>The required Principals Disclosure Form must be provided with the Application Package in Excel format.</t>
  </si>
  <si>
    <r>
      <t xml:space="preserve">Provide the Credit Enhancer's Commitment or Bond Purchaser's Letter of Interest as </t>
    </r>
    <r>
      <rPr>
        <b/>
        <sz val="11"/>
        <color theme="1"/>
        <rFont val="Calibri"/>
        <family val="2"/>
        <scheme val="minor"/>
      </rPr>
      <t>"Exhibit 5"</t>
    </r>
    <r>
      <rPr>
        <sz val="11"/>
        <color theme="1"/>
        <rFont val="Calibri"/>
        <family val="2"/>
        <scheme val="minor"/>
      </rPr>
      <t>.</t>
    </r>
  </si>
  <si>
    <r>
      <t xml:space="preserve">If the Applicant is requesting 4 percent HC only in this Application and indicates that the proposed Development is eligible for the basis boost, the Applicant must provide the required documentation as </t>
    </r>
    <r>
      <rPr>
        <b/>
        <sz val="11"/>
        <color theme="1"/>
        <rFont val="Calibri"/>
        <family val="2"/>
        <scheme val="minor"/>
      </rPr>
      <t>"Exhibit 4"</t>
    </r>
    <r>
      <rPr>
        <sz val="11"/>
        <color theme="1"/>
        <rFont val="Calibri"/>
        <family val="2"/>
        <scheme val="minor"/>
      </rPr>
      <t>.</t>
    </r>
  </si>
  <si>
    <t>In order to assist the Applicant in completing the Principal Disclosure Form, the Corporation offers an Advance Review Process. The Advance Review Process for Disclosure of Applicant and Developer Principals is available on the Non-Competitive Application webpage and also includes samples which may assist the Applicant in completing the required Principals Disclosure Form.</t>
  </si>
  <si>
    <t>If "Yes", select the Credit Underwriter. If not known, select "unknown".</t>
  </si>
  <si>
    <t>AmeriNat Community Services</t>
  </si>
  <si>
    <t>First Housing Development Corporation</t>
  </si>
  <si>
    <t>Seltzer Management Company</t>
  </si>
  <si>
    <t>Unknown</t>
  </si>
  <si>
    <t>Street Address or closest designated intersection:</t>
  </si>
  <si>
    <t>Longitude in decimal degrees, rounded to at least the sixth decimal place:</t>
  </si>
  <si>
    <t>(1) Applicants committing to the minimum set-aside commitment of 20 percent of the total units at 50 percent of the Area Median Income or less or 40 percent of the total units at 60 percent of the Area Median Income or less must complete the following chart:</t>
  </si>
  <si>
    <t>Before making a commitment, the Applicant should refer to Item j. of the Applicant Certification and Acknowledgement Form.</t>
  </si>
  <si>
    <t>The following health and wellness resident programs are available for All Developments except Elderly ALF Developments:</t>
  </si>
  <si>
    <r>
      <t xml:space="preserve">If the Credit Underwriting for the bonds was prepared by a Credit Underwriter under contract with the Corporation, provide a complete copy of the final Credit Underwriting Report as </t>
    </r>
    <r>
      <rPr>
        <b/>
        <sz val="11"/>
        <color theme="1"/>
        <rFont val="Calibri"/>
        <family val="2"/>
        <scheme val="minor"/>
      </rPr>
      <t>"Exhibit 6"</t>
    </r>
    <r>
      <rPr>
        <sz val="11"/>
        <color theme="1"/>
        <rFont val="Calibri"/>
        <family val="2"/>
        <scheme val="minor"/>
      </rPr>
      <t>.</t>
    </r>
  </si>
  <si>
    <r>
      <t xml:space="preserve">If the Credit Underwriting for the bonds has been completed by a credit underwriter not under contract with the Corporation, provide the following information as </t>
    </r>
    <r>
      <rPr>
        <b/>
        <sz val="11"/>
        <color theme="1"/>
        <rFont val="Calibri"/>
        <family val="2"/>
        <scheme val="minor"/>
      </rPr>
      <t>"Exhibit 6"</t>
    </r>
    <r>
      <rPr>
        <sz val="11"/>
        <color theme="1"/>
        <rFont val="Calibri"/>
        <family val="2"/>
        <scheme val="minor"/>
      </rPr>
      <t>:</t>
    </r>
  </si>
  <si>
    <r>
      <t xml:space="preserve">Provide the following information as </t>
    </r>
    <r>
      <rPr>
        <b/>
        <sz val="11"/>
        <color theme="1"/>
        <rFont val="Calibri"/>
        <family val="2"/>
        <scheme val="minor"/>
      </rPr>
      <t>"Exhibit 7"</t>
    </r>
    <r>
      <rPr>
        <sz val="11"/>
        <color theme="1"/>
        <rFont val="Calibri"/>
        <family val="2"/>
        <scheme val="minor"/>
      </rPr>
      <t>:</t>
    </r>
  </si>
  <si>
    <r>
      <t xml:space="preserve">All Applicants requesting HC must provide the following documentation, as applicable, as </t>
    </r>
    <r>
      <rPr>
        <b/>
        <sz val="11"/>
        <color theme="1"/>
        <rFont val="Calibri"/>
        <family val="2"/>
        <scheme val="minor"/>
      </rPr>
      <t>"Exhibit 8"</t>
    </r>
    <r>
      <rPr>
        <sz val="11"/>
        <color theme="1"/>
        <rFont val="Calibri"/>
        <family val="2"/>
        <scheme val="minor"/>
      </rPr>
      <t>:</t>
    </r>
  </si>
  <si>
    <r>
      <t xml:space="preserve">All Applicants must provide a copy of all other funding proposals that will be used as a source of financing for the proposed Development as </t>
    </r>
    <r>
      <rPr>
        <b/>
        <sz val="11"/>
        <color theme="1"/>
        <rFont val="Calibri"/>
        <family val="2"/>
        <scheme val="minor"/>
      </rPr>
      <t>"Exhibit 9"</t>
    </r>
    <r>
      <rPr>
        <sz val="11"/>
        <color theme="1"/>
        <rFont val="Calibri"/>
        <family val="2"/>
        <scheme val="minor"/>
      </rPr>
      <t>.</t>
    </r>
  </si>
  <si>
    <t>40% of units at 60% Area Median Income (AMI) or lower</t>
  </si>
  <si>
    <t>Suite # (if applicable)</t>
  </si>
  <si>
    <t xml:space="preserve">If "Yes", provide the SADDA ZCTA Number(s):
</t>
  </si>
  <si>
    <t>To ensure that the Application Fee is processed for the correct Application, include the Development Name on the check or money order or identify through the ACH or wire transfer. If submitting a check or money order, provide the check or money order number in the space below. If submitting an ACH or wire transfer, provide the confirmation number and Federal Wire Transfer Number in the space below.</t>
  </si>
  <si>
    <t>&lt;select one&gt;</t>
  </si>
  <si>
    <t>The following resident programs are available for all Developments, regardless of the Demographic Commitment selected by the Applicant at Section 2 of the Application form.</t>
  </si>
  <si>
    <t>Applicants requesting 4 percent HC only to be used with bonds issued by an entity other than the Corporation or a County HFA must also select enough of the following programs for the applicable Demographic Commitment, as selected by the Applicant at Section 2 of the Application form, to achieve a total point value of at least 6 points. Section 12 of the Application instructions outlines the resident programs available for the applicable Demographic Commitments.</t>
  </si>
  <si>
    <t>If requesting 4% HC only to be used with bonds issued by a County HFA:</t>
  </si>
  <si>
    <t>select one&gt;</t>
  </si>
  <si>
    <t>(mm/dd/yyyy)</t>
  </si>
  <si>
    <t>Energy Star qualified ceiling fans in all bedrooms and living areas</t>
  </si>
  <si>
    <t>Energy Star qualified ventilation fans in all bathrooms</t>
  </si>
  <si>
    <t>Install daylight sensors, timers or motion detectors on all outdoor lighting attached to buildings</t>
  </si>
  <si>
    <t>FL Yards and Neighborhoods certification on all landscaping</t>
  </si>
  <si>
    <t>Eco-friendly flooring - Carpet and Rug Institute Green Label certified carpet and pad, FloorScore certified flooring, bamboo, cork, 80% recycled content tile, and/or natural linoleum</t>
  </si>
  <si>
    <t>Eco-friendly cabinets - formaldehyde free and material must be certified by the Forest Stewardship Council, the Environmental Stewardship Program, or a certification program endorsed by the Programme for the Endorsement of Forest Certification</t>
  </si>
  <si>
    <t>Low-flow water fixtures in bathrooms - WaterSense labeled products or the following specifications:  Toilets: 1.28 gallons/flush or less; Urinals: 0.5 gallons/flush; Lavatory Faucets: 1.5 gallons/minute or less at 60 psi flow rate; and Showerheads: 2.0 gallons/minute or less at 80 psi flow rate</t>
  </si>
  <si>
    <t>Low-VOC paint for all interior walls (50 grams per liter or less for flat paint; 150 grams per liter or less for non-flat paint)</t>
  </si>
  <si>
    <t>Energy Star qualified refrigerators, dishwashers and washing machines that are provided by the Applicant</t>
  </si>
  <si>
    <t>Energy efficient windows in each unit (there are specific requirements per Development Type, as outlined in Section 11.b.(3) of the Application instructions</t>
  </si>
  <si>
    <t>Programmable thermostat in each unit</t>
  </si>
  <si>
    <t>Health Care</t>
  </si>
  <si>
    <t>Health and Nutrition Classes</t>
  </si>
  <si>
    <t>Mentoring</t>
  </si>
  <si>
    <t>Health and Wellness Services and Activities</t>
  </si>
  <si>
    <t>Mentoring and Intergenerational</t>
  </si>
  <si>
    <t>Resident Activities</t>
  </si>
  <si>
    <t>Financial Counseling</t>
  </si>
  <si>
    <t>English as a Second Language</t>
  </si>
  <si>
    <t>Resident Assistance Referral Program</t>
  </si>
  <si>
    <t>Swimming Lessons</t>
  </si>
  <si>
    <t>Life Safety Training</t>
  </si>
  <si>
    <t>After School Program for Children (Family or Homeless)</t>
  </si>
  <si>
    <t>First Time Homebuyer Seminars (Family or Homeless)</t>
  </si>
  <si>
    <t>Adult Literacy (Family, Homeless, Elderly Non-ALF, or Elderly ALF)</t>
  </si>
  <si>
    <t>Employment Assistance Program (Family or Homeless)</t>
  </si>
  <si>
    <t>Supported Employment Program (Homeless or Persons with Special Needs)</t>
  </si>
  <si>
    <t>Effective Communication for Conflict Resolution (Homeless or Persons with Special Needs)</t>
  </si>
  <si>
    <t>Safety Awareness Program (Homeless or Persons with Special Needs)</t>
  </si>
  <si>
    <t>Stress Management (Homeless or Persons with Special Needs)</t>
  </si>
  <si>
    <t>Daily Activities (Elderly Non-ALF only)</t>
  </si>
  <si>
    <t>Assistance with Light Housekeeping, Grocery Shopping and/or Laundry (Elderly Non-ALF only)</t>
  </si>
  <si>
    <t>Resident Assurance Check-In Program (Elderly Non-ALF only)</t>
  </si>
  <si>
    <t>24 Hour Support to Assist Residents in Handling Urgent Issues (Elderly Non-ALF or Persons with Special Needs)</t>
  </si>
  <si>
    <t>Medication Administration (Elderly ALF only)</t>
  </si>
  <si>
    <t>Computer Training (Elderly Non-ALF or Elderly ALF)</t>
  </si>
  <si>
    <t>Services for Persons with Alzheimer's Disease and Other Related Disorders (Elderly ALF only)</t>
  </si>
  <si>
    <t>Private Transportation (Elderly Non-ALF, Elderly ALF, or Persons with Special Needs)</t>
  </si>
  <si>
    <t>f.</t>
  </si>
  <si>
    <t>Unit Mix Chart</t>
  </si>
  <si>
    <t>Complete the unit mix chart below:</t>
  </si>
  <si>
    <t>Number of Bedrooms/Bathrooms per Unit</t>
  </si>
  <si>
    <t>Number of Units per Bedroom/Bathroom Type</t>
  </si>
  <si>
    <t>0 Bedroom/1 bathroom</t>
  </si>
  <si>
    <t>1 Bedroom/1 bathroom</t>
  </si>
  <si>
    <t>2 Bedrooms/1 bathroom</t>
  </si>
  <si>
    <t>2 Bedrooms/1.5 bathrooms</t>
  </si>
  <si>
    <t>2 Bedrooms/2 bathrooms</t>
  </si>
  <si>
    <t>3 Bedrooms/1 bathroom</t>
  </si>
  <si>
    <t>3 Bedrooms/1.5 bathrooms</t>
  </si>
  <si>
    <t>3 Bedrooms/2 bathrooms</t>
  </si>
  <si>
    <t>3 Bedrooms/2.5 bathrooms</t>
  </si>
  <si>
    <t>3 Bedrooms/3 bathrooms</t>
  </si>
  <si>
    <t>4 Bedrooms/1 bathroom</t>
  </si>
  <si>
    <t>4 Bedrooms/1.5 bathrooms</t>
  </si>
  <si>
    <t>4 Bedrooms/2 bathrooms</t>
  </si>
  <si>
    <t>4 Bedrooms/2.5 bathrooms</t>
  </si>
  <si>
    <t>4 Bedrooms/3 bathrooms</t>
  </si>
  <si>
    <t>4 Bedrooms/3.5 bathrooms</t>
  </si>
  <si>
    <t>4 Bedrooms/4 bathrooms</t>
  </si>
  <si>
    <t>2 points</t>
  </si>
  <si>
    <t>3 points</t>
  </si>
  <si>
    <t>1 point</t>
  </si>
  <si>
    <t>4 points</t>
  </si>
  <si>
    <t>Total Points selected in 12.b. above</t>
  </si>
  <si>
    <t>(1) Optional Features and Amenities for all Developments</t>
  </si>
  <si>
    <t>Total Number of Points selected in (1) above:</t>
  </si>
  <si>
    <t>Total number of points selected in (2) above:</t>
  </si>
  <si>
    <t>Total number of green building features selected at b. above:</t>
  </si>
  <si>
    <t>Total number of resident programs selected at a. above:</t>
  </si>
  <si>
    <t>*The Authorized Principal Representative must type their name indicating the acknowledgement and certification of these requirements.</t>
  </si>
  <si>
    <t>Applicant Certification and Acknowledgement Form
Section 16</t>
  </si>
  <si>
    <t>The Applicant certifies and acknowledges that:</t>
  </si>
  <si>
    <t>The proposed Development can be completed and operating within the development schedule and budget (i) outlined in the final Credit Underwriting Report submitted with the Application form, or (ii) submitted to the Corporation as a part of the Application form.</t>
  </si>
  <si>
    <t>Except for proposed Developments involving bonds issued by a County HFA which are exempted from this requirement, the Applicant acknowledges that any funding preliminarily secured by the Applicant is expressly conditioned upon any independent review, analysis and verification of all information contained in this Application that may be conducted by the Corporation, the successful completion of Credit Underwriting, and all necessary approvals by the Board of Directors, Corporation or other legal counsel, Bond Counsel, if applicable, the Credit Underwriter, and Corporation Staff.</t>
  </si>
  <si>
    <t xml:space="preserve">The Applicant acknowledges and certifies that it will abide by all commitments, requirements, and due dates outlined in the Application. Failure to provide the required information by any stated deadlines may result in the withdrawal of the invitation to enter credit underwriting, unless an extension is approved by the Corporation.  </t>
  </si>
  <si>
    <t>The Applicant will promptly furnish such other supporting information, documents, and pay such fees as may be requested or required by the Corporation and/or the Credit Underwriter.</t>
  </si>
  <si>
    <t>If the Applicant enters Credit Underwriting at its own risk, the Applicant understands and agrees that the Corporation is not responsible or liable for actions taken by the Applicant in reliance on a conditional Credit Underwriting invitation by the Corporation. If the Applicant elects to enter Credit Underwriting based on a conditional Credit Underwriting invitation, the Applicant understands and agrees that it is doing so at Applicant’s sole risk and, by its execution below, accepts such risk as its own, and hereby waives any and all claims and actions for damages or costs against Florida Housing and/or the Credit Underwriter in connection therewith.</t>
  </si>
  <si>
    <t>The Applicant commits that no qualified residents will be refused occupancy because they have Section 8 vouchers or certificates.  The Applicant further commits to actively seek tenants from public housing waiting lists and tenants who are participating in and/or have successfully completed the training provided by welfare to work or self-sufficiency type programs.</t>
  </si>
  <si>
    <t>g.</t>
  </si>
  <si>
    <t>The Applicant commits to participate in the statewide housing locator system, as required by Florida Housing.</t>
  </si>
  <si>
    <t>h.</t>
  </si>
  <si>
    <r>
      <t>The Applicant and all Financial Beneficiaries have read all applicable Corporation rules governing this Application form and have read the Instructions for completing this Application form and will abide by the applicable Florida Statutes and administrative rules, including, but not limited to, Rule Chapter</t>
    </r>
    <r>
      <rPr>
        <strike/>
        <sz val="11"/>
        <color theme="1"/>
        <rFont val="Times New Roman"/>
        <family val="1"/>
      </rPr>
      <t>s</t>
    </r>
    <r>
      <rPr>
        <sz val="11"/>
        <color theme="1"/>
        <rFont val="Times New Roman"/>
        <family val="1"/>
      </rPr>
      <t xml:space="preserve"> 67-21, Florida Administrative Code.  The Applicant and all Financial Beneficiaries have read, understand and will comply with Section 42 of the Internal Revenue Code, as amended, and all related federal regulations. </t>
    </r>
  </si>
  <si>
    <t>i.</t>
  </si>
  <si>
    <t>In eliciting information from third parties required or included in this Application, the Applicant has provided such parties information that accurately describes the Development as proposed in this Application. The Applicant has reviewed the third party information included in this Application and the information provided by any such party is based upon, and accurate with respect to, the Development as proposed in this Application.</t>
  </si>
  <si>
    <t>j.</t>
  </si>
  <si>
    <t>The Applicant’s commitment to set aside units in the proposed Development for the affordability period stated by the Applicant at question 10.c of the Application form is subject to the following:</t>
  </si>
  <si>
    <t>With certain exceptions, if there is an existing Corporation-issued LURA and/or EUA on the proposed Development site, in submitting this Application the Applicant knowingly, voluntarily and irrevocably commits to waive, and does hereby waive, for the duration of the total affordability period (a) as indicated by the Applicant in the Application or (b) the affordability period stated in the existing Corporation-issued LURA and/or EUA, whichever is greater, the option to convert to market, including any option or right to submit a request for a qualified contract, after year fourteen (14), and any other option, right or process available to the Applicant to terminate (or that would result in the termination of) the affordability period indicated in the Application at any time prior to the expiration of its full term.  The exceptions to the above provision are: (i) if there is an existing LURA for the Predevelopment Loan (PLP) Program and/or the Elderly Housing Community Loan (EHCL) Program, (ii) if there is an existing LURA for the MMRB Program where no Corporation funding other than PLP and/or EHCL was involved with the original MMRB award, or (iii) if there is an existing EUA for Non-Competitive HC where no Corporation funding other than MMRB, PLP and/or EHCL was involved with the original Non-Competitive HC award.</t>
  </si>
  <si>
    <t xml:space="preserve">(1) </t>
  </si>
  <si>
    <t>k.</t>
  </si>
  <si>
    <t>The proposed equity amount to be paid prior to or simultaneous with the closing of construction financing is at least 15 percent of the total proposed equity to be provided (the 15 percent criteria), subject to the following:</t>
  </si>
  <si>
    <t>If syndicating/selling the Housing Credits, there are two exceptions to the preceding sentence.  First, if there is a bridge loan proposal within the equity proposal that provides for bridge loan proceeds that equal at least 15 percent of the amount of total proposed equity to be provided to be made available prior to or simultaneous with closing of construction financing, the 15 percent criteria will be met.  Second, if there is a separate bridge loan proposal from either the equity provider, any entity that is controlled directly or indirectly by the equity provider, or a subsidiary of the equity provider’s parent holding company, and the proposal explicitly proposes an amount to be made available prior to or simultaneous with the closing of construction financing that equals at least 15 percent of the total proposed equity to be paid stated in the equity proposal, the 15 percent criteria is met.  Bridge loan proposals that are not within the equity proposal, though, must meet the criteria previously stated for debt financing with the exception that evidence of ability to fund does not have to be provided.  The Applicant may include the proposed amount of the bridge loan as equity proceeds on the Construction or Rehabilitation Analysis and on the Permanent Analysis (Note:  this 15 percent criteria must be reflected in the limited partnership agreement or limited liability company operating agreement); or</t>
  </si>
  <si>
    <t>If not syndicating/selling the Housing Credits, proceeds from a bridge loan will not count toward meeting the 15 percent criteria;</t>
  </si>
  <si>
    <t>l.</t>
  </si>
  <si>
    <t>The Applicant certifies that there are no agreements, other than the letter of intent provided with this Application or the Limited Partnership Agreement, between the Applicant and the Housing Credit Syndicator/equity provider.</t>
  </si>
  <si>
    <t>m.</t>
  </si>
  <si>
    <t>The Applicant certifies that the complete Limited Partnership Agreement, including any amendments thereto, will be divulged to the Corporation and the credit underwriter.</t>
  </si>
  <si>
    <t>n.</t>
  </si>
  <si>
    <t>o.</t>
  </si>
  <si>
    <r>
      <t xml:space="preserve">If requested by the Corporation, the Applicant understands and agrees to provide the Corporation with additional clarifying documentation, including the </t>
    </r>
    <r>
      <rPr>
        <sz val="11"/>
        <color rgb="FF000000"/>
        <rFont val="Times New Roman"/>
        <family val="1"/>
      </rPr>
      <t>independent certified public accountant’s audit documentation from the review of the development and construction costs, in order to timely review the final cost certification documentation.</t>
    </r>
  </si>
  <si>
    <t>p.</t>
  </si>
  <si>
    <t>The Applicant, the Developer and all Principals are in good standing among all other state agencies and have not been prohibited from applying for funding.</t>
  </si>
  <si>
    <t>q.</t>
  </si>
  <si>
    <t>The undersigned understands and agrees that, if requested by the Corporation, the Applicant must submit IRS Form 8821 for all Financial Beneficiaries prior to Final Housing Credit Allocation.</t>
  </si>
  <si>
    <t>r.</t>
  </si>
  <si>
    <t>The Applicant understands and agrees to cooperate with any audits conducted in accordance with the provisions set forth in Section 20.055(5), F.S.</t>
  </si>
  <si>
    <t>s.</t>
  </si>
  <si>
    <t>The undersigned is authorized to bind the Applicant and all Financial Beneficiaries to this certification and warranty of truthfulness and completeness of the Application form.</t>
  </si>
  <si>
    <t>t.</t>
  </si>
  <si>
    <t>The Applicant understands and agrees to participate in the Development work center using the Procorem secure portal.</t>
  </si>
  <si>
    <t>Under the penalties of perjury, I declare and certify that I have read the foregoing and that the information is true, correct and complete.</t>
  </si>
  <si>
    <t>Signature of Authorized Principal Representative*</t>
  </si>
  <si>
    <t>Title</t>
  </si>
  <si>
    <r>
      <t xml:space="preserve">Provide the requested information for the Federal Employer Identification Number as </t>
    </r>
    <r>
      <rPr>
        <b/>
        <i/>
        <sz val="11"/>
        <color theme="1"/>
        <rFont val="Calibri"/>
        <family val="2"/>
        <scheme val="minor"/>
      </rPr>
      <t>"Exhibit 1"</t>
    </r>
    <r>
      <rPr>
        <i/>
        <sz val="11"/>
        <color theme="1"/>
        <rFont val="Calibri"/>
        <family val="2"/>
        <scheme val="minor"/>
      </rPr>
      <t>.</t>
    </r>
  </si>
  <si>
    <t xml:space="preserve"> </t>
  </si>
  <si>
    <t>Applicants requesting Corporation-issued MMRB with 4 percent HC, must select at least five (5) of the following Green Building Features.</t>
  </si>
  <si>
    <t>Applicants requesting Corporation-issued MMRB with 4 percent HC, must select enough of the features set out in (1) below to achieve a total point value of at least 6 points.</t>
  </si>
  <si>
    <t>Applicants requesting Corporation-issued MMRB with 4 percent HC, must select at least one (1) of the following programs and Applicants requesting 4 percent HC only to be used with bonds issued by an entity other than the Corporation or a County HFA must select at least four (4) of the following programs. These programs are outlined in Section 12.c. of the Application instructions.</t>
  </si>
  <si>
    <t>If there is no existing Corporation-issued LURA and/or EUA on the proposed Development site, or if there is an existing Corporation-issued LURA and/or EUA that meets any of the exceptions outlined in (1) above, the Applicant knowingly, voluntarily and irrevocably commits to waive, and does hereby waive, its option to convert to market after year fourteen (14) only if the Applicant commits to set aside units in the proposed Development for a period of time greater than the HC 30 year minimum.</t>
  </si>
  <si>
    <t>Application Number:</t>
  </si>
  <si>
    <t>For FHFC Use only</t>
  </si>
  <si>
    <t>Date Application met threshold:</t>
  </si>
  <si>
    <t>4 Percent HC only w/3rd party bonds (to be used for Tax-Exempt Bond-Financed Developments where bonds are issued by entity other than the Corporation or a County HFA)</t>
  </si>
  <si>
    <t>4 Percent HC only w/HFA Bonds (to be used for Tax-Exempt Bond-Financed Developments where bonds are issued by County Housing Finance Authority established pursuant to Section 159.604, F.S.)</t>
  </si>
  <si>
    <t>Required federal and state law and building code regulations are outlined in Section 11.a. and required accessibility features outlined in Section 11.a.(1),(2), and (3)</t>
  </si>
  <si>
    <t>The Applicant has read, understands, and will comply with the Capital Needs Assessment outlined in Section E.</t>
  </si>
  <si>
    <t>u.</t>
  </si>
  <si>
    <t>Indicate the total number of units that will have the following types of rental assistance. If none, enter "0" .</t>
  </si>
  <si>
    <t>The Applicant understands and agrees that it will ensure that (i) none of the General Contractor duties to manage and control the construction of the Development are subcontracted; (ii) none of the construction or inspection work is performed by  the General Contractor, with the following exceptions: (A) the General Contractor may perform its duties to manage and control the construction of the Development; and (B) the General Contractor may self-perform work of a de minimis amount, defined for purposes of this paragraph as the lesser of $350,000 or 5 percent of the construction contract; (iii) no construction cost is subcontracted to any entity that has common ownership or is an Affiliate of the General Contractor, Developer, or Applicant, as further described in subsection 67-21.014(2)(r) and/or 67-21.026(12); and (iv) a provision is provided in the contract with General Contractor that it will comply with subsection 67-21.014(2)(r) and/or 67-21.026(12), as applicable.</t>
  </si>
  <si>
    <t>Green Building Certification Programs</t>
  </si>
  <si>
    <t xml:space="preserve">Applicants proposing New Construction and requesting either Corporation-issued MMRB with 4 percent HC, or 4 percent HC only to be used with bonds issued by an entity other than the Corporation or a County HFA, must select one of the following Green Building Certification programs: </t>
  </si>
  <si>
    <t>Leadership in Energy and Environmental Design (LEED)</t>
  </si>
  <si>
    <t>Florida Green Building Coalition (FGBC)</t>
  </si>
  <si>
    <t>Enterprise Green Communities</t>
  </si>
  <si>
    <t>ICC 700 National Green Building Standard (NGBS)</t>
  </si>
  <si>
    <t>20 Percent of the total units at or below 50 percent AMI</t>
  </si>
  <si>
    <t>40 percent of the total units at or below 60% AMI</t>
  </si>
  <si>
    <t>For MMRB Developments, if the IRS minimum set-aside for Housing Credits is Average Income Test, Applicants must select one of the following for the MMRB Set-Aside commitment.</t>
  </si>
  <si>
    <t>*The Average AMI of all Qualifying HC Units must be less than 60%</t>
  </si>
  <si>
    <t>Average AMI of the Qualifying HC Units*</t>
  </si>
  <si>
    <t>Water heaters installed with the minimum efficiency specifications as outlined in Section 11.b.(3) of the Application instructions</t>
  </si>
  <si>
    <t>Air Conditioning (in unit or commercial) meeting specifications as outlined in Section 11.b.(3) of the Application instructions</t>
  </si>
  <si>
    <t>30 year expected life roofing on all buildings (2 points)</t>
  </si>
  <si>
    <t>Emergency call service in all units (3 points)</t>
  </si>
  <si>
    <t>Exercise room with appropriate equipment. The exercise room must have secure entry (1 point)</t>
  </si>
  <si>
    <t>Community center or clubhouse (3 points)</t>
  </si>
  <si>
    <t>Swimming Pool (2 points)</t>
  </si>
  <si>
    <t>Playground/tot lot, accessible to children with disabilities (must be sized in proportion to Development's size and expected resident population with age-appropriate equipment (2 points)</t>
  </si>
  <si>
    <t>Car care area (for car cleaning/washing/vacuuming) (1 Point)</t>
  </si>
  <si>
    <t>Two or more parking spaces per total number of units (1 point)</t>
  </si>
  <si>
    <t>Picnic area with hard cover permanent roof of a design compatible with the Development, open on all sides, containing at least three permanent picnic tables with benches and an adjoining permanent outdoor grill (1 point)</t>
  </si>
  <si>
    <t>Computer lab on-site with minimum one computer per 20 units, with internet access, basic word processing, spreadsheets and assorted educational and entertainment software programs and at least one printer (1 point)</t>
  </si>
  <si>
    <t>Each unit wired for high speed internet (1 point)</t>
  </si>
  <si>
    <t>One outside recreation facility consisting of shuffleboard court and appropriate equipment, bocce ball court or lawn bowling court and appropriate equipment, tennis court, full basketball court or volleyball court. (Specific facility will be committed to during Credit Underwriting.  (2 points)</t>
  </si>
  <si>
    <t>Two outside recreation facilities. (Applicant must provide two separate facilities which must be approved by Corporation staff and servicers during Credit Underwriting) (2 points)</t>
  </si>
  <si>
    <t>Laundry hook-ups and space for full-size washer and dryer inside each unit (1 point)</t>
  </si>
  <si>
    <t>Dryer and Energy Star qualified washer in a dedicated space with hook-ups within each unit, provided at no charge to the resident during the term of any lease (3 points)</t>
  </si>
  <si>
    <t>Laundry facilities with full-size dryers and Energy Star qualified washers available in at least one common area on site - minimum 1 washer and 1 dryer for every 12 units (1 point)</t>
  </si>
  <si>
    <t>Laundry facilities with full-size dryers and Energy Star qualified washers available in at least one common area on every floor in each building of the Development if Development consists of more than one building and/or more than one story - minimum 1 washer and 1 dryer for every 12 units (2 points)</t>
  </si>
  <si>
    <t>Garage for each unit which consists of a permanent, fully enclosable structure designed to accommodate one or more automobiles, either attached to the unit or detached but located on the same property, provided at no charge to the resident (3 points)</t>
  </si>
  <si>
    <t>Carport for each unit which consists of a permanent covered and paved area, attached to the unit and designed to accommodate one or more automobiles, provided at no charge to the resident (2 points)</t>
  </si>
  <si>
    <t>Fenced back yard for each unit which consists of a portion of the property behind each unit that is enclosed by a wood, privacy or chain link fence of a minimum height of 48". Direct access to the fenced back yard for each unit must be afforded solely by a door from that unit and no other unit (2 points)</t>
  </si>
  <si>
    <t>Ceramic tile bathroom floors in all units (2 points)</t>
  </si>
  <si>
    <t>Microwave oven in each unit (1 point)</t>
  </si>
  <si>
    <t>Marble window sills in all units (1 point)</t>
  </si>
  <si>
    <t>Steel exterior door frames for all exterior doors for all units (1 point)</t>
  </si>
  <si>
    <t>At least 1 1/2 bathrooms (one full bath and one with at least a toilet and sink) in all 2-bedroom new construction units.  Note: In order to be eligible to select this feature the Development must have at least one 2-bedroom new construction unit.  (2 points)</t>
  </si>
  <si>
    <t>Double compartment kitchen sink in all units (1 point)</t>
  </si>
  <si>
    <t>Pantry in kitchen area in all new construction units - must be no less than 20 cubic feet of storage space. Pantry cannot be just an under- or over-the-counter cabinet. (2 points)</t>
  </si>
  <si>
    <t>Garbage disposal in all units (1 point)</t>
  </si>
  <si>
    <t>New kitchen cabinets and counter top(s) in all rehabilitation units (3 points)</t>
  </si>
  <si>
    <t>New bathroom cabinet(s), excluding medicine cabinet, in all rehabilitation units (1 point)</t>
  </si>
  <si>
    <t>New plumbing fixtures in kitchen and bathroom(s) in all rehabilitation units [minimum of new sink and new faucets in kitchen and minimum of new tub, new toilet, new sink and new faucets in bathroom(s)] (3 points)</t>
  </si>
  <si>
    <r>
      <t xml:space="preserve">Cool Roof* Coatings:
</t>
    </r>
    <r>
      <rPr>
        <u/>
        <sz val="9"/>
        <color theme="1"/>
        <rFont val="Calibri"/>
        <family val="2"/>
        <scheme val="minor"/>
      </rPr>
      <t>Low-Slope Roof Products</t>
    </r>
    <r>
      <rPr>
        <sz val="9"/>
        <color theme="1"/>
        <rFont val="Calibri"/>
        <family val="2"/>
        <scheme val="minor"/>
      </rPr>
      <t xml:space="preserve">
        Initial Solar Reflectance: ≥82
        Aged Solar Reflectance: ≥ 64
</t>
    </r>
    <r>
      <rPr>
        <u/>
        <sz val="9"/>
        <color theme="1"/>
        <rFont val="Calibri"/>
        <family val="2"/>
        <scheme val="minor"/>
      </rPr>
      <t>Steep-Slope Roof Products</t>
    </r>
    <r>
      <rPr>
        <sz val="9"/>
        <color theme="1"/>
        <rFont val="Calibri"/>
        <family val="2"/>
        <scheme val="minor"/>
      </rPr>
      <t xml:space="preserve">
        Initial Solar Reflectance: ≥ 39
        Aged Solar Reflectance: ≥ 32</t>
    </r>
  </si>
  <si>
    <r>
      <t xml:space="preserve">Cool Roof* Materials:
</t>
    </r>
    <r>
      <rPr>
        <u/>
        <sz val="9"/>
        <color theme="1"/>
        <rFont val="Calibri"/>
        <family val="2"/>
        <scheme val="minor"/>
      </rPr>
      <t>Low-Slope Roof Products</t>
    </r>
    <r>
      <rPr>
        <sz val="9"/>
        <color theme="1"/>
        <rFont val="Calibri"/>
        <family val="2"/>
        <scheme val="minor"/>
      </rPr>
      <t xml:space="preserve">
        Initial Solar Reflectance: ≥82
        Aged Solar Reflectance: ≥ 64
</t>
    </r>
    <r>
      <rPr>
        <u/>
        <sz val="9"/>
        <color theme="1"/>
        <rFont val="Calibri"/>
        <family val="2"/>
        <scheme val="minor"/>
      </rPr>
      <t>Steep-Slope Roof Products</t>
    </r>
    <r>
      <rPr>
        <sz val="9"/>
        <color theme="1"/>
        <rFont val="Calibri"/>
        <family val="2"/>
        <scheme val="minor"/>
      </rPr>
      <t xml:space="preserve">
        Initial Solar Reflectance: ≥ 39
        Aged Solar Reflectance: ≥ 32</t>
    </r>
  </si>
  <si>
    <t>*The Applicant may choose only one option related to Cool Roof.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</si>
</sst>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164" formatCode="&quot;(&quot;0&quot;)&quot;"/>
    <numFmt numFmtId="165" formatCode="0&quot; Units&quot;"/>
    <numFmt numFmtId="166" formatCode="&quot;$&quot;#,##0.00"/>
    <numFmt numFmtId="167" formatCode="0&quot;% Set-Aside&quot;"/>
    <numFmt numFmtId="168" formatCode="#,##0&quot;.&quot;"/>
    <numFmt numFmtId="169" formatCode="0&quot;.&quot;"/>
    <numFmt numFmtId="170" formatCode="&quot;$&quot;#,##0&quot; Per Set-Aside Unit&quot;"/>
    <numFmt numFmtId="171" formatCode="&quot;$&quot;#,##0&quot; Per Development&quot;"/>
    <numFmt numFmtId="172" formatCode="&quot;$&quot;#,##0.00&quot; as a % of TDC&quot;"/>
    <numFmt numFmtId="173" formatCode="0.000%"/>
  </numFmts>
  <fonts count="7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2" tint="-0.499984740745262"/>
      <name val="Calibri"/>
      <family val="2"/>
      <scheme val="minor"/>
    </font>
    <font>
      <sz val="11"/>
      <name val="Calibri"/>
      <family val="2"/>
      <scheme val="minor"/>
    </font>
    <font>
      <b/>
      <sz val="10"/>
      <name val="Arial"/>
      <family val="2"/>
    </font>
    <font>
      <sz val="10"/>
      <color rgb="FF0000FF"/>
      <name val="Arial"/>
      <family val="2"/>
    </font>
    <font>
      <i/>
      <sz val="9"/>
      <color theme="1"/>
      <name val="Arial"/>
      <family val="2"/>
    </font>
    <font>
      <sz val="9"/>
      <color theme="1"/>
      <name val="Arial"/>
      <family val="2"/>
    </font>
    <font>
      <sz val="8"/>
      <color theme="1"/>
      <name val="Arial"/>
      <family val="2"/>
    </font>
    <font>
      <sz val="10"/>
      <name val="Arial"/>
      <family val="2"/>
    </font>
    <font>
      <u/>
      <sz val="10"/>
      <color theme="1"/>
      <name val="Arial"/>
      <family val="2"/>
    </font>
    <font>
      <u/>
      <sz val="8"/>
      <name val="Arial"/>
      <family val="2"/>
    </font>
    <font>
      <sz val="8"/>
      <name val="Arial"/>
      <family val="2"/>
    </font>
    <font>
      <strike/>
      <sz val="10"/>
      <color theme="1"/>
      <name val="Arial"/>
      <family val="2"/>
    </font>
    <font>
      <b/>
      <sz val="8"/>
      <name val="Arial"/>
      <family val="2"/>
    </font>
    <font>
      <b/>
      <sz val="10"/>
      <color rgb="FFFF0000"/>
      <name val="Arial"/>
      <family val="2"/>
    </font>
    <font>
      <b/>
      <sz val="10"/>
      <color theme="1"/>
      <name val="Arial"/>
      <family val="2"/>
    </font>
    <font>
      <i/>
      <sz val="9"/>
      <color theme="0" tint="-0.499984740745262"/>
      <name val="Arial"/>
      <family val="2"/>
    </font>
    <font>
      <sz val="9"/>
      <color theme="0" tint="-0.499984740745262"/>
      <name val="Arial"/>
      <family val="2"/>
    </font>
    <font>
      <i/>
      <sz val="9"/>
      <name val="Arial"/>
      <family val="2"/>
    </font>
    <font>
      <sz val="9"/>
      <name val="Arial"/>
      <family val="2"/>
    </font>
    <font>
      <sz val="9"/>
      <color rgb="FF0000FF"/>
      <name val="Arial"/>
      <family val="2"/>
    </font>
    <font>
      <b/>
      <sz val="9"/>
      <name val="Arial"/>
      <family val="2"/>
    </font>
    <font>
      <sz val="9"/>
      <color theme="0"/>
      <name val="Arial"/>
      <family val="2"/>
    </font>
    <font>
      <b/>
      <vertAlign val="superscript"/>
      <sz val="9"/>
      <name val="Arial"/>
      <family val="2"/>
    </font>
    <font>
      <b/>
      <sz val="9"/>
      <color rgb="FF0000FF"/>
      <name val="Arial"/>
      <family val="2"/>
    </font>
    <font>
      <b/>
      <i/>
      <sz val="10"/>
      <color rgb="FFFF0000"/>
      <name val="Arial"/>
      <family val="2"/>
    </font>
    <font>
      <b/>
      <sz val="9"/>
      <color theme="1"/>
      <name val="Arial"/>
      <family val="2"/>
    </font>
    <font>
      <b/>
      <vertAlign val="superscript"/>
      <sz val="9"/>
      <color theme="1"/>
      <name val="Arial"/>
      <family val="2"/>
    </font>
    <font>
      <vertAlign val="superscript"/>
      <sz val="9"/>
      <name val="Arial"/>
      <family val="2"/>
    </font>
    <font>
      <sz val="10"/>
      <color theme="0" tint="-0.499984740745262"/>
      <name val="Arial"/>
      <family val="2"/>
    </font>
    <font>
      <i/>
      <sz val="8"/>
      <color theme="0" tint="-0.499984740745262"/>
      <name val="Arial"/>
      <family val="2"/>
    </font>
    <font>
      <b/>
      <sz val="9"/>
      <color theme="0"/>
      <name val="Arial"/>
      <family val="2"/>
    </font>
    <font>
      <sz val="9"/>
      <color indexed="12"/>
      <name val="Arial"/>
      <family val="2"/>
    </font>
    <font>
      <strike/>
      <sz val="10"/>
      <name val="Arial"/>
      <family val="2"/>
    </font>
    <font>
      <b/>
      <strike/>
      <sz val="9"/>
      <name val="Arial"/>
      <family val="2"/>
    </font>
    <font>
      <strike/>
      <sz val="9"/>
      <color indexed="12"/>
      <name val="Arial"/>
      <family val="2"/>
    </font>
    <font>
      <strike/>
      <sz val="9"/>
      <name val="Arial"/>
      <family val="2"/>
    </font>
    <font>
      <i/>
      <u/>
      <sz val="10"/>
      <color theme="1"/>
      <name val="Arial"/>
      <family val="2"/>
    </font>
    <font>
      <b/>
      <i/>
      <vertAlign val="superscript"/>
      <sz val="9"/>
      <name val="Arial"/>
      <family val="2"/>
    </font>
    <font>
      <b/>
      <sz val="9"/>
      <color indexed="10"/>
      <name val="Arial"/>
      <family val="2"/>
    </font>
    <font>
      <u/>
      <sz val="10"/>
      <name val="Arial"/>
      <family val="2"/>
    </font>
    <font>
      <b/>
      <i/>
      <sz val="10"/>
      <name val="Arial"/>
      <family val="2"/>
    </font>
    <font>
      <i/>
      <sz val="8"/>
      <name val="Arial"/>
      <family val="2"/>
    </font>
    <font>
      <i/>
      <sz val="10"/>
      <name val="Arial"/>
      <family val="2"/>
    </font>
    <font>
      <strike/>
      <u/>
      <sz val="10"/>
      <name val="Arial"/>
      <family val="2"/>
    </font>
    <font>
      <strike/>
      <sz val="10"/>
      <color indexed="12"/>
      <name val="Arial"/>
      <family val="2"/>
    </font>
    <font>
      <b/>
      <u/>
      <sz val="10"/>
      <name val="Arial"/>
      <family val="2"/>
    </font>
    <font>
      <sz val="8"/>
      <color theme="0"/>
      <name val="Arial"/>
      <family val="2"/>
    </font>
    <font>
      <b/>
      <i/>
      <sz val="10"/>
      <color theme="1"/>
      <name val="Arial"/>
      <family val="2"/>
    </font>
    <font>
      <sz val="10"/>
      <color theme="0"/>
      <name val="Arial"/>
      <family val="2"/>
    </font>
    <font>
      <sz val="9"/>
      <color rgb="FF7030A0"/>
      <name val="Arial"/>
      <family val="2"/>
    </font>
    <font>
      <i/>
      <sz val="10"/>
      <color theme="1"/>
      <name val="Arial"/>
      <family val="2"/>
    </font>
    <font>
      <i/>
      <sz val="8"/>
      <color theme="1"/>
      <name val="Arial"/>
      <family val="2"/>
    </font>
    <font>
      <b/>
      <u/>
      <sz val="10"/>
      <color theme="1"/>
      <name val="Arial"/>
      <family val="2"/>
    </font>
    <font>
      <b/>
      <i/>
      <sz val="9"/>
      <color rgb="FFC00000"/>
      <name val="Arial"/>
      <family val="2"/>
    </font>
    <font>
      <sz val="10"/>
      <color theme="0" tint="-0.249977111117893"/>
      <name val="Arial"/>
      <family val="2"/>
    </font>
    <font>
      <sz val="10"/>
      <color rgb="FF7030A0"/>
      <name val="Arial"/>
      <family val="2"/>
    </font>
    <font>
      <i/>
      <sz val="9"/>
      <color theme="0" tint="-0.249977111117893"/>
      <name val="Arial"/>
      <family val="2"/>
    </font>
    <font>
      <i/>
      <u/>
      <sz val="10"/>
      <color theme="0" tint="-0.249977111117893"/>
      <name val="Arial"/>
      <family val="2"/>
    </font>
    <font>
      <sz val="10"/>
      <color theme="1"/>
      <name val="Calibri"/>
      <family val="2"/>
      <scheme val="minor"/>
    </font>
    <font>
      <u/>
      <sz val="11"/>
      <color theme="7" tint="0.79998168889431442"/>
      <name val="Calibri"/>
      <family val="2"/>
      <scheme val="minor"/>
    </font>
    <font>
      <u/>
      <sz val="11"/>
      <color theme="1"/>
      <name val="Calibri"/>
      <family val="2"/>
      <scheme val="minor"/>
    </font>
    <font>
      <sz val="11"/>
      <color rgb="FFFF0000"/>
      <name val="Calibri"/>
      <family val="2"/>
      <scheme val="minor"/>
    </font>
    <font>
      <sz val="10"/>
      <color theme="1"/>
      <name val="Arial"/>
      <family val="2"/>
    </font>
    <font>
      <u/>
      <sz val="11"/>
      <name val="Calibri"/>
      <family val="2"/>
      <scheme val="minor"/>
    </font>
    <font>
      <sz val="9"/>
      <color theme="1"/>
      <name val="Calibri"/>
      <family val="2"/>
      <scheme val="minor"/>
    </font>
    <font>
      <sz val="11"/>
      <color rgb="FF0000FF"/>
      <name val="Calibri"/>
      <family val="2"/>
      <scheme val="minor"/>
    </font>
    <font>
      <sz val="11"/>
      <color theme="1"/>
      <name val="Times New Roman"/>
      <family val="1"/>
    </font>
    <font>
      <strike/>
      <sz val="11"/>
      <color theme="1"/>
      <name val="Times New Roman"/>
      <family val="1"/>
    </font>
    <font>
      <sz val="11"/>
      <color rgb="FF000000"/>
      <name val="Times New Roman"/>
      <family val="1"/>
    </font>
    <font>
      <b/>
      <sz val="11"/>
      <color theme="1"/>
      <name val="Times New Roman"/>
      <family val="1"/>
    </font>
    <font>
      <sz val="11"/>
      <color theme="0"/>
      <name val="Calibri"/>
      <family val="2"/>
      <scheme val="minor"/>
    </font>
    <font>
      <strike/>
      <sz val="11"/>
      <color theme="1"/>
      <name val="Calibri"/>
      <family val="2"/>
      <scheme val="minor"/>
    </font>
    <font>
      <u/>
      <sz val="11"/>
      <color theme="1"/>
      <name val="Times New Roman"/>
      <family val="1"/>
    </font>
    <font>
      <u/>
      <sz val="9"/>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FFE1FF"/>
        <bgColor indexed="64"/>
      </patternFill>
    </fill>
    <fill>
      <patternFill patternType="solid">
        <fgColor indexed="8"/>
        <bgColor indexed="8"/>
      </patternFill>
    </fill>
    <fill>
      <patternFill patternType="solid">
        <fgColor theme="0"/>
        <bgColor indexed="64"/>
      </patternFill>
    </fill>
    <fill>
      <patternFill patternType="solid">
        <fgColor indexed="8"/>
        <bgColor indexed="64"/>
      </patternFill>
    </fill>
    <fill>
      <patternFill patternType="solid">
        <fgColor theme="1"/>
        <bgColor indexed="8"/>
      </patternFill>
    </fill>
    <fill>
      <patternFill patternType="lightUp"/>
    </fill>
    <fill>
      <patternFill patternType="lightUp">
        <fgColor theme="0" tint="-0.24994659260841701"/>
        <bgColor indexed="65"/>
      </patternFill>
    </fill>
    <fill>
      <patternFill patternType="solid">
        <fgColor theme="9" tint="0.79998168889431442"/>
        <bgColor indexed="64"/>
      </patternFill>
    </fill>
    <fill>
      <patternFill patternType="solid">
        <fgColor rgb="FFCCCCFF"/>
        <bgColor indexed="64"/>
      </patternFill>
    </fill>
    <fill>
      <patternFill patternType="solid">
        <fgColor theme="2" tint="-0.249977111117893"/>
        <bgColor indexed="64"/>
      </patternFill>
    </fill>
  </fills>
  <borders count="40">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hair">
        <color auto="1"/>
      </bottom>
      <diagonal/>
    </border>
    <border>
      <left/>
      <right/>
      <top style="hair">
        <color auto="1"/>
      </top>
      <bottom style="hair">
        <color auto="1"/>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rgb="FF0000FF"/>
      </bottom>
      <diagonal/>
    </border>
    <border>
      <left/>
      <right/>
      <top style="thin">
        <color rgb="FF0000FF"/>
      </top>
      <bottom style="thin">
        <color rgb="FF0000FF"/>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8"/>
      </bottom>
      <diagonal/>
    </border>
    <border>
      <left/>
      <right/>
      <top style="hair">
        <color auto="1"/>
      </top>
      <bottom/>
      <diagonal/>
    </border>
    <border>
      <left/>
      <right/>
      <top style="hair">
        <color auto="1"/>
      </top>
      <bottom style="thin">
        <color indexed="64"/>
      </bottom>
      <diagonal/>
    </border>
    <border>
      <left/>
      <right/>
      <top/>
      <bottom style="thin">
        <color auto="1"/>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style="thin">
        <color rgb="FF0000FF"/>
      </right>
      <top/>
      <bottom style="thin">
        <color rgb="FF0000FF"/>
      </bottom>
      <diagonal/>
    </border>
    <border>
      <left/>
      <right/>
      <top/>
      <bottom style="double">
        <color indexed="8"/>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67" fillId="0" borderId="0"/>
    <xf numFmtId="9" fontId="67" fillId="0" borderId="0" applyFont="0" applyFill="0" applyBorder="0" applyAlignment="0" applyProtection="0"/>
  </cellStyleXfs>
  <cellXfs count="473">
    <xf numFmtId="0" fontId="0" fillId="0" borderId="0" xfId="0"/>
    <xf numFmtId="0" fontId="2" fillId="0" borderId="0" xfId="0" applyFont="1" applyBorder="1" applyAlignment="1">
      <alignment horizontal="center"/>
    </xf>
    <xf numFmtId="0" fontId="0" fillId="0" borderId="0" xfId="0" applyBorder="1"/>
    <xf numFmtId="0" fontId="0" fillId="0" borderId="0" xfId="0" applyAlignment="1">
      <alignment vertical="center"/>
    </xf>
    <xf numFmtId="0" fontId="0" fillId="0" borderId="0" xfId="0" applyFill="1" applyBorder="1"/>
    <xf numFmtId="0" fontId="0" fillId="0" borderId="0" xfId="0" applyAlignment="1">
      <alignment vertical="top"/>
    </xf>
    <xf numFmtId="0" fontId="0" fillId="0" borderId="0" xfId="0" applyAlignment="1">
      <alignment horizontal="left" vertical="top"/>
    </xf>
    <xf numFmtId="0" fontId="0" fillId="0" borderId="0" xfId="0" applyAlignment="1">
      <alignment horizontal="left" wrapText="1"/>
    </xf>
    <xf numFmtId="0" fontId="3" fillId="0" borderId="0" xfId="0" applyFont="1" applyBorder="1"/>
    <xf numFmtId="49" fontId="0" fillId="0" borderId="0" xfId="0" applyNumberFormat="1" applyBorder="1"/>
    <xf numFmtId="0" fontId="3" fillId="0" borderId="0" xfId="0" applyFont="1" applyBorder="1" applyAlignment="1">
      <alignment horizontal="right"/>
    </xf>
    <xf numFmtId="9" fontId="0" fillId="0" borderId="0" xfId="1" applyFont="1" applyBorder="1" applyAlignment="1">
      <alignment horizontal="center"/>
    </xf>
    <xf numFmtId="0" fontId="0" fillId="0" borderId="0" xfId="0" applyFill="1" applyBorder="1" applyAlignment="1">
      <alignment horizontal="left"/>
    </xf>
    <xf numFmtId="9" fontId="0" fillId="0" borderId="0" xfId="1" applyFont="1" applyFill="1" applyBorder="1" applyAlignment="1">
      <alignment horizontal="center"/>
    </xf>
    <xf numFmtId="0" fontId="64" fillId="0" borderId="0" xfId="0" applyFont="1" applyFill="1" applyBorder="1" applyAlignment="1">
      <alignment horizontal="left"/>
    </xf>
    <xf numFmtId="49" fontId="0" fillId="0" borderId="0" xfId="0" applyNumberFormat="1" applyBorder="1" applyAlignment="1">
      <alignment horizontal="left" vertical="center" wrapText="1"/>
    </xf>
    <xf numFmtId="0" fontId="0" fillId="0" borderId="0" xfId="0" applyAlignment="1">
      <alignment horizontal="left"/>
    </xf>
    <xf numFmtId="0" fontId="0" fillId="0" borderId="0" xfId="0" applyFill="1" applyBorder="1" applyAlignment="1">
      <alignment horizontal="center" wrapText="1"/>
    </xf>
    <xf numFmtId="49" fontId="0" fillId="0" borderId="0" xfId="0" applyNumberFormat="1" applyBorder="1" applyAlignment="1">
      <alignment vertical="top"/>
    </xf>
    <xf numFmtId="0" fontId="65" fillId="2" borderId="0" xfId="0" applyFont="1" applyFill="1" applyBorder="1"/>
    <xf numFmtId="0" fontId="0" fillId="0" borderId="0" xfId="0" applyBorder="1" applyAlignment="1">
      <alignment vertical="top"/>
    </xf>
    <xf numFmtId="0" fontId="66" fillId="0" borderId="0" xfId="0" applyFont="1"/>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xf numFmtId="0" fontId="2" fillId="0" borderId="0" xfId="0" applyFont="1" applyBorder="1" applyAlignment="1">
      <alignment horizontal="center" vertical="center" wrapText="1"/>
    </xf>
    <xf numFmtId="0" fontId="67" fillId="0" borderId="2" xfId="3" applyBorder="1"/>
    <xf numFmtId="0" fontId="67" fillId="0" borderId="0" xfId="3"/>
    <xf numFmtId="0" fontId="12" fillId="0" borderId="0" xfId="3" applyFont="1"/>
    <xf numFmtId="0" fontId="7" fillId="0" borderId="0" xfId="3" applyFont="1"/>
    <xf numFmtId="0" fontId="13" fillId="0" borderId="0" xfId="3" applyFont="1"/>
    <xf numFmtId="0" fontId="14" fillId="0" borderId="0" xfId="3" applyFont="1" applyAlignment="1">
      <alignment horizontal="right"/>
    </xf>
    <xf numFmtId="0" fontId="15" fillId="0" borderId="0" xfId="3" applyFont="1" applyAlignment="1">
      <alignment horizontal="right"/>
    </xf>
    <xf numFmtId="164" fontId="11" fillId="0" borderId="0" xfId="3" applyNumberFormat="1" applyFont="1" applyAlignment="1">
      <alignment horizontal="center"/>
    </xf>
    <xf numFmtId="0" fontId="15" fillId="0" borderId="0" xfId="3" applyFont="1"/>
    <xf numFmtId="0" fontId="15" fillId="0" borderId="0" xfId="3" applyFont="1" applyAlignment="1">
      <alignment horizontal="center"/>
    </xf>
    <xf numFmtId="0" fontId="11" fillId="0" borderId="0" xfId="3" applyFont="1"/>
    <xf numFmtId="49" fontId="11" fillId="0" borderId="0" xfId="3" applyNumberFormat="1" applyFont="1" applyAlignment="1">
      <alignment horizontal="center"/>
    </xf>
    <xf numFmtId="0" fontId="16" fillId="0" borderId="0" xfId="3" applyFont="1"/>
    <xf numFmtId="0" fontId="11" fillId="0" borderId="0" xfId="3" quotePrefix="1" applyFont="1" applyAlignment="1">
      <alignment horizontal="center"/>
    </xf>
    <xf numFmtId="0" fontId="15" fillId="0" borderId="0" xfId="3" quotePrefix="1" applyFont="1" applyAlignment="1">
      <alignment horizontal="center"/>
    </xf>
    <xf numFmtId="49" fontId="15" fillId="0" borderId="0" xfId="3" applyNumberFormat="1" applyFont="1" applyAlignment="1">
      <alignment horizontal="center"/>
    </xf>
    <xf numFmtId="0" fontId="17" fillId="0" borderId="0" xfId="3" applyFont="1"/>
    <xf numFmtId="0" fontId="7" fillId="0" borderId="0" xfId="3" applyFont="1" applyAlignment="1">
      <alignment horizontal="right"/>
    </xf>
    <xf numFmtId="0" fontId="12" fillId="0" borderId="0" xfId="3" applyFont="1" applyAlignment="1">
      <alignment horizontal="right"/>
    </xf>
    <xf numFmtId="0" fontId="18" fillId="0" borderId="0" xfId="3" applyFont="1" applyAlignment="1">
      <alignment horizontal="center" vertical="center"/>
    </xf>
    <xf numFmtId="0" fontId="18" fillId="6" borderId="0" xfId="3" applyFont="1" applyFill="1" applyAlignment="1">
      <alignment horizontal="center" vertical="center"/>
    </xf>
    <xf numFmtId="0" fontId="67" fillId="0" borderId="0" xfId="3" applyAlignment="1">
      <alignment horizontal="right"/>
    </xf>
    <xf numFmtId="165" fontId="8" fillId="0" borderId="16" xfId="3" applyNumberFormat="1" applyFont="1" applyBorder="1" applyAlignment="1" applyProtection="1">
      <alignment horizontal="center" vertical="center"/>
      <protection locked="0"/>
    </xf>
    <xf numFmtId="0" fontId="8" fillId="0" borderId="0" xfId="3" applyFont="1" applyAlignment="1">
      <alignment horizontal="center" vertical="center"/>
    </xf>
    <xf numFmtId="0" fontId="17" fillId="0" borderId="0" xfId="3" applyFont="1" applyAlignment="1">
      <alignment horizontal="center"/>
    </xf>
    <xf numFmtId="0" fontId="17" fillId="0" borderId="0" xfId="3" applyFont="1" applyAlignment="1">
      <alignment horizontal="centerContinuous"/>
    </xf>
    <xf numFmtId="49" fontId="17" fillId="0" borderId="0" xfId="3" applyNumberFormat="1" applyFont="1" applyAlignment="1">
      <alignment horizontal="center"/>
    </xf>
    <xf numFmtId="0" fontId="17" fillId="0" borderId="0" xfId="3" applyFont="1" applyAlignment="1">
      <alignment horizontal="center" wrapText="1"/>
    </xf>
    <xf numFmtId="0" fontId="17" fillId="0" borderId="0" xfId="3" applyFont="1" applyAlignment="1">
      <alignment horizontal="centerContinuous" wrapText="1"/>
    </xf>
    <xf numFmtId="0" fontId="23" fillId="0" borderId="0" xfId="3" applyFont="1"/>
    <xf numFmtId="0" fontId="22" fillId="0" borderId="0" xfId="3" applyFont="1" applyAlignment="1">
      <alignment horizontal="left"/>
    </xf>
    <xf numFmtId="0" fontId="23" fillId="0" borderId="0" xfId="3" applyFont="1" applyAlignment="1">
      <alignment horizontal="left"/>
    </xf>
    <xf numFmtId="40" fontId="24" fillId="0" borderId="15" xfId="3" applyNumberFormat="1" applyFont="1" applyBorder="1" applyProtection="1">
      <protection locked="0"/>
    </xf>
    <xf numFmtId="40" fontId="12" fillId="0" borderId="0" xfId="3" applyNumberFormat="1" applyFont="1"/>
    <xf numFmtId="40" fontId="23" fillId="0" borderId="0" xfId="3" applyNumberFormat="1" applyFont="1"/>
    <xf numFmtId="40" fontId="25" fillId="0" borderId="19" xfId="3" applyNumberFormat="1" applyFont="1" applyBorder="1"/>
    <xf numFmtId="40" fontId="67" fillId="0" borderId="0" xfId="3" applyNumberFormat="1"/>
    <xf numFmtId="40" fontId="26" fillId="7" borderId="19" xfId="3" applyNumberFormat="1" applyFont="1" applyFill="1" applyBorder="1"/>
    <xf numFmtId="0" fontId="25" fillId="0" borderId="0" xfId="3" applyFont="1" applyAlignment="1">
      <alignment horizontal="left"/>
    </xf>
    <xf numFmtId="0" fontId="10" fillId="0" borderId="0" xfId="3" applyFont="1"/>
    <xf numFmtId="0" fontId="25" fillId="0" borderId="0" xfId="3" applyFont="1" applyAlignment="1">
      <alignment horizontal="right"/>
    </xf>
    <xf numFmtId="40" fontId="25" fillId="0" borderId="0" xfId="3" applyNumberFormat="1" applyFont="1" applyAlignment="1">
      <alignment horizontal="right"/>
    </xf>
    <xf numFmtId="10" fontId="67" fillId="8" borderId="21" xfId="3" applyNumberFormat="1" applyFill="1" applyBorder="1" applyAlignment="1">
      <alignment horizontal="right" indent="1"/>
    </xf>
    <xf numFmtId="0" fontId="67" fillId="8" borderId="20" xfId="3" quotePrefix="1" applyFill="1" applyBorder="1"/>
    <xf numFmtId="0" fontId="67" fillId="8" borderId="20" xfId="3" applyFill="1" applyBorder="1"/>
    <xf numFmtId="166" fontId="19" fillId="8" borderId="21" xfId="3" applyNumberFormat="1" applyFont="1" applyFill="1" applyBorder="1" applyAlignment="1">
      <alignment horizontal="right" indent="1"/>
    </xf>
    <xf numFmtId="40" fontId="28" fillId="0" borderId="15" xfId="3" applyNumberFormat="1" applyFont="1" applyBorder="1" applyProtection="1">
      <protection locked="0"/>
    </xf>
    <xf numFmtId="40" fontId="7" fillId="0" borderId="0" xfId="3" applyNumberFormat="1" applyFont="1"/>
    <xf numFmtId="0" fontId="67" fillId="8" borderId="1" xfId="3" applyFill="1" applyBorder="1" applyAlignment="1">
      <alignment horizontal="right" indent="1"/>
    </xf>
    <xf numFmtId="0" fontId="67" fillId="8" borderId="0" xfId="3" applyFill="1"/>
    <xf numFmtId="0" fontId="29" fillId="8" borderId="5" xfId="3" applyFont="1" applyFill="1" applyBorder="1"/>
    <xf numFmtId="0" fontId="67" fillId="8" borderId="5" xfId="3" applyFill="1" applyBorder="1"/>
    <xf numFmtId="0" fontId="25" fillId="0" borderId="0" xfId="3" applyFont="1"/>
    <xf numFmtId="8" fontId="67" fillId="0" borderId="0" xfId="3" applyNumberFormat="1"/>
    <xf numFmtId="0" fontId="67" fillId="0" borderId="0" xfId="3" quotePrefix="1"/>
    <xf numFmtId="0" fontId="30" fillId="0" borderId="0" xfId="3" applyFont="1"/>
    <xf numFmtId="40" fontId="24" fillId="0" borderId="0" xfId="3" applyNumberFormat="1" applyFont="1"/>
    <xf numFmtId="40" fontId="25" fillId="0" borderId="0" xfId="3" applyNumberFormat="1" applyFont="1"/>
    <xf numFmtId="0" fontId="13" fillId="0" borderId="2" xfId="3" applyFont="1" applyBorder="1"/>
    <xf numFmtId="40" fontId="26" fillId="9" borderId="19" xfId="3" applyNumberFormat="1" applyFont="1" applyFill="1" applyBorder="1"/>
    <xf numFmtId="0" fontId="23" fillId="0" borderId="0" xfId="3" applyFont="1" applyAlignment="1">
      <alignment horizontal="centerContinuous"/>
    </xf>
    <xf numFmtId="0" fontId="12" fillId="0" borderId="0" xfId="3" applyFont="1" applyAlignment="1">
      <alignment horizontal="centerContinuous"/>
    </xf>
    <xf numFmtId="40" fontId="17" fillId="0" borderId="0" xfId="3" applyNumberFormat="1" applyFont="1" applyAlignment="1">
      <alignment horizontal="center"/>
    </xf>
    <xf numFmtId="0" fontId="33" fillId="0" borderId="0" xfId="3" applyFont="1"/>
    <xf numFmtId="0" fontId="33" fillId="0" borderId="20" xfId="3" applyFont="1" applyBorder="1"/>
    <xf numFmtId="0" fontId="30" fillId="0" borderId="0" xfId="3" applyFont="1" applyAlignment="1">
      <alignment horizontal="right"/>
    </xf>
    <xf numFmtId="0" fontId="29" fillId="8" borderId="0" xfId="3" applyFont="1" applyFill="1"/>
    <xf numFmtId="40" fontId="35" fillId="7" borderId="19" xfId="3" applyNumberFormat="1" applyFont="1" applyFill="1" applyBorder="1"/>
    <xf numFmtId="0" fontId="22" fillId="0" borderId="0" xfId="3" applyFont="1"/>
    <xf numFmtId="0" fontId="25" fillId="0" borderId="0" xfId="3" applyFont="1" applyAlignment="1">
      <alignment horizontal="left" indent="1"/>
    </xf>
    <xf numFmtId="40" fontId="23" fillId="0" borderId="19" xfId="3" applyNumberFormat="1" applyFont="1" applyBorder="1"/>
    <xf numFmtId="40" fontId="36" fillId="0" borderId="0" xfId="3" applyNumberFormat="1" applyFont="1"/>
    <xf numFmtId="0" fontId="37" fillId="0" borderId="0" xfId="3" applyFont="1"/>
    <xf numFmtId="40" fontId="38" fillId="0" borderId="0" xfId="3" applyNumberFormat="1" applyFont="1"/>
    <xf numFmtId="40" fontId="39" fillId="0" borderId="0" xfId="3" applyNumberFormat="1" applyFont="1"/>
    <xf numFmtId="40" fontId="37" fillId="0" borderId="0" xfId="3" applyNumberFormat="1" applyFont="1"/>
    <xf numFmtId="40" fontId="40" fillId="0" borderId="0" xfId="3" applyNumberFormat="1" applyFont="1"/>
    <xf numFmtId="0" fontId="38" fillId="0" borderId="0" xfId="3" applyFont="1" applyAlignment="1">
      <alignment horizontal="right" indent="1"/>
    </xf>
    <xf numFmtId="0" fontId="38" fillId="0" borderId="0" xfId="3" applyFont="1" applyAlignment="1">
      <alignment horizontal="left" indent="1"/>
    </xf>
    <xf numFmtId="0" fontId="41" fillId="8" borderId="0" xfId="3" applyFont="1" applyFill="1"/>
    <xf numFmtId="0" fontId="25" fillId="0" borderId="0" xfId="3" applyFont="1" applyAlignment="1">
      <alignment horizontal="right" indent="1"/>
    </xf>
    <xf numFmtId="10" fontId="12" fillId="8" borderId="21" xfId="3" applyNumberFormat="1" applyFont="1" applyFill="1" applyBorder="1" applyAlignment="1">
      <alignment horizontal="center"/>
    </xf>
    <xf numFmtId="0" fontId="67" fillId="8" borderId="0" xfId="3" quotePrefix="1" applyFill="1"/>
    <xf numFmtId="0" fontId="67" fillId="8" borderId="5" xfId="3" applyFill="1" applyBorder="1" applyAlignment="1">
      <alignment horizontal="right" indent="1"/>
    </xf>
    <xf numFmtId="10" fontId="67" fillId="8" borderId="22" xfId="3" applyNumberFormat="1" applyFill="1" applyBorder="1" applyAlignment="1">
      <alignment horizontal="center"/>
    </xf>
    <xf numFmtId="166" fontId="19" fillId="8" borderId="22" xfId="3" applyNumberFormat="1" applyFont="1" applyFill="1" applyBorder="1" applyAlignment="1">
      <alignment horizontal="right" indent="1"/>
    </xf>
    <xf numFmtId="0" fontId="67" fillId="8" borderId="0" xfId="3" applyFill="1" applyAlignment="1">
      <alignment horizontal="right" indent="1"/>
    </xf>
    <xf numFmtId="40" fontId="25" fillId="3" borderId="22" xfId="3" applyNumberFormat="1" applyFont="1" applyFill="1" applyBorder="1"/>
    <xf numFmtId="40" fontId="25" fillId="3" borderId="19" xfId="3" applyNumberFormat="1" applyFont="1" applyFill="1" applyBorder="1"/>
    <xf numFmtId="10" fontId="12" fillId="8" borderId="20" xfId="3" applyNumberFormat="1" applyFont="1" applyFill="1" applyBorder="1" applyAlignment="1">
      <alignment horizontal="right" indent="1"/>
    </xf>
    <xf numFmtId="0" fontId="12" fillId="8" borderId="20" xfId="3" quotePrefix="1" applyFont="1" applyFill="1" applyBorder="1"/>
    <xf numFmtId="40" fontId="35" fillId="10" borderId="19" xfId="3" applyNumberFormat="1" applyFont="1" applyFill="1" applyBorder="1"/>
    <xf numFmtId="0" fontId="43" fillId="0" borderId="0" xfId="3" applyFont="1"/>
    <xf numFmtId="0" fontId="18" fillId="0" borderId="0" xfId="3" applyFont="1"/>
    <xf numFmtId="0" fontId="44" fillId="0" borderId="0" xfId="3" applyFont="1"/>
    <xf numFmtId="0" fontId="45" fillId="0" borderId="0" xfId="3" applyFont="1"/>
    <xf numFmtId="0" fontId="46" fillId="0" borderId="0" xfId="3" applyFont="1"/>
    <xf numFmtId="0" fontId="47" fillId="0" borderId="0" xfId="3" applyFont="1"/>
    <xf numFmtId="0" fontId="48" fillId="0" borderId="0" xfId="3" applyFont="1"/>
    <xf numFmtId="49" fontId="49" fillId="0" borderId="0" xfId="3" applyNumberFormat="1" applyFont="1" applyAlignment="1">
      <alignment horizontal="left"/>
    </xf>
    <xf numFmtId="0" fontId="15" fillId="0" borderId="0" xfId="3" applyFont="1" applyAlignment="1">
      <alignment horizontal="left"/>
    </xf>
    <xf numFmtId="0" fontId="50" fillId="0" borderId="0" xfId="3" applyFont="1" applyAlignment="1">
      <alignment horizontal="centerContinuous"/>
    </xf>
    <xf numFmtId="6" fontId="11" fillId="0" borderId="0" xfId="3" applyNumberFormat="1" applyFont="1"/>
    <xf numFmtId="0" fontId="7" fillId="0" borderId="0" xfId="3" applyFont="1" applyAlignment="1">
      <alignment horizontal="center"/>
    </xf>
    <xf numFmtId="168" fontId="12" fillId="0" borderId="0" xfId="3" applyNumberFormat="1" applyFont="1" applyAlignment="1">
      <alignment horizontal="right"/>
    </xf>
    <xf numFmtId="169" fontId="12" fillId="0" borderId="0" xfId="3" applyNumberFormat="1" applyFont="1" applyAlignment="1">
      <alignment horizontal="right"/>
    </xf>
    <xf numFmtId="0" fontId="23" fillId="0" borderId="0" xfId="3" applyFont="1" applyAlignment="1">
      <alignment horizontal="right"/>
    </xf>
    <xf numFmtId="0" fontId="36" fillId="0" borderId="0" xfId="3" applyFont="1" applyAlignment="1">
      <alignment horizontal="center"/>
    </xf>
    <xf numFmtId="0" fontId="12" fillId="0" borderId="0" xfId="3" applyFont="1" applyAlignment="1">
      <alignment horizontal="left"/>
    </xf>
    <xf numFmtId="49" fontId="12" fillId="0" borderId="0" xfId="3" applyNumberFormat="1" applyFont="1" applyAlignment="1">
      <alignment horizontal="right"/>
    </xf>
    <xf numFmtId="0" fontId="8" fillId="0" borderId="0" xfId="3" applyFont="1"/>
    <xf numFmtId="168" fontId="7" fillId="0" borderId="0" xfId="3" applyNumberFormat="1" applyFont="1" applyAlignment="1">
      <alignment horizontal="right"/>
    </xf>
    <xf numFmtId="40" fontId="25" fillId="0" borderId="30" xfId="3" applyNumberFormat="1" applyFont="1" applyBorder="1"/>
    <xf numFmtId="0" fontId="7" fillId="0" borderId="2" xfId="3" applyFont="1" applyBorder="1" applyAlignment="1">
      <alignment horizontal="left"/>
    </xf>
    <xf numFmtId="0" fontId="12" fillId="0" borderId="2" xfId="3" applyFont="1" applyBorder="1" applyAlignment="1">
      <alignment horizontal="centerContinuous"/>
    </xf>
    <xf numFmtId="0" fontId="7" fillId="0" borderId="2" xfId="3" applyFont="1" applyBorder="1" applyAlignment="1">
      <alignment horizontal="centerContinuous"/>
    </xf>
    <xf numFmtId="0" fontId="7" fillId="0" borderId="0" xfId="3" applyFont="1" applyAlignment="1">
      <alignment horizontal="centerContinuous"/>
    </xf>
    <xf numFmtId="0" fontId="52" fillId="0" borderId="0" xfId="3" applyFont="1"/>
    <xf numFmtId="6" fontId="12" fillId="0" borderId="0" xfId="3" applyNumberFormat="1" applyFont="1" applyAlignment="1">
      <alignment horizontal="right"/>
    </xf>
    <xf numFmtId="6" fontId="67" fillId="0" borderId="0" xfId="3" applyNumberFormat="1" applyAlignment="1">
      <alignment horizontal="right"/>
    </xf>
    <xf numFmtId="0" fontId="53" fillId="0" borderId="0" xfId="3" applyFont="1"/>
    <xf numFmtId="170" fontId="54" fillId="0" borderId="0" xfId="3" applyNumberFormat="1" applyFont="1"/>
    <xf numFmtId="0" fontId="55" fillId="0" borderId="0" xfId="3" quotePrefix="1" applyFont="1"/>
    <xf numFmtId="171" fontId="54" fillId="0" borderId="0" xfId="3" applyNumberFormat="1" applyFont="1"/>
    <xf numFmtId="0" fontId="55" fillId="0" borderId="0" xfId="3" applyFont="1"/>
    <xf numFmtId="172" fontId="54" fillId="0" borderId="0" xfId="3" applyNumberFormat="1" applyFont="1"/>
    <xf numFmtId="0" fontId="47" fillId="0" borderId="0" xfId="3" quotePrefix="1" applyFont="1"/>
    <xf numFmtId="0" fontId="12" fillId="0" borderId="0" xfId="3" applyFont="1" applyAlignment="1">
      <alignment horizontal="right" indent="1"/>
    </xf>
    <xf numFmtId="6" fontId="67" fillId="0" borderId="0" xfId="3" applyNumberFormat="1"/>
    <xf numFmtId="0" fontId="15" fillId="0" borderId="0" xfId="3" applyFont="1" applyAlignment="1">
      <alignment horizontal="left" vertical="center" wrapText="1"/>
    </xf>
    <xf numFmtId="0" fontId="41" fillId="0" borderId="0" xfId="3" applyFont="1" applyAlignment="1">
      <alignment horizontal="right"/>
    </xf>
    <xf numFmtId="0" fontId="67" fillId="0" borderId="0" xfId="3" applyAlignment="1">
      <alignment horizontal="center"/>
    </xf>
    <xf numFmtId="0" fontId="20" fillId="0" borderId="0" xfId="3" applyFont="1"/>
    <xf numFmtId="169" fontId="67" fillId="0" borderId="0" xfId="3" applyNumberFormat="1"/>
    <xf numFmtId="0" fontId="21" fillId="0" borderId="0" xfId="3" applyFont="1" applyAlignment="1">
      <alignment horizontal="center" vertical="center"/>
    </xf>
    <xf numFmtId="0" fontId="56" fillId="0" borderId="0" xfId="3" applyFont="1" applyAlignment="1">
      <alignment wrapText="1"/>
    </xf>
    <xf numFmtId="0" fontId="57" fillId="0" borderId="0" xfId="3" applyFont="1"/>
    <xf numFmtId="0" fontId="33" fillId="0" borderId="0" xfId="3" applyFont="1" applyAlignment="1">
      <alignment horizontal="center" vertical="center"/>
    </xf>
    <xf numFmtId="0" fontId="67" fillId="0" borderId="3" xfId="3" applyBorder="1" applyAlignment="1">
      <alignment horizontal="center" wrapText="1"/>
    </xf>
    <xf numFmtId="0" fontId="67" fillId="0" borderId="0" xfId="3" applyAlignment="1">
      <alignment horizontal="center" vertical="center"/>
    </xf>
    <xf numFmtId="0" fontId="67" fillId="0" borderId="0" xfId="3" applyAlignment="1">
      <alignment horizontal="right" vertical="center"/>
    </xf>
    <xf numFmtId="9" fontId="67" fillId="0" borderId="5" xfId="3" applyNumberFormat="1" applyBorder="1" applyAlignment="1">
      <alignment horizontal="center" vertical="center"/>
    </xf>
    <xf numFmtId="0" fontId="67" fillId="0" borderId="5" xfId="3" applyBorder="1"/>
    <xf numFmtId="0" fontId="9" fillId="0" borderId="0" xfId="3" applyFont="1" applyAlignment="1">
      <alignment horizontal="right" vertical="center"/>
    </xf>
    <xf numFmtId="9" fontId="67" fillId="0" borderId="6" xfId="3" applyNumberFormat="1" applyBorder="1" applyAlignment="1">
      <alignment horizontal="center" vertical="center"/>
    </xf>
    <xf numFmtId="0" fontId="67" fillId="0" borderId="6" xfId="3" applyBorder="1"/>
    <xf numFmtId="0" fontId="10" fillId="0" borderId="0" xfId="3" applyFont="1" applyAlignment="1">
      <alignment horizontal="left" vertical="center"/>
    </xf>
    <xf numFmtId="0" fontId="58" fillId="0" borderId="0" xfId="3" applyFont="1" applyAlignment="1">
      <alignment vertical="center"/>
    </xf>
    <xf numFmtId="0" fontId="67" fillId="0" borderId="5" xfId="3" applyBorder="1" applyAlignment="1">
      <alignment horizontal="right"/>
    </xf>
    <xf numFmtId="0" fontId="67" fillId="0" borderId="5" xfId="3" applyBorder="1" applyAlignment="1">
      <alignment horizontal="right" vertical="center"/>
    </xf>
    <xf numFmtId="0" fontId="67" fillId="0" borderId="9" xfId="3" applyBorder="1"/>
    <xf numFmtId="0" fontId="59" fillId="0" borderId="0" xfId="3" applyFont="1"/>
    <xf numFmtId="9" fontId="60" fillId="0" borderId="0" xfId="3" applyNumberFormat="1" applyFont="1"/>
    <xf numFmtId="0" fontId="60" fillId="0" borderId="0" xfId="3" applyFont="1"/>
    <xf numFmtId="9" fontId="67" fillId="0" borderId="0" xfId="3" applyNumberFormat="1"/>
    <xf numFmtId="0" fontId="13" fillId="0" borderId="0" xfId="3" applyFont="1" applyAlignment="1">
      <alignment horizontal="right"/>
    </xf>
    <xf numFmtId="0" fontId="41" fillId="0" borderId="0" xfId="3" applyFont="1" applyAlignment="1">
      <alignment horizontal="left"/>
    </xf>
    <xf numFmtId="0" fontId="67" fillId="12" borderId="0" xfId="3" applyFill="1"/>
    <xf numFmtId="0" fontId="62" fillId="0" borderId="0" xfId="3" applyFont="1" applyAlignment="1">
      <alignment horizontal="right"/>
    </xf>
    <xf numFmtId="0" fontId="67" fillId="0" borderId="0" xfId="3" applyAlignment="1">
      <alignment horizontal="left" vertical="center"/>
    </xf>
    <xf numFmtId="6" fontId="12" fillId="12" borderId="0" xfId="3" applyNumberFormat="1" applyFont="1" applyFill="1"/>
    <xf numFmtId="6" fontId="59" fillId="0" borderId="0" xfId="3" applyNumberFormat="1" applyFont="1"/>
    <xf numFmtId="9" fontId="59" fillId="0" borderId="0" xfId="4" applyFont="1" applyProtection="1"/>
    <xf numFmtId="0" fontId="59" fillId="0" borderId="0" xfId="3" quotePrefix="1" applyFont="1"/>
    <xf numFmtId="6" fontId="53" fillId="0" borderId="0" xfId="3" applyNumberFormat="1" applyFont="1"/>
    <xf numFmtId="6" fontId="53" fillId="0" borderId="0" xfId="3" applyNumberFormat="1" applyFont="1" applyAlignment="1">
      <alignment horizontal="right"/>
    </xf>
    <xf numFmtId="0" fontId="0" fillId="0" borderId="0" xfId="0" applyBorder="1" applyAlignment="1"/>
    <xf numFmtId="0" fontId="0" fillId="0" borderId="0" xfId="0" applyBorder="1" applyAlignment="1">
      <alignment vertical="top" wrapText="1"/>
    </xf>
    <xf numFmtId="0" fontId="0" fillId="0" borderId="0" xfId="0" applyBorder="1" applyAlignment="1">
      <alignment wrapText="1"/>
    </xf>
    <xf numFmtId="0" fontId="0" fillId="2" borderId="0" xfId="0" applyFont="1" applyFill="1" applyBorder="1" applyAlignment="1" applyProtection="1">
      <alignment wrapText="1"/>
      <protection locked="0"/>
    </xf>
    <xf numFmtId="0" fontId="0" fillId="2" borderId="0" xfId="0" applyFill="1" applyBorder="1" applyProtection="1">
      <protection locked="0"/>
    </xf>
    <xf numFmtId="0" fontId="0" fillId="2" borderId="1" xfId="0" applyFont="1" applyFill="1" applyBorder="1" applyProtection="1">
      <protection locked="0"/>
    </xf>
    <xf numFmtId="0" fontId="0" fillId="2" borderId="1" xfId="0" applyFill="1" applyBorder="1" applyProtection="1">
      <protection locked="0"/>
    </xf>
    <xf numFmtId="0" fontId="0" fillId="0" borderId="0" xfId="0" applyFill="1" applyBorder="1" applyProtection="1"/>
    <xf numFmtId="0" fontId="6" fillId="2" borderId="1" xfId="0" applyFont="1" applyFill="1" applyBorder="1" applyProtection="1">
      <protection locked="0"/>
    </xf>
    <xf numFmtId="0" fontId="0" fillId="0" borderId="0" xfId="0" applyBorder="1" applyProtection="1">
      <protection locked="0"/>
    </xf>
    <xf numFmtId="0" fontId="0" fillId="0" borderId="0" xfId="0" applyBorder="1" applyAlignment="1" applyProtection="1">
      <alignment horizontal="left"/>
    </xf>
    <xf numFmtId="0" fontId="0" fillId="0" borderId="0" xfId="0" applyBorder="1" applyProtection="1"/>
    <xf numFmtId="0" fontId="2" fillId="0" borderId="0" xfId="0" applyFont="1" applyBorder="1" applyAlignment="1">
      <alignment vertical="center" wrapText="1"/>
    </xf>
    <xf numFmtId="0" fontId="0" fillId="2" borderId="1" xfId="0" applyFill="1" applyBorder="1" applyAlignment="1" applyProtection="1">
      <alignment horizontal="left"/>
      <protection locked="0"/>
    </xf>
    <xf numFmtId="0" fontId="0" fillId="0" borderId="0" xfId="0" applyBorder="1" applyAlignment="1">
      <alignment horizontal="left"/>
    </xf>
    <xf numFmtId="0" fontId="0" fillId="0" borderId="0" xfId="0" applyFill="1" applyBorder="1" applyAlignment="1">
      <alignment horizontal="center"/>
    </xf>
    <xf numFmtId="0" fontId="0" fillId="0" borderId="0" xfId="0" applyBorder="1" applyAlignment="1"/>
    <xf numFmtId="0" fontId="3" fillId="0" borderId="0" xfId="0" applyFont="1" applyBorder="1" applyAlignment="1">
      <alignment horizontal="left"/>
    </xf>
    <xf numFmtId="0" fontId="0" fillId="0" borderId="0" xfId="0" applyBorder="1" applyAlignment="1">
      <alignment horizontal="left" vertical="top" wrapText="1"/>
    </xf>
    <xf numFmtId="0" fontId="0" fillId="0" borderId="0" xfId="0" applyBorder="1" applyAlignment="1">
      <alignment horizontal="lef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Border="1" applyAlignment="1" applyProtection="1">
      <alignment horizontal="left" wrapText="1"/>
    </xf>
    <xf numFmtId="0" fontId="0" fillId="0" borderId="0" xfId="0" applyBorder="1" applyAlignment="1">
      <alignment wrapText="1"/>
    </xf>
    <xf numFmtId="0" fontId="0" fillId="0" borderId="0" xfId="0" applyFill="1" applyBorder="1" applyProtection="1">
      <protection locked="0"/>
    </xf>
    <xf numFmtId="0" fontId="0" fillId="2" borderId="31" xfId="0" applyFill="1" applyBorder="1" applyProtection="1">
      <protection locked="0"/>
    </xf>
    <xf numFmtId="0" fontId="69" fillId="0" borderId="34" xfId="0" applyFont="1" applyBorder="1" applyAlignment="1" applyProtection="1">
      <alignment vertical="center"/>
    </xf>
    <xf numFmtId="0" fontId="69" fillId="0" borderId="34" xfId="0" applyFont="1" applyFill="1" applyBorder="1" applyAlignment="1" applyProtection="1">
      <alignment vertical="center"/>
    </xf>
    <xf numFmtId="0" fontId="69" fillId="0" borderId="34" xfId="0" applyFont="1" applyBorder="1" applyAlignment="1" applyProtection="1">
      <alignment vertical="center" wrapText="1"/>
    </xf>
    <xf numFmtId="0" fontId="69" fillId="0" borderId="34" xfId="0" applyFont="1" applyFill="1" applyBorder="1" applyAlignment="1" applyProtection="1">
      <alignment vertical="center" wrapText="1"/>
    </xf>
    <xf numFmtId="0" fontId="0" fillId="2" borderId="34" xfId="0" applyFill="1" applyBorder="1" applyProtection="1">
      <protection locked="0"/>
    </xf>
    <xf numFmtId="0" fontId="0" fillId="0" borderId="0" xfId="0" applyAlignment="1">
      <alignment horizontal="right"/>
    </xf>
    <xf numFmtId="0" fontId="0" fillId="13" borderId="0" xfId="0" applyFill="1"/>
    <xf numFmtId="0" fontId="69" fillId="0" borderId="34" xfId="0" applyFont="1" applyBorder="1" applyAlignment="1">
      <alignment vertical="center"/>
    </xf>
    <xf numFmtId="0" fontId="69" fillId="0" borderId="34" xfId="0" applyFont="1" applyFill="1" applyBorder="1" applyAlignment="1">
      <alignment vertical="center"/>
    </xf>
    <xf numFmtId="0" fontId="0" fillId="0" borderId="0" xfId="0" applyBorder="1" applyAlignment="1" applyProtection="1">
      <alignment horizontal="left" vertical="top"/>
    </xf>
    <xf numFmtId="0" fontId="0" fillId="0" borderId="0" xfId="0" applyBorder="1" applyAlignment="1" applyProtection="1">
      <alignment wrapText="1"/>
    </xf>
    <xf numFmtId="0" fontId="69" fillId="0" borderId="0" xfId="0" applyFont="1" applyBorder="1" applyAlignment="1" applyProtection="1">
      <alignment horizontal="right" vertical="center" wrapText="1"/>
    </xf>
    <xf numFmtId="0" fontId="69" fillId="0" borderId="0" xfId="0" applyFont="1" applyFill="1" applyBorder="1" applyAlignment="1" applyProtection="1">
      <alignment horizontal="right" vertical="center"/>
    </xf>
    <xf numFmtId="0" fontId="0" fillId="0" borderId="0" xfId="0" applyFill="1"/>
    <xf numFmtId="0" fontId="0" fillId="2" borderId="34" xfId="0" applyFill="1" applyBorder="1" applyAlignment="1" applyProtection="1">
      <alignment horizontal="center"/>
      <protection locked="0"/>
    </xf>
    <xf numFmtId="0" fontId="0" fillId="2" borderId="34" xfId="0" applyFill="1" applyBorder="1" applyAlignment="1" applyProtection="1">
      <alignment horizontal="center" vertical="center"/>
      <protection locked="0"/>
    </xf>
    <xf numFmtId="0" fontId="0" fillId="2" borderId="34" xfId="0" applyFont="1" applyFill="1" applyBorder="1" applyProtection="1">
      <protection locked="0"/>
    </xf>
    <xf numFmtId="0" fontId="0" fillId="13" borderId="0" xfId="0" applyFill="1" applyBorder="1"/>
    <xf numFmtId="0" fontId="69" fillId="0" borderId="0" xfId="0" applyFont="1" applyFill="1" applyBorder="1" applyAlignment="1">
      <alignment horizontal="right" vertical="center"/>
    </xf>
    <xf numFmtId="0" fontId="2" fillId="0" borderId="0" xfId="0" applyFont="1" applyBorder="1" applyAlignment="1">
      <alignment horizontal="left"/>
    </xf>
    <xf numFmtId="0" fontId="2" fillId="0" borderId="0" xfId="0" applyFont="1" applyBorder="1"/>
    <xf numFmtId="0" fontId="0" fillId="2" borderId="31" xfId="0" applyFont="1" applyFill="1" applyBorder="1" applyProtection="1">
      <protection locked="0"/>
    </xf>
    <xf numFmtId="0" fontId="5" fillId="2" borderId="31" xfId="0" applyFont="1" applyFill="1" applyBorder="1" applyProtection="1">
      <protection locked="0"/>
    </xf>
    <xf numFmtId="0" fontId="6" fillId="2" borderId="31" xfId="0" applyFont="1" applyFill="1" applyBorder="1" applyProtection="1">
      <protection locked="0"/>
    </xf>
    <xf numFmtId="0" fontId="0" fillId="2" borderId="31" xfId="0" applyFill="1" applyBorder="1" applyAlignment="1" applyProtection="1">
      <alignment horizontal="left" wrapText="1"/>
      <protection locked="0"/>
    </xf>
    <xf numFmtId="0" fontId="68" fillId="2" borderId="31" xfId="0" applyFont="1" applyFill="1" applyBorder="1" applyProtection="1">
      <protection locked="0"/>
    </xf>
    <xf numFmtId="0" fontId="0" fillId="2" borderId="31" xfId="0" applyFill="1" applyBorder="1" applyAlignment="1" applyProtection="1">
      <alignment wrapText="1"/>
      <protection locked="0"/>
    </xf>
    <xf numFmtId="9" fontId="0" fillId="0" borderId="34" xfId="1" applyFont="1" applyBorder="1" applyAlignment="1">
      <alignment horizontal="center"/>
    </xf>
    <xf numFmtId="0" fontId="0" fillId="0" borderId="34" xfId="0" applyBorder="1" applyAlignment="1">
      <alignment horizontal="left"/>
    </xf>
    <xf numFmtId="0" fontId="0" fillId="2" borderId="34" xfId="0" applyFill="1" applyBorder="1" applyAlignment="1" applyProtection="1">
      <alignment horizontal="right"/>
      <protection locked="0"/>
    </xf>
    <xf numFmtId="0" fontId="0" fillId="2" borderId="34" xfId="0" applyFill="1" applyBorder="1"/>
    <xf numFmtId="0" fontId="0" fillId="4" borderId="34" xfId="0" applyFill="1" applyBorder="1"/>
    <xf numFmtId="9" fontId="0" fillId="4" borderId="34" xfId="1" applyFont="1" applyFill="1" applyBorder="1" applyAlignment="1">
      <alignment horizontal="center"/>
    </xf>
    <xf numFmtId="0" fontId="0" fillId="0" borderId="34" xfId="0" applyBorder="1" applyAlignment="1">
      <alignment horizontal="center" wrapText="1"/>
    </xf>
    <xf numFmtId="0" fontId="0" fillId="0" borderId="34" xfId="0" applyFill="1" applyBorder="1" applyAlignment="1">
      <alignment horizontal="left"/>
    </xf>
    <xf numFmtId="0" fontId="0" fillId="5" borderId="11" xfId="0" applyFill="1" applyBorder="1" applyAlignment="1"/>
    <xf numFmtId="0" fontId="0" fillId="5" borderId="14" xfId="0" applyFill="1" applyBorder="1" applyAlignment="1"/>
    <xf numFmtId="1" fontId="0" fillId="2" borderId="32"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173" fontId="0" fillId="0" borderId="33" xfId="1" applyNumberFormat="1" applyFont="1" applyBorder="1" applyAlignment="1">
      <alignment horizontal="center"/>
    </xf>
    <xf numFmtId="9" fontId="0" fillId="5" borderId="33" xfId="1" applyFont="1" applyFill="1" applyBorder="1" applyAlignment="1">
      <alignment horizontal="center"/>
    </xf>
    <xf numFmtId="1" fontId="0" fillId="2" borderId="33" xfId="0" applyNumberFormat="1" applyFill="1" applyBorder="1" applyAlignment="1">
      <alignment horizontal="center" vertical="center"/>
    </xf>
    <xf numFmtId="0" fontId="0" fillId="2" borderId="33" xfId="0" applyFill="1" applyBorder="1" applyAlignment="1">
      <alignment horizontal="center" vertical="center"/>
    </xf>
    <xf numFmtId="0" fontId="0" fillId="5" borderId="33" xfId="0" applyFill="1" applyBorder="1" applyAlignment="1"/>
    <xf numFmtId="0" fontId="0" fillId="2" borderId="38" xfId="0" applyFill="1" applyBorder="1"/>
    <xf numFmtId="0" fontId="0" fillId="0" borderId="32" xfId="0" applyBorder="1" applyAlignment="1">
      <alignment horizontal="center" vertical="center"/>
    </xf>
    <xf numFmtId="0" fontId="0" fillId="0" borderId="33" xfId="0" applyBorder="1" applyAlignment="1">
      <alignment horizontal="center" vertical="top"/>
    </xf>
    <xf numFmtId="0" fontId="0" fillId="0" borderId="38" xfId="0" applyBorder="1" applyAlignment="1">
      <alignment horizontal="center" vertical="top" wrapText="1"/>
    </xf>
    <xf numFmtId="0" fontId="0" fillId="0" borderId="33" xfId="0" applyBorder="1"/>
    <xf numFmtId="0" fontId="0" fillId="0" borderId="33" xfId="0" applyBorder="1" applyAlignment="1">
      <alignment horizontal="center"/>
    </xf>
    <xf numFmtId="0" fontId="0" fillId="0" borderId="32" xfId="0" applyBorder="1"/>
    <xf numFmtId="0" fontId="0" fillId="5" borderId="1" xfId="0" applyFill="1" applyBorder="1" applyAlignment="1"/>
    <xf numFmtId="44" fontId="1" fillId="2" borderId="31" xfId="2" applyFont="1" applyFill="1" applyBorder="1" applyProtection="1">
      <protection locked="0"/>
    </xf>
    <xf numFmtId="0" fontId="65" fillId="2" borderId="31" xfId="0" applyFont="1" applyFill="1" applyBorder="1" applyAlignment="1" applyProtection="1">
      <alignment wrapText="1"/>
      <protection locked="0"/>
    </xf>
    <xf numFmtId="44" fontId="0" fillId="2" borderId="1" xfId="2" applyFont="1" applyFill="1" applyBorder="1" applyProtection="1">
      <protection locked="0"/>
    </xf>
    <xf numFmtId="0" fontId="71" fillId="0" borderId="0" xfId="0" applyFont="1" applyAlignment="1">
      <alignment vertical="center"/>
    </xf>
    <xf numFmtId="0" fontId="71" fillId="0" borderId="0" xfId="0" applyFont="1"/>
    <xf numFmtId="0" fontId="71" fillId="0" borderId="0" xfId="0" applyFont="1" applyAlignment="1">
      <alignment horizontal="left" vertical="top" wrapText="1"/>
    </xf>
    <xf numFmtId="49" fontId="71" fillId="0" borderId="0" xfId="0" applyNumberFormat="1" applyFont="1" applyAlignment="1">
      <alignment vertical="top"/>
    </xf>
    <xf numFmtId="0" fontId="71" fillId="0" borderId="0" xfId="0" applyFont="1" applyAlignment="1">
      <alignment vertical="top"/>
    </xf>
    <xf numFmtId="49" fontId="71" fillId="0" borderId="0" xfId="0" applyNumberFormat="1" applyFont="1" applyAlignment="1">
      <alignment horizontal="left" vertical="top"/>
    </xf>
    <xf numFmtId="0" fontId="69" fillId="0" borderId="0" xfId="0" applyFont="1" applyFill="1" applyBorder="1" applyAlignment="1" applyProtection="1">
      <alignment horizontal="right" vertical="center" wrapText="1"/>
    </xf>
    <xf numFmtId="0" fontId="75" fillId="0" borderId="0" xfId="0" applyFont="1"/>
    <xf numFmtId="0" fontId="75" fillId="0" borderId="0" xfId="0" applyFont="1" applyBorder="1"/>
    <xf numFmtId="0" fontId="75" fillId="0" borderId="0" xfId="0" applyFont="1" applyBorder="1" applyAlignment="1">
      <alignment wrapText="1"/>
    </xf>
    <xf numFmtId="0" fontId="75" fillId="0" borderId="0" xfId="0" applyFont="1" applyBorder="1" applyAlignment="1">
      <alignment vertical="top" wrapText="1"/>
    </xf>
    <xf numFmtId="0" fontId="75" fillId="0" borderId="0" xfId="0" applyFont="1" applyBorder="1" applyProtection="1">
      <protection locked="0"/>
    </xf>
    <xf numFmtId="0" fontId="75" fillId="0" borderId="0" xfId="0" applyFont="1" applyBorder="1" applyAlignment="1" applyProtection="1">
      <alignment wrapText="1"/>
      <protection locked="0"/>
    </xf>
    <xf numFmtId="0" fontId="75"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75" fillId="0" borderId="0" xfId="0" applyFont="1" applyProtection="1">
      <protection locked="0"/>
    </xf>
    <xf numFmtId="0" fontId="75" fillId="0" borderId="0" xfId="0" applyFont="1" applyFill="1" applyBorder="1" applyProtection="1">
      <protection locked="0"/>
    </xf>
    <xf numFmtId="0" fontId="71" fillId="0" borderId="0" xfId="0" applyFont="1" applyAlignment="1">
      <alignment horizontal="left" vertical="top" wrapText="1"/>
    </xf>
    <xf numFmtId="0" fontId="65" fillId="0" borderId="0" xfId="0" applyFont="1" applyBorder="1" applyProtection="1"/>
    <xf numFmtId="49" fontId="65" fillId="0" borderId="0" xfId="0" applyNumberFormat="1" applyFont="1" applyBorder="1" applyProtection="1"/>
    <xf numFmtId="0" fontId="0" fillId="0" borderId="0" xfId="0" applyFill="1" applyBorder="1" applyAlignment="1" applyProtection="1">
      <alignment vertical="top"/>
    </xf>
    <xf numFmtId="0" fontId="6" fillId="0" borderId="0" xfId="0" applyFont="1" applyFill="1"/>
    <xf numFmtId="38" fontId="8" fillId="0" borderId="22" xfId="3" applyNumberFormat="1" applyFont="1" applyFill="1" applyBorder="1" applyAlignment="1" applyProtection="1">
      <alignment horizontal="center" vertical="center"/>
      <protection locked="0"/>
    </xf>
    <xf numFmtId="0" fontId="67" fillId="0" borderId="5" xfId="3" applyFill="1" applyBorder="1"/>
    <xf numFmtId="173" fontId="67" fillId="0" borderId="5" xfId="3" applyNumberFormat="1" applyFill="1" applyBorder="1" applyAlignment="1">
      <alignment horizontal="center" vertical="center"/>
    </xf>
    <xf numFmtId="38" fontId="8" fillId="0" borderId="1" xfId="3" applyNumberFormat="1" applyFont="1" applyFill="1" applyBorder="1" applyAlignment="1" applyProtection="1">
      <alignment horizontal="center" vertical="center"/>
      <protection locked="0"/>
    </xf>
    <xf numFmtId="0" fontId="67" fillId="0" borderId="6" xfId="3" applyFill="1" applyBorder="1"/>
    <xf numFmtId="173" fontId="67" fillId="0" borderId="6" xfId="3" applyNumberFormat="1" applyFill="1" applyBorder="1" applyAlignment="1">
      <alignment horizontal="center" vertical="center"/>
    </xf>
    <xf numFmtId="0" fontId="67" fillId="0" borderId="0" xfId="3" applyFill="1" applyAlignment="1">
      <alignment horizontal="center" vertical="center"/>
    </xf>
    <xf numFmtId="173" fontId="67" fillId="0" borderId="0" xfId="3" applyNumberFormat="1" applyFill="1" applyAlignment="1">
      <alignment horizontal="center" vertical="center"/>
    </xf>
    <xf numFmtId="38" fontId="67" fillId="0" borderId="3" xfId="3" applyNumberFormat="1" applyFill="1" applyBorder="1" applyAlignment="1">
      <alignment horizontal="center" vertical="center"/>
    </xf>
    <xf numFmtId="173" fontId="67" fillId="0" borderId="3" xfId="3" applyNumberFormat="1" applyFill="1" applyBorder="1" applyAlignment="1">
      <alignment horizontal="center" vertical="center"/>
    </xf>
    <xf numFmtId="38" fontId="67" fillId="0" borderId="7" xfId="3" applyNumberFormat="1" applyFill="1" applyBorder="1" applyAlignment="1">
      <alignment horizontal="center" vertical="center"/>
    </xf>
    <xf numFmtId="173" fontId="67" fillId="0" borderId="7" xfId="3" applyNumberFormat="1" applyFill="1" applyBorder="1" applyAlignment="1">
      <alignment horizontal="center" vertical="center"/>
    </xf>
    <xf numFmtId="173" fontId="0" fillId="0" borderId="10" xfId="4" applyNumberFormat="1" applyFont="1" applyFill="1" applyBorder="1" applyAlignment="1" applyProtection="1">
      <alignment horizontal="center" vertical="center"/>
    </xf>
    <xf numFmtId="0" fontId="67" fillId="0" borderId="0" xfId="3" applyFill="1"/>
    <xf numFmtId="0" fontId="9" fillId="0" borderId="0" xfId="3" applyFont="1" applyFill="1" applyAlignment="1">
      <alignment horizontal="center" vertical="center" wrapText="1"/>
    </xf>
    <xf numFmtId="0" fontId="0" fillId="15" borderId="0" xfId="0" applyFill="1" applyBorder="1" applyProtection="1">
      <protection locked="0"/>
    </xf>
    <xf numFmtId="0" fontId="3" fillId="0" borderId="0" xfId="0" applyFont="1" applyBorder="1" applyAlignment="1">
      <alignment horizontal="left" wrapText="1"/>
    </xf>
    <xf numFmtId="0" fontId="3" fillId="0" borderId="0" xfId="0" applyFont="1" applyBorder="1" applyAlignment="1">
      <alignment wrapText="1"/>
    </xf>
    <xf numFmtId="0" fontId="0" fillId="2" borderId="32" xfId="0" applyFill="1" applyBorder="1"/>
    <xf numFmtId="0" fontId="0" fillId="0" borderId="0" xfId="0" applyFont="1" applyBorder="1" applyAlignment="1">
      <alignment horizontal="left" vertical="top" wrapText="1"/>
    </xf>
    <xf numFmtId="0" fontId="0" fillId="2" borderId="0" xfId="0" applyFill="1" applyBorder="1"/>
    <xf numFmtId="0" fontId="0" fillId="0" borderId="0" xfId="0" applyBorder="1" applyAlignment="1">
      <alignment horizontal="left" vertical="top"/>
    </xf>
    <xf numFmtId="0" fontId="6" fillId="13" borderId="0" xfId="0" applyFont="1" applyFill="1"/>
    <xf numFmtId="0" fontId="75" fillId="0" borderId="0" xfId="0" applyFont="1" applyFill="1"/>
    <xf numFmtId="0" fontId="69"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Border="1" applyAlignment="1">
      <alignment horizontal="left"/>
    </xf>
    <xf numFmtId="0" fontId="0" fillId="2" borderId="31" xfId="0" applyFill="1" applyBorder="1" applyAlignment="1" applyProtection="1">
      <alignment horizontal="left"/>
      <protection locked="0"/>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xf>
    <xf numFmtId="0" fontId="2" fillId="14" borderId="39" xfId="0" applyFon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xf>
    <xf numFmtId="0" fontId="0" fillId="15" borderId="0" xfId="0" applyFill="1" applyAlignment="1">
      <alignment horizontal="left" vertical="top"/>
    </xf>
    <xf numFmtId="0" fontId="0" fillId="15" borderId="0" xfId="0" applyFill="1" applyBorder="1" applyAlignment="1">
      <alignment horizontal="left" vertical="top"/>
    </xf>
    <xf numFmtId="0" fontId="65" fillId="15" borderId="0" xfId="0" applyFont="1" applyFill="1" applyAlignment="1">
      <alignment horizontal="center" vertical="top"/>
    </xf>
    <xf numFmtId="0" fontId="0" fillId="0" borderId="0" xfId="0" applyBorder="1" applyAlignment="1">
      <alignment horizontal="left" wrapText="1"/>
    </xf>
    <xf numFmtId="0" fontId="2" fillId="14" borderId="9" xfId="0" applyFont="1" applyFill="1" applyBorder="1" applyAlignment="1">
      <alignment horizontal="center" vertical="center" wrapText="1"/>
    </xf>
    <xf numFmtId="0" fontId="2" fillId="14" borderId="39" xfId="0" applyFont="1" applyFill="1" applyBorder="1" applyAlignment="1">
      <alignment horizontal="center" vertical="center" wrapText="1"/>
    </xf>
    <xf numFmtId="0" fontId="2" fillId="14" borderId="8" xfId="0" applyFont="1" applyFill="1" applyBorder="1" applyAlignment="1">
      <alignment horizontal="center" wrapText="1"/>
    </xf>
    <xf numFmtId="0" fontId="2" fillId="14" borderId="9" xfId="0" applyFont="1" applyFill="1" applyBorder="1" applyAlignment="1">
      <alignment horizontal="center" wrapText="1"/>
    </xf>
    <xf numFmtId="0" fontId="2" fillId="14" borderId="39" xfId="0" applyFont="1" applyFill="1" applyBorder="1" applyAlignment="1">
      <alignment horizontal="center" wrapText="1"/>
    </xf>
    <xf numFmtId="0" fontId="3" fillId="0" borderId="0" xfId="0" applyFont="1" applyBorder="1" applyAlignment="1">
      <alignment horizontal="left"/>
    </xf>
    <xf numFmtId="0" fontId="0" fillId="0" borderId="0" xfId="0" applyBorder="1" applyAlignment="1"/>
    <xf numFmtId="0" fontId="0" fillId="0" borderId="0" xfId="0" applyBorder="1" applyAlignment="1">
      <alignment horizontal="left" vertical="top" wrapText="1"/>
    </xf>
    <xf numFmtId="0" fontId="63" fillId="0" borderId="0" xfId="0" applyFont="1" applyBorder="1" applyAlignment="1">
      <alignment horizontal="left" wrapText="1"/>
    </xf>
    <xf numFmtId="0" fontId="3" fillId="0" borderId="0" xfId="0" applyFont="1" applyBorder="1" applyAlignment="1">
      <alignment horizontal="left" wrapText="1"/>
    </xf>
    <xf numFmtId="0" fontId="0" fillId="2" borderId="31" xfId="0" applyFill="1" applyBorder="1" applyAlignment="1" applyProtection="1">
      <alignment horizontal="left" wrapText="1"/>
      <protection locked="0"/>
    </xf>
    <xf numFmtId="0" fontId="0" fillId="0" borderId="35" xfId="0" applyBorder="1" applyAlignment="1">
      <alignment horizontal="left" vertical="center" wrapText="1"/>
    </xf>
    <xf numFmtId="0" fontId="70" fillId="2" borderId="35" xfId="0" applyFont="1" applyFill="1" applyBorder="1" applyAlignment="1" applyProtection="1">
      <alignment horizontal="left" vertical="center" wrapText="1"/>
      <protection locked="0"/>
    </xf>
    <xf numFmtId="0" fontId="0" fillId="0" borderId="34" xfId="0" applyBorder="1" applyAlignment="1">
      <alignment horizontal="left" vertical="center" wrapText="1"/>
    </xf>
    <xf numFmtId="0" fontId="70" fillId="2" borderId="34" xfId="0" applyFont="1" applyFill="1" applyBorder="1" applyAlignment="1" applyProtection="1">
      <alignment horizontal="left" vertical="center" wrapText="1"/>
      <protection locked="0"/>
    </xf>
    <xf numFmtId="0" fontId="0" fillId="0" borderId="8" xfId="0" applyFill="1" applyBorder="1" applyAlignment="1">
      <alignment horizontal="center"/>
    </xf>
    <xf numFmtId="0" fontId="0" fillId="0" borderId="39" xfId="0" applyFill="1" applyBorder="1" applyAlignment="1">
      <alignment horizontal="center"/>
    </xf>
    <xf numFmtId="0" fontId="0" fillId="0" borderId="8" xfId="0" applyFill="1" applyBorder="1" applyAlignment="1">
      <alignment horizontal="right"/>
    </xf>
    <xf numFmtId="0" fontId="0" fillId="0" borderId="39" xfId="0" applyFill="1" applyBorder="1" applyAlignment="1">
      <alignment horizontal="right"/>
    </xf>
    <xf numFmtId="0" fontId="0" fillId="0" borderId="0" xfId="0" applyFill="1" applyBorder="1" applyAlignment="1">
      <alignment horizontal="left" wrapText="1"/>
    </xf>
    <xf numFmtId="0" fontId="76" fillId="0" borderId="0" xfId="0" applyFont="1" applyFill="1" applyBorder="1" applyAlignment="1">
      <alignment horizontal="left"/>
    </xf>
    <xf numFmtId="0" fontId="2" fillId="0" borderId="34" xfId="0" applyFont="1" applyBorder="1" applyAlignment="1">
      <alignment horizontal="center" vertical="center" wrapText="1"/>
    </xf>
    <xf numFmtId="9" fontId="0" fillId="2" borderId="33" xfId="1" applyFont="1" applyFill="1" applyBorder="1" applyAlignment="1" applyProtection="1">
      <alignment horizontal="right"/>
      <protection locked="0"/>
    </xf>
    <xf numFmtId="9" fontId="0" fillId="2" borderId="34" xfId="1" applyFont="1" applyFill="1" applyBorder="1" applyAlignment="1" applyProtection="1">
      <alignment horizontal="right"/>
      <protection locked="0"/>
    </xf>
    <xf numFmtId="0" fontId="0" fillId="0" borderId="34" xfId="0" applyBorder="1" applyAlignment="1">
      <alignment horizontal="center" wrapText="1"/>
    </xf>
    <xf numFmtId="0" fontId="0" fillId="0" borderId="34" xfId="0" applyBorder="1" applyAlignment="1">
      <alignment horizontal="left" wrapText="1"/>
    </xf>
    <xf numFmtId="0" fontId="0" fillId="5" borderId="38" xfId="0" applyFill="1" applyBorder="1" applyAlignment="1">
      <alignment horizontal="left"/>
    </xf>
    <xf numFmtId="173" fontId="0" fillId="4" borderId="33" xfId="1" applyNumberFormat="1" applyFont="1" applyFill="1" applyBorder="1" applyAlignment="1">
      <alignment horizontal="center"/>
    </xf>
    <xf numFmtId="173" fontId="0" fillId="4" borderId="34" xfId="1" applyNumberFormat="1" applyFont="1" applyFill="1" applyBorder="1" applyAlignment="1">
      <alignment horizontal="center"/>
    </xf>
    <xf numFmtId="0" fontId="0" fillId="5" borderId="35" xfId="0" applyFill="1" applyBorder="1" applyAlignment="1">
      <alignment horizontal="left"/>
    </xf>
    <xf numFmtId="9" fontId="0" fillId="4" borderId="34" xfId="1" applyFont="1" applyFill="1" applyBorder="1" applyAlignment="1">
      <alignment horizontal="right"/>
    </xf>
    <xf numFmtId="0" fontId="0" fillId="0" borderId="34" xfId="0" applyBorder="1" applyAlignment="1">
      <alignment horizontal="left"/>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2" xfId="0" applyBorder="1" applyAlignment="1">
      <alignment horizontal="center"/>
    </xf>
    <xf numFmtId="0" fontId="0" fillId="0" borderId="1" xfId="0" applyBorder="1" applyAlignment="1">
      <alignment horizontal="center"/>
    </xf>
    <xf numFmtId="0" fontId="0" fillId="0" borderId="38" xfId="0" applyBorder="1" applyAlignment="1">
      <alignment horizontal="center" vertical="center"/>
    </xf>
    <xf numFmtId="0" fontId="0" fillId="0" borderId="0" xfId="0" applyBorder="1" applyAlignment="1">
      <alignment horizontal="left" vertical="top"/>
    </xf>
    <xf numFmtId="0" fontId="0" fillId="0" borderId="0" xfId="0" applyFill="1" applyBorder="1" applyAlignment="1">
      <alignment horizontal="left" vertical="top"/>
    </xf>
    <xf numFmtId="0" fontId="3"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34" xfId="0" applyBorder="1" applyAlignment="1">
      <alignment horizontal="center" vertical="center"/>
    </xf>
    <xf numFmtId="0" fontId="0" fillId="4" borderId="35" xfId="0" applyFill="1" applyBorder="1" applyAlignment="1">
      <alignment horizontal="center" vertical="center"/>
    </xf>
    <xf numFmtId="0" fontId="0" fillId="4" borderId="12" xfId="0" applyFill="1" applyBorder="1" applyAlignment="1">
      <alignment horizontal="center" vertical="center"/>
    </xf>
    <xf numFmtId="1" fontId="0" fillId="4" borderId="38" xfId="0" applyNumberFormat="1" applyFill="1" applyBorder="1" applyAlignment="1">
      <alignment horizontal="center" vertical="center"/>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4" borderId="32" xfId="0" applyFill="1" applyBorder="1" applyAlignment="1">
      <alignment horizontal="center" vertical="center"/>
    </xf>
    <xf numFmtId="0" fontId="0" fillId="0" borderId="0" xfId="0" applyFont="1" applyBorder="1" applyAlignment="1">
      <alignment horizontal="left" vertical="center" wrapText="1"/>
    </xf>
    <xf numFmtId="0" fontId="3" fillId="0" borderId="0" xfId="0" applyFont="1" applyBorder="1" applyAlignment="1">
      <alignment wrapText="1"/>
    </xf>
    <xf numFmtId="0" fontId="0" fillId="0" borderId="0" xfId="0" applyAlignment="1">
      <alignment horizontal="left" vertical="top" wrapText="1"/>
    </xf>
    <xf numFmtId="0" fontId="0" fillId="0" borderId="0" xfId="0" applyAlignment="1">
      <alignment horizontal="left"/>
    </xf>
    <xf numFmtId="0" fontId="0" fillId="0" borderId="0" xfId="0" applyBorder="1" applyAlignment="1" applyProtection="1">
      <alignment horizontal="left" wrapText="1"/>
    </xf>
    <xf numFmtId="0" fontId="2" fillId="14" borderId="8" xfId="0" applyFont="1" applyFill="1" applyBorder="1" applyAlignment="1" applyProtection="1">
      <alignment horizontal="center" vertical="center" wrapText="1"/>
    </xf>
    <xf numFmtId="0" fontId="2" fillId="14" borderId="9" xfId="0" applyFont="1" applyFill="1" applyBorder="1" applyAlignment="1" applyProtection="1">
      <alignment horizontal="center" vertical="center" wrapText="1"/>
    </xf>
    <xf numFmtId="0" fontId="2" fillId="14" borderId="39" xfId="0" applyFont="1" applyFill="1" applyBorder="1" applyAlignment="1" applyProtection="1">
      <alignment horizontal="center" vertical="center" wrapText="1"/>
    </xf>
    <xf numFmtId="0" fontId="0" fillId="0" borderId="0" xfId="0"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0" xfId="0" applyBorder="1" applyAlignment="1">
      <alignment wrapText="1"/>
    </xf>
    <xf numFmtId="0" fontId="0" fillId="0" borderId="0" xfId="0" applyBorder="1" applyAlignment="1">
      <alignment vertical="top" wrapText="1"/>
    </xf>
    <xf numFmtId="0" fontId="65" fillId="2" borderId="31" xfId="0" applyFont="1" applyFill="1" applyBorder="1" applyAlignment="1" applyProtection="1">
      <alignment horizontal="center" wrapText="1"/>
      <protection locked="0"/>
    </xf>
    <xf numFmtId="0" fontId="0" fillId="0" borderId="0" xfId="0" applyBorder="1" applyAlignment="1">
      <alignment horizontal="left" vertical="center" wrapText="1"/>
    </xf>
    <xf numFmtId="0" fontId="0" fillId="0" borderId="0" xfId="0" applyBorder="1" applyAlignment="1">
      <alignment horizontal="left" vertical="center"/>
    </xf>
    <xf numFmtId="0" fontId="0" fillId="2" borderId="31" xfId="0" applyFill="1" applyBorder="1" applyAlignment="1" applyProtection="1">
      <alignment wrapText="1"/>
      <protection locked="0"/>
    </xf>
    <xf numFmtId="0" fontId="65" fillId="2" borderId="31" xfId="0" applyFont="1" applyFill="1" applyBorder="1" applyAlignment="1" applyProtection="1">
      <alignment horizontal="left" wrapText="1"/>
      <protection locked="0"/>
    </xf>
    <xf numFmtId="0" fontId="30" fillId="0" borderId="3" xfId="3" applyFont="1" applyBorder="1" applyAlignment="1">
      <alignment horizontal="center"/>
    </xf>
    <xf numFmtId="167" fontId="51" fillId="0" borderId="0" xfId="4" applyNumberFormat="1" applyFont="1" applyFill="1" applyAlignment="1" applyProtection="1">
      <alignment horizontal="center"/>
      <protection locked="0"/>
    </xf>
    <xf numFmtId="0" fontId="51" fillId="0" borderId="0" xfId="3" applyFont="1" applyAlignment="1" applyProtection="1">
      <alignment horizontal="center"/>
      <protection locked="0"/>
    </xf>
    <xf numFmtId="0" fontId="8" fillId="0" borderId="15" xfId="3" applyFont="1" applyBorder="1" applyAlignment="1" applyProtection="1">
      <alignment horizontal="center"/>
      <protection locked="0"/>
    </xf>
    <xf numFmtId="0" fontId="8" fillId="11" borderId="15" xfId="3" applyFont="1" applyFill="1" applyBorder="1" applyAlignment="1">
      <alignment horizontal="center"/>
    </xf>
    <xf numFmtId="0" fontId="8" fillId="0" borderId="15" xfId="3" applyFont="1" applyBorder="1" applyAlignment="1" applyProtection="1">
      <alignment horizontal="center" vertical="center"/>
      <protection locked="0"/>
    </xf>
    <xf numFmtId="8" fontId="12" fillId="0" borderId="22" xfId="3" applyNumberFormat="1" applyFont="1" applyBorder="1" applyAlignment="1">
      <alignment horizontal="right" indent="1"/>
    </xf>
    <xf numFmtId="0" fontId="67" fillId="0" borderId="24" xfId="3" applyBorder="1" applyAlignment="1">
      <alignment horizontal="center"/>
    </xf>
    <xf numFmtId="0" fontId="67" fillId="0" borderId="0" xfId="3" applyAlignment="1">
      <alignment horizontal="center"/>
    </xf>
    <xf numFmtId="0" fontId="67" fillId="0" borderId="22" xfId="3" applyBorder="1" applyAlignment="1">
      <alignment horizontal="center"/>
    </xf>
    <xf numFmtId="0" fontId="11" fillId="0" borderId="0" xfId="3" applyFont="1" applyAlignment="1">
      <alignment horizontal="center" vertical="center" wrapText="1"/>
    </xf>
    <xf numFmtId="0" fontId="67" fillId="0" borderId="8" xfId="3" applyBorder="1" applyAlignment="1">
      <alignment horizontal="right" vertical="center" wrapText="1"/>
    </xf>
    <xf numFmtId="0" fontId="67" fillId="0" borderId="9" xfId="3" applyBorder="1" applyAlignment="1">
      <alignment horizontal="right" vertical="center" wrapText="1"/>
    </xf>
    <xf numFmtId="8" fontId="67" fillId="0" borderId="31" xfId="3" quotePrefix="1" applyNumberFormat="1" applyBorder="1" applyAlignment="1">
      <alignment horizontal="right" indent="1"/>
    </xf>
    <xf numFmtId="0" fontId="21" fillId="0" borderId="0" xfId="3" applyFont="1" applyAlignment="1">
      <alignment horizontal="center" vertical="center" wrapText="1"/>
    </xf>
    <xf numFmtId="0" fontId="56" fillId="0" borderId="0" xfId="3" applyFont="1" applyAlignment="1">
      <alignment horizontal="left" wrapText="1"/>
    </xf>
    <xf numFmtId="6" fontId="67" fillId="0" borderId="22" xfId="3" applyNumberFormat="1" applyBorder="1" applyAlignment="1">
      <alignment horizontal="center"/>
    </xf>
    <xf numFmtId="0" fontId="24" fillId="0" borderId="15" xfId="3" applyFont="1" applyBorder="1" applyAlignment="1" applyProtection="1">
      <alignment horizontal="left"/>
      <protection locked="0"/>
    </xf>
    <xf numFmtId="0" fontId="8" fillId="0" borderId="15" xfId="3" applyFont="1" applyBorder="1" applyAlignment="1" applyProtection="1">
      <alignment horizontal="left"/>
      <protection locked="0"/>
    </xf>
    <xf numFmtId="0" fontId="8" fillId="0" borderId="15" xfId="3" applyFont="1" applyBorder="1" applyAlignment="1" applyProtection="1">
      <alignment horizontal="center" shrinkToFit="1"/>
      <protection locked="0"/>
    </xf>
    <xf numFmtId="0" fontId="19" fillId="0" borderId="12" xfId="3" applyFont="1" applyBorder="1" applyAlignment="1">
      <alignment horizontal="center" vertical="top" wrapText="1"/>
    </xf>
    <xf numFmtId="0" fontId="19" fillId="0" borderId="4" xfId="3" applyFont="1" applyBorder="1" applyAlignment="1">
      <alignment horizontal="center" vertical="top" wrapText="1"/>
    </xf>
    <xf numFmtId="0" fontId="19" fillId="0" borderId="13" xfId="3" applyFont="1" applyBorder="1" applyAlignment="1">
      <alignment horizontal="center" vertical="top" wrapText="1"/>
    </xf>
    <xf numFmtId="0" fontId="19" fillId="0" borderId="11" xfId="3" applyFont="1" applyBorder="1" applyAlignment="1">
      <alignment horizontal="center" vertical="top" wrapText="1"/>
    </xf>
    <xf numFmtId="0" fontId="19" fillId="0" borderId="0" xfId="3" applyFont="1" applyAlignment="1">
      <alignment horizontal="center" vertical="top" wrapText="1"/>
    </xf>
    <xf numFmtId="0" fontId="19" fillId="0" borderId="14" xfId="3" applyFont="1" applyBorder="1" applyAlignment="1">
      <alignment horizontal="center" vertical="top" wrapText="1"/>
    </xf>
    <xf numFmtId="0" fontId="19" fillId="0" borderId="17" xfId="3" applyFont="1" applyBorder="1" applyAlignment="1">
      <alignment horizontal="center" vertical="top" wrapText="1"/>
    </xf>
    <xf numFmtId="0" fontId="19" fillId="0" borderId="3" xfId="3" applyFont="1" applyBorder="1" applyAlignment="1">
      <alignment horizontal="center" vertical="top" wrapText="1"/>
    </xf>
    <xf numFmtId="0" fontId="19" fillId="0" borderId="18" xfId="3" applyFont="1" applyBorder="1" applyAlignment="1">
      <alignment horizontal="center" vertical="top" wrapText="1"/>
    </xf>
    <xf numFmtId="0" fontId="7" fillId="0" borderId="0" xfId="3" applyFont="1" applyAlignment="1">
      <alignment horizontal="center"/>
    </xf>
    <xf numFmtId="49" fontId="8" fillId="0" borderId="23" xfId="3" applyNumberFormat="1" applyFont="1" applyBorder="1" applyAlignment="1" applyProtection="1">
      <alignment horizontal="left" vertical="top" wrapText="1"/>
      <protection locked="0"/>
    </xf>
    <xf numFmtId="49" fontId="8" fillId="0" borderId="24" xfId="3" applyNumberFormat="1" applyFont="1" applyBorder="1" applyAlignment="1" applyProtection="1">
      <alignment horizontal="left" vertical="top" wrapText="1"/>
      <protection locked="0"/>
    </xf>
    <xf numFmtId="49" fontId="8" fillId="0" borderId="25" xfId="3" applyNumberFormat="1" applyFont="1" applyBorder="1" applyAlignment="1" applyProtection="1">
      <alignment horizontal="left" vertical="top" wrapText="1"/>
      <protection locked="0"/>
    </xf>
    <xf numFmtId="49" fontId="8" fillId="0" borderId="26" xfId="3" applyNumberFormat="1" applyFont="1" applyBorder="1" applyAlignment="1" applyProtection="1">
      <alignment horizontal="left" vertical="top" wrapText="1"/>
      <protection locked="0"/>
    </xf>
    <xf numFmtId="49" fontId="8" fillId="0" borderId="0" xfId="3" applyNumberFormat="1" applyFont="1" applyAlignment="1" applyProtection="1">
      <alignment horizontal="left" vertical="top" wrapText="1"/>
      <protection locked="0"/>
    </xf>
    <xf numFmtId="49" fontId="8" fillId="0" borderId="27" xfId="3" applyNumberFormat="1" applyFont="1" applyBorder="1" applyAlignment="1" applyProtection="1">
      <alignment horizontal="left" vertical="top" wrapText="1"/>
      <protection locked="0"/>
    </xf>
    <xf numFmtId="49" fontId="8" fillId="0" borderId="28" xfId="3" applyNumberFormat="1" applyFont="1" applyBorder="1" applyAlignment="1" applyProtection="1">
      <alignment horizontal="left" vertical="top" wrapText="1"/>
      <protection locked="0"/>
    </xf>
    <xf numFmtId="49" fontId="8" fillId="0" borderId="15" xfId="3" applyNumberFormat="1" applyFont="1" applyBorder="1" applyAlignment="1" applyProtection="1">
      <alignment horizontal="left" vertical="top" wrapText="1"/>
      <protection locked="0"/>
    </xf>
    <xf numFmtId="49" fontId="8" fillId="0" borderId="29" xfId="3" applyNumberFormat="1" applyFont="1" applyBorder="1" applyAlignment="1" applyProtection="1">
      <alignment horizontal="left" vertical="top" wrapText="1"/>
      <protection locked="0"/>
    </xf>
    <xf numFmtId="0" fontId="20" fillId="0" borderId="6" xfId="3" applyFont="1" applyBorder="1" applyAlignment="1">
      <alignment horizontal="left" vertical="center" wrapText="1"/>
    </xf>
    <xf numFmtId="0" fontId="18" fillId="8" borderId="20" xfId="3" applyFont="1" applyFill="1" applyBorder="1" applyAlignment="1">
      <alignment horizontal="left" vertical="top" wrapText="1"/>
    </xf>
    <xf numFmtId="0" fontId="18" fillId="8" borderId="5" xfId="3" applyFont="1" applyFill="1" applyBorder="1" applyAlignment="1">
      <alignment horizontal="left" vertical="top" wrapText="1"/>
    </xf>
    <xf numFmtId="49" fontId="8" fillId="0" borderId="24" xfId="3" applyNumberFormat="1" applyFont="1" applyBorder="1" applyAlignment="1" applyProtection="1">
      <alignment horizontal="left" vertical="top"/>
      <protection locked="0"/>
    </xf>
    <xf numFmtId="49" fontId="8" fillId="0" borderId="25" xfId="3" applyNumberFormat="1" applyFont="1" applyBorder="1" applyAlignment="1" applyProtection="1">
      <alignment horizontal="left" vertical="top"/>
      <protection locked="0"/>
    </xf>
    <xf numFmtId="49" fontId="8" fillId="0" borderId="26" xfId="3" applyNumberFormat="1" applyFont="1" applyBorder="1" applyAlignment="1" applyProtection="1">
      <alignment horizontal="left" vertical="top"/>
      <protection locked="0"/>
    </xf>
    <xf numFmtId="49" fontId="8" fillId="0" borderId="0" xfId="3" applyNumberFormat="1" applyFont="1" applyAlignment="1" applyProtection="1">
      <alignment horizontal="left" vertical="top"/>
      <protection locked="0"/>
    </xf>
    <xf numFmtId="49" fontId="8" fillId="0" borderId="27" xfId="3" applyNumberFormat="1" applyFont="1" applyBorder="1" applyAlignment="1" applyProtection="1">
      <alignment horizontal="left" vertical="top"/>
      <protection locked="0"/>
    </xf>
    <xf numFmtId="49" fontId="8" fillId="0" borderId="28" xfId="3" applyNumberFormat="1" applyFont="1" applyBorder="1" applyAlignment="1" applyProtection="1">
      <alignment horizontal="left" vertical="top"/>
      <protection locked="0"/>
    </xf>
    <xf numFmtId="49" fontId="8" fillId="0" borderId="15" xfId="3" applyNumberFormat="1" applyFont="1" applyBorder="1" applyAlignment="1" applyProtection="1">
      <alignment horizontal="left" vertical="top"/>
      <protection locked="0"/>
    </xf>
    <xf numFmtId="49" fontId="8" fillId="0" borderId="29" xfId="3" applyNumberFormat="1" applyFont="1" applyBorder="1" applyAlignment="1" applyProtection="1">
      <alignment horizontal="left" vertical="top"/>
      <protection locked="0"/>
    </xf>
    <xf numFmtId="0" fontId="20" fillId="0" borderId="20" xfId="3" applyFont="1" applyBorder="1" applyAlignment="1">
      <alignment horizontal="left" vertical="top" wrapText="1"/>
    </xf>
    <xf numFmtId="0" fontId="20" fillId="0" borderId="0" xfId="3" applyFont="1" applyAlignment="1">
      <alignment horizontal="left" vertical="top" wrapText="1"/>
    </xf>
    <xf numFmtId="0" fontId="20" fillId="0" borderId="5" xfId="3" applyFont="1" applyBorder="1" applyAlignment="1">
      <alignment horizontal="left" vertical="top" wrapText="1"/>
    </xf>
    <xf numFmtId="0" fontId="34" fillId="0" borderId="6" xfId="3" applyFont="1" applyBorder="1" applyAlignment="1">
      <alignment horizontal="left" vertical="center" wrapText="1"/>
    </xf>
    <xf numFmtId="0" fontId="20" fillId="0" borderId="20" xfId="3" applyFont="1" applyBorder="1" applyAlignment="1">
      <alignment horizontal="left" vertical="center" wrapText="1"/>
    </xf>
    <xf numFmtId="0" fontId="20" fillId="0" borderId="5" xfId="3" applyFont="1" applyBorder="1" applyAlignment="1">
      <alignment horizontal="left" vertical="center" wrapText="1"/>
    </xf>
    <xf numFmtId="0" fontId="19" fillId="0" borderId="12"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11" xfId="3" applyFont="1" applyBorder="1" applyAlignment="1">
      <alignment horizontal="center" vertical="center" wrapText="1"/>
    </xf>
    <xf numFmtId="0" fontId="19" fillId="0" borderId="0" xfId="3" applyFont="1" applyAlignment="1">
      <alignment horizontal="center" vertical="center" wrapText="1"/>
    </xf>
    <xf numFmtId="0" fontId="19" fillId="0" borderId="14" xfId="3" applyFont="1" applyBorder="1" applyAlignment="1">
      <alignment horizontal="center" vertical="center" wrapText="1"/>
    </xf>
    <xf numFmtId="0" fontId="19" fillId="0" borderId="17"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18" xfId="3" applyFont="1" applyBorder="1" applyAlignment="1">
      <alignment horizontal="center" vertical="center" wrapText="1"/>
    </xf>
    <xf numFmtId="49" fontId="71" fillId="0" borderId="0" xfId="0" applyNumberFormat="1" applyFont="1" applyAlignment="1">
      <alignment horizontal="left" vertical="top" wrapText="1"/>
    </xf>
    <xf numFmtId="0" fontId="74" fillId="14" borderId="8" xfId="0" applyFont="1" applyFill="1" applyBorder="1" applyAlignment="1">
      <alignment horizontal="center" vertical="center" wrapText="1"/>
    </xf>
    <xf numFmtId="0" fontId="74" fillId="14" borderId="9" xfId="0" applyFont="1" applyFill="1" applyBorder="1" applyAlignment="1">
      <alignment horizontal="center" vertical="center" wrapText="1"/>
    </xf>
    <xf numFmtId="0" fontId="74" fillId="14" borderId="39" xfId="0" applyFont="1" applyFill="1" applyBorder="1" applyAlignment="1">
      <alignment horizontal="center" vertical="center" wrapText="1"/>
    </xf>
    <xf numFmtId="0" fontId="71" fillId="0" borderId="0" xfId="0" applyFont="1" applyAlignment="1">
      <alignment horizontal="left" vertical="top" wrapText="1"/>
    </xf>
    <xf numFmtId="0" fontId="71" fillId="2" borderId="31" xfId="0" applyFont="1" applyFill="1" applyBorder="1" applyAlignment="1" applyProtection="1">
      <alignment horizontal="center" vertical="top" wrapText="1"/>
      <protection locked="0"/>
    </xf>
    <xf numFmtId="0" fontId="71" fillId="0" borderId="0" xfId="0" applyFont="1" applyFill="1" applyAlignment="1">
      <alignment horizontal="left" vertical="top" wrapText="1"/>
    </xf>
    <xf numFmtId="0" fontId="71" fillId="2" borderId="31" xfId="0" applyFont="1" applyFill="1" applyBorder="1" applyAlignment="1" applyProtection="1">
      <alignment horizontal="left" vertical="top" wrapText="1"/>
      <protection locked="0"/>
    </xf>
    <xf numFmtId="0" fontId="77" fillId="0" borderId="0" xfId="0" applyFont="1" applyFill="1" applyAlignment="1">
      <alignment horizontal="left" vertical="top" wrapText="1"/>
    </xf>
    <xf numFmtId="0" fontId="71" fillId="0" borderId="0" xfId="0" applyFont="1" applyAlignment="1">
      <alignment horizontal="left" wrapText="1"/>
    </xf>
    <xf numFmtId="44" fontId="1" fillId="3" borderId="31" xfId="2" applyFont="1" applyFill="1" applyBorder="1" applyProtection="1"/>
  </cellXfs>
  <cellStyles count="5">
    <cellStyle name="Currency" xfId="2" builtinId="4"/>
    <cellStyle name="Normal" xfId="0" builtinId="0"/>
    <cellStyle name="Normal 2" xfId="3" xr:uid="{00000000-0005-0000-0000-000002000000}"/>
    <cellStyle name="Percent" xfId="1" builtinId="5"/>
    <cellStyle name="Percent 2" xfId="4" xr:uid="{00000000-0005-0000-0000-000004000000}"/>
  </cellStyles>
  <dxfs count="107">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ont>
        <color rgb="FFC00000"/>
      </font>
      <fill>
        <patternFill>
          <bgColor rgb="FFFFEBFF"/>
        </patternFill>
      </fill>
    </dxf>
    <dxf>
      <font>
        <color rgb="FFC0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b val="0"/>
        <i/>
        <color rgb="FFFF0000"/>
      </font>
    </dxf>
    <dxf>
      <font>
        <b/>
        <i/>
        <color rgb="FFFF0000"/>
      </font>
    </dxf>
    <dxf>
      <fill>
        <patternFill>
          <bgColor rgb="FFCCFFCC"/>
        </patternFill>
      </fill>
    </dxf>
    <dxf>
      <font>
        <b/>
        <i val="0"/>
        <color rgb="FF00B050"/>
      </font>
      <fill>
        <patternFill patternType="none">
          <bgColor auto="1"/>
        </patternFill>
      </fill>
    </dxf>
    <dxf>
      <font>
        <b/>
        <i val="0"/>
        <color rgb="FFFF0000"/>
      </font>
    </dxf>
    <dxf>
      <font>
        <b/>
        <i val="0"/>
        <color rgb="FF00B050"/>
      </font>
      <fill>
        <patternFill patternType="none">
          <bgColor auto="1"/>
        </patternFill>
      </fill>
    </dxf>
    <dxf>
      <font>
        <b/>
        <i val="0"/>
        <color rgb="FFFF0000"/>
      </font>
    </dxf>
    <dxf>
      <font>
        <b val="0"/>
        <i/>
        <color rgb="FFFF0000"/>
      </font>
    </dxf>
    <dxf>
      <font>
        <b/>
        <i/>
        <color rgb="FFFF0000"/>
      </font>
      <fill>
        <patternFill>
          <bgColor rgb="FFFFEBFF"/>
        </patternFill>
      </fill>
    </dxf>
    <dxf>
      <font>
        <b/>
        <i/>
        <color rgb="FFFF0000"/>
      </font>
      <fill>
        <patternFill>
          <bgColor rgb="FFFFEBFF"/>
        </patternFill>
      </fill>
    </dxf>
    <dxf>
      <fill>
        <patternFill patternType="none">
          <bgColor auto="1"/>
        </patternFill>
      </fill>
    </dxf>
    <dxf>
      <font>
        <b/>
        <i/>
        <color rgb="FFFF0000"/>
      </font>
      <fill>
        <patternFill>
          <bgColor rgb="FFFFEBFF"/>
        </patternFill>
      </fill>
    </dxf>
    <dxf>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dxf>
    <dxf>
      <font>
        <b/>
        <i val="0"/>
        <color rgb="FFFF0000"/>
      </font>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FFEBFF"/>
        </patternFill>
      </fill>
    </dxf>
    <dxf>
      <fill>
        <patternFill>
          <bgColor rgb="FFC8FFC8"/>
        </patternFill>
      </fill>
    </dxf>
    <dxf>
      <fill>
        <patternFill>
          <bgColor rgb="FFFFEBFF"/>
        </patternFill>
      </fill>
    </dxf>
    <dxf>
      <fill>
        <patternFill>
          <bgColor rgb="FFC8FFC8"/>
        </patternFill>
      </fill>
    </dxf>
    <dxf>
      <font>
        <color theme="0"/>
      </font>
    </dxf>
    <dxf>
      <font>
        <color rgb="FFC00000"/>
      </font>
      <fill>
        <patternFill>
          <bgColor rgb="FFFFCCFF"/>
        </patternFill>
      </fill>
    </dxf>
    <dxf>
      <font>
        <color rgb="FFC0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7" lockText="1" noThreeD="1"/>
</file>

<file path=xl/ctrlProps/ctrlProp11.xml><?xml version="1.0" encoding="utf-8"?>
<formControlPr xmlns="http://schemas.microsoft.com/office/spreadsheetml/2009/9/main" objectType="CheckBox" fmlaLink="$E$18" lockText="1" noThreeD="1"/>
</file>

<file path=xl/ctrlProps/ctrlProp12.xml><?xml version="1.0" encoding="utf-8"?>
<formControlPr xmlns="http://schemas.microsoft.com/office/spreadsheetml/2009/9/main" objectType="CheckBox" fmlaLink="$E$19" lockText="1" noThreeD="1"/>
</file>

<file path=xl/ctrlProps/ctrlProp13.xml><?xml version="1.0" encoding="utf-8"?>
<formControlPr xmlns="http://schemas.microsoft.com/office/spreadsheetml/2009/9/main" objectType="CheckBox" fmlaLink="$E$20" lockText="1" noThreeD="1"/>
</file>

<file path=xl/ctrlProps/ctrlProp14.xml><?xml version="1.0" encoding="utf-8"?>
<formControlPr xmlns="http://schemas.microsoft.com/office/spreadsheetml/2009/9/main" objectType="CheckBox" fmlaLink="$E$24" lockText="1" noThreeD="1"/>
</file>

<file path=xl/ctrlProps/ctrlProp15.xml><?xml version="1.0" encoding="utf-8"?>
<formControlPr xmlns="http://schemas.microsoft.com/office/spreadsheetml/2009/9/main" objectType="CheckBox" fmlaLink="$E$25" lockText="1" noThreeD="1"/>
</file>

<file path=xl/ctrlProps/ctrlProp16.xml><?xml version="1.0" encoding="utf-8"?>
<formControlPr xmlns="http://schemas.microsoft.com/office/spreadsheetml/2009/9/main" objectType="CheckBox" fmlaLink="$E$29" lockText="1" noThreeD="1"/>
</file>

<file path=xl/ctrlProps/ctrlProp17.xml><?xml version="1.0" encoding="utf-8"?>
<formControlPr xmlns="http://schemas.microsoft.com/office/spreadsheetml/2009/9/main" objectType="CheckBox" fmlaLink="$E$30" lockText="1" noThreeD="1"/>
</file>

<file path=xl/ctrlProps/ctrlProp18.xml><?xml version="1.0" encoding="utf-8"?>
<formControlPr xmlns="http://schemas.microsoft.com/office/spreadsheetml/2009/9/main" objectType="CheckBox" fmlaLink="$E$34" lockText="1" noThreeD="1"/>
</file>

<file path=xl/ctrlProps/ctrlProp19.xml><?xml version="1.0" encoding="utf-8"?>
<formControlPr xmlns="http://schemas.microsoft.com/office/spreadsheetml/2009/9/main" objectType="CheckBox" fmlaLink="$E$3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39" lockText="1" noThreeD="1"/>
</file>

<file path=xl/ctrlProps/ctrlProp21.xml><?xml version="1.0" encoding="utf-8"?>
<formControlPr xmlns="http://schemas.microsoft.com/office/spreadsheetml/2009/9/main" objectType="CheckBox" fmlaLink="$E$40" lockText="1" noThreeD="1"/>
</file>

<file path=xl/ctrlProps/ctrlProp22.xml><?xml version="1.0" encoding="utf-8"?>
<formControlPr xmlns="http://schemas.microsoft.com/office/spreadsheetml/2009/9/main" objectType="CheckBox" fmlaLink="$E$41" lockText="1" noThreeD="1"/>
</file>

<file path=xl/ctrlProps/ctrlProp23.xml><?xml version="1.0" encoding="utf-8"?>
<formControlPr xmlns="http://schemas.microsoft.com/office/spreadsheetml/2009/9/main" objectType="CheckBox" fmlaLink="$E$46" lockText="1" noThreeD="1"/>
</file>

<file path=xl/ctrlProps/ctrlProp24.xml><?xml version="1.0" encoding="utf-8"?>
<formControlPr xmlns="http://schemas.microsoft.com/office/spreadsheetml/2009/9/main" objectType="CheckBox" fmlaLink="$E$47" lockText="1" noThreeD="1"/>
</file>

<file path=xl/ctrlProps/ctrlProp25.xml><?xml version="1.0" encoding="utf-8"?>
<formControlPr xmlns="http://schemas.microsoft.com/office/spreadsheetml/2009/9/main" objectType="CheckBox" fmlaLink="$E$48" lockText="1" noThreeD="1"/>
</file>

<file path=xl/ctrlProps/ctrlProp26.xml><?xml version="1.0" encoding="utf-8"?>
<formControlPr xmlns="http://schemas.microsoft.com/office/spreadsheetml/2009/9/main" objectType="CheckBox" fmlaLink="$E$49" lockText="1" noThreeD="1"/>
</file>

<file path=xl/ctrlProps/ctrlProp27.xml><?xml version="1.0" encoding="utf-8"?>
<formControlPr xmlns="http://schemas.microsoft.com/office/spreadsheetml/2009/9/main" objectType="CheckBox" fmlaLink="$E$50" lockText="1" noThreeD="1"/>
</file>

<file path=xl/ctrlProps/ctrlProp28.xml><?xml version="1.0" encoding="utf-8"?>
<formControlPr xmlns="http://schemas.microsoft.com/office/spreadsheetml/2009/9/main" objectType="CheckBox" fmlaLink="$E$51" lockText="1" noThreeD="1"/>
</file>

<file path=xl/ctrlProps/ctrlProp29.xml><?xml version="1.0" encoding="utf-8"?>
<formControlPr xmlns="http://schemas.microsoft.com/office/spreadsheetml/2009/9/main" objectType="CheckBox" fmlaLink="$E$52" lockText="1" noThreeD="1"/>
</file>

<file path=xl/ctrlProps/ctrlProp3.xml><?xml version="1.0" encoding="utf-8"?>
<formControlPr xmlns="http://schemas.microsoft.com/office/spreadsheetml/2009/9/main" objectType="CheckBox" fmlaLink="$E$10" lockText="1" noThreeD="1"/>
</file>

<file path=xl/ctrlProps/ctrlProp30.xml><?xml version="1.0" encoding="utf-8"?>
<formControlPr xmlns="http://schemas.microsoft.com/office/spreadsheetml/2009/9/main" objectType="CheckBox" fmlaLink="$E$53" lockText="1" noThreeD="1"/>
</file>

<file path=xl/ctrlProps/ctrlProp31.xml><?xml version="1.0" encoding="utf-8"?>
<formControlPr xmlns="http://schemas.microsoft.com/office/spreadsheetml/2009/9/main" objectType="CheckBox" fmlaLink="$E$54" lockText="1" noThreeD="1"/>
</file>

<file path=xl/ctrlProps/ctrlProp32.xml><?xml version="1.0" encoding="utf-8"?>
<formControlPr xmlns="http://schemas.microsoft.com/office/spreadsheetml/2009/9/main" objectType="CheckBox" fmlaLink="$E$55" lockText="1" noThreeD="1"/>
</file>

<file path=xl/ctrlProps/ctrlProp33.xml><?xml version="1.0" encoding="utf-8"?>
<formControlPr xmlns="http://schemas.microsoft.com/office/spreadsheetml/2009/9/main" objectType="CheckBox" fmlaLink="$E$56" lockText="1" noThreeD="1"/>
</file>

<file path=xl/ctrlProps/ctrlProp34.xml><?xml version="1.0" encoding="utf-8"?>
<formControlPr xmlns="http://schemas.microsoft.com/office/spreadsheetml/2009/9/main" objectType="CheckBox" fmlaLink="$D$68" lockText="1" noThreeD="1"/>
</file>

<file path=xl/ctrlProps/ctrlProp35.xml><?xml version="1.0" encoding="utf-8"?>
<formControlPr xmlns="http://schemas.microsoft.com/office/spreadsheetml/2009/9/main" objectType="CheckBox" fmlaLink="$D$69" lockText="1" noThreeD="1"/>
</file>

<file path=xl/ctrlProps/ctrlProp36.xml><?xml version="1.0" encoding="utf-8"?>
<formControlPr xmlns="http://schemas.microsoft.com/office/spreadsheetml/2009/9/main" objectType="CheckBox" fmlaLink="$D$72" lockText="1" noThreeD="1"/>
</file>

<file path=xl/ctrlProps/ctrlProp37.xml><?xml version="1.0" encoding="utf-8"?>
<formControlPr xmlns="http://schemas.microsoft.com/office/spreadsheetml/2009/9/main" objectType="CheckBox" fmlaLink="$D$73" lockText="1" noThreeD="1"/>
</file>

<file path=xl/ctrlProps/ctrlProp38.xml><?xml version="1.0" encoding="utf-8"?>
<formControlPr xmlns="http://schemas.microsoft.com/office/spreadsheetml/2009/9/main" objectType="CheckBox" fmlaLink="$D$75" lockText="1" noThreeD="1"/>
</file>

<file path=xl/ctrlProps/ctrlProp39.xml><?xml version="1.0" encoding="utf-8"?>
<formControlPr xmlns="http://schemas.microsoft.com/office/spreadsheetml/2009/9/main" objectType="CheckBox" fmlaLink="$D$76" lockText="1" noThreeD="1"/>
</file>

<file path=xl/ctrlProps/ctrlProp4.xml><?xml version="1.0" encoding="utf-8"?>
<formControlPr xmlns="http://schemas.microsoft.com/office/spreadsheetml/2009/9/main" objectType="CheckBox" fmlaLink="$E$11" lockText="1" noThreeD="1"/>
</file>

<file path=xl/ctrlProps/ctrlProp40.xml><?xml version="1.0" encoding="utf-8"?>
<formControlPr xmlns="http://schemas.microsoft.com/office/spreadsheetml/2009/9/main" objectType="CheckBox" fmlaLink="$D$77" lockText="1" noThreeD="1"/>
</file>

<file path=xl/ctrlProps/ctrlProp41.xml><?xml version="1.0" encoding="utf-8"?>
<formControlPr xmlns="http://schemas.microsoft.com/office/spreadsheetml/2009/9/main" objectType="CheckBox" fmlaLink="$D$78" lockText="1" noThreeD="1"/>
</file>

<file path=xl/ctrlProps/ctrlProp42.xml><?xml version="1.0" encoding="utf-8"?>
<formControlPr xmlns="http://schemas.microsoft.com/office/spreadsheetml/2009/9/main" objectType="CheckBox" fmlaLink="$D$79" lockText="1" noThreeD="1"/>
</file>

<file path=xl/ctrlProps/ctrlProp43.xml><?xml version="1.0" encoding="utf-8"?>
<formControlPr xmlns="http://schemas.microsoft.com/office/spreadsheetml/2009/9/main" objectType="CheckBox" fmlaLink="$D$80" lockText="1" noThreeD="1"/>
</file>

<file path=xl/ctrlProps/ctrlProp44.xml><?xml version="1.0" encoding="utf-8"?>
<formControlPr xmlns="http://schemas.microsoft.com/office/spreadsheetml/2009/9/main" objectType="CheckBox" fmlaLink="$D$81" lockText="1" noThreeD="1"/>
</file>

<file path=xl/ctrlProps/ctrlProp45.xml><?xml version="1.0" encoding="utf-8"?>
<formControlPr xmlns="http://schemas.microsoft.com/office/spreadsheetml/2009/9/main" objectType="CheckBox" fmlaLink="$D$82" lockText="1" noThreeD="1"/>
</file>

<file path=xl/ctrlProps/ctrlProp46.xml><?xml version="1.0" encoding="utf-8"?>
<formControlPr xmlns="http://schemas.microsoft.com/office/spreadsheetml/2009/9/main" objectType="CheckBox" fmlaLink="$D$74"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1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D$71" lockText="1" noThreeD="1"/>
</file>

<file path=xl/ctrlProps/ctrlProp52.xml><?xml version="1.0" encoding="utf-8"?>
<formControlPr xmlns="http://schemas.microsoft.com/office/spreadsheetml/2009/9/main" objectType="CheckBox" fmlaLink="$D$70" lockText="1" noThreeD="1"/>
</file>

<file path=xl/ctrlProps/ctrlProp53.xml><?xml version="1.0" encoding="utf-8"?>
<formControlPr xmlns="http://schemas.microsoft.com/office/spreadsheetml/2009/9/main" objectType="CheckBox" fmlaLink="$E$39" lockText="1" noThreeD="1"/>
</file>

<file path=xl/ctrlProps/ctrlProp54.xml><?xml version="1.0" encoding="utf-8"?>
<formControlPr xmlns="http://schemas.microsoft.com/office/spreadsheetml/2009/9/main" objectType="CheckBox" fmlaLink="$E$40" lockText="1" noThreeD="1"/>
</file>

<file path=xl/ctrlProps/ctrlProp55.xml><?xml version="1.0" encoding="utf-8"?>
<formControlPr xmlns="http://schemas.microsoft.com/office/spreadsheetml/2009/9/main" objectType="CheckBox" fmlaLink="$E$32" lockText="1" noThreeD="1"/>
</file>

<file path=xl/ctrlProps/ctrlProp56.xml><?xml version="1.0" encoding="utf-8"?>
<formControlPr xmlns="http://schemas.microsoft.com/office/spreadsheetml/2009/9/main" objectType="CheckBox" fmlaLink="$E$33" lockText="1" noThreeD="1"/>
</file>

<file path=xl/ctrlProps/ctrlProp57.xml><?xml version="1.0" encoding="utf-8"?>
<formControlPr xmlns="http://schemas.microsoft.com/office/spreadsheetml/2009/9/main" objectType="CheckBox" fmlaLink="$E$34" lockText="1" noThreeD="1"/>
</file>

<file path=xl/ctrlProps/ctrlProp58.xml><?xml version="1.0" encoding="utf-8"?>
<formControlPr xmlns="http://schemas.microsoft.com/office/spreadsheetml/2009/9/main" objectType="CheckBox" fmlaLink="$E$35" lockText="1" noThreeD="1"/>
</file>

<file path=xl/ctrlProps/ctrlProp59.xml><?xml version="1.0" encoding="utf-8"?>
<formControlPr xmlns="http://schemas.microsoft.com/office/spreadsheetml/2009/9/main" objectType="CheckBox" fmlaLink="$E$36" lockText="1" noThreeD="1"/>
</file>

<file path=xl/ctrlProps/ctrlProp6.xml><?xml version="1.0" encoding="utf-8"?>
<formControlPr xmlns="http://schemas.microsoft.com/office/spreadsheetml/2009/9/main" objectType="CheckBox" fmlaLink="$E$13" lockText="1" noThreeD="1"/>
</file>

<file path=xl/ctrlProps/ctrlProp60.xml><?xml version="1.0" encoding="utf-8"?>
<formControlPr xmlns="http://schemas.microsoft.com/office/spreadsheetml/2009/9/main" objectType="CheckBox" fmlaLink="$E$37" lockText="1" noThreeD="1"/>
</file>

<file path=xl/ctrlProps/ctrlProp61.xml><?xml version="1.0" encoding="utf-8"?>
<formControlPr xmlns="http://schemas.microsoft.com/office/spreadsheetml/2009/9/main" objectType="CheckBox" fmlaLink="$E$38" lockText="1" noThreeD="1"/>
</file>

<file path=xl/ctrlProps/ctrlProp62.xml><?xml version="1.0" encoding="utf-8"?>
<formControlPr xmlns="http://schemas.microsoft.com/office/spreadsheetml/2009/9/main" objectType="CheckBox" fmlaLink="$E$41" lockText="1" noThreeD="1"/>
</file>

<file path=xl/ctrlProps/ctrlProp63.xml><?xml version="1.0" encoding="utf-8"?>
<formControlPr xmlns="http://schemas.microsoft.com/office/spreadsheetml/2009/9/main" objectType="CheckBox" fmlaLink="$E$42" lockText="1" noThreeD="1"/>
</file>

<file path=xl/ctrlProps/ctrlProp64.xml><?xml version="1.0" encoding="utf-8"?>
<formControlPr xmlns="http://schemas.microsoft.com/office/spreadsheetml/2009/9/main" objectType="CheckBox" fmlaLink="$E$43" lockText="1" noThreeD="1"/>
</file>

<file path=xl/ctrlProps/ctrlProp65.xml><?xml version="1.0" encoding="utf-8"?>
<formControlPr xmlns="http://schemas.microsoft.com/office/spreadsheetml/2009/9/main" objectType="CheckBox" fmlaLink="$E$44" lockText="1" noThreeD="1"/>
</file>

<file path=xl/ctrlProps/ctrlProp66.xml><?xml version="1.0" encoding="utf-8"?>
<formControlPr xmlns="http://schemas.microsoft.com/office/spreadsheetml/2009/9/main" objectType="CheckBox" fmlaLink="$E$45" lockText="1" noThreeD="1"/>
</file>

<file path=xl/ctrlProps/ctrlProp67.xml><?xml version="1.0" encoding="utf-8"?>
<formControlPr xmlns="http://schemas.microsoft.com/office/spreadsheetml/2009/9/main" objectType="CheckBox" fmlaLink="$E$46" lockText="1" noThreeD="1"/>
</file>

<file path=xl/ctrlProps/ctrlProp68.xml><?xml version="1.0" encoding="utf-8"?>
<formControlPr xmlns="http://schemas.microsoft.com/office/spreadsheetml/2009/9/main" objectType="CheckBox" fmlaLink="$E$47" lockText="1" noThreeD="1"/>
</file>

<file path=xl/ctrlProps/ctrlProp69.xml><?xml version="1.0" encoding="utf-8"?>
<formControlPr xmlns="http://schemas.microsoft.com/office/spreadsheetml/2009/9/main" objectType="CheckBox" fmlaLink="$D$15" lockText="1" noThreeD="1"/>
</file>

<file path=xl/ctrlProps/ctrlProp7.xml><?xml version="1.0" encoding="utf-8"?>
<formControlPr xmlns="http://schemas.microsoft.com/office/spreadsheetml/2009/9/main" objectType="CheckBox" fmlaLink="$E$14" lockText="1" noThreeD="1"/>
</file>

<file path=xl/ctrlProps/ctrlProp70.xml><?xml version="1.0" encoding="utf-8"?>
<formControlPr xmlns="http://schemas.microsoft.com/office/spreadsheetml/2009/9/main" objectType="CheckBox" fmlaLink="$D$16" lockText="1" noThreeD="1"/>
</file>

<file path=xl/ctrlProps/ctrlProp71.xml><?xml version="1.0" encoding="utf-8"?>
<formControlPr xmlns="http://schemas.microsoft.com/office/spreadsheetml/2009/9/main" objectType="CheckBox" fmlaLink="$D$20" lockText="1" noThreeD="1"/>
</file>

<file path=xl/ctrlProps/ctrlProp72.xml><?xml version="1.0" encoding="utf-8"?>
<formControlPr xmlns="http://schemas.microsoft.com/office/spreadsheetml/2009/9/main" objectType="CheckBox" fmlaLink="$D$21" lockText="1" noThreeD="1"/>
</file>

<file path=xl/ctrlProps/ctrlProp73.xml><?xml version="1.0" encoding="utf-8"?>
<formControlPr xmlns="http://schemas.microsoft.com/office/spreadsheetml/2009/9/main" objectType="CheckBox" fmlaLink="$D$22" lockText="1" noThreeD="1"/>
</file>

<file path=xl/ctrlProps/ctrlProp74.xml><?xml version="1.0" encoding="utf-8"?>
<formControlPr xmlns="http://schemas.microsoft.com/office/spreadsheetml/2009/9/main" objectType="CheckBox" fmlaLink="$D$23" lockText="1" noThreeD="1"/>
</file>

<file path=xl/ctrlProps/ctrlProp75.xml><?xml version="1.0" encoding="utf-8"?>
<formControlPr xmlns="http://schemas.microsoft.com/office/spreadsheetml/2009/9/main" objectType="CheckBox" fmlaLink="$D$24" lockText="1" noThreeD="1"/>
</file>

<file path=xl/ctrlProps/ctrlProp76.xml><?xml version="1.0" encoding="utf-8"?>
<formControlPr xmlns="http://schemas.microsoft.com/office/spreadsheetml/2009/9/main" objectType="CheckBox" fmlaLink="$D$25" lockText="1" noThreeD="1"/>
</file>

<file path=xl/ctrlProps/ctrlProp77.xml><?xml version="1.0" encoding="utf-8"?>
<formControlPr xmlns="http://schemas.microsoft.com/office/spreadsheetml/2009/9/main" objectType="CheckBox" fmlaLink="$D$9" lockText="1" noThreeD="1"/>
</file>

<file path=xl/ctrlProps/ctrlProp78.xml><?xml version="1.0" encoding="utf-8"?>
<formControlPr xmlns="http://schemas.microsoft.com/office/spreadsheetml/2009/9/main" objectType="CheckBox" fmlaLink="$D$10" lockText="1" noThreeD="1"/>
</file>

<file path=xl/ctrlProps/ctrlProp79.xml><?xml version="1.0" encoding="utf-8"?>
<formControlPr xmlns="http://schemas.microsoft.com/office/spreadsheetml/2009/9/main" objectType="CheckBox" fmlaLink="$D$11" lockText="1" noThreeD="1"/>
</file>

<file path=xl/ctrlProps/ctrlProp8.xml><?xml version="1.0" encoding="utf-8"?>
<formControlPr xmlns="http://schemas.microsoft.com/office/spreadsheetml/2009/9/main" objectType="CheckBox" fmlaLink="$E$15" lockText="1" noThreeD="1"/>
</file>

<file path=xl/ctrlProps/ctrlProp9.xml><?xml version="1.0" encoding="utf-8"?>
<formControlPr xmlns="http://schemas.microsoft.com/office/spreadsheetml/2009/9/main" objectType="CheckBox" fmlaLink="$E$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37</xdr:row>
          <xdr:rowOff>28575</xdr:rowOff>
        </xdr:from>
        <xdr:to>
          <xdr:col>2</xdr:col>
          <xdr:colOff>619125</xdr:colOff>
          <xdr:row>37</xdr:row>
          <xdr:rowOff>361950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66675</xdr:rowOff>
        </xdr:from>
        <xdr:to>
          <xdr:col>2</xdr:col>
          <xdr:colOff>552450</xdr:colOff>
          <xdr:row>38</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2</xdr:col>
          <xdr:colOff>542925</xdr:colOff>
          <xdr:row>9</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542925</xdr:colOff>
          <xdr:row>10</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2</xdr:col>
          <xdr:colOff>542925</xdr:colOff>
          <xdr:row>11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542925</xdr:colOff>
          <xdr:row>12</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542925</xdr:colOff>
          <xdr:row>14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95250</xdr:rowOff>
        </xdr:from>
        <xdr:to>
          <xdr:col>2</xdr:col>
          <xdr:colOff>533400</xdr:colOff>
          <xdr:row>14</xdr:row>
          <xdr:rowOff>314325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0</xdr:rowOff>
        </xdr:from>
        <xdr:to>
          <xdr:col>2</xdr:col>
          <xdr:colOff>542925</xdr:colOff>
          <xdr:row>15</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0</xdr:rowOff>
        </xdr:from>
        <xdr:to>
          <xdr:col>2</xdr:col>
          <xdr:colOff>542925</xdr:colOff>
          <xdr:row>16</xdr:row>
          <xdr:rowOff>219075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104775</xdr:rowOff>
        </xdr:from>
        <xdr:to>
          <xdr:col>2</xdr:col>
          <xdr:colOff>542925</xdr:colOff>
          <xdr:row>17</xdr:row>
          <xdr:rowOff>323850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18</xdr:row>
          <xdr:rowOff>85725</xdr:rowOff>
        </xdr:from>
        <xdr:to>
          <xdr:col>2</xdr:col>
          <xdr:colOff>523875</xdr:colOff>
          <xdr:row>18</xdr:row>
          <xdr:rowOff>304800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0</xdr:rowOff>
        </xdr:from>
        <xdr:to>
          <xdr:col>2</xdr:col>
          <xdr:colOff>542925</xdr:colOff>
          <xdr:row>19</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152400</xdr:rowOff>
        </xdr:from>
        <xdr:to>
          <xdr:col>2</xdr:col>
          <xdr:colOff>542925</xdr:colOff>
          <xdr:row>23</xdr:row>
          <xdr:rowOff>371475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76200</xdr:rowOff>
        </xdr:from>
        <xdr:to>
          <xdr:col>2</xdr:col>
          <xdr:colOff>542925</xdr:colOff>
          <xdr:row>24</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2</xdr:col>
          <xdr:colOff>542925</xdr:colOff>
          <xdr:row>28</xdr:row>
          <xdr:rowOff>219075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542925</xdr:colOff>
          <xdr:row>29</xdr:row>
          <xdr:rowOff>333375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66675</xdr:rowOff>
        </xdr:from>
        <xdr:to>
          <xdr:col>2</xdr:col>
          <xdr:colOff>542925</xdr:colOff>
          <xdr:row>33</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180975</xdr:rowOff>
        </xdr:from>
        <xdr:to>
          <xdr:col>2</xdr:col>
          <xdr:colOff>542925</xdr:colOff>
          <xdr:row>34</xdr:row>
          <xdr:rowOff>409575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123825</xdr:rowOff>
        </xdr:from>
        <xdr:to>
          <xdr:col>2</xdr:col>
          <xdr:colOff>533400</xdr:colOff>
          <xdr:row>38</xdr:row>
          <xdr:rowOff>352425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123825</xdr:rowOff>
        </xdr:from>
        <xdr:to>
          <xdr:col>2</xdr:col>
          <xdr:colOff>533400</xdr:colOff>
          <xdr:row>39</xdr:row>
          <xdr:rowOff>352425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40</xdr:row>
          <xdr:rowOff>180975</xdr:rowOff>
        </xdr:from>
        <xdr:to>
          <xdr:col>2</xdr:col>
          <xdr:colOff>523875</xdr:colOff>
          <xdr:row>40</xdr:row>
          <xdr:rowOff>409575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2</xdr:col>
          <xdr:colOff>542925</xdr:colOff>
          <xdr:row>46</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542925</xdr:colOff>
          <xdr:row>47</xdr:row>
          <xdr:rowOff>9525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542925</xdr:colOff>
          <xdr:row>48</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542925</xdr:colOff>
          <xdr:row>49</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161925</xdr:rowOff>
        </xdr:from>
        <xdr:to>
          <xdr:col>2</xdr:col>
          <xdr:colOff>542925</xdr:colOff>
          <xdr:row>49</xdr:row>
          <xdr:rowOff>381000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0</xdr:rowOff>
        </xdr:from>
        <xdr:to>
          <xdr:col>2</xdr:col>
          <xdr:colOff>542925</xdr:colOff>
          <xdr:row>50</xdr:row>
          <xdr:rowOff>219075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85725</xdr:rowOff>
        </xdr:from>
        <xdr:to>
          <xdr:col>2</xdr:col>
          <xdr:colOff>533400</xdr:colOff>
          <xdr:row>51</xdr:row>
          <xdr:rowOff>304800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0</xdr:rowOff>
        </xdr:from>
        <xdr:to>
          <xdr:col>2</xdr:col>
          <xdr:colOff>542925</xdr:colOff>
          <xdr:row>53</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2</xdr:col>
          <xdr:colOff>542925</xdr:colOff>
          <xdr:row>53</xdr:row>
          <xdr:rowOff>219075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0</xdr:rowOff>
        </xdr:from>
        <xdr:to>
          <xdr:col>2</xdr:col>
          <xdr:colOff>542925</xdr:colOff>
          <xdr:row>55</xdr:row>
          <xdr:rowOff>9525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55</xdr:row>
          <xdr:rowOff>114300</xdr:rowOff>
        </xdr:from>
        <xdr:to>
          <xdr:col>2</xdr:col>
          <xdr:colOff>523875</xdr:colOff>
          <xdr:row>55</xdr:row>
          <xdr:rowOff>333375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0</xdr:rowOff>
        </xdr:from>
        <xdr:to>
          <xdr:col>2</xdr:col>
          <xdr:colOff>542925</xdr:colOff>
          <xdr:row>68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0</xdr:rowOff>
        </xdr:from>
        <xdr:to>
          <xdr:col>2</xdr:col>
          <xdr:colOff>542925</xdr:colOff>
          <xdr:row>69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0</xdr:rowOff>
        </xdr:from>
        <xdr:to>
          <xdr:col>2</xdr:col>
          <xdr:colOff>542925</xdr:colOff>
          <xdr:row>72</xdr:row>
          <xdr:rowOff>19050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47625</xdr:rowOff>
        </xdr:from>
        <xdr:to>
          <xdr:col>2</xdr:col>
          <xdr:colOff>533400</xdr:colOff>
          <xdr:row>72</xdr:row>
          <xdr:rowOff>266700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2</xdr:col>
          <xdr:colOff>542925</xdr:colOff>
          <xdr:row>74</xdr:row>
          <xdr:rowOff>219075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2</xdr:col>
          <xdr:colOff>542925</xdr:colOff>
          <xdr:row>75</xdr:row>
          <xdr:rowOff>219075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85725</xdr:rowOff>
        </xdr:from>
        <xdr:to>
          <xdr:col>2</xdr:col>
          <xdr:colOff>542925</xdr:colOff>
          <xdr:row>76</xdr:row>
          <xdr:rowOff>304800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161925</xdr:rowOff>
        </xdr:from>
        <xdr:to>
          <xdr:col>2</xdr:col>
          <xdr:colOff>533400</xdr:colOff>
          <xdr:row>77</xdr:row>
          <xdr:rowOff>381000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180975</xdr:rowOff>
        </xdr:from>
        <xdr:to>
          <xdr:col>2</xdr:col>
          <xdr:colOff>533400</xdr:colOff>
          <xdr:row>78</xdr:row>
          <xdr:rowOff>400050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28575</xdr:rowOff>
        </xdr:from>
        <xdr:to>
          <xdr:col>2</xdr:col>
          <xdr:colOff>542925</xdr:colOff>
          <xdr:row>79</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0</xdr:rowOff>
        </xdr:from>
        <xdr:to>
          <xdr:col>2</xdr:col>
          <xdr:colOff>542925</xdr:colOff>
          <xdr:row>81</xdr:row>
          <xdr:rowOff>9525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0</xdr:rowOff>
        </xdr:from>
        <xdr:to>
          <xdr:col>2</xdr:col>
          <xdr:colOff>542925</xdr:colOff>
          <xdr:row>81</xdr:row>
          <xdr:rowOff>219075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57150</xdr:rowOff>
        </xdr:from>
        <xdr:to>
          <xdr:col>2</xdr:col>
          <xdr:colOff>447675</xdr:colOff>
          <xdr:row>73</xdr:row>
          <xdr:rowOff>285750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28575</xdr:rowOff>
        </xdr:from>
        <xdr:to>
          <xdr:col>2</xdr:col>
          <xdr:colOff>19050</xdr:colOff>
          <xdr:row>91</xdr:row>
          <xdr:rowOff>228600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92</xdr:row>
          <xdr:rowOff>38100</xdr:rowOff>
        </xdr:from>
        <xdr:to>
          <xdr:col>2</xdr:col>
          <xdr:colOff>9525</xdr:colOff>
          <xdr:row>92</xdr:row>
          <xdr:rowOff>257175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285750</xdr:rowOff>
        </xdr:from>
        <xdr:to>
          <xdr:col>2</xdr:col>
          <xdr:colOff>9525</xdr:colOff>
          <xdr:row>94</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94</xdr:row>
          <xdr:rowOff>19050</xdr:rowOff>
        </xdr:from>
        <xdr:to>
          <xdr:col>2</xdr:col>
          <xdr:colOff>9525</xdr:colOff>
          <xdr:row>94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485775</xdr:rowOff>
        </xdr:from>
        <xdr:to>
          <xdr:col>2</xdr:col>
          <xdr:colOff>590550</xdr:colOff>
          <xdr:row>70</xdr:row>
          <xdr:rowOff>695325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69</xdr:row>
          <xdr:rowOff>409575</xdr:rowOff>
        </xdr:from>
        <xdr:to>
          <xdr:col>1</xdr:col>
          <xdr:colOff>190500</xdr:colOff>
          <xdr:row>69</xdr:row>
          <xdr:rowOff>619125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38</xdr:row>
          <xdr:rowOff>0</xdr:rowOff>
        </xdr:from>
        <xdr:to>
          <xdr:col>2</xdr:col>
          <xdr:colOff>552450</xdr:colOff>
          <xdr:row>38</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0</xdr:rowOff>
        </xdr:from>
        <xdr:to>
          <xdr:col>2</xdr:col>
          <xdr:colOff>552450</xdr:colOff>
          <xdr:row>39</xdr:row>
          <xdr:rowOff>209550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0</xdr:rowOff>
        </xdr:from>
        <xdr:to>
          <xdr:col>2</xdr:col>
          <xdr:colOff>552450</xdr:colOff>
          <xdr:row>31</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0</xdr:rowOff>
        </xdr:from>
        <xdr:to>
          <xdr:col>2</xdr:col>
          <xdr:colOff>552450</xdr:colOff>
          <xdr:row>32</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0</xdr:rowOff>
        </xdr:from>
        <xdr:to>
          <xdr:col>2</xdr:col>
          <xdr:colOff>552450</xdr:colOff>
          <xdr:row>33</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0</xdr:rowOff>
        </xdr:from>
        <xdr:to>
          <xdr:col>2</xdr:col>
          <xdr:colOff>552450</xdr:colOff>
          <xdr:row>34</xdr:row>
          <xdr:rowOff>209550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0</xdr:rowOff>
        </xdr:from>
        <xdr:to>
          <xdr:col>2</xdr:col>
          <xdr:colOff>552450</xdr:colOff>
          <xdr:row>35</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0</xdr:rowOff>
        </xdr:from>
        <xdr:to>
          <xdr:col>2</xdr:col>
          <xdr:colOff>552450</xdr:colOff>
          <xdr:row>36</xdr:row>
          <xdr:rowOff>209550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0</xdr:rowOff>
        </xdr:from>
        <xdr:to>
          <xdr:col>2</xdr:col>
          <xdr:colOff>552450</xdr:colOff>
          <xdr:row>37</xdr:row>
          <xdr:rowOff>209550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2</xdr:col>
          <xdr:colOff>552450</xdr:colOff>
          <xdr:row>40</xdr:row>
          <xdr:rowOff>209550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2</xdr:col>
          <xdr:colOff>552450</xdr:colOff>
          <xdr:row>41</xdr:row>
          <xdr:rowOff>209550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2</xdr:col>
          <xdr:colOff>552450</xdr:colOff>
          <xdr:row>42</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0</xdr:rowOff>
        </xdr:from>
        <xdr:to>
          <xdr:col>2</xdr:col>
          <xdr:colOff>552450</xdr:colOff>
          <xdr:row>43</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0</xdr:rowOff>
        </xdr:from>
        <xdr:to>
          <xdr:col>2</xdr:col>
          <xdr:colOff>552450</xdr:colOff>
          <xdr:row>44</xdr:row>
          <xdr:rowOff>209550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0</xdr:rowOff>
        </xdr:from>
        <xdr:to>
          <xdr:col>2</xdr:col>
          <xdr:colOff>552450</xdr:colOff>
          <xdr:row>45</xdr:row>
          <xdr:rowOff>209550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0</xdr:rowOff>
        </xdr:from>
        <xdr:to>
          <xdr:col>2</xdr:col>
          <xdr:colOff>552450</xdr:colOff>
          <xdr:row>46</xdr:row>
          <xdr:rowOff>209550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9525</xdr:rowOff>
        </xdr:from>
        <xdr:to>
          <xdr:col>2</xdr:col>
          <xdr:colOff>523875</xdr:colOff>
          <xdr:row>15</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7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9525</xdr:rowOff>
        </xdr:from>
        <xdr:to>
          <xdr:col>2</xdr:col>
          <xdr:colOff>523875</xdr:colOff>
          <xdr:row>15</xdr:row>
          <xdr:rowOff>228600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7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9525</xdr:rowOff>
        </xdr:from>
        <xdr:to>
          <xdr:col>2</xdr:col>
          <xdr:colOff>523875</xdr:colOff>
          <xdr:row>20</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9525</xdr:rowOff>
        </xdr:from>
        <xdr:to>
          <xdr:col>2</xdr:col>
          <xdr:colOff>523875</xdr:colOff>
          <xdr:row>21</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7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9525</xdr:rowOff>
        </xdr:from>
        <xdr:to>
          <xdr:col>2</xdr:col>
          <xdr:colOff>523875</xdr:colOff>
          <xdr:row>21</xdr:row>
          <xdr:rowOff>228600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523875</xdr:colOff>
          <xdr:row>23</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9525</xdr:rowOff>
        </xdr:from>
        <xdr:to>
          <xdr:col>2</xdr:col>
          <xdr:colOff>523875</xdr:colOff>
          <xdr:row>24</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9525</xdr:rowOff>
        </xdr:from>
        <xdr:to>
          <xdr:col>2</xdr:col>
          <xdr:colOff>523875</xdr:colOff>
          <xdr:row>24</xdr:row>
          <xdr:rowOff>228600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9525</xdr:rowOff>
        </xdr:from>
        <xdr:to>
          <xdr:col>2</xdr:col>
          <xdr:colOff>561975</xdr:colOff>
          <xdr:row>8</xdr:row>
          <xdr:rowOff>219075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xdr:rowOff>
        </xdr:from>
        <xdr:to>
          <xdr:col>2</xdr:col>
          <xdr:colOff>561975</xdr:colOff>
          <xdr:row>9</xdr:row>
          <xdr:rowOff>219075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219075</xdr:rowOff>
        </xdr:from>
        <xdr:to>
          <xdr:col>2</xdr:col>
          <xdr:colOff>571500</xdr:colOff>
          <xdr:row>10</xdr:row>
          <xdr:rowOff>200025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H-FILE2\FileSystem\sites\MF\allocations\Combined%20Cycle\2020%20Rules%20and%20RFAs\Rule%20Development\67-21\Non-Competitive%20Application\Copy%20of%20non-competitive-pro-forma-(locked)%207.2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523">
          <cell r="K523" t="str">
            <v>&lt;select from menu&gt;</v>
          </cell>
        </row>
        <row r="524">
          <cell r="K524" t="str">
            <v>Regulated Mortgage Lender</v>
          </cell>
        </row>
        <row r="525">
          <cell r="K525" t="str">
            <v>Local HFA Bonds</v>
          </cell>
        </row>
        <row r="526">
          <cell r="K526" t="str">
            <v>Local Government Subsidy</v>
          </cell>
        </row>
        <row r="527">
          <cell r="K527" t="str">
            <v>FHFC - CDBG-DR</v>
          </cell>
        </row>
        <row r="528">
          <cell r="K528" t="str">
            <v>FHFC - Demonstration</v>
          </cell>
        </row>
        <row r="529">
          <cell r="K529" t="str">
            <v>FHFC - EHCL</v>
          </cell>
        </row>
        <row r="530">
          <cell r="K530" t="str">
            <v>FHFC - HHRP</v>
          </cell>
        </row>
        <row r="531">
          <cell r="K531" t="str">
            <v>FHFC - HOME</v>
          </cell>
        </row>
        <row r="532">
          <cell r="K532" t="str">
            <v>FHFC - Legislative Appropriation</v>
          </cell>
        </row>
        <row r="533">
          <cell r="K533" t="str">
            <v>FHFC - MMRB</v>
          </cell>
        </row>
        <row r="534">
          <cell r="K534" t="str">
            <v>FHFC - RRLP</v>
          </cell>
        </row>
        <row r="535">
          <cell r="K535" t="str">
            <v>FHFC - SAIL</v>
          </cell>
        </row>
        <row r="536">
          <cell r="K536" t="str">
            <v>FHFC - SAIL ELI</v>
          </cell>
        </row>
        <row r="537">
          <cell r="K537" t="str">
            <v>FHFC - Workforce</v>
          </cell>
        </row>
        <row r="538">
          <cell r="K538" t="str">
            <v>USDA RD 514/516</v>
          </cell>
        </row>
        <row r="539">
          <cell r="K539" t="str">
            <v>USDA RD 515</v>
          </cell>
        </row>
        <row r="540">
          <cell r="K540" t="str">
            <v>USDA RD 538</v>
          </cell>
        </row>
        <row r="541">
          <cell r="K541" t="str">
            <v>State Legislation</v>
          </cell>
        </row>
        <row r="542">
          <cell r="K542" t="str">
            <v>Seller Financing</v>
          </cell>
        </row>
        <row r="543">
          <cell r="K543" t="str">
            <v>Applicant</v>
          </cell>
        </row>
        <row r="544">
          <cell r="K544" t="str">
            <v>Affiliate / Principal</v>
          </cell>
        </row>
        <row r="545">
          <cell r="K545"/>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0" Type="http://schemas.openxmlformats.org/officeDocument/2006/relationships/ctrlProp" Target="../ctrlProps/ctrlProp19.xml"/><Relationship Id="rId41"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89"/>
  <sheetViews>
    <sheetView workbookViewId="0">
      <selection activeCell="T2" sqref="T2"/>
    </sheetView>
  </sheetViews>
  <sheetFormatPr defaultRowHeight="15" x14ac:dyDescent="0.25"/>
  <sheetData>
    <row r="1" spans="1:20" x14ac:dyDescent="0.25">
      <c r="A1" s="21" t="s">
        <v>646</v>
      </c>
    </row>
    <row r="2" spans="1:20" x14ac:dyDescent="0.25">
      <c r="T2" t="s">
        <v>0</v>
      </c>
    </row>
    <row r="3" spans="1:20" x14ac:dyDescent="0.25">
      <c r="A3" t="s">
        <v>775</v>
      </c>
    </row>
    <row r="4" spans="1:20" x14ac:dyDescent="0.25">
      <c r="A4" t="s">
        <v>774</v>
      </c>
    </row>
    <row r="5" spans="1:20" x14ac:dyDescent="0.25">
      <c r="A5" s="294"/>
      <c r="B5" s="294"/>
      <c r="C5" s="294"/>
      <c r="D5" s="294"/>
      <c r="E5" s="294"/>
    </row>
    <row r="7" spans="1:20" x14ac:dyDescent="0.25">
      <c r="A7" s="21" t="s">
        <v>646</v>
      </c>
    </row>
    <row r="8" spans="1:20" x14ac:dyDescent="0.25">
      <c r="A8" t="s">
        <v>1</v>
      </c>
    </row>
    <row r="9" spans="1:20" x14ac:dyDescent="0.25">
      <c r="A9" t="s">
        <v>2</v>
      </c>
    </row>
    <row r="10" spans="1:20" x14ac:dyDescent="0.25">
      <c r="A10" t="s">
        <v>3</v>
      </c>
    </row>
    <row r="11" spans="1:20" x14ac:dyDescent="0.25">
      <c r="A11" t="s">
        <v>4</v>
      </c>
    </row>
    <row r="13" spans="1:20" x14ac:dyDescent="0.25">
      <c r="A13" s="21" t="s">
        <v>646</v>
      </c>
      <c r="G13" s="21" t="s">
        <v>646</v>
      </c>
    </row>
    <row r="14" spans="1:20" x14ac:dyDescent="0.25">
      <c r="A14" t="s">
        <v>43</v>
      </c>
      <c r="G14" t="s">
        <v>55</v>
      </c>
    </row>
    <row r="15" spans="1:20" x14ac:dyDescent="0.25">
      <c r="A15" t="s">
        <v>44</v>
      </c>
      <c r="G15" t="s">
        <v>51</v>
      </c>
    </row>
    <row r="16" spans="1:20" x14ac:dyDescent="0.25">
      <c r="A16" t="s">
        <v>45</v>
      </c>
      <c r="G16" t="s">
        <v>52</v>
      </c>
    </row>
    <row r="17" spans="1:7" x14ac:dyDescent="0.25">
      <c r="A17" t="s">
        <v>46</v>
      </c>
      <c r="G17" t="s">
        <v>53</v>
      </c>
    </row>
    <row r="18" spans="1:7" x14ac:dyDescent="0.25">
      <c r="A18" t="s">
        <v>47</v>
      </c>
      <c r="G18" t="s">
        <v>54</v>
      </c>
    </row>
    <row r="19" spans="1:7" x14ac:dyDescent="0.25">
      <c r="A19" t="s">
        <v>42</v>
      </c>
      <c r="G19" t="s">
        <v>56</v>
      </c>
    </row>
    <row r="20" spans="1:7" x14ac:dyDescent="0.25">
      <c r="A20" t="s">
        <v>48</v>
      </c>
      <c r="G20" t="s">
        <v>57</v>
      </c>
    </row>
    <row r="22" spans="1:7" x14ac:dyDescent="0.25">
      <c r="A22" s="21" t="s">
        <v>646</v>
      </c>
      <c r="G22" s="21" t="s">
        <v>646</v>
      </c>
    </row>
    <row r="23" spans="1:7" x14ac:dyDescent="0.25">
      <c r="A23" t="s">
        <v>68</v>
      </c>
      <c r="G23" t="s">
        <v>153</v>
      </c>
    </row>
    <row r="24" spans="1:7" x14ac:dyDescent="0.25">
      <c r="A24" t="s">
        <v>69</v>
      </c>
      <c r="G24" t="s">
        <v>154</v>
      </c>
    </row>
    <row r="25" spans="1:7" x14ac:dyDescent="0.25">
      <c r="A25" t="s">
        <v>70</v>
      </c>
      <c r="G25" t="s">
        <v>155</v>
      </c>
    </row>
    <row r="26" spans="1:7" x14ac:dyDescent="0.25">
      <c r="A26" t="s">
        <v>71</v>
      </c>
      <c r="G26" s="21" t="s">
        <v>646</v>
      </c>
    </row>
    <row r="27" spans="1:7" x14ac:dyDescent="0.25">
      <c r="A27" t="s">
        <v>72</v>
      </c>
      <c r="G27" t="s">
        <v>161</v>
      </c>
    </row>
    <row r="28" spans="1:7" x14ac:dyDescent="0.25">
      <c r="A28" t="s">
        <v>73</v>
      </c>
      <c r="G28" t="s">
        <v>162</v>
      </c>
    </row>
    <row r="29" spans="1:7" x14ac:dyDescent="0.25">
      <c r="A29" t="s">
        <v>74</v>
      </c>
      <c r="G29" t="s">
        <v>163</v>
      </c>
    </row>
    <row r="30" spans="1:7" x14ac:dyDescent="0.25">
      <c r="A30" t="s">
        <v>75</v>
      </c>
      <c r="G30" s="21" t="s">
        <v>646</v>
      </c>
    </row>
    <row r="31" spans="1:7" x14ac:dyDescent="0.25">
      <c r="A31" t="s">
        <v>76</v>
      </c>
      <c r="G31" t="s">
        <v>171</v>
      </c>
    </row>
    <row r="32" spans="1:7" x14ac:dyDescent="0.25">
      <c r="A32" t="s">
        <v>77</v>
      </c>
      <c r="G32" t="s">
        <v>642</v>
      </c>
    </row>
    <row r="33" spans="1:7" x14ac:dyDescent="0.25">
      <c r="A33" t="s">
        <v>78</v>
      </c>
      <c r="G33" t="s">
        <v>172</v>
      </c>
    </row>
    <row r="34" spans="1:7" x14ac:dyDescent="0.25">
      <c r="A34" t="s">
        <v>79</v>
      </c>
    </row>
    <row r="35" spans="1:7" x14ac:dyDescent="0.25">
      <c r="A35" t="s">
        <v>80</v>
      </c>
      <c r="G35" s="21" t="s">
        <v>646</v>
      </c>
    </row>
    <row r="36" spans="1:7" x14ac:dyDescent="0.25">
      <c r="A36" t="s">
        <v>81</v>
      </c>
      <c r="G36" t="s">
        <v>628</v>
      </c>
    </row>
    <row r="37" spans="1:7" x14ac:dyDescent="0.25">
      <c r="A37" t="s">
        <v>82</v>
      </c>
      <c r="G37" t="s">
        <v>629</v>
      </c>
    </row>
    <row r="38" spans="1:7" x14ac:dyDescent="0.25">
      <c r="A38" t="s">
        <v>83</v>
      </c>
      <c r="G38" t="s">
        <v>630</v>
      </c>
    </row>
    <row r="39" spans="1:7" x14ac:dyDescent="0.25">
      <c r="A39" t="s">
        <v>84</v>
      </c>
      <c r="G39" t="s">
        <v>631</v>
      </c>
    </row>
    <row r="40" spans="1:7" x14ac:dyDescent="0.25">
      <c r="A40" t="s">
        <v>85</v>
      </c>
    </row>
    <row r="41" spans="1:7" x14ac:dyDescent="0.25">
      <c r="A41" t="s">
        <v>86</v>
      </c>
    </row>
    <row r="42" spans="1:7" x14ac:dyDescent="0.25">
      <c r="A42" t="s">
        <v>87</v>
      </c>
    </row>
    <row r="43" spans="1:7" x14ac:dyDescent="0.25">
      <c r="A43" t="s">
        <v>88</v>
      </c>
    </row>
    <row r="44" spans="1:7" x14ac:dyDescent="0.25">
      <c r="A44" t="s">
        <v>89</v>
      </c>
    </row>
    <row r="45" spans="1:7" x14ac:dyDescent="0.25">
      <c r="A45" t="s">
        <v>90</v>
      </c>
    </row>
    <row r="46" spans="1:7" x14ac:dyDescent="0.25">
      <c r="A46" t="s">
        <v>91</v>
      </c>
    </row>
    <row r="47" spans="1:7" x14ac:dyDescent="0.25">
      <c r="A47" t="s">
        <v>92</v>
      </c>
    </row>
    <row r="48" spans="1:7" x14ac:dyDescent="0.25">
      <c r="A48" t="s">
        <v>93</v>
      </c>
    </row>
    <row r="49" spans="1:1" x14ac:dyDescent="0.25">
      <c r="A49" t="s">
        <v>94</v>
      </c>
    </row>
    <row r="50" spans="1:1" x14ac:dyDescent="0.25">
      <c r="A50" t="s">
        <v>95</v>
      </c>
    </row>
    <row r="51" spans="1:1" x14ac:dyDescent="0.25">
      <c r="A51" t="s">
        <v>96</v>
      </c>
    </row>
    <row r="52" spans="1:1" x14ac:dyDescent="0.25">
      <c r="A52" t="s">
        <v>97</v>
      </c>
    </row>
    <row r="53" spans="1:1" x14ac:dyDescent="0.25">
      <c r="A53" t="s">
        <v>98</v>
      </c>
    </row>
    <row r="54" spans="1:1" x14ac:dyDescent="0.25">
      <c r="A54" t="s">
        <v>99</v>
      </c>
    </row>
    <row r="55" spans="1:1" x14ac:dyDescent="0.25">
      <c r="A55" t="s">
        <v>100</v>
      </c>
    </row>
    <row r="56" spans="1:1" x14ac:dyDescent="0.25">
      <c r="A56" t="s">
        <v>101</v>
      </c>
    </row>
    <row r="57" spans="1:1" x14ac:dyDescent="0.25">
      <c r="A57" t="s">
        <v>102</v>
      </c>
    </row>
    <row r="58" spans="1:1" x14ac:dyDescent="0.25">
      <c r="A58" t="s">
        <v>103</v>
      </c>
    </row>
    <row r="59" spans="1:1" x14ac:dyDescent="0.25">
      <c r="A59" t="s">
        <v>104</v>
      </c>
    </row>
    <row r="60" spans="1:1" x14ac:dyDescent="0.25">
      <c r="A60" t="s">
        <v>105</v>
      </c>
    </row>
    <row r="61" spans="1:1" x14ac:dyDescent="0.25">
      <c r="A61" t="s">
        <v>106</v>
      </c>
    </row>
    <row r="62" spans="1:1" x14ac:dyDescent="0.25">
      <c r="A62" t="s">
        <v>107</v>
      </c>
    </row>
    <row r="63" spans="1:1" x14ac:dyDescent="0.25">
      <c r="A63" t="s">
        <v>108</v>
      </c>
    </row>
    <row r="64" spans="1:1" x14ac:dyDescent="0.25">
      <c r="A64" t="s">
        <v>109</v>
      </c>
    </row>
    <row r="65" spans="1:1" x14ac:dyDescent="0.25">
      <c r="A65" t="s">
        <v>110</v>
      </c>
    </row>
    <row r="66" spans="1:1" x14ac:dyDescent="0.25">
      <c r="A66" t="s">
        <v>111</v>
      </c>
    </row>
    <row r="67" spans="1:1" x14ac:dyDescent="0.25">
      <c r="A67" t="s">
        <v>112</v>
      </c>
    </row>
    <row r="68" spans="1:1" x14ac:dyDescent="0.25">
      <c r="A68" t="s">
        <v>113</v>
      </c>
    </row>
    <row r="69" spans="1:1" x14ac:dyDescent="0.25">
      <c r="A69" t="s">
        <v>114</v>
      </c>
    </row>
    <row r="70" spans="1:1" x14ac:dyDescent="0.25">
      <c r="A70" t="s">
        <v>115</v>
      </c>
    </row>
    <row r="71" spans="1:1" x14ac:dyDescent="0.25">
      <c r="A71" t="s">
        <v>116</v>
      </c>
    </row>
    <row r="72" spans="1:1" x14ac:dyDescent="0.25">
      <c r="A72" t="s">
        <v>117</v>
      </c>
    </row>
    <row r="73" spans="1:1" x14ac:dyDescent="0.25">
      <c r="A73" t="s">
        <v>118</v>
      </c>
    </row>
    <row r="74" spans="1:1" x14ac:dyDescent="0.25">
      <c r="A74" t="s">
        <v>119</v>
      </c>
    </row>
    <row r="75" spans="1:1" x14ac:dyDescent="0.25">
      <c r="A75" t="s">
        <v>120</v>
      </c>
    </row>
    <row r="76" spans="1:1" x14ac:dyDescent="0.25">
      <c r="A76" t="s">
        <v>121</v>
      </c>
    </row>
    <row r="77" spans="1:1" x14ac:dyDescent="0.25">
      <c r="A77" t="s">
        <v>122</v>
      </c>
    </row>
    <row r="78" spans="1:1" x14ac:dyDescent="0.25">
      <c r="A78" t="s">
        <v>123</v>
      </c>
    </row>
    <row r="79" spans="1:1" x14ac:dyDescent="0.25">
      <c r="A79" t="s">
        <v>124</v>
      </c>
    </row>
    <row r="80" spans="1:1" x14ac:dyDescent="0.25">
      <c r="A80" t="s">
        <v>125</v>
      </c>
    </row>
    <row r="81" spans="1:1" x14ac:dyDescent="0.25">
      <c r="A81" t="s">
        <v>126</v>
      </c>
    </row>
    <row r="82" spans="1:1" x14ac:dyDescent="0.25">
      <c r="A82" t="s">
        <v>127</v>
      </c>
    </row>
    <row r="83" spans="1:1" x14ac:dyDescent="0.25">
      <c r="A83" t="s">
        <v>128</v>
      </c>
    </row>
    <row r="84" spans="1:1" x14ac:dyDescent="0.25">
      <c r="A84" t="s">
        <v>129</v>
      </c>
    </row>
    <row r="85" spans="1:1" x14ac:dyDescent="0.25">
      <c r="A85" t="s">
        <v>130</v>
      </c>
    </row>
    <row r="86" spans="1:1" x14ac:dyDescent="0.25">
      <c r="A86" t="s">
        <v>131</v>
      </c>
    </row>
    <row r="87" spans="1:1" x14ac:dyDescent="0.25">
      <c r="A87" t="s">
        <v>132</v>
      </c>
    </row>
    <row r="88" spans="1:1" x14ac:dyDescent="0.25">
      <c r="A88" t="s">
        <v>133</v>
      </c>
    </row>
    <row r="89" spans="1:1" x14ac:dyDescent="0.25">
      <c r="A89" t="s">
        <v>134</v>
      </c>
    </row>
  </sheetData>
  <pageMargins left="0.7" right="0.7" top="0.75" bottom="0.75" header="0.3" footer="0.3"/>
  <pageSetup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18"/>
  <sheetViews>
    <sheetView showGridLines="0" zoomScaleNormal="100" workbookViewId="0">
      <selection activeCell="A12" sqref="A12:H12"/>
    </sheetView>
  </sheetViews>
  <sheetFormatPr defaultRowHeight="15" x14ac:dyDescent="0.25"/>
  <cols>
    <col min="8" max="8" width="32.7109375" customWidth="1"/>
  </cols>
  <sheetData>
    <row r="1" spans="1:8" ht="35.450000000000003" customHeight="1" thickBot="1" x14ac:dyDescent="0.3">
      <c r="A1" s="323" t="s">
        <v>254</v>
      </c>
      <c r="B1" s="332"/>
      <c r="C1" s="332"/>
      <c r="D1" s="332"/>
      <c r="E1" s="332"/>
      <c r="F1" s="332"/>
      <c r="G1" s="332"/>
      <c r="H1" s="333"/>
    </row>
    <row r="2" spans="1:8" x14ac:dyDescent="0.25">
      <c r="A2" s="2"/>
      <c r="B2" s="2"/>
      <c r="C2" s="2"/>
      <c r="D2" s="2"/>
      <c r="E2" s="2"/>
      <c r="F2" s="2"/>
      <c r="G2" s="2"/>
      <c r="H2" s="2"/>
    </row>
    <row r="3" spans="1:8" ht="76.5" customHeight="1" x14ac:dyDescent="0.25">
      <c r="A3" s="331" t="s">
        <v>645</v>
      </c>
      <c r="B3" s="331"/>
      <c r="C3" s="331"/>
      <c r="D3" s="331"/>
      <c r="E3" s="331"/>
      <c r="F3" s="331"/>
      <c r="G3" s="331"/>
      <c r="H3" s="331"/>
    </row>
    <row r="4" spans="1:8" x14ac:dyDescent="0.25">
      <c r="A4" s="2"/>
      <c r="B4" s="2"/>
      <c r="C4" s="2"/>
      <c r="D4" s="2"/>
      <c r="E4" s="2"/>
      <c r="F4" s="2"/>
      <c r="G4" s="2"/>
      <c r="H4" s="2"/>
    </row>
    <row r="5" spans="1:8" x14ac:dyDescent="0.25">
      <c r="A5" s="396"/>
      <c r="B5" s="396"/>
      <c r="C5" s="396"/>
      <c r="D5" s="396"/>
      <c r="E5" s="396"/>
      <c r="F5" s="2"/>
      <c r="G5" s="2"/>
      <c r="H5" s="2"/>
    </row>
    <row r="6" spans="1:8" x14ac:dyDescent="0.25">
      <c r="A6" s="2"/>
      <c r="B6" s="2"/>
      <c r="C6" s="2"/>
      <c r="D6" s="2"/>
      <c r="E6" s="2"/>
      <c r="F6" s="2"/>
      <c r="G6" s="2"/>
      <c r="H6" s="2"/>
    </row>
    <row r="7" spans="1:8" ht="15.75" thickBot="1" x14ac:dyDescent="0.3">
      <c r="A7" s="2"/>
      <c r="B7" s="2"/>
      <c r="C7" s="2"/>
      <c r="D7" s="2"/>
      <c r="E7" s="2"/>
      <c r="F7" s="2"/>
      <c r="G7" s="2"/>
      <c r="H7" s="2"/>
    </row>
    <row r="8" spans="1:8" ht="31.5" customHeight="1" thickBot="1" x14ac:dyDescent="0.3">
      <c r="A8" s="323" t="s">
        <v>255</v>
      </c>
      <c r="B8" s="332"/>
      <c r="C8" s="332"/>
      <c r="D8" s="332"/>
      <c r="E8" s="332"/>
      <c r="F8" s="332"/>
      <c r="G8" s="332"/>
      <c r="H8" s="333"/>
    </row>
    <row r="9" spans="1:8" x14ac:dyDescent="0.25">
      <c r="A9" s="2"/>
      <c r="B9" s="2"/>
      <c r="C9" s="2"/>
      <c r="D9" s="2"/>
      <c r="E9" s="2"/>
      <c r="F9" s="2"/>
      <c r="G9" s="2"/>
      <c r="H9" s="2"/>
    </row>
    <row r="10" spans="1:8" ht="52.5" customHeight="1" x14ac:dyDescent="0.25">
      <c r="A10" s="390" t="s">
        <v>256</v>
      </c>
      <c r="B10" s="390"/>
      <c r="C10" s="390"/>
      <c r="D10" s="390"/>
      <c r="E10" s="390"/>
      <c r="F10" s="390"/>
      <c r="G10" s="390"/>
      <c r="H10" s="390"/>
    </row>
    <row r="11" spans="1:8" x14ac:dyDescent="0.25">
      <c r="A11" s="2"/>
      <c r="B11" s="2"/>
      <c r="C11" s="2"/>
      <c r="D11" s="2"/>
      <c r="E11" s="2"/>
      <c r="F11" s="2"/>
      <c r="G11" s="2"/>
      <c r="H11" s="2"/>
    </row>
    <row r="12" spans="1:8" ht="119.1" customHeight="1" x14ac:dyDescent="0.25">
      <c r="A12" s="395"/>
      <c r="B12" s="395"/>
      <c r="C12" s="395"/>
      <c r="D12" s="395"/>
      <c r="E12" s="395"/>
      <c r="F12" s="395"/>
      <c r="G12" s="395"/>
      <c r="H12" s="395"/>
    </row>
    <row r="13" spans="1:8" x14ac:dyDescent="0.25">
      <c r="A13" s="2"/>
      <c r="B13" s="2"/>
      <c r="C13" s="2"/>
      <c r="D13" s="2"/>
      <c r="E13" s="2"/>
      <c r="F13" s="2"/>
      <c r="G13" s="2"/>
      <c r="H13" s="2"/>
    </row>
    <row r="14" spans="1:8" x14ac:dyDescent="0.25">
      <c r="A14" s="2"/>
      <c r="B14" s="2"/>
      <c r="C14" s="2"/>
      <c r="D14" s="2"/>
      <c r="E14" s="2"/>
      <c r="F14" s="2"/>
      <c r="G14" s="2"/>
      <c r="H14" s="2"/>
    </row>
    <row r="15" spans="1:8" x14ac:dyDescent="0.25">
      <c r="A15" s="2"/>
      <c r="B15" s="2"/>
      <c r="C15" s="2"/>
      <c r="D15" s="2"/>
      <c r="E15" s="2"/>
      <c r="F15" s="2"/>
      <c r="G15" s="2"/>
      <c r="H15" s="2"/>
    </row>
    <row r="16" spans="1:8" x14ac:dyDescent="0.25">
      <c r="A16" s="2"/>
      <c r="B16" s="2"/>
      <c r="C16" s="2"/>
      <c r="D16" s="2"/>
      <c r="E16" s="2"/>
      <c r="F16" s="2"/>
      <c r="G16" s="2"/>
      <c r="H16" s="2"/>
    </row>
    <row r="17" spans="1:8" x14ac:dyDescent="0.25">
      <c r="A17" s="2"/>
      <c r="B17" s="2"/>
      <c r="C17" s="2"/>
      <c r="D17" s="2"/>
      <c r="E17" s="2"/>
      <c r="F17" s="2"/>
      <c r="G17" s="2"/>
      <c r="H17" s="2"/>
    </row>
    <row r="18" spans="1:8" x14ac:dyDescent="0.25">
      <c r="A18" s="2"/>
      <c r="B18" s="2"/>
      <c r="C18" s="2"/>
      <c r="D18" s="2"/>
      <c r="E18" s="2"/>
      <c r="F18" s="2"/>
      <c r="G18" s="2"/>
      <c r="H18" s="2"/>
    </row>
  </sheetData>
  <sheetProtection algorithmName="SHA-512" hashValue="5LjwLwbCxSimtBADILKxQnTqBgM0YTKo+hD2xthBa7qBd8fisbP41ZlEM6EOgg+C2vXz/RBTa6g90/puUCqDuQ==" saltValue="QmsmkjRGyvaPKNRzaMc+EA==" spinCount="100000" sheet="1" selectLockedCells="1"/>
  <mergeCells count="6">
    <mergeCell ref="A12:H12"/>
    <mergeCell ref="A1:H1"/>
    <mergeCell ref="A3:H3"/>
    <mergeCell ref="A5:E5"/>
    <mergeCell ref="A8:H8"/>
    <mergeCell ref="A10:H10"/>
  </mergeCells>
  <pageMargins left="0.7" right="0.7" top="0.75" bottom="0.75" header="0.3" footer="0.3"/>
  <pageSetup scale="93" orientation="portrait" r:id="rId1"/>
  <headerFooter>
    <oddHeader>&amp;C&amp;"-,Bold"&amp;18Non-Competitive Application Form</oddHeader>
    <oddFooter xml:space="preserve">&amp;L&amp;9NCA (Rev. 06-2024)
67-21.003(1)(b), F.A.C.&amp;11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558"/>
  <sheetViews>
    <sheetView topLeftCell="A28" zoomScale="120" zoomScaleNormal="120" zoomScaleSheetLayoutView="100" zoomScalePageLayoutView="120" workbookViewId="0">
      <selection activeCell="H56" sqref="H56"/>
    </sheetView>
  </sheetViews>
  <sheetFormatPr defaultColWidth="9.28515625" defaultRowHeight="12.75" x14ac:dyDescent="0.2"/>
  <cols>
    <col min="1" max="1" width="1.5703125" style="27" customWidth="1"/>
    <col min="2" max="2" width="3.5703125" style="27" customWidth="1"/>
    <col min="3" max="3" width="3.42578125" style="27" customWidth="1"/>
    <col min="4" max="4" width="2.5703125" style="27" customWidth="1"/>
    <col min="5" max="5" width="9.42578125" style="27" customWidth="1"/>
    <col min="6" max="6" width="19.5703125" style="27" customWidth="1"/>
    <col min="7" max="7" width="3.5703125" style="27" customWidth="1"/>
    <col min="8" max="8" width="15.5703125" style="27" customWidth="1"/>
    <col min="9" max="9" width="2.5703125" style="27" customWidth="1"/>
    <col min="10" max="10" width="3.5703125" style="27" customWidth="1"/>
    <col min="11" max="11" width="15.5703125" style="27" customWidth="1"/>
    <col min="12" max="12" width="2.5703125" style="27" customWidth="1"/>
    <col min="13" max="13" width="3.5703125" style="27" customWidth="1"/>
    <col min="14" max="14" width="16.5703125" style="27" customWidth="1"/>
    <col min="15" max="15" width="1.5703125" style="27" customWidth="1"/>
    <col min="16" max="16" width="5.42578125" style="27" customWidth="1"/>
    <col min="17" max="17" width="16.7109375" style="27" customWidth="1"/>
    <col min="18" max="21" width="9.28515625" style="27"/>
    <col min="22" max="22" width="20.5703125" style="27" customWidth="1"/>
    <col min="23" max="16384" width="9.28515625" style="27"/>
  </cols>
  <sheetData>
    <row r="1" spans="1:16" ht="3.75" customHeight="1" x14ac:dyDescent="0.2">
      <c r="A1" s="26"/>
      <c r="B1" s="26"/>
      <c r="C1" s="26"/>
      <c r="D1" s="26"/>
      <c r="E1" s="26"/>
      <c r="F1" s="26"/>
      <c r="G1" s="26"/>
      <c r="H1" s="26"/>
      <c r="I1" s="26"/>
      <c r="J1" s="26"/>
      <c r="K1" s="26"/>
      <c r="L1" s="26"/>
      <c r="M1" s="26"/>
      <c r="N1" s="26"/>
      <c r="O1" s="26"/>
      <c r="P1" s="26"/>
    </row>
    <row r="2" spans="1:16" x14ac:dyDescent="0.2">
      <c r="A2" s="28"/>
      <c r="B2" s="29" t="s">
        <v>273</v>
      </c>
      <c r="D2" s="28"/>
      <c r="E2" s="28"/>
      <c r="F2" s="28"/>
      <c r="G2" s="28"/>
      <c r="H2" s="28"/>
      <c r="I2" s="28"/>
      <c r="J2" s="28"/>
      <c r="K2" s="28"/>
      <c r="L2" s="28"/>
      <c r="M2" s="28"/>
      <c r="N2" s="28"/>
      <c r="O2" s="30"/>
      <c r="P2" s="31" t="s">
        <v>274</v>
      </c>
    </row>
    <row r="3" spans="1:16" x14ac:dyDescent="0.2">
      <c r="A3" s="28"/>
      <c r="B3" s="29"/>
      <c r="C3" s="29"/>
      <c r="D3" s="28"/>
      <c r="E3" s="28"/>
      <c r="F3" s="28"/>
      <c r="G3" s="28"/>
      <c r="H3" s="28"/>
      <c r="I3" s="28"/>
      <c r="J3" s="28"/>
      <c r="K3" s="28"/>
      <c r="L3" s="28"/>
      <c r="M3" s="28"/>
      <c r="N3" s="28"/>
      <c r="O3" s="30"/>
      <c r="P3" s="30"/>
    </row>
    <row r="4" spans="1:16" x14ac:dyDescent="0.2">
      <c r="A4" s="28"/>
      <c r="B4" s="28"/>
      <c r="C4" s="28"/>
      <c r="D4" s="32" t="s">
        <v>275</v>
      </c>
      <c r="E4" s="33">
        <v>1</v>
      </c>
      <c r="F4" s="34" t="s">
        <v>276</v>
      </c>
      <c r="O4" s="30"/>
      <c r="P4" s="30"/>
    </row>
    <row r="5" spans="1:16" x14ac:dyDescent="0.2">
      <c r="A5" s="28"/>
      <c r="B5" s="28"/>
      <c r="C5" s="34"/>
      <c r="D5" s="34"/>
      <c r="E5" s="35"/>
      <c r="F5" s="34" t="s">
        <v>277</v>
      </c>
      <c r="O5" s="30"/>
      <c r="P5" s="30"/>
    </row>
    <row r="6" spans="1:16" x14ac:dyDescent="0.2">
      <c r="A6" s="28"/>
      <c r="B6" s="28"/>
      <c r="C6" s="34"/>
      <c r="D6" s="34"/>
      <c r="E6" s="33">
        <f>MAX(E$4:E5)+1</f>
        <v>2</v>
      </c>
      <c r="F6" s="36" t="s">
        <v>278</v>
      </c>
      <c r="O6" s="30"/>
      <c r="P6" s="30"/>
    </row>
    <row r="7" spans="1:16" x14ac:dyDescent="0.2">
      <c r="A7" s="28"/>
      <c r="B7" s="28"/>
      <c r="C7" s="34"/>
      <c r="D7" s="34"/>
      <c r="E7" s="33"/>
      <c r="F7" s="36" t="s">
        <v>279</v>
      </c>
      <c r="O7" s="30"/>
      <c r="P7" s="30"/>
    </row>
    <row r="8" spans="1:16" x14ac:dyDescent="0.2">
      <c r="A8" s="28"/>
      <c r="B8" s="28"/>
      <c r="C8" s="34"/>
      <c r="D8" s="34"/>
      <c r="E8" s="33"/>
      <c r="F8" s="36" t="s">
        <v>280</v>
      </c>
      <c r="O8" s="30"/>
      <c r="P8" s="30"/>
    </row>
    <row r="9" spans="1:16" x14ac:dyDescent="0.2">
      <c r="A9" s="28"/>
      <c r="B9" s="28"/>
      <c r="C9" s="28"/>
      <c r="D9" s="28"/>
      <c r="E9" s="33">
        <f>MAX(E$4:E8)+1</f>
        <v>3</v>
      </c>
      <c r="F9" s="36" t="s">
        <v>281</v>
      </c>
      <c r="O9" s="30"/>
      <c r="P9" s="30"/>
    </row>
    <row r="10" spans="1:16" x14ac:dyDescent="0.2">
      <c r="A10" s="28"/>
      <c r="B10" s="28"/>
      <c r="C10" s="28"/>
      <c r="D10" s="28"/>
      <c r="E10" s="37"/>
      <c r="F10" s="36" t="s">
        <v>282</v>
      </c>
      <c r="O10" s="30"/>
      <c r="P10" s="30"/>
    </row>
    <row r="11" spans="1:16" x14ac:dyDescent="0.2">
      <c r="A11" s="28"/>
      <c r="B11" s="28"/>
      <c r="C11" s="28"/>
      <c r="D11" s="28"/>
      <c r="E11" s="37"/>
      <c r="F11" s="36" t="s">
        <v>283</v>
      </c>
      <c r="O11" s="30"/>
      <c r="P11" s="30"/>
    </row>
    <row r="12" spans="1:16" x14ac:dyDescent="0.2">
      <c r="A12" s="28"/>
      <c r="B12" s="28"/>
      <c r="C12" s="28"/>
      <c r="D12" s="28"/>
      <c r="E12" s="37"/>
      <c r="F12" s="36" t="s">
        <v>284</v>
      </c>
      <c r="O12" s="30"/>
      <c r="P12" s="30"/>
    </row>
    <row r="13" spans="1:16" x14ac:dyDescent="0.2">
      <c r="A13" s="28"/>
      <c r="B13" s="28"/>
      <c r="C13" s="28"/>
      <c r="D13" s="28"/>
      <c r="E13" s="37"/>
      <c r="F13" s="34" t="s">
        <v>285</v>
      </c>
      <c r="O13" s="30"/>
      <c r="P13" s="30"/>
    </row>
    <row r="14" spans="1:16" x14ac:dyDescent="0.2">
      <c r="A14" s="28"/>
      <c r="B14" s="28"/>
      <c r="C14" s="28"/>
      <c r="D14" s="28"/>
      <c r="E14" s="33">
        <f>MAX(E$4:E13)+1</f>
        <v>4</v>
      </c>
      <c r="F14" s="34" t="s">
        <v>286</v>
      </c>
      <c r="O14" s="30"/>
      <c r="P14" s="30"/>
    </row>
    <row r="15" spans="1:16" x14ac:dyDescent="0.2">
      <c r="A15" s="28"/>
      <c r="B15" s="28"/>
      <c r="C15" s="28"/>
      <c r="D15" s="28"/>
      <c r="E15" s="37"/>
      <c r="F15" s="34" t="s">
        <v>287</v>
      </c>
      <c r="G15" s="38"/>
      <c r="H15" s="38"/>
      <c r="I15" s="38"/>
      <c r="J15" s="38"/>
      <c r="K15" s="38"/>
      <c r="L15" s="38"/>
      <c r="M15" s="38"/>
      <c r="N15" s="38"/>
      <c r="O15" s="30"/>
      <c r="P15" s="30"/>
    </row>
    <row r="16" spans="1:16" x14ac:dyDescent="0.2">
      <c r="A16" s="28"/>
      <c r="B16" s="28"/>
      <c r="C16" s="28"/>
      <c r="D16" s="28"/>
      <c r="E16" s="37"/>
      <c r="F16" s="34" t="s">
        <v>288</v>
      </c>
      <c r="G16" s="38"/>
      <c r="H16" s="38"/>
      <c r="I16" s="38"/>
      <c r="J16" s="38"/>
      <c r="K16" s="38"/>
      <c r="L16" s="38"/>
      <c r="M16" s="38"/>
      <c r="N16" s="38"/>
      <c r="O16" s="30"/>
      <c r="P16" s="30"/>
    </row>
    <row r="17" spans="1:16" x14ac:dyDescent="0.2">
      <c r="A17" s="28"/>
      <c r="B17" s="28"/>
      <c r="C17" s="28"/>
      <c r="D17" s="28"/>
      <c r="E17" s="39"/>
      <c r="F17" s="34" t="s">
        <v>289</v>
      </c>
      <c r="O17" s="30"/>
      <c r="P17" s="30"/>
    </row>
    <row r="18" spans="1:16" x14ac:dyDescent="0.2">
      <c r="A18" s="28"/>
      <c r="B18" s="28"/>
      <c r="C18" s="28"/>
      <c r="D18" s="28"/>
      <c r="E18" s="40"/>
      <c r="F18" s="34" t="s">
        <v>290</v>
      </c>
      <c r="G18" s="28"/>
      <c r="H18" s="28"/>
      <c r="I18" s="28"/>
      <c r="J18" s="28"/>
      <c r="K18" s="28"/>
      <c r="L18" s="28"/>
      <c r="M18" s="28"/>
      <c r="N18" s="28"/>
      <c r="O18" s="30"/>
      <c r="P18" s="30"/>
    </row>
    <row r="19" spans="1:16" x14ac:dyDescent="0.2">
      <c r="A19" s="28"/>
      <c r="B19" s="28"/>
      <c r="C19" s="28"/>
      <c r="D19" s="28"/>
      <c r="E19" s="40"/>
      <c r="F19" s="34" t="s">
        <v>291</v>
      </c>
      <c r="G19" s="28"/>
      <c r="H19" s="28"/>
      <c r="I19" s="28"/>
      <c r="J19" s="28"/>
      <c r="K19" s="28"/>
      <c r="L19" s="28"/>
      <c r="M19" s="28"/>
      <c r="N19" s="28"/>
      <c r="O19" s="30"/>
      <c r="P19" s="30"/>
    </row>
    <row r="20" spans="1:16" x14ac:dyDescent="0.2">
      <c r="A20" s="28"/>
      <c r="B20" s="28"/>
      <c r="C20" s="28"/>
      <c r="D20" s="28"/>
      <c r="E20" s="33">
        <f>MAX(E$4:E19)+1</f>
        <v>5</v>
      </c>
      <c r="F20" s="34" t="s">
        <v>292</v>
      </c>
      <c r="G20" s="28"/>
      <c r="H20" s="28"/>
      <c r="I20" s="28"/>
      <c r="J20" s="28"/>
      <c r="K20" s="28"/>
      <c r="L20" s="28"/>
      <c r="M20" s="28"/>
      <c r="N20" s="28"/>
      <c r="O20" s="30"/>
      <c r="P20" s="30"/>
    </row>
    <row r="21" spans="1:16" x14ac:dyDescent="0.2">
      <c r="A21" s="28"/>
      <c r="B21" s="28"/>
      <c r="C21" s="28"/>
      <c r="D21" s="28"/>
      <c r="E21" s="40"/>
      <c r="F21" s="34" t="s">
        <v>293</v>
      </c>
      <c r="G21" s="28"/>
      <c r="H21" s="28"/>
      <c r="I21" s="28"/>
      <c r="J21" s="28"/>
      <c r="K21" s="28"/>
      <c r="L21" s="28"/>
      <c r="M21" s="28"/>
      <c r="N21" s="28"/>
      <c r="O21" s="30"/>
      <c r="P21" s="30"/>
    </row>
    <row r="22" spans="1:16" x14ac:dyDescent="0.2">
      <c r="A22" s="28"/>
      <c r="B22" s="28"/>
      <c r="C22" s="28"/>
      <c r="D22" s="28"/>
      <c r="E22" s="40"/>
      <c r="F22" s="34" t="s">
        <v>294</v>
      </c>
      <c r="G22" s="28"/>
      <c r="H22" s="28"/>
      <c r="I22" s="28"/>
      <c r="J22" s="28"/>
      <c r="K22" s="28"/>
      <c r="L22" s="28"/>
      <c r="M22" s="28"/>
      <c r="N22" s="28"/>
      <c r="O22" s="30"/>
      <c r="P22" s="30"/>
    </row>
    <row r="23" spans="1:16" x14ac:dyDescent="0.2">
      <c r="A23" s="28"/>
      <c r="B23" s="28"/>
      <c r="C23" s="28"/>
      <c r="D23" s="28"/>
      <c r="E23" s="33">
        <f>MAX(E$4:E22)+1</f>
        <v>6</v>
      </c>
      <c r="F23" s="34" t="s">
        <v>295</v>
      </c>
      <c r="G23" s="28"/>
      <c r="H23" s="28"/>
      <c r="I23" s="28"/>
      <c r="J23" s="28"/>
      <c r="K23" s="28"/>
      <c r="L23" s="28"/>
      <c r="M23" s="28"/>
      <c r="N23" s="28"/>
      <c r="O23" s="30"/>
      <c r="P23" s="30"/>
    </row>
    <row r="24" spans="1:16" x14ac:dyDescent="0.2">
      <c r="A24" s="28"/>
      <c r="B24" s="28"/>
      <c r="C24" s="28"/>
      <c r="D24" s="28"/>
      <c r="E24" s="40"/>
      <c r="F24" s="34" t="s">
        <v>296</v>
      </c>
      <c r="G24" s="28"/>
      <c r="H24" s="28"/>
      <c r="I24" s="28"/>
      <c r="J24" s="28"/>
      <c r="K24" s="28"/>
      <c r="L24" s="28"/>
      <c r="M24" s="28"/>
      <c r="N24" s="28"/>
      <c r="O24" s="30"/>
      <c r="P24" s="30"/>
    </row>
    <row r="25" spans="1:16" x14ac:dyDescent="0.2">
      <c r="A25" s="28"/>
      <c r="B25" s="28"/>
      <c r="C25" s="28"/>
      <c r="D25" s="28"/>
      <c r="E25" s="33">
        <f>MAX(E$4:E24)+1</f>
        <v>7</v>
      </c>
      <c r="F25" s="34" t="s">
        <v>297</v>
      </c>
      <c r="G25" s="28"/>
      <c r="H25" s="28"/>
      <c r="I25" s="28"/>
      <c r="J25" s="28"/>
      <c r="K25" s="28"/>
      <c r="L25" s="28"/>
      <c r="M25" s="28"/>
      <c r="N25" s="28"/>
      <c r="O25" s="30"/>
      <c r="P25" s="30"/>
    </row>
    <row r="26" spans="1:16" x14ac:dyDescent="0.2">
      <c r="A26" s="28"/>
      <c r="B26" s="28"/>
      <c r="C26" s="28"/>
      <c r="D26" s="28"/>
      <c r="E26" s="33">
        <f>MAX(E$4:E25)+1</f>
        <v>8</v>
      </c>
      <c r="F26" s="34" t="s">
        <v>298</v>
      </c>
      <c r="G26" s="28"/>
      <c r="H26" s="28"/>
      <c r="I26" s="28"/>
      <c r="J26" s="28"/>
      <c r="K26" s="28"/>
      <c r="L26" s="28"/>
      <c r="M26" s="28"/>
      <c r="N26" s="28"/>
      <c r="O26" s="30"/>
      <c r="P26" s="30"/>
    </row>
    <row r="27" spans="1:16" x14ac:dyDescent="0.2">
      <c r="A27" s="28"/>
      <c r="B27" s="28"/>
      <c r="C27" s="28"/>
      <c r="D27" s="28"/>
      <c r="E27" s="41"/>
      <c r="F27" s="34" t="s">
        <v>299</v>
      </c>
      <c r="G27" s="28"/>
      <c r="H27" s="28"/>
      <c r="I27" s="28"/>
      <c r="J27" s="28"/>
      <c r="K27" s="28"/>
      <c r="L27" s="28"/>
      <c r="M27" s="28"/>
      <c r="N27" s="28"/>
      <c r="O27" s="30"/>
      <c r="P27" s="30"/>
    </row>
    <row r="28" spans="1:16" x14ac:dyDescent="0.2">
      <c r="A28" s="28"/>
      <c r="B28" s="28"/>
      <c r="C28" s="28"/>
      <c r="D28" s="28"/>
      <c r="F28" s="34" t="s">
        <v>300</v>
      </c>
      <c r="G28" s="28"/>
      <c r="H28" s="28"/>
      <c r="I28" s="28"/>
      <c r="J28" s="28"/>
      <c r="K28" s="28"/>
      <c r="L28" s="28"/>
      <c r="M28" s="28"/>
      <c r="N28" s="28"/>
      <c r="O28" s="30"/>
      <c r="P28" s="30"/>
    </row>
    <row r="29" spans="1:16" x14ac:dyDescent="0.2">
      <c r="A29" s="28"/>
      <c r="B29" s="28"/>
      <c r="C29" s="28"/>
      <c r="D29" s="28"/>
      <c r="E29" s="41"/>
      <c r="G29" s="28"/>
      <c r="H29" s="28"/>
      <c r="I29" s="28"/>
      <c r="J29" s="28"/>
      <c r="K29" s="28"/>
      <c r="L29" s="28"/>
      <c r="M29" s="28"/>
      <c r="N29" s="28"/>
      <c r="O29" s="30"/>
      <c r="P29" s="30"/>
    </row>
    <row r="30" spans="1:16" x14ac:dyDescent="0.2">
      <c r="A30" s="28"/>
      <c r="B30" s="28"/>
      <c r="C30" s="42" t="s">
        <v>301</v>
      </c>
      <c r="D30" s="28"/>
      <c r="E30" s="41"/>
      <c r="F30" s="28"/>
      <c r="G30" s="28"/>
      <c r="H30" s="28"/>
      <c r="I30" s="28"/>
      <c r="J30" s="28"/>
      <c r="K30" s="28"/>
      <c r="L30" s="28"/>
      <c r="M30" s="28"/>
      <c r="N30" s="28"/>
      <c r="O30" s="30"/>
      <c r="P30" s="30"/>
    </row>
    <row r="31" spans="1:16" x14ac:dyDescent="0.2">
      <c r="A31" s="28"/>
      <c r="B31" s="28"/>
      <c r="C31" s="42" t="s">
        <v>302</v>
      </c>
      <c r="D31" s="28"/>
      <c r="E31" s="41"/>
      <c r="F31" s="34"/>
      <c r="G31" s="28"/>
      <c r="H31" s="28"/>
      <c r="I31" s="28"/>
      <c r="J31" s="28"/>
      <c r="K31" s="28"/>
      <c r="L31" s="28"/>
      <c r="M31" s="28"/>
      <c r="N31" s="28"/>
      <c r="O31" s="30"/>
      <c r="P31" s="30"/>
    </row>
    <row r="32" spans="1:16" x14ac:dyDescent="0.2">
      <c r="A32" s="28"/>
      <c r="B32" s="43"/>
      <c r="D32" s="28"/>
      <c r="E32" s="28"/>
      <c r="F32" s="28"/>
      <c r="G32" s="28"/>
      <c r="H32" s="28"/>
      <c r="I32" s="28"/>
      <c r="J32" s="28"/>
      <c r="K32" s="28"/>
      <c r="L32" s="28"/>
      <c r="M32" s="28"/>
      <c r="N32" s="28"/>
      <c r="O32" s="30"/>
      <c r="P32" s="30"/>
    </row>
    <row r="33" spans="1:26" x14ac:dyDescent="0.2">
      <c r="A33" s="28"/>
      <c r="B33" s="43"/>
      <c r="D33" s="28"/>
      <c r="E33" s="28"/>
      <c r="G33" s="28"/>
      <c r="I33" s="44" t="s">
        <v>303</v>
      </c>
      <c r="J33" s="28"/>
      <c r="K33" s="402" t="s">
        <v>304</v>
      </c>
      <c r="L33" s="402"/>
      <c r="M33" s="402"/>
      <c r="N33" s="402"/>
      <c r="O33" s="30"/>
      <c r="P33" s="45" t="str">
        <f>IF(K33=F472,"**","")</f>
        <v>**</v>
      </c>
      <c r="R33" s="46" t="s">
        <v>305</v>
      </c>
      <c r="S33" s="27" t="s">
        <v>306</v>
      </c>
    </row>
    <row r="34" spans="1:26" x14ac:dyDescent="0.2">
      <c r="A34" s="28"/>
      <c r="B34" s="43"/>
      <c r="D34" s="28"/>
      <c r="E34" s="28"/>
      <c r="G34" s="28"/>
      <c r="I34" s="47" t="s">
        <v>307</v>
      </c>
      <c r="J34" s="28"/>
      <c r="K34" s="48"/>
      <c r="L34" s="49"/>
      <c r="M34" s="49"/>
      <c r="N34" s="49"/>
      <c r="O34" s="30"/>
      <c r="P34" s="45" t="str">
        <f>IF(N(K34)=0,"**","")</f>
        <v>**</v>
      </c>
    </row>
    <row r="35" spans="1:26" ht="12.75" customHeight="1" x14ac:dyDescent="0.2">
      <c r="A35" s="28"/>
      <c r="B35" s="43"/>
      <c r="D35" s="28"/>
      <c r="E35" s="28"/>
      <c r="F35" s="28"/>
      <c r="G35" s="28"/>
      <c r="H35" s="28"/>
      <c r="Q35" s="453" t="s">
        <v>308</v>
      </c>
      <c r="R35" s="454"/>
      <c r="S35" s="454"/>
      <c r="T35" s="454"/>
      <c r="U35" s="454"/>
      <c r="V35" s="454"/>
      <c r="W35" s="454"/>
      <c r="X35" s="454"/>
      <c r="Y35" s="454"/>
      <c r="Z35" s="455"/>
    </row>
    <row r="36" spans="1:26" ht="12.75" customHeight="1" x14ac:dyDescent="0.2">
      <c r="A36" s="28"/>
      <c r="B36" s="28"/>
      <c r="C36" s="28"/>
      <c r="D36" s="28"/>
      <c r="E36" s="28"/>
      <c r="F36" s="28"/>
      <c r="G36" s="28"/>
      <c r="H36" s="50">
        <v>1</v>
      </c>
      <c r="I36" s="28"/>
      <c r="J36" s="28"/>
      <c r="K36" s="50">
        <v>2</v>
      </c>
      <c r="L36" s="28"/>
      <c r="M36" s="51"/>
      <c r="N36" s="52">
        <v>3</v>
      </c>
      <c r="O36" s="30"/>
      <c r="P36" s="30"/>
      <c r="Q36" s="456"/>
      <c r="R36" s="457"/>
      <c r="S36" s="457"/>
      <c r="T36" s="457"/>
      <c r="U36" s="457"/>
      <c r="V36" s="457"/>
      <c r="W36" s="457"/>
      <c r="X36" s="457"/>
      <c r="Y36" s="457"/>
      <c r="Z36" s="458"/>
    </row>
    <row r="37" spans="1:26" ht="23.65" customHeight="1" thickBot="1" x14ac:dyDescent="0.25">
      <c r="A37" s="28"/>
      <c r="B37" s="28"/>
      <c r="C37" s="28"/>
      <c r="D37" s="28"/>
      <c r="E37" s="28"/>
      <c r="F37" s="28"/>
      <c r="G37" s="28"/>
      <c r="H37" s="53" t="s">
        <v>309</v>
      </c>
      <c r="I37" s="50"/>
      <c r="J37" s="50"/>
      <c r="K37" s="53" t="s">
        <v>310</v>
      </c>
      <c r="L37" s="53"/>
      <c r="M37" s="54"/>
      <c r="N37" s="53" t="s">
        <v>311</v>
      </c>
      <c r="O37" s="30"/>
      <c r="P37" s="30"/>
      <c r="Q37" s="459"/>
      <c r="R37" s="460"/>
      <c r="S37" s="460"/>
      <c r="T37" s="460"/>
      <c r="U37" s="460"/>
      <c r="V37" s="460"/>
      <c r="W37" s="460"/>
      <c r="X37" s="460"/>
      <c r="Y37" s="460"/>
      <c r="Z37" s="461"/>
    </row>
    <row r="38" spans="1:26" x14ac:dyDescent="0.2">
      <c r="A38" s="28"/>
      <c r="B38" s="29" t="s">
        <v>312</v>
      </c>
      <c r="C38" s="28"/>
      <c r="D38" s="28"/>
      <c r="E38" s="28"/>
      <c r="F38" s="28"/>
      <c r="G38" s="28"/>
      <c r="H38" s="28"/>
      <c r="I38" s="28"/>
      <c r="J38" s="28"/>
      <c r="K38" s="28"/>
      <c r="L38" s="28"/>
      <c r="M38" s="28"/>
      <c r="N38" s="28"/>
      <c r="O38" s="30"/>
      <c r="P38" s="30"/>
    </row>
    <row r="39" spans="1:26" x14ac:dyDescent="0.2">
      <c r="A39" s="28"/>
      <c r="B39" s="55"/>
      <c r="C39" s="56" t="s">
        <v>313</v>
      </c>
      <c r="D39" s="28"/>
      <c r="E39" s="28"/>
      <c r="F39" s="28"/>
      <c r="G39" s="28"/>
      <c r="H39" s="28"/>
      <c r="I39" s="28"/>
      <c r="J39" s="28"/>
      <c r="K39" s="28"/>
      <c r="L39" s="28"/>
      <c r="M39" s="28"/>
      <c r="N39" s="28"/>
      <c r="O39" s="30"/>
      <c r="P39" s="30"/>
    </row>
    <row r="40" spans="1:26" x14ac:dyDescent="0.2">
      <c r="A40" s="28"/>
      <c r="B40" s="55"/>
      <c r="D40" s="57" t="s">
        <v>314</v>
      </c>
      <c r="E40" s="28"/>
      <c r="F40" s="28"/>
      <c r="G40" s="28"/>
      <c r="H40" s="58"/>
      <c r="I40" s="59"/>
      <c r="J40" s="60"/>
      <c r="K40" s="58"/>
      <c r="L40" s="60"/>
      <c r="M40" s="59"/>
      <c r="N40" s="61" t="str">
        <f ca="1">IF(AND(CELL("type",H40)="v",CELL("type",K40)="v")=TRUE,IF(H40+K40=0,"",H40+K40),IF(AND(CELL("type",H40)="v",CELL("type",K40)&lt;&gt;"v")=TRUE,H40,IF(AND(CELL("type",H40)&lt;&gt;"v",CELL("type",K40)="v")=TRUE,K40,"")))</f>
        <v/>
      </c>
      <c r="O40" s="30"/>
      <c r="P40" s="30"/>
    </row>
    <row r="41" spans="1:26" x14ac:dyDescent="0.2">
      <c r="H41" s="59"/>
      <c r="I41" s="59"/>
      <c r="J41" s="59"/>
      <c r="K41" s="59"/>
      <c r="L41" s="62"/>
      <c r="M41" s="62"/>
      <c r="N41" s="62"/>
      <c r="O41" s="30"/>
      <c r="P41" s="30"/>
    </row>
    <row r="42" spans="1:26" x14ac:dyDescent="0.2">
      <c r="A42" s="28"/>
      <c r="B42" s="55"/>
      <c r="D42" s="57" t="s">
        <v>315</v>
      </c>
      <c r="E42" s="28"/>
      <c r="F42" s="28"/>
      <c r="G42" s="28"/>
      <c r="H42" s="63"/>
      <c r="I42" s="59"/>
      <c r="J42" s="60"/>
      <c r="K42" s="58"/>
      <c r="L42" s="60"/>
      <c r="M42" s="59"/>
      <c r="N42" s="61" t="str">
        <f ca="1">IF(AND(CELL("type",H42)="v",CELL("type",K42)="v")=TRUE,IF(H42+K42=0,"",H42+K42),IF(AND(CELL("type",H42)="v",CELL("type",K42)&lt;&gt;"v")=TRUE,H42,IF(AND(CELL("type",H42)&lt;&gt;"v",CELL("type",K42)="v")=TRUE,K42,"")))</f>
        <v/>
      </c>
      <c r="O42" s="30"/>
      <c r="P42" s="30"/>
      <c r="Q42" s="436" t="s">
        <v>316</v>
      </c>
      <c r="R42" s="436"/>
      <c r="S42" s="436"/>
      <c r="T42" s="436"/>
      <c r="U42" s="436"/>
      <c r="V42" s="436"/>
      <c r="W42" s="436"/>
      <c r="X42" s="436"/>
      <c r="Y42" s="436"/>
      <c r="Z42" s="436"/>
    </row>
    <row r="43" spans="1:26" x14ac:dyDescent="0.2">
      <c r="B43" s="55"/>
      <c r="H43" s="59"/>
      <c r="I43" s="59"/>
      <c r="J43" s="59"/>
      <c r="K43" s="59"/>
      <c r="L43" s="62"/>
      <c r="M43" s="62"/>
      <c r="N43" s="62"/>
      <c r="O43" s="30"/>
      <c r="P43" s="30"/>
      <c r="Q43" s="436"/>
      <c r="R43" s="436"/>
      <c r="S43" s="436"/>
      <c r="T43" s="436"/>
      <c r="U43" s="436"/>
      <c r="V43" s="436"/>
      <c r="W43" s="436"/>
      <c r="X43" s="436"/>
      <c r="Y43" s="436"/>
      <c r="Z43" s="436"/>
    </row>
    <row r="44" spans="1:26" x14ac:dyDescent="0.2">
      <c r="A44" s="28"/>
      <c r="B44" s="55"/>
      <c r="D44" s="57" t="s">
        <v>317</v>
      </c>
      <c r="E44" s="28"/>
      <c r="F44" s="28"/>
      <c r="G44" s="28"/>
      <c r="H44" s="58"/>
      <c r="I44" s="59"/>
      <c r="J44" s="60"/>
      <c r="K44" s="58"/>
      <c r="L44" s="60"/>
      <c r="M44" s="59"/>
      <c r="N44" s="61" t="str">
        <f ca="1">IF(AND(CELL("type",H44)="v",CELL("type",K44)="v")=TRUE,IF(H44+K44=0,"",H44+K44),IF(AND(CELL("type",H44)="v",CELL("type",K44)&lt;&gt;"v")=TRUE,H44,IF(AND(CELL("type",H44)&lt;&gt;"v",CELL("type",K44)="v")=TRUE,K44,"")))</f>
        <v/>
      </c>
      <c r="O44" s="30"/>
      <c r="P44" s="30"/>
    </row>
    <row r="45" spans="1:26" x14ac:dyDescent="0.2">
      <c r="B45" s="55"/>
      <c r="H45" s="59"/>
      <c r="I45" s="59"/>
      <c r="J45" s="59"/>
      <c r="K45" s="59"/>
      <c r="L45" s="62"/>
      <c r="M45" s="62"/>
      <c r="N45" s="62"/>
      <c r="O45" s="30"/>
      <c r="P45" s="30"/>
    </row>
    <row r="46" spans="1:26" ht="12.75" customHeight="1" x14ac:dyDescent="0.2">
      <c r="A46" s="28"/>
      <c r="B46" s="55"/>
      <c r="D46" s="64" t="s">
        <v>318</v>
      </c>
      <c r="E46" s="28"/>
      <c r="F46" s="28"/>
      <c r="G46" s="28"/>
      <c r="H46" s="58"/>
      <c r="I46" s="59"/>
      <c r="J46" s="60"/>
      <c r="K46" s="58"/>
      <c r="L46" s="60"/>
      <c r="M46" s="59"/>
      <c r="N46" s="61" t="str">
        <f ca="1">IF(AND(CELL("type",H46)="v",CELL("type",K46)="v")=TRUE,IF(H46+K46=0,"",H46+K46),IF(AND(CELL("type",H46)="v",CELL("type",K46)&lt;&gt;"v")=TRUE,H46,IF(AND(CELL("type",H46)&lt;&gt;"v",CELL("type",K46)="v")=TRUE,K46,"")))</f>
        <v/>
      </c>
      <c r="O46" s="30"/>
      <c r="P46" s="30"/>
    </row>
    <row r="47" spans="1:26" x14ac:dyDescent="0.2">
      <c r="B47" s="55"/>
      <c r="H47" s="59"/>
      <c r="I47" s="59"/>
      <c r="J47" s="59"/>
      <c r="K47" s="59"/>
      <c r="L47" s="62"/>
      <c r="M47" s="62"/>
      <c r="N47" s="62"/>
      <c r="O47" s="30"/>
      <c r="P47" s="30"/>
    </row>
    <row r="48" spans="1:26" x14ac:dyDescent="0.2">
      <c r="A48" s="28"/>
      <c r="B48" s="55"/>
      <c r="D48" s="57" t="s">
        <v>319</v>
      </c>
      <c r="E48" s="28"/>
      <c r="F48" s="28"/>
      <c r="G48" s="28"/>
      <c r="H48" s="58"/>
      <c r="I48" s="59"/>
      <c r="J48" s="60"/>
      <c r="K48" s="58"/>
      <c r="L48" s="60"/>
      <c r="M48" s="59"/>
      <c r="N48" s="61" t="str">
        <f ca="1">IF(AND(CELL("type",H48)="v",CELL("type",K48)="v")=TRUE,IF(H48+K48=0,"",H48+K48),IF(AND(CELL("type",H48)="v",CELL("type",K48)&lt;&gt;"v")=TRUE,H48,IF(AND(CELL("type",H48)&lt;&gt;"v",CELL("type",K48)="v")=TRUE,K48,"")))</f>
        <v/>
      </c>
      <c r="O48" s="30"/>
      <c r="P48" s="30"/>
    </row>
    <row r="49" spans="1:26" x14ac:dyDescent="0.2">
      <c r="B49" s="55"/>
      <c r="H49" s="59"/>
      <c r="I49" s="59"/>
      <c r="J49" s="59"/>
      <c r="K49" s="59"/>
      <c r="L49" s="62"/>
      <c r="M49" s="62"/>
      <c r="N49" s="62"/>
      <c r="O49" s="30"/>
      <c r="P49" s="30"/>
    </row>
    <row r="50" spans="1:26" x14ac:dyDescent="0.2">
      <c r="A50" s="28"/>
      <c r="B50" s="55"/>
      <c r="D50" s="57" t="s">
        <v>320</v>
      </c>
      <c r="E50" s="28"/>
      <c r="F50" s="28"/>
      <c r="G50" s="28"/>
      <c r="H50" s="58"/>
      <c r="I50" s="59"/>
      <c r="J50" s="60"/>
      <c r="K50" s="58"/>
      <c r="L50" s="60"/>
      <c r="M50" s="59"/>
      <c r="N50" s="61" t="str">
        <f ca="1">IF(AND(CELL("type",H50)="v",CELL("type",K50)="v")=TRUE,IF(H50+K50=0,"",H50+K50),IF(AND(CELL("type",H50)="v",CELL("type",K50)&lt;&gt;"v")=TRUE,H50,IF(AND(CELL("type",H50)&lt;&gt;"v",CELL("type",K50)="v")=TRUE,K50,"")))</f>
        <v/>
      </c>
      <c r="O50" s="30"/>
      <c r="P50" s="30"/>
    </row>
    <row r="51" spans="1:26" x14ac:dyDescent="0.2">
      <c r="B51" s="55"/>
      <c r="H51" s="59"/>
      <c r="I51" s="59"/>
      <c r="J51" s="59"/>
      <c r="K51" s="59"/>
      <c r="L51" s="62"/>
      <c r="M51" s="62"/>
      <c r="N51" s="62"/>
      <c r="O51" s="30"/>
      <c r="P51" s="30"/>
    </row>
    <row r="52" spans="1:26" x14ac:dyDescent="0.2">
      <c r="A52" s="28"/>
      <c r="B52" s="55"/>
      <c r="D52" s="57" t="s">
        <v>321</v>
      </c>
      <c r="E52" s="28"/>
      <c r="F52" s="28"/>
      <c r="G52" s="28"/>
      <c r="H52" s="58"/>
      <c r="I52" s="59"/>
      <c r="J52" s="60"/>
      <c r="K52" s="58"/>
      <c r="L52" s="60"/>
      <c r="M52" s="59"/>
      <c r="N52" s="61" t="str">
        <f ca="1">IF(AND(CELL("type",H52)="v",CELL("type",K52)="v")=TRUE,IF(H52+K52=0,"",H52+K52),IF(AND(CELL("type",H52)="v",CELL("type",K52)&lt;&gt;"v")=TRUE,H52,IF(AND(CELL("type",H52)&lt;&gt;"v",CELL("type",K52)="v")=TRUE,K52,"")))</f>
        <v/>
      </c>
      <c r="O52" s="30"/>
      <c r="P52" s="30"/>
    </row>
    <row r="53" spans="1:26" x14ac:dyDescent="0.2">
      <c r="B53" s="55"/>
      <c r="H53" s="59"/>
      <c r="I53" s="59"/>
      <c r="J53" s="59"/>
      <c r="K53" s="59"/>
      <c r="L53" s="62"/>
      <c r="M53" s="62"/>
      <c r="N53" s="62"/>
      <c r="O53" s="30"/>
      <c r="P53" s="30"/>
    </row>
    <row r="54" spans="1:26" x14ac:dyDescent="0.2">
      <c r="B54" s="55"/>
      <c r="D54" s="65" t="s">
        <v>322</v>
      </c>
      <c r="H54" s="58"/>
      <c r="I54" s="59"/>
      <c r="J54" s="60"/>
      <c r="K54" s="58"/>
      <c r="L54" s="60"/>
      <c r="M54" s="59"/>
      <c r="N54" s="61" t="str">
        <f ca="1">IF(AND(CELL("type",H54)="v",CELL("type",K54)="v")=TRUE,IF(H54+K54=0,"",H54+K54),IF(AND(CELL("type",H54)="v",CELL("type",K54)&lt;&gt;"v")=TRUE,H54,IF(AND(CELL("type",H54)&lt;&gt;"v",CELL("type",K54)="v")=TRUE,K54,"")))</f>
        <v/>
      </c>
      <c r="O54" s="30"/>
      <c r="P54" s="30"/>
      <c r="Q54" s="436" t="s">
        <v>323</v>
      </c>
      <c r="R54" s="436"/>
      <c r="S54" s="436"/>
      <c r="T54" s="436"/>
      <c r="U54" s="436"/>
      <c r="V54" s="436"/>
      <c r="W54" s="436"/>
      <c r="X54" s="436"/>
      <c r="Y54" s="436"/>
      <c r="Z54" s="436"/>
    </row>
    <row r="55" spans="1:26" x14ac:dyDescent="0.2">
      <c r="B55" s="55"/>
      <c r="H55" s="59" t="s">
        <v>324</v>
      </c>
      <c r="I55" s="59"/>
      <c r="J55" s="59"/>
      <c r="K55" s="59"/>
      <c r="L55" s="62"/>
      <c r="M55" s="62"/>
      <c r="N55" s="62"/>
      <c r="O55" s="30"/>
      <c r="P55" s="30"/>
      <c r="Q55" s="451"/>
      <c r="R55" s="451"/>
      <c r="S55" s="451"/>
      <c r="T55" s="451"/>
      <c r="U55" s="451"/>
      <c r="V55" s="451"/>
      <c r="W55" s="451"/>
      <c r="X55" s="451"/>
      <c r="Y55" s="451"/>
      <c r="Z55" s="451"/>
    </row>
    <row r="56" spans="1:26" ht="12.75" customHeight="1" x14ac:dyDescent="0.2">
      <c r="A56" s="28"/>
      <c r="B56" s="55"/>
      <c r="D56" s="64" t="s">
        <v>325</v>
      </c>
      <c r="E56" s="28"/>
      <c r="F56" s="28"/>
      <c r="G56" s="28"/>
      <c r="H56" s="58"/>
      <c r="I56" s="59"/>
      <c r="J56" s="60"/>
      <c r="K56" s="58"/>
      <c r="L56" s="60"/>
      <c r="M56" s="59"/>
      <c r="N56" s="61" t="str">
        <f ca="1">IF(AND(CELL("type",H56)="v",CELL("type",K56)="v")=TRUE,IF(H56+K56=0,"",H56+K56),IF(AND(CELL("type",H56)="v",CELL("type",K56)&lt;&gt;"v")=TRUE,H56,IF(AND(CELL("type",H56)&lt;&gt;"v",CELL("type",K56)="v")=TRUE,K56,"")))</f>
        <v/>
      </c>
      <c r="O56" s="30"/>
      <c r="P56" s="30"/>
      <c r="Q56" s="436" t="s">
        <v>326</v>
      </c>
      <c r="R56" s="436"/>
      <c r="S56" s="436"/>
      <c r="T56" s="436"/>
      <c r="U56" s="436"/>
      <c r="V56" s="436"/>
      <c r="W56" s="436"/>
      <c r="X56" s="436"/>
      <c r="Y56" s="436"/>
      <c r="Z56" s="436"/>
    </row>
    <row r="57" spans="1:26" x14ac:dyDescent="0.2">
      <c r="B57" s="55"/>
      <c r="H57" s="59"/>
      <c r="I57" s="59"/>
      <c r="J57" s="59"/>
      <c r="K57" s="59"/>
      <c r="L57" s="62"/>
      <c r="M57" s="62"/>
      <c r="N57" s="62"/>
      <c r="O57" s="30"/>
      <c r="P57" s="30"/>
      <c r="Q57" s="436"/>
      <c r="R57" s="436"/>
      <c r="S57" s="436"/>
      <c r="T57" s="436"/>
      <c r="U57" s="436"/>
      <c r="V57" s="436"/>
      <c r="W57" s="436"/>
      <c r="X57" s="436"/>
      <c r="Y57" s="436"/>
      <c r="Z57" s="436"/>
    </row>
    <row r="58" spans="1:26" x14ac:dyDescent="0.2">
      <c r="A58" s="28"/>
      <c r="B58" s="66" t="s">
        <v>327</v>
      </c>
      <c r="C58" s="64" t="s">
        <v>328</v>
      </c>
      <c r="D58" s="28"/>
      <c r="E58" s="28"/>
      <c r="F58" s="28"/>
      <c r="G58" s="66" t="s">
        <v>205</v>
      </c>
      <c r="H58" s="61" t="str">
        <f>IF(SUM(H40:H57)=0,"",SUM(H40:H57))</f>
        <v/>
      </c>
      <c r="I58" s="59"/>
      <c r="J58" s="67" t="s">
        <v>205</v>
      </c>
      <c r="K58" s="61" t="str">
        <f>IF(SUM(K40:K57)=0,"",SUM(K40:K57))</f>
        <v/>
      </c>
      <c r="L58" s="59"/>
      <c r="M58" s="67" t="s">
        <v>205</v>
      </c>
      <c r="N58" s="61" t="str">
        <f ca="1">IF(AND(CELL("type",H58)="v",CELL("type",K58)="v")=TRUE,IF(H58+K58=0,"",H58+K58),IF(AND(CELL("type",H58)="v",CELL("type",K58)&lt;&gt;"v")=TRUE,H58,IF(AND(CELL("type",H58)&lt;&gt;"v",CELL("type",K58)="v")=TRUE,K58,"")))</f>
        <v/>
      </c>
      <c r="O58" s="30"/>
      <c r="P58" s="30"/>
    </row>
    <row r="59" spans="1:26" x14ac:dyDescent="0.2">
      <c r="H59" s="62"/>
      <c r="I59" s="62"/>
      <c r="J59" s="62"/>
      <c r="K59" s="62"/>
      <c r="L59" s="62"/>
      <c r="M59" s="62"/>
      <c r="N59" s="62"/>
      <c r="O59" s="30"/>
      <c r="P59" s="30"/>
    </row>
    <row r="60" spans="1:26" ht="13.5" x14ac:dyDescent="0.2">
      <c r="B60" s="66" t="s">
        <v>329</v>
      </c>
      <c r="C60" s="64" t="s">
        <v>330</v>
      </c>
      <c r="D60" s="28"/>
      <c r="E60" s="28"/>
      <c r="F60" s="28"/>
      <c r="G60" s="28"/>
      <c r="H60" s="59"/>
      <c r="I60" s="59"/>
      <c r="J60" s="59"/>
      <c r="K60" s="59"/>
      <c r="L60" s="62"/>
      <c r="M60" s="62"/>
      <c r="N60" s="62"/>
      <c r="O60" s="30"/>
      <c r="P60" s="30"/>
      <c r="Q60" s="68">
        <v>0.14000000000000001</v>
      </c>
      <c r="R60" s="69" t="s">
        <v>331</v>
      </c>
      <c r="S60" s="70"/>
      <c r="T60" s="70"/>
      <c r="U60" s="70"/>
      <c r="V60" s="71">
        <f ca="1">IF(ISERROR(ROUNDDOWN(N(N58)*N(Q60),0)),0,ROUNDDOWN(N(N58)*N(Q60),0))</f>
        <v>0</v>
      </c>
      <c r="W60" s="69" t="s">
        <v>332</v>
      </c>
      <c r="X60" s="70"/>
      <c r="Y60" s="70"/>
      <c r="Z60" s="70"/>
    </row>
    <row r="61" spans="1:26" x14ac:dyDescent="0.2">
      <c r="B61" s="66"/>
      <c r="C61" s="64" t="str">
        <f>"(Max. "&amp;TEXT(Q60,"0%")&amp;" of A1.1., column 3)"</f>
        <v>(Max. 14% of A1.1., column 3)</v>
      </c>
      <c r="D61" s="28"/>
      <c r="E61" s="28"/>
      <c r="F61" s="28"/>
      <c r="G61" s="66" t="s">
        <v>205</v>
      </c>
      <c r="H61" s="72"/>
      <c r="I61" s="73"/>
      <c r="J61" s="67" t="s">
        <v>205</v>
      </c>
      <c r="K61" s="72"/>
      <c r="L61" s="62"/>
      <c r="M61" s="67" t="s">
        <v>205</v>
      </c>
      <c r="N61" s="61" t="str">
        <f ca="1">IF(AND(CELL("type",H61)="v",CELL("type",K61)="v")=TRUE,IF(H61+K61=0,"",H61+K61),IF(AND(CELL("type",H61)="v",CELL("type",K61)&lt;&gt;"v")=TRUE,H61,IF(AND(CELL("type",H61)&lt;&gt;"v",CELL("type",K61)="v")=TRUE,K61,"")))</f>
        <v/>
      </c>
      <c r="O61" s="30"/>
      <c r="P61" s="45" t="str">
        <f ca="1">IF(Q61="No","**","")</f>
        <v/>
      </c>
      <c r="Q61" s="74" t="str">
        <f ca="1">IF(OR(AND(N(N61)=0,N(N58)&gt;0),N(N61)&gt;V60),"No","Yes")</f>
        <v>Yes</v>
      </c>
      <c r="R61" s="75" t="s">
        <v>333</v>
      </c>
      <c r="S61" s="75"/>
      <c r="T61" s="75"/>
      <c r="U61" s="75"/>
      <c r="V61" s="75"/>
      <c r="W61" s="75"/>
      <c r="X61" s="75"/>
      <c r="Y61" s="75"/>
      <c r="Z61" s="75"/>
    </row>
    <row r="62" spans="1:26" x14ac:dyDescent="0.2">
      <c r="H62" s="62"/>
      <c r="I62" s="62"/>
      <c r="J62" s="62"/>
      <c r="K62" s="62"/>
      <c r="L62" s="62"/>
      <c r="M62" s="62"/>
      <c r="N62" s="62"/>
      <c r="O62" s="30"/>
      <c r="P62" s="30"/>
      <c r="Q62" s="76" t="str">
        <f ca="1">IF(Q61="No",IF(N(N61)=0,"The GC Fee must be disclosed.  If it is not, the RFA requires the scorer to add the maximum GC Fee ("&amp;TEXT(ROUNDDOWN(N(N58)*Q60,0),"$#,##0.00")&amp;").","")&amp;IF(N(N61)&gt;V60,"The amount entered for 'General Contractor Fee' is too high by "&amp;TEXT(N(N61)-N(V60),"$#,##0.00")&amp;".  ",""),"")</f>
        <v/>
      </c>
      <c r="R62" s="77"/>
      <c r="S62" s="77"/>
      <c r="T62" s="77"/>
      <c r="U62" s="77"/>
      <c r="V62" s="77"/>
      <c r="W62" s="77"/>
      <c r="X62" s="77"/>
      <c r="Y62" s="77"/>
      <c r="Z62" s="77"/>
    </row>
    <row r="63" spans="1:26" x14ac:dyDescent="0.2">
      <c r="B63" s="66" t="s">
        <v>334</v>
      </c>
      <c r="C63" s="78" t="s">
        <v>335</v>
      </c>
      <c r="D63" s="28"/>
      <c r="E63" s="28"/>
      <c r="F63" s="28"/>
      <c r="H63" s="62"/>
      <c r="I63" s="62"/>
      <c r="J63" s="62"/>
      <c r="K63" s="62"/>
      <c r="L63" s="62"/>
      <c r="M63" s="62"/>
      <c r="N63" s="62"/>
      <c r="O63" s="30"/>
      <c r="P63" s="30"/>
    </row>
    <row r="64" spans="1:26" x14ac:dyDescent="0.2">
      <c r="B64" s="66"/>
      <c r="C64" s="78"/>
      <c r="D64" s="78" t="s">
        <v>336</v>
      </c>
      <c r="E64" s="28"/>
      <c r="F64" s="28"/>
      <c r="G64" s="66" t="s">
        <v>205</v>
      </c>
      <c r="H64" s="61" t="str">
        <f>IF(SUM(H58:H63)=0,"",SUM(H58:H63))</f>
        <v/>
      </c>
      <c r="I64" s="59"/>
      <c r="J64" s="67" t="s">
        <v>205</v>
      </c>
      <c r="K64" s="61" t="str">
        <f>IF(SUM(K58:K63)=0,"",SUM(K58:K63))</f>
        <v/>
      </c>
      <c r="L64" s="59"/>
      <c r="M64" s="67" t="s">
        <v>205</v>
      </c>
      <c r="N64" s="61" t="str">
        <f ca="1">IF(AND(CELL("type",H64)="v",CELL("type",K64)="v")=TRUE,IF(H64+K64=0,"",H64+K64),IF(AND(CELL("type",H64)="v",CELL("type",K64)&lt;&gt;"v")=TRUE,H64,IF(AND(CELL("type",H64)&lt;&gt;"v",CELL("type",K64)="v")=TRUE,K64,"")))</f>
        <v/>
      </c>
      <c r="O64" s="30"/>
      <c r="P64" s="30"/>
      <c r="Q64" s="79"/>
      <c r="R64" s="80"/>
    </row>
    <row r="65" spans="1:26" x14ac:dyDescent="0.2">
      <c r="H65" s="62"/>
      <c r="I65" s="62"/>
      <c r="J65" s="62"/>
      <c r="K65" s="62"/>
      <c r="L65" s="62"/>
      <c r="M65" s="62"/>
      <c r="N65" s="62"/>
      <c r="O65" s="30"/>
      <c r="P65" s="30"/>
      <c r="Q65" s="68" t="str">
        <f>IF(K33=F472,"TBD",IF(OR(K33="New Construction (w/ or w/o Acquisition)",K33="Redevelopment (w/ or w/o Acquisition)"),5%,15%))</f>
        <v>TBD</v>
      </c>
      <c r="R65" s="69" t="s">
        <v>337</v>
      </c>
      <c r="S65" s="70"/>
      <c r="T65" s="70"/>
      <c r="U65" s="70"/>
      <c r="V65" s="71" t="str">
        <f ca="1">IF(ISERROR(N(N64)*N(Q65)),0,IF(K33=F472,"TBD",N(N64)*N(Q65)))</f>
        <v>TBD</v>
      </c>
      <c r="W65" s="69" t="s">
        <v>338</v>
      </c>
      <c r="X65" s="70"/>
      <c r="Y65" s="70"/>
      <c r="Z65" s="70"/>
    </row>
    <row r="66" spans="1:26" ht="13.5" x14ac:dyDescent="0.2">
      <c r="B66" s="66" t="s">
        <v>339</v>
      </c>
      <c r="C66" s="81" t="s">
        <v>340</v>
      </c>
      <c r="G66" s="66" t="s">
        <v>205</v>
      </c>
      <c r="H66" s="72"/>
      <c r="I66" s="73"/>
      <c r="J66" s="67" t="s">
        <v>205</v>
      </c>
      <c r="K66" s="72"/>
      <c r="L66" s="62"/>
      <c r="M66" s="67" t="s">
        <v>205</v>
      </c>
      <c r="N66" s="61" t="str">
        <f ca="1">IF(AND(CELL("type",H66)="v",CELL("type",K66)="v")=TRUE,IF(H66+K66=0,"",H66+K66),IF(AND(CELL("type",H66)="v",CELL("type",K66)&lt;&gt;"v")=TRUE,H66,IF(AND(CELL("type",H66)&lt;&gt;"v",CELL("type",K66)="v")=TRUE,K66,"")))</f>
        <v/>
      </c>
      <c r="O66" s="30"/>
      <c r="P66" s="45" t="str">
        <f ca="1">IF(OR(Q66="No",AND(N(N66)&gt;0,Q66="TBD")),"**","")</f>
        <v/>
      </c>
      <c r="Q66" s="74" t="str">
        <f ca="1">IF(V65="TBD","TBD",IF(N(N66)&lt;=V65,"Yes","No"))</f>
        <v>TBD</v>
      </c>
      <c r="R66" s="75" t="s">
        <v>341</v>
      </c>
      <c r="S66" s="75"/>
      <c r="T66" s="75"/>
      <c r="U66" s="75"/>
      <c r="V66" s="75"/>
      <c r="W66" s="75"/>
      <c r="X66" s="75"/>
      <c r="Y66" s="75"/>
      <c r="Z66" s="75"/>
    </row>
    <row r="67" spans="1:26" x14ac:dyDescent="0.2">
      <c r="H67" s="62"/>
      <c r="I67" s="62"/>
      <c r="J67" s="62"/>
      <c r="K67" s="62"/>
      <c r="L67" s="62"/>
      <c r="M67" s="62"/>
      <c r="N67" s="62"/>
      <c r="O67" s="30"/>
      <c r="P67" s="30"/>
      <c r="Q67" s="76" t="str">
        <f ca="1">IF(AND(Q65="TBD",N(N64)&gt;0),"Please select the applicable Development Category from the drop-down menu at the top of the Development Cost Pro Forma.",IF(Q66="No","The amount entered for 'Hard Cost Contingency' is too high by "&amp;TEXT(N(N66)-N(V65),"$#,##0.00")&amp;".  ",""))</f>
        <v/>
      </c>
      <c r="R67" s="77"/>
      <c r="S67" s="77"/>
      <c r="T67" s="77"/>
      <c r="U67" s="77"/>
      <c r="V67" s="77"/>
      <c r="W67" s="77"/>
      <c r="X67" s="77"/>
      <c r="Y67" s="77"/>
      <c r="Z67" s="77"/>
    </row>
    <row r="68" spans="1:26" ht="3.75" customHeight="1" thickBot="1" x14ac:dyDescent="0.25">
      <c r="D68" s="57"/>
      <c r="E68" s="28"/>
      <c r="F68" s="28"/>
      <c r="G68" s="28"/>
      <c r="H68" s="82"/>
      <c r="I68" s="59"/>
      <c r="J68" s="60"/>
      <c r="K68" s="82"/>
      <c r="L68" s="78"/>
      <c r="M68" s="28"/>
      <c r="N68" s="83"/>
      <c r="O68" s="30"/>
      <c r="P68" s="30"/>
    </row>
    <row r="69" spans="1:26" ht="3.75" customHeight="1" x14ac:dyDescent="0.2">
      <c r="A69" s="26"/>
      <c r="B69" s="26"/>
      <c r="C69" s="26"/>
      <c r="D69" s="26"/>
      <c r="E69" s="26"/>
      <c r="F69" s="26"/>
      <c r="G69" s="26"/>
      <c r="H69" s="26"/>
      <c r="I69" s="26"/>
      <c r="J69" s="26"/>
      <c r="K69" s="26"/>
      <c r="L69" s="26"/>
      <c r="M69" s="26"/>
      <c r="N69" s="26"/>
      <c r="O69" s="84"/>
      <c r="P69" s="84"/>
    </row>
    <row r="70" spans="1:26" x14ac:dyDescent="0.2">
      <c r="B70" s="29" t="str">
        <f>B$2</f>
        <v>NON-COMPETITIVE APPLICATION DEVELOPMENT COST PRO FORMA</v>
      </c>
      <c r="H70" s="28"/>
      <c r="I70" s="28"/>
      <c r="J70" s="28"/>
      <c r="K70" s="28"/>
      <c r="O70" s="30"/>
      <c r="P70" s="31" t="s">
        <v>342</v>
      </c>
    </row>
    <row r="71" spans="1:26" x14ac:dyDescent="0.2">
      <c r="H71" s="50">
        <v>1</v>
      </c>
      <c r="I71" s="28"/>
      <c r="J71" s="28"/>
      <c r="K71" s="50">
        <v>2</v>
      </c>
      <c r="L71" s="28"/>
      <c r="M71" s="51"/>
      <c r="N71" s="52">
        <v>3</v>
      </c>
      <c r="O71" s="30"/>
      <c r="P71" s="30"/>
    </row>
    <row r="72" spans="1:26" ht="22.35" customHeight="1" x14ac:dyDescent="0.2">
      <c r="H72" s="53" t="s">
        <v>309</v>
      </c>
      <c r="I72" s="50"/>
      <c r="J72" s="50"/>
      <c r="K72" s="53" t="s">
        <v>310</v>
      </c>
      <c r="L72" s="53"/>
      <c r="M72" s="54"/>
      <c r="N72" s="53" t="s">
        <v>311</v>
      </c>
      <c r="O72" s="30"/>
      <c r="P72" s="30"/>
    </row>
    <row r="73" spans="1:26" x14ac:dyDescent="0.2">
      <c r="C73" s="56" t="s">
        <v>343</v>
      </c>
      <c r="H73" s="28"/>
      <c r="I73" s="28"/>
      <c r="J73" s="28"/>
      <c r="K73" s="28"/>
      <c r="O73" s="30"/>
      <c r="P73" s="30"/>
    </row>
    <row r="74" spans="1:26" x14ac:dyDescent="0.2">
      <c r="C74" s="56"/>
      <c r="D74" s="57" t="s">
        <v>344</v>
      </c>
      <c r="H74" s="58"/>
      <c r="I74" s="59"/>
      <c r="J74" s="60"/>
      <c r="K74" s="58"/>
      <c r="L74" s="83"/>
      <c r="M74" s="59"/>
      <c r="N74" s="61" t="str">
        <f ca="1">IF(AND(CELL("type",H74)="v",CELL("type",K74)="v")=TRUE,IF(H74+K74=0,"",H74+K74),IF(AND(CELL("type",H74)="v",CELL("type",K74)&lt;&gt;"v")=TRUE,H74,IF(AND(CELL("type",H74)&lt;&gt;"v",CELL("type",K74)="v")=TRUE,K74,"")))</f>
        <v/>
      </c>
      <c r="O74" s="30"/>
      <c r="P74" s="30"/>
      <c r="Q74" s="436" t="s">
        <v>345</v>
      </c>
      <c r="R74" s="436"/>
      <c r="S74" s="436"/>
      <c r="T74" s="436"/>
      <c r="U74" s="436"/>
      <c r="V74" s="436"/>
      <c r="W74" s="436"/>
      <c r="X74" s="436"/>
      <c r="Y74" s="436"/>
      <c r="Z74" s="436"/>
    </row>
    <row r="75" spans="1:26" x14ac:dyDescent="0.2">
      <c r="C75" s="56"/>
      <c r="H75" s="28"/>
      <c r="I75" s="28"/>
      <c r="J75" s="28"/>
      <c r="K75" s="28"/>
      <c r="O75" s="30"/>
      <c r="P75" s="30"/>
      <c r="Q75" s="436"/>
      <c r="R75" s="436"/>
      <c r="S75" s="436"/>
      <c r="T75" s="436"/>
      <c r="U75" s="436"/>
      <c r="V75" s="436"/>
      <c r="W75" s="436"/>
      <c r="X75" s="436"/>
      <c r="Y75" s="436"/>
      <c r="Z75" s="436"/>
    </row>
    <row r="76" spans="1:26" x14ac:dyDescent="0.2">
      <c r="C76" s="56"/>
      <c r="D76" s="57" t="s">
        <v>346</v>
      </c>
      <c r="H76" s="58"/>
      <c r="I76" s="59"/>
      <c r="J76" s="60"/>
      <c r="K76" s="58"/>
      <c r="L76" s="78"/>
      <c r="M76" s="28"/>
      <c r="N76" s="61" t="str">
        <f ca="1">IF(AND(CELL("type",H76)="v",CELL("type",K76)="v")=TRUE,IF(H76+K76=0,"",H76+K76),IF(AND(CELL("type",H76)="v",CELL("type",K76)&lt;&gt;"v")=TRUE,H76,IF(AND(CELL("type",H76)&lt;&gt;"v",CELL("type",K76)="v")=TRUE,K76,"")))</f>
        <v/>
      </c>
      <c r="O76" s="30"/>
      <c r="P76" s="30"/>
    </row>
    <row r="77" spans="1:26" x14ac:dyDescent="0.2">
      <c r="C77" s="56"/>
      <c r="H77" s="28"/>
      <c r="I77" s="28"/>
      <c r="J77" s="28"/>
      <c r="K77" s="28"/>
      <c r="O77" s="30"/>
      <c r="P77" s="30"/>
    </row>
    <row r="78" spans="1:26" x14ac:dyDescent="0.2">
      <c r="D78" s="57" t="s">
        <v>347</v>
      </c>
      <c r="E78" s="28"/>
      <c r="F78" s="28"/>
      <c r="G78" s="28"/>
      <c r="H78" s="58"/>
      <c r="I78" s="59"/>
      <c r="J78" s="60"/>
      <c r="K78" s="58"/>
      <c r="L78" s="83"/>
      <c r="M78" s="59"/>
      <c r="N78" s="61" t="str">
        <f ca="1">IF(AND(CELL("type",H78)="v",CELL("type",K78)="v")=TRUE,IF(H78+K78=0,"",H78+K78),IF(AND(CELL("type",H78)="v",CELL("type",K78)&lt;&gt;"v")=TRUE,H78,IF(AND(CELL("type",H78)&lt;&gt;"v",CELL("type",K78)="v")=TRUE,K78,"")))</f>
        <v/>
      </c>
      <c r="O78" s="30"/>
      <c r="P78" s="30"/>
      <c r="Q78" s="436" t="s">
        <v>348</v>
      </c>
      <c r="R78" s="436"/>
      <c r="S78" s="436"/>
      <c r="T78" s="436"/>
      <c r="U78" s="436"/>
      <c r="V78" s="436"/>
      <c r="W78" s="436"/>
      <c r="X78" s="436"/>
      <c r="Y78" s="436"/>
      <c r="Z78" s="436"/>
    </row>
    <row r="79" spans="1:26" x14ac:dyDescent="0.2">
      <c r="D79" s="65"/>
      <c r="H79" s="59"/>
      <c r="I79" s="59"/>
      <c r="J79" s="59"/>
      <c r="K79" s="59"/>
      <c r="L79" s="62"/>
      <c r="M79" s="62"/>
      <c r="N79" s="62"/>
      <c r="O79" s="30"/>
      <c r="P79" s="30"/>
      <c r="Q79" s="436"/>
      <c r="R79" s="436"/>
      <c r="S79" s="436"/>
      <c r="T79" s="436"/>
      <c r="U79" s="436"/>
      <c r="V79" s="436"/>
      <c r="W79" s="436"/>
      <c r="X79" s="436"/>
      <c r="Y79" s="436"/>
      <c r="Z79" s="436"/>
    </row>
    <row r="80" spans="1:26" x14ac:dyDescent="0.2">
      <c r="D80" s="57" t="s">
        <v>349</v>
      </c>
      <c r="E80" s="28"/>
      <c r="F80" s="28"/>
      <c r="G80" s="28"/>
      <c r="H80" s="58"/>
      <c r="I80" s="59"/>
      <c r="J80" s="60"/>
      <c r="K80" s="58"/>
      <c r="L80" s="83"/>
      <c r="M80" s="59"/>
      <c r="N80" s="61" t="str">
        <f ca="1">IF(AND(CELL("type",H80)="v",CELL("type",K80)="v")=TRUE,IF(H80+K80=0,"",H80+K80),IF(AND(CELL("type",H80)="v",CELL("type",K80)&lt;&gt;"v")=TRUE,H80,IF(AND(CELL("type",H80)&lt;&gt;"v",CELL("type",K80)="v")=TRUE,K80,"")))</f>
        <v/>
      </c>
      <c r="O80" s="30"/>
      <c r="P80" s="30"/>
    </row>
    <row r="81" spans="4:26" x14ac:dyDescent="0.2">
      <c r="D81" s="65"/>
      <c r="H81" s="59"/>
      <c r="I81" s="59"/>
      <c r="J81" s="59"/>
      <c r="K81" s="59"/>
      <c r="L81" s="62"/>
      <c r="M81" s="62"/>
      <c r="N81" s="62"/>
      <c r="O81" s="30"/>
      <c r="P81" s="30"/>
    </row>
    <row r="82" spans="4:26" x14ac:dyDescent="0.2">
      <c r="D82" s="57" t="s">
        <v>350</v>
      </c>
      <c r="E82" s="28"/>
      <c r="F82" s="28"/>
      <c r="G82" s="28"/>
      <c r="H82" s="58"/>
      <c r="I82" s="59"/>
      <c r="J82" s="60"/>
      <c r="K82" s="58"/>
      <c r="L82" s="83"/>
      <c r="M82" s="59"/>
      <c r="N82" s="61" t="str">
        <f ca="1">IF(AND(CELL("type",H82)="v",CELL("type",K82)="v")=TRUE,IF(H82+K82=0,"",H82+K82),IF(AND(CELL("type",H82)="v",CELL("type",K82)&lt;&gt;"v")=TRUE,H82,IF(AND(CELL("type",H82)&lt;&gt;"v",CELL("type",K82)="v")=TRUE,K82,"")))</f>
        <v/>
      </c>
      <c r="O82" s="30"/>
      <c r="P82" s="30"/>
    </row>
    <row r="83" spans="4:26" x14ac:dyDescent="0.2">
      <c r="D83" s="65"/>
      <c r="H83" s="59"/>
      <c r="I83" s="59"/>
      <c r="J83" s="59"/>
      <c r="K83" s="59"/>
      <c r="L83" s="62"/>
      <c r="M83" s="62"/>
      <c r="N83" s="62"/>
      <c r="O83" s="30"/>
      <c r="P83" s="30"/>
    </row>
    <row r="84" spans="4:26" x14ac:dyDescent="0.2">
      <c r="D84" s="57" t="s">
        <v>351</v>
      </c>
      <c r="E84" s="28"/>
      <c r="F84" s="28"/>
      <c r="G84" s="28"/>
      <c r="H84" s="58"/>
      <c r="I84" s="59"/>
      <c r="J84" s="60"/>
      <c r="K84" s="58"/>
      <c r="L84" s="83"/>
      <c r="M84" s="59"/>
      <c r="N84" s="61" t="str">
        <f ca="1">IF(AND(CELL("type",H84)="v",CELL("type",K84)="v")=TRUE,IF(H84+K84=0,"",H84+K84),IF(AND(CELL("type",H84)="v",CELL("type",K84)&lt;&gt;"v")=TRUE,H84,IF(AND(CELL("type",H84)&lt;&gt;"v",CELL("type",K84)="v")=TRUE,K84,"")))</f>
        <v/>
      </c>
      <c r="O84" s="30"/>
      <c r="P84" s="30"/>
    </row>
    <row r="85" spans="4:26" x14ac:dyDescent="0.2">
      <c r="D85" s="65"/>
      <c r="H85" s="59"/>
      <c r="I85" s="59"/>
      <c r="J85" s="59"/>
      <c r="K85" s="59"/>
      <c r="L85" s="62"/>
      <c r="M85" s="62"/>
      <c r="N85" s="62"/>
      <c r="O85" s="30"/>
      <c r="P85" s="30"/>
    </row>
    <row r="86" spans="4:26" x14ac:dyDescent="0.2">
      <c r="D86" s="65" t="s">
        <v>352</v>
      </c>
      <c r="H86" s="58"/>
      <c r="I86" s="59"/>
      <c r="J86" s="60"/>
      <c r="K86" s="58"/>
      <c r="L86" s="83"/>
      <c r="M86" s="83"/>
      <c r="N86" s="61" t="str">
        <f ca="1">IF(AND(CELL("type",H86)="v",CELL("type",K86)="v")=TRUE,IF(H86+K86=0,"",H86+K86),IF(AND(CELL("type",H86)="v",CELL("type",K86)&lt;&gt;"v")=TRUE,H86,IF(AND(CELL("type",H86)&lt;&gt;"v",CELL("type",K86)="v")=TRUE,K86,"")))</f>
        <v/>
      </c>
      <c r="O86" s="30"/>
      <c r="P86" s="30"/>
    </row>
    <row r="87" spans="4:26" x14ac:dyDescent="0.2">
      <c r="D87" s="65"/>
      <c r="H87" s="59"/>
      <c r="I87" s="59"/>
      <c r="J87" s="59"/>
      <c r="K87" s="59"/>
      <c r="L87" s="62"/>
      <c r="M87" s="62"/>
      <c r="N87" s="62"/>
      <c r="O87" s="30"/>
      <c r="P87" s="30"/>
    </row>
    <row r="88" spans="4:26" ht="12.75" customHeight="1" x14ac:dyDescent="0.2">
      <c r="D88" s="55" t="s">
        <v>353</v>
      </c>
      <c r="E88" s="28"/>
      <c r="F88" s="28"/>
      <c r="G88" s="28"/>
      <c r="H88" s="58"/>
      <c r="I88" s="59"/>
      <c r="J88" s="60"/>
      <c r="K88" s="58"/>
      <c r="L88" s="83"/>
      <c r="M88" s="83"/>
      <c r="N88" s="61" t="str">
        <f ca="1">IF(AND(CELL("type",H88)="v",CELL("type",K88)="v")=TRUE,IF(H88+K88=0,"",H88+K88),IF(AND(CELL("type",H88)="v",CELL("type",K88)&lt;&gt;"v")=TRUE,H88,IF(AND(CELL("type",H88)&lt;&gt;"v",CELL("type",K88)="v")=TRUE,K88,"")))</f>
        <v/>
      </c>
      <c r="O88" s="30"/>
      <c r="P88" s="30"/>
      <c r="Q88" s="436" t="s">
        <v>348</v>
      </c>
      <c r="R88" s="436"/>
      <c r="S88" s="436"/>
      <c r="T88" s="436"/>
      <c r="U88" s="436"/>
      <c r="V88" s="436"/>
      <c r="W88" s="436"/>
      <c r="X88" s="436"/>
      <c r="Y88" s="436"/>
      <c r="Z88" s="436"/>
    </row>
    <row r="89" spans="4:26" x14ac:dyDescent="0.2">
      <c r="D89" s="65"/>
      <c r="H89" s="59"/>
      <c r="I89" s="59"/>
      <c r="J89" s="59"/>
      <c r="K89" s="59"/>
      <c r="L89" s="62"/>
      <c r="M89" s="62"/>
      <c r="N89" s="62"/>
      <c r="O89" s="30"/>
      <c r="P89" s="30"/>
      <c r="Q89" s="436"/>
      <c r="R89" s="436"/>
      <c r="S89" s="436"/>
      <c r="T89" s="436"/>
      <c r="U89" s="436"/>
      <c r="V89" s="436"/>
      <c r="W89" s="436"/>
      <c r="X89" s="436"/>
      <c r="Y89" s="436"/>
      <c r="Z89" s="436"/>
    </row>
    <row r="90" spans="4:26" x14ac:dyDescent="0.2">
      <c r="D90" s="55" t="s">
        <v>354</v>
      </c>
      <c r="E90" s="28"/>
      <c r="F90" s="28"/>
      <c r="G90" s="28"/>
      <c r="H90" s="58"/>
      <c r="I90" s="59"/>
      <c r="J90" s="60"/>
      <c r="K90" s="58"/>
      <c r="L90" s="83"/>
      <c r="M90" s="83"/>
      <c r="N90" s="61" t="str">
        <f ca="1">IF(AND(CELL("type",H90)="v",CELL("type",K90)="v")=TRUE,IF(H90+K90=0,"",H90+K90),IF(AND(CELL("type",H90)="v",CELL("type",K90)&lt;&gt;"v")=TRUE,H90,IF(AND(CELL("type",H90)&lt;&gt;"v",CELL("type",K90)="v")=TRUE,K90,"")))</f>
        <v/>
      </c>
      <c r="O90" s="30"/>
      <c r="P90" s="30"/>
      <c r="Q90" s="436" t="s">
        <v>355</v>
      </c>
      <c r="R90" s="436"/>
      <c r="S90" s="436"/>
      <c r="T90" s="436"/>
      <c r="U90" s="436"/>
      <c r="V90" s="436"/>
      <c r="W90" s="436"/>
      <c r="X90" s="436"/>
      <c r="Y90" s="436"/>
      <c r="Z90" s="436"/>
    </row>
    <row r="91" spans="4:26" x14ac:dyDescent="0.2">
      <c r="D91" s="65"/>
      <c r="H91" s="59"/>
      <c r="I91" s="59"/>
      <c r="J91" s="59"/>
      <c r="K91" s="59"/>
      <c r="L91" s="62"/>
      <c r="M91" s="62"/>
      <c r="N91" s="62"/>
      <c r="O91" s="30"/>
      <c r="P91" s="30"/>
      <c r="Q91" s="436"/>
      <c r="R91" s="436"/>
      <c r="S91" s="436"/>
      <c r="T91" s="436"/>
      <c r="U91" s="436"/>
      <c r="V91" s="436"/>
      <c r="W91" s="436"/>
      <c r="X91" s="436"/>
      <c r="Y91" s="436"/>
      <c r="Z91" s="436"/>
    </row>
    <row r="92" spans="4:26" ht="13.5" x14ac:dyDescent="0.2">
      <c r="D92" s="55" t="s">
        <v>356</v>
      </c>
      <c r="E92" s="28"/>
      <c r="F92" s="28"/>
      <c r="G92" s="28"/>
      <c r="H92" s="85"/>
      <c r="I92" s="59"/>
      <c r="J92" s="60"/>
      <c r="K92" s="58"/>
      <c r="L92" s="83"/>
      <c r="M92" s="83"/>
      <c r="N92" s="61" t="str">
        <f ca="1">IF(AND(CELL("type",H92)="v",CELL("type",K92)="v")=TRUE,IF(H92+K92=0,"",H92+K92),IF(AND(CELL("type",H92)="v",CELL("type",K92)&lt;&gt;"v")=TRUE,H92,IF(AND(CELL("type",H92)&lt;&gt;"v",CELL("type",K92)="v")=TRUE,K92,"")))</f>
        <v/>
      </c>
      <c r="O92" s="30"/>
      <c r="P92" s="30"/>
    </row>
    <row r="93" spans="4:26" x14ac:dyDescent="0.2">
      <c r="D93" s="65"/>
      <c r="H93" s="59"/>
      <c r="I93" s="59"/>
      <c r="J93" s="59"/>
      <c r="K93" s="59"/>
      <c r="L93" s="62"/>
      <c r="M93" s="62"/>
      <c r="N93" s="62"/>
      <c r="O93" s="30"/>
      <c r="P93" s="30"/>
    </row>
    <row r="94" spans="4:26" ht="13.5" x14ac:dyDescent="0.2">
      <c r="D94" s="55" t="s">
        <v>357</v>
      </c>
      <c r="E94" s="28"/>
      <c r="F94" s="28"/>
      <c r="G94" s="28"/>
      <c r="H94" s="85"/>
      <c r="I94" s="59"/>
      <c r="J94" s="60"/>
      <c r="K94" s="58"/>
      <c r="L94" s="83"/>
      <c r="M94" s="83"/>
      <c r="N94" s="61" t="str">
        <f ca="1">IF(AND(CELL("type",H94)="v",CELL("type",K94)="v")=TRUE,IF(H94+K94=0,"",H94+K94),IF(AND(CELL("type",H94)="v",CELL("type",K94)&lt;&gt;"v")=TRUE,H94,IF(AND(CELL("type",H94)&lt;&gt;"v",CELL("type",K94)="v")=TRUE,K94,"")))</f>
        <v/>
      </c>
      <c r="O94" s="30"/>
      <c r="P94" s="30"/>
    </row>
    <row r="95" spans="4:26" x14ac:dyDescent="0.2">
      <c r="D95" s="65"/>
      <c r="H95" s="59"/>
      <c r="I95" s="59"/>
      <c r="J95" s="59"/>
      <c r="K95" s="59"/>
      <c r="L95" s="62"/>
      <c r="M95" s="62"/>
      <c r="N95" s="62"/>
      <c r="O95" s="30"/>
      <c r="P95" s="30"/>
    </row>
    <row r="96" spans="4:26" ht="13.5" x14ac:dyDescent="0.2">
      <c r="D96" s="55" t="s">
        <v>358</v>
      </c>
      <c r="E96" s="28"/>
      <c r="F96" s="28"/>
      <c r="G96" s="28"/>
      <c r="H96" s="63"/>
      <c r="I96" s="59"/>
      <c r="J96" s="60"/>
      <c r="K96" s="58"/>
      <c r="L96" s="83"/>
      <c r="M96" s="83"/>
      <c r="N96" s="61" t="str">
        <f ca="1">IF(AND(CELL("type",H96)="v",CELL("type",K96)="v")=TRUE,IF(H96+K96=0,"",H96+K96),IF(AND(CELL("type",H96)="v",CELL("type",K96)&lt;&gt;"v")=TRUE,H96,IF(AND(CELL("type",H96)&lt;&gt;"v",CELL("type",K96)="v")=TRUE,K96,"")))</f>
        <v/>
      </c>
      <c r="O96" s="30"/>
      <c r="P96" s="30"/>
    </row>
    <row r="97" spans="4:26" x14ac:dyDescent="0.2">
      <c r="D97" s="65"/>
      <c r="H97" s="59"/>
      <c r="I97" s="59"/>
      <c r="J97" s="59"/>
      <c r="K97" s="59"/>
      <c r="L97" s="62"/>
      <c r="M97" s="62"/>
      <c r="N97" s="62"/>
      <c r="O97" s="30"/>
      <c r="P97" s="30"/>
    </row>
    <row r="98" spans="4:26" ht="12.75" customHeight="1" x14ac:dyDescent="0.2">
      <c r="D98" s="55" t="s">
        <v>359</v>
      </c>
      <c r="E98" s="28"/>
      <c r="F98" s="28"/>
      <c r="G98" s="28"/>
      <c r="H98" s="63"/>
      <c r="I98" s="59"/>
      <c r="J98" s="60"/>
      <c r="K98" s="58"/>
      <c r="L98" s="83"/>
      <c r="M98" s="83"/>
      <c r="N98" s="61" t="str">
        <f ca="1">IF(AND(CELL("type",H98)="v",CELL("type",K98)="v")=TRUE,IF(H98+K98=0,"",H98+K98),IF(AND(CELL("type",H98)="v",CELL("type",K98)&lt;&gt;"v")=TRUE,H98,IF(AND(CELL("type",H98)&lt;&gt;"v",CELL("type",K98)="v")=TRUE,K98,"")))</f>
        <v/>
      </c>
      <c r="O98" s="30"/>
      <c r="P98" s="30"/>
    </row>
    <row r="99" spans="4:26" x14ac:dyDescent="0.2">
      <c r="D99" s="65"/>
      <c r="H99" s="62"/>
      <c r="I99" s="62"/>
      <c r="J99" s="62"/>
      <c r="K99" s="62"/>
      <c r="L99" s="62"/>
      <c r="M99" s="62"/>
      <c r="N99" s="62"/>
      <c r="O99" s="30"/>
      <c r="P99" s="30"/>
    </row>
    <row r="100" spans="4:26" x14ac:dyDescent="0.2">
      <c r="D100" s="55" t="s">
        <v>360</v>
      </c>
      <c r="E100" s="28"/>
      <c r="H100" s="62"/>
      <c r="I100" s="62"/>
      <c r="J100" s="62"/>
      <c r="K100" s="62"/>
      <c r="L100" s="62"/>
      <c r="M100" s="62"/>
      <c r="N100" s="62"/>
      <c r="O100" s="30"/>
      <c r="P100" s="30"/>
    </row>
    <row r="101" spans="4:26" x14ac:dyDescent="0.2">
      <c r="D101" s="55"/>
      <c r="E101" s="28" t="s">
        <v>361</v>
      </c>
      <c r="H101" s="58"/>
      <c r="I101" s="59"/>
      <c r="J101" s="60"/>
      <c r="K101" s="58"/>
      <c r="L101" s="83"/>
      <c r="M101" s="83"/>
      <c r="N101" s="61" t="str">
        <f ca="1">IF(AND(CELL("type",H101)="v",CELL("type",K101)="v")=TRUE,IF(H101+K101=0,"",H101+K101),IF(AND(CELL("type",H101)="v",CELL("type",K101)&lt;&gt;"v")=TRUE,H101,IF(AND(CELL("type",H101)&lt;&gt;"v",CELL("type",K101)="v")=TRUE,K101,"")))</f>
        <v/>
      </c>
      <c r="O101" s="30"/>
      <c r="P101" s="30"/>
    </row>
    <row r="102" spans="4:26" x14ac:dyDescent="0.2">
      <c r="D102" s="65"/>
      <c r="H102" s="62"/>
      <c r="I102" s="62"/>
      <c r="J102" s="62"/>
      <c r="K102" s="62"/>
      <c r="L102" s="62"/>
      <c r="M102" s="62"/>
      <c r="N102" s="62"/>
      <c r="O102" s="30"/>
      <c r="P102" s="30"/>
    </row>
    <row r="103" spans="4:26" x14ac:dyDescent="0.2">
      <c r="D103" s="78" t="s">
        <v>362</v>
      </c>
      <c r="E103" s="28"/>
      <c r="F103" s="28"/>
      <c r="G103" s="28"/>
      <c r="H103" s="58"/>
      <c r="I103" s="59"/>
      <c r="J103" s="60"/>
      <c r="K103" s="58"/>
      <c r="L103" s="83"/>
      <c r="M103" s="83"/>
      <c r="N103" s="61" t="str">
        <f ca="1">IF(AND(CELL("type",H103)="v",CELL("type",K103)="v")=TRUE,IF(H103+K103=0,"",H103+K103),IF(AND(CELL("type",H103)="v",CELL("type",K103)&lt;&gt;"v")=TRUE,H103,IF(AND(CELL("type",H103)&lt;&gt;"v",CELL("type",K103)="v")=TRUE,K103,"")))</f>
        <v/>
      </c>
      <c r="O103" s="30"/>
      <c r="P103" s="30"/>
      <c r="Q103" s="436" t="s">
        <v>363</v>
      </c>
      <c r="R103" s="436"/>
      <c r="S103" s="436"/>
      <c r="T103" s="436"/>
      <c r="U103" s="436"/>
      <c r="V103" s="436"/>
      <c r="W103" s="436"/>
      <c r="X103" s="436"/>
      <c r="Y103" s="436"/>
      <c r="Z103" s="436"/>
    </row>
    <row r="104" spans="4:26" x14ac:dyDescent="0.2">
      <c r="D104" s="86"/>
      <c r="E104" s="87"/>
      <c r="F104" s="87"/>
      <c r="G104" s="87"/>
      <c r="H104" s="88"/>
      <c r="I104" s="88"/>
      <c r="J104" s="88"/>
      <c r="K104" s="88"/>
      <c r="L104" s="88"/>
      <c r="M104" s="62"/>
      <c r="N104" s="62"/>
      <c r="O104" s="30"/>
      <c r="P104" s="30"/>
      <c r="Q104" s="436"/>
      <c r="R104" s="436"/>
      <c r="S104" s="436"/>
      <c r="T104" s="436"/>
      <c r="U104" s="436"/>
      <c r="V104" s="436"/>
      <c r="W104" s="436"/>
      <c r="X104" s="436"/>
      <c r="Y104" s="436"/>
      <c r="Z104" s="436"/>
    </row>
    <row r="105" spans="4:26" x14ac:dyDescent="0.2">
      <c r="D105" s="55" t="s">
        <v>364</v>
      </c>
      <c r="E105" s="28"/>
      <c r="F105" s="28"/>
      <c r="G105" s="28"/>
      <c r="H105" s="58"/>
      <c r="I105" s="59"/>
      <c r="J105" s="60"/>
      <c r="K105" s="58"/>
      <c r="L105" s="83"/>
      <c r="M105" s="83"/>
      <c r="N105" s="61" t="str">
        <f ca="1">IF(AND(CELL("type",H105)="v",CELL("type",K105)="v")=TRUE,IF(H105+K105=0,"",H105+K105),IF(AND(CELL("type",H105)="v",CELL("type",K105)&lt;&gt;"v")=TRUE,H105,IF(AND(CELL("type",H105)&lt;&gt;"v",CELL("type",K105)="v")=TRUE,K105,"")))</f>
        <v/>
      </c>
      <c r="O105" s="30"/>
      <c r="P105" s="30"/>
      <c r="Q105" s="436" t="s">
        <v>365</v>
      </c>
      <c r="R105" s="436"/>
      <c r="S105" s="436"/>
      <c r="T105" s="436"/>
      <c r="U105" s="436"/>
      <c r="V105" s="436"/>
      <c r="W105" s="436"/>
      <c r="X105" s="436"/>
      <c r="Y105" s="436"/>
      <c r="Z105" s="436"/>
    </row>
    <row r="106" spans="4:26" x14ac:dyDescent="0.2">
      <c r="D106" s="65"/>
      <c r="H106" s="59"/>
      <c r="I106" s="59"/>
      <c r="J106" s="59"/>
      <c r="K106" s="59"/>
      <c r="L106" s="62"/>
      <c r="M106" s="62"/>
      <c r="N106" s="62"/>
      <c r="O106" s="30"/>
      <c r="P106" s="30"/>
      <c r="Q106" s="436"/>
      <c r="R106" s="436"/>
      <c r="S106" s="436"/>
      <c r="T106" s="436"/>
      <c r="U106" s="436"/>
      <c r="V106" s="436"/>
      <c r="W106" s="436"/>
      <c r="X106" s="436"/>
      <c r="Y106" s="436"/>
      <c r="Z106" s="436"/>
    </row>
    <row r="107" spans="4:26" x14ac:dyDescent="0.2">
      <c r="D107" s="55" t="s">
        <v>366</v>
      </c>
      <c r="E107" s="28"/>
      <c r="F107" s="28"/>
      <c r="G107" s="28"/>
      <c r="H107" s="58"/>
      <c r="I107" s="59"/>
      <c r="J107" s="60"/>
      <c r="K107" s="58"/>
      <c r="L107" s="83"/>
      <c r="M107" s="83"/>
      <c r="N107" s="61" t="str">
        <f ca="1">IF(AND(CELL("type",H107)="v",CELL("type",K107)="v")=TRUE,IF(H107+K107=0,"",H107+K107),IF(AND(CELL("type",H107)="v",CELL("type",K107)&lt;&gt;"v")=TRUE,H107,IF(AND(CELL("type",H107)&lt;&gt;"v",CELL("type",K107)="v")=TRUE,K107,"")))</f>
        <v/>
      </c>
      <c r="O107" s="30"/>
      <c r="P107" s="30"/>
    </row>
    <row r="108" spans="4:26" x14ac:dyDescent="0.2">
      <c r="D108" s="86"/>
      <c r="E108" s="87"/>
      <c r="F108" s="87"/>
      <c r="G108" s="87"/>
      <c r="H108" s="88"/>
      <c r="I108" s="88"/>
      <c r="J108" s="88"/>
      <c r="K108" s="88"/>
      <c r="L108" s="88"/>
      <c r="M108" s="62"/>
      <c r="N108" s="62"/>
      <c r="O108" s="30"/>
      <c r="P108" s="30"/>
    </row>
    <row r="109" spans="4:26" x14ac:dyDescent="0.2">
      <c r="D109" s="55" t="s">
        <v>367</v>
      </c>
      <c r="E109" s="28"/>
      <c r="F109" s="28"/>
      <c r="G109" s="28"/>
      <c r="H109" s="58"/>
      <c r="I109" s="59"/>
      <c r="J109" s="60"/>
      <c r="K109" s="58"/>
      <c r="L109" s="83"/>
      <c r="M109" s="83"/>
      <c r="N109" s="61" t="str">
        <f ca="1">IF(AND(CELL("type",H109)="v",CELL("type",K109)="v")=TRUE,IF(H109+K109=0,"",H109+K109),IF(AND(CELL("type",H109)="v",CELL("type",K109)&lt;&gt;"v")=TRUE,H109,IF(AND(CELL("type",H109)&lt;&gt;"v",CELL("type",K109)="v")=TRUE,K109,"")))</f>
        <v/>
      </c>
      <c r="O109" s="30"/>
      <c r="P109" s="30"/>
      <c r="Q109" s="436" t="s">
        <v>368</v>
      </c>
      <c r="R109" s="436"/>
      <c r="S109" s="436"/>
      <c r="T109" s="436"/>
      <c r="U109" s="436"/>
      <c r="V109" s="436"/>
      <c r="W109" s="436"/>
      <c r="X109" s="436"/>
      <c r="Y109" s="436"/>
      <c r="Z109" s="436"/>
    </row>
    <row r="110" spans="4:26" x14ac:dyDescent="0.2">
      <c r="D110" s="65"/>
      <c r="H110" s="59"/>
      <c r="I110" s="59"/>
      <c r="J110" s="59"/>
      <c r="K110" s="59"/>
      <c r="L110" s="62"/>
      <c r="M110" s="62"/>
      <c r="N110" s="62"/>
      <c r="O110" s="30"/>
      <c r="P110" s="30"/>
      <c r="Q110" s="436"/>
      <c r="R110" s="436"/>
      <c r="S110" s="436"/>
      <c r="T110" s="436"/>
      <c r="U110" s="436"/>
      <c r="V110" s="436"/>
      <c r="W110" s="436"/>
      <c r="X110" s="436"/>
      <c r="Y110" s="436"/>
      <c r="Z110" s="436"/>
    </row>
    <row r="111" spans="4:26" x14ac:dyDescent="0.2">
      <c r="D111" s="55" t="s">
        <v>369</v>
      </c>
      <c r="E111" s="28"/>
      <c r="F111" s="28"/>
      <c r="G111" s="28"/>
      <c r="H111" s="58"/>
      <c r="I111" s="59"/>
      <c r="J111" s="60"/>
      <c r="K111" s="58"/>
      <c r="L111" s="83"/>
      <c r="M111" s="83"/>
      <c r="N111" s="61" t="str">
        <f ca="1">IF(AND(CELL("type",H111)="v",CELL("type",K111)="v")=TRUE,IF(H111+K111=0,"",H111+K111),IF(AND(CELL("type",H111)="v",CELL("type",K111)&lt;&gt;"v")=TRUE,H111,IF(AND(CELL("type",H111)&lt;&gt;"v",CELL("type",K111)="v")=TRUE,K111,"")))</f>
        <v/>
      </c>
      <c r="O111" s="30"/>
      <c r="P111" s="30"/>
      <c r="Q111" s="436" t="s">
        <v>370</v>
      </c>
      <c r="R111" s="436"/>
      <c r="S111" s="436"/>
      <c r="T111" s="436"/>
      <c r="U111" s="436"/>
      <c r="V111" s="436"/>
      <c r="W111" s="436"/>
      <c r="X111" s="436"/>
      <c r="Y111" s="436"/>
      <c r="Z111" s="436"/>
    </row>
    <row r="112" spans="4:26" x14ac:dyDescent="0.2">
      <c r="D112" s="65"/>
      <c r="H112" s="59"/>
      <c r="I112" s="59"/>
      <c r="J112" s="59"/>
      <c r="K112" s="59"/>
      <c r="L112" s="62"/>
      <c r="M112" s="62"/>
      <c r="N112" s="62"/>
      <c r="O112" s="30"/>
      <c r="P112" s="30"/>
      <c r="Q112" s="436"/>
      <c r="R112" s="436"/>
      <c r="S112" s="436"/>
      <c r="T112" s="436"/>
      <c r="U112" s="436"/>
      <c r="V112" s="436"/>
      <c r="W112" s="436"/>
      <c r="X112" s="436"/>
      <c r="Y112" s="436"/>
      <c r="Z112" s="436"/>
    </row>
    <row r="113" spans="4:29" x14ac:dyDescent="0.2">
      <c r="D113" s="55" t="s">
        <v>371</v>
      </c>
      <c r="E113" s="28"/>
      <c r="F113" s="28"/>
      <c r="G113" s="28"/>
      <c r="H113" s="63"/>
      <c r="I113" s="59"/>
      <c r="J113" s="60"/>
      <c r="K113" s="58"/>
      <c r="L113" s="83"/>
      <c r="M113" s="83"/>
      <c r="N113" s="61" t="str">
        <f ca="1">IF(AND(CELL("type",H113)="v",CELL("type",K113)="v")=TRUE,IF(H113+K113=0,"",H113+K113),IF(AND(CELL("type",H113)="v",CELL("type",K113)&lt;&gt;"v")=TRUE,H113,IF(AND(CELL("type",H113)&lt;&gt;"v",CELL("type",K113)="v")=TRUE,K113,"")))</f>
        <v/>
      </c>
      <c r="O113" s="30"/>
      <c r="P113" s="30"/>
    </row>
    <row r="114" spans="4:29" x14ac:dyDescent="0.2">
      <c r="D114" s="65"/>
      <c r="H114" s="59"/>
      <c r="I114" s="59"/>
      <c r="J114" s="59"/>
      <c r="K114" s="59"/>
      <c r="L114" s="62"/>
      <c r="M114" s="62"/>
      <c r="N114" s="62"/>
      <c r="O114" s="30"/>
      <c r="P114" s="30"/>
    </row>
    <row r="115" spans="4:29" ht="12.75" customHeight="1" x14ac:dyDescent="0.2">
      <c r="D115" s="55" t="s">
        <v>372</v>
      </c>
      <c r="E115" s="28"/>
      <c r="F115" s="28"/>
      <c r="G115" s="28"/>
      <c r="H115" s="58"/>
      <c r="I115" s="59"/>
      <c r="J115" s="60"/>
      <c r="K115" s="58"/>
      <c r="L115" s="83"/>
      <c r="M115" s="83"/>
      <c r="N115" s="61" t="str">
        <f ca="1">IF(AND(CELL("type",H115)="v",CELL("type",K115)="v")=TRUE,IF(H115+K115=0,"",H115+K115),IF(AND(CELL("type",H115)="v",CELL("type",K115)&lt;&gt;"v")=TRUE,H115,IF(AND(CELL("type",H115)&lt;&gt;"v",CELL("type",K115)="v")=TRUE,K115,"")))</f>
        <v/>
      </c>
      <c r="O115" s="30"/>
      <c r="P115" s="30"/>
      <c r="Q115" s="436" t="s">
        <v>373</v>
      </c>
      <c r="R115" s="436"/>
      <c r="S115" s="436"/>
      <c r="T115" s="436"/>
      <c r="U115" s="436"/>
      <c r="V115" s="436"/>
      <c r="W115" s="436"/>
      <c r="X115" s="436"/>
      <c r="Y115" s="436"/>
      <c r="Z115" s="436"/>
      <c r="AA115" s="89"/>
      <c r="AB115" s="89"/>
      <c r="AC115" s="89"/>
    </row>
    <row r="116" spans="4:29" x14ac:dyDescent="0.2">
      <c r="D116" s="65"/>
      <c r="H116" s="59"/>
      <c r="I116" s="59"/>
      <c r="J116" s="59"/>
      <c r="K116" s="59"/>
      <c r="L116" s="62"/>
      <c r="M116" s="62"/>
      <c r="N116" s="62"/>
      <c r="O116" s="30"/>
      <c r="P116" s="30"/>
      <c r="Q116" s="436"/>
      <c r="R116" s="436"/>
      <c r="S116" s="436"/>
      <c r="T116" s="436"/>
      <c r="U116" s="436"/>
      <c r="V116" s="436"/>
      <c r="W116" s="436"/>
      <c r="X116" s="436"/>
      <c r="Y116" s="436"/>
      <c r="Z116" s="436"/>
      <c r="AA116" s="89"/>
      <c r="AB116" s="89"/>
      <c r="AC116" s="89"/>
    </row>
    <row r="117" spans="4:29" ht="12.75" customHeight="1" x14ac:dyDescent="0.2">
      <c r="D117" s="55" t="s">
        <v>374</v>
      </c>
      <c r="E117" s="28"/>
      <c r="F117" s="28"/>
      <c r="G117" s="28"/>
      <c r="H117" s="58"/>
      <c r="I117" s="59"/>
      <c r="J117" s="60"/>
      <c r="K117" s="58"/>
      <c r="L117" s="83"/>
      <c r="M117" s="83"/>
      <c r="N117" s="61" t="str">
        <f ca="1">IF(AND(CELL("type",H117)="v",CELL("type",K117)="v")=TRUE,IF(H117+K117=0,"",H117+K117),IF(AND(CELL("type",H117)="v",CELL("type",K117)&lt;&gt;"v")=TRUE,H117,IF(AND(CELL("type",H117)&lt;&gt;"v",CELL("type",K117)="v")=TRUE,K117,"")))</f>
        <v/>
      </c>
      <c r="O117" s="30"/>
      <c r="P117" s="30"/>
      <c r="Q117" s="450" t="s">
        <v>375</v>
      </c>
      <c r="R117" s="450"/>
      <c r="S117" s="450"/>
      <c r="T117" s="450"/>
      <c r="U117" s="450"/>
      <c r="V117" s="450"/>
      <c r="W117" s="450"/>
      <c r="X117" s="450"/>
      <c r="Y117" s="450"/>
      <c r="Z117" s="450"/>
      <c r="AA117" s="450"/>
      <c r="AB117" s="450"/>
      <c r="AC117" s="450"/>
    </row>
    <row r="118" spans="4:29" x14ac:dyDescent="0.2">
      <c r="D118" s="65"/>
      <c r="H118" s="59"/>
      <c r="I118" s="59"/>
      <c r="J118" s="59"/>
      <c r="K118" s="59"/>
      <c r="L118" s="62"/>
      <c r="M118" s="62"/>
      <c r="N118" s="62"/>
      <c r="O118" s="30"/>
      <c r="P118" s="30"/>
      <c r="Q118" s="450"/>
      <c r="R118" s="450"/>
      <c r="S118" s="450"/>
      <c r="T118" s="450"/>
      <c r="U118" s="450"/>
      <c r="V118" s="450"/>
      <c r="W118" s="450"/>
      <c r="X118" s="450"/>
      <c r="Y118" s="450"/>
      <c r="Z118" s="450"/>
      <c r="AA118" s="450"/>
      <c r="AB118" s="450"/>
      <c r="AC118" s="450"/>
    </row>
    <row r="119" spans="4:29" x14ac:dyDescent="0.2">
      <c r="D119" s="55" t="s">
        <v>376</v>
      </c>
      <c r="E119" s="28"/>
      <c r="F119" s="28"/>
      <c r="G119" s="28"/>
      <c r="H119" s="58"/>
      <c r="I119" s="59"/>
      <c r="J119" s="60"/>
      <c r="K119" s="58"/>
      <c r="L119" s="83"/>
      <c r="M119" s="83"/>
      <c r="N119" s="61" t="str">
        <f ca="1">IF(AND(CELL("type",H119)="v",CELL("type",K119)="v")=TRUE,IF(H119+K119=0,"",H119+K119),IF(AND(CELL("type",H119)="v",CELL("type",K119)&lt;&gt;"v")=TRUE,H119,IF(AND(CELL("type",H119)&lt;&gt;"v",CELL("type",K119)="v")=TRUE,K119,"")))</f>
        <v/>
      </c>
      <c r="O119" s="30"/>
      <c r="P119" s="30"/>
      <c r="Q119" s="436" t="s">
        <v>377</v>
      </c>
      <c r="R119" s="436"/>
      <c r="S119" s="436"/>
      <c r="T119" s="436"/>
      <c r="U119" s="436"/>
      <c r="V119" s="436"/>
      <c r="W119" s="436"/>
      <c r="X119" s="436"/>
      <c r="Y119" s="436"/>
      <c r="Z119" s="436"/>
      <c r="AA119" s="90"/>
      <c r="AB119" s="90"/>
      <c r="AC119" s="90"/>
    </row>
    <row r="120" spans="4:29" x14ac:dyDescent="0.2">
      <c r="D120" s="65"/>
      <c r="H120" s="59"/>
      <c r="I120" s="59"/>
      <c r="J120" s="59"/>
      <c r="K120" s="59"/>
      <c r="L120" s="62"/>
      <c r="M120" s="62"/>
      <c r="N120" s="62"/>
      <c r="O120" s="30"/>
      <c r="P120" s="30"/>
      <c r="Q120" s="436"/>
      <c r="R120" s="436"/>
      <c r="S120" s="436"/>
      <c r="T120" s="436"/>
      <c r="U120" s="436"/>
      <c r="V120" s="436"/>
      <c r="W120" s="436"/>
      <c r="X120" s="436"/>
      <c r="Y120" s="436"/>
      <c r="Z120" s="436"/>
      <c r="AA120" s="89"/>
      <c r="AB120" s="89"/>
      <c r="AC120" s="89"/>
    </row>
    <row r="121" spans="4:29" x14ac:dyDescent="0.2">
      <c r="D121" s="65" t="s">
        <v>378</v>
      </c>
      <c r="H121" s="58"/>
      <c r="I121" s="59"/>
      <c r="J121" s="60"/>
      <c r="K121" s="58"/>
      <c r="L121" s="83"/>
      <c r="M121" s="83"/>
      <c r="N121" s="61" t="str">
        <f ca="1">IF(AND(CELL("type",H121)="v",CELL("type",K121)="v")=TRUE,IF(H121+K121=0,"",H121+K121),IF(AND(CELL("type",H121)="v",CELL("type",K121)&lt;&gt;"v")=TRUE,H121,IF(AND(CELL("type",H121)&lt;&gt;"v",CELL("type",K121)="v")=TRUE,K121,"")))</f>
        <v/>
      </c>
      <c r="O121" s="30"/>
      <c r="P121" s="30"/>
      <c r="Q121" s="451" t="s">
        <v>379</v>
      </c>
      <c r="R121" s="451"/>
      <c r="S121" s="451"/>
      <c r="T121" s="451"/>
      <c r="U121" s="451"/>
      <c r="V121" s="451"/>
      <c r="W121" s="451"/>
      <c r="X121" s="451"/>
      <c r="Y121" s="451"/>
      <c r="Z121" s="451"/>
      <c r="AA121" s="89"/>
      <c r="AB121" s="89"/>
      <c r="AC121" s="89"/>
    </row>
    <row r="122" spans="4:29" x14ac:dyDescent="0.2">
      <c r="D122" s="65"/>
      <c r="H122" s="59"/>
      <c r="I122" s="59"/>
      <c r="J122" s="59"/>
      <c r="K122" s="59"/>
      <c r="L122" s="62"/>
      <c r="M122" s="62"/>
      <c r="N122" s="62"/>
      <c r="O122" s="30"/>
      <c r="P122" s="30"/>
      <c r="Q122" s="452"/>
      <c r="R122" s="452"/>
      <c r="S122" s="452"/>
      <c r="T122" s="452"/>
      <c r="U122" s="452"/>
      <c r="V122" s="452"/>
      <c r="W122" s="452"/>
      <c r="X122" s="452"/>
      <c r="Y122" s="452"/>
      <c r="Z122" s="452"/>
      <c r="AA122" s="89"/>
      <c r="AB122" s="89"/>
      <c r="AC122" s="89"/>
    </row>
    <row r="123" spans="4:29" x14ac:dyDescent="0.2">
      <c r="D123" s="55" t="s">
        <v>380</v>
      </c>
      <c r="E123" s="28"/>
      <c r="F123" s="28"/>
      <c r="G123" s="28"/>
      <c r="H123" s="58"/>
      <c r="I123" s="59"/>
      <c r="J123" s="60"/>
      <c r="K123" s="58"/>
      <c r="L123" s="83"/>
      <c r="M123" s="83"/>
      <c r="N123" s="61" t="str">
        <f ca="1">IF(AND(CELL("type",H123)="v",CELL("type",K123)="v")=TRUE,IF(H123+K123=0,"",H123+K123),IF(AND(CELL("type",H123)="v",CELL("type",K123)&lt;&gt;"v")=TRUE,H123,IF(AND(CELL("type",H123)&lt;&gt;"v",CELL("type",K123)="v")=TRUE,K123,"")))</f>
        <v/>
      </c>
      <c r="O123" s="30"/>
      <c r="P123" s="30"/>
      <c r="Q123" s="436" t="s">
        <v>381</v>
      </c>
      <c r="R123" s="436"/>
      <c r="S123" s="436"/>
      <c r="T123" s="436"/>
      <c r="U123" s="436"/>
      <c r="V123" s="436"/>
      <c r="W123" s="436"/>
      <c r="X123" s="436"/>
      <c r="Y123" s="436"/>
      <c r="Z123" s="436"/>
    </row>
    <row r="124" spans="4:29" x14ac:dyDescent="0.2">
      <c r="D124" s="65"/>
      <c r="H124" s="59"/>
      <c r="I124" s="59"/>
      <c r="J124" s="59"/>
      <c r="K124" s="59"/>
      <c r="L124" s="62"/>
      <c r="M124" s="62"/>
      <c r="N124" s="62"/>
      <c r="O124" s="30"/>
      <c r="P124" s="30"/>
      <c r="Q124" s="436"/>
      <c r="R124" s="436"/>
      <c r="S124" s="436"/>
      <c r="T124" s="436"/>
      <c r="U124" s="436"/>
      <c r="V124" s="436"/>
      <c r="W124" s="436"/>
      <c r="X124" s="436"/>
      <c r="Y124" s="436"/>
      <c r="Z124" s="436"/>
    </row>
    <row r="125" spans="4:29" x14ac:dyDescent="0.2">
      <c r="D125" s="55" t="s">
        <v>382</v>
      </c>
      <c r="E125" s="28"/>
      <c r="F125" s="28"/>
      <c r="G125" s="28"/>
      <c r="H125" s="58"/>
      <c r="I125" s="59"/>
      <c r="J125" s="60"/>
      <c r="K125" s="58"/>
      <c r="L125" s="83"/>
      <c r="M125" s="83"/>
      <c r="N125" s="61" t="str">
        <f ca="1">IF(AND(CELL("type",H125)="v",CELL("type",K125)="v")=TRUE,IF(H125+K125=0,"",H125+K125),IF(AND(CELL("type",H125)="v",CELL("type",K125)&lt;&gt;"v")=TRUE,H125,IF(AND(CELL("type",H125)&lt;&gt;"v",CELL("type",K125)="v")=TRUE,K125,"")))</f>
        <v/>
      </c>
      <c r="O125" s="30"/>
      <c r="P125" s="30"/>
    </row>
    <row r="126" spans="4:29" x14ac:dyDescent="0.2">
      <c r="D126" s="65"/>
      <c r="H126" s="59"/>
      <c r="I126" s="59"/>
      <c r="J126" s="59"/>
      <c r="K126" s="59"/>
      <c r="L126" s="62"/>
      <c r="M126" s="62"/>
      <c r="N126" s="62"/>
      <c r="O126" s="30"/>
      <c r="P126" s="30"/>
    </row>
    <row r="127" spans="4:29" ht="12.75" customHeight="1" x14ac:dyDescent="0.2">
      <c r="D127" s="78" t="s">
        <v>325</v>
      </c>
      <c r="E127" s="28"/>
      <c r="F127" s="28"/>
      <c r="G127" s="28"/>
      <c r="H127" s="58"/>
      <c r="I127" s="73"/>
      <c r="J127" s="83"/>
      <c r="K127" s="58"/>
      <c r="L127" s="83"/>
      <c r="M127" s="83"/>
      <c r="N127" s="61" t="str">
        <f ca="1">IF(AND(CELL("type",H127)="v",CELL("type",K127)="v")=TRUE,IF(H127+K127=0,"",H127+K127),IF(AND(CELL("type",H127)="v",CELL("type",K127)&lt;&gt;"v")=TRUE,H127,IF(AND(CELL("type",H127)&lt;&gt;"v",CELL("type",K127)="v")=TRUE,K127,"")))</f>
        <v/>
      </c>
      <c r="O127" s="30"/>
      <c r="P127" s="30"/>
      <c r="Q127" s="436" t="s">
        <v>383</v>
      </c>
      <c r="R127" s="436"/>
      <c r="S127" s="436"/>
      <c r="T127" s="436"/>
      <c r="U127" s="436"/>
      <c r="V127" s="436"/>
      <c r="W127" s="436"/>
      <c r="X127" s="436"/>
      <c r="Y127" s="436"/>
      <c r="Z127" s="436"/>
    </row>
    <row r="128" spans="4:29" x14ac:dyDescent="0.2">
      <c r="H128" s="62"/>
      <c r="I128" s="62"/>
      <c r="J128" s="62"/>
      <c r="K128" s="62"/>
      <c r="L128" s="62"/>
      <c r="M128" s="62"/>
      <c r="N128" s="62"/>
      <c r="O128" s="30"/>
      <c r="P128" s="30"/>
      <c r="Q128" s="436"/>
      <c r="R128" s="436"/>
      <c r="S128" s="436"/>
      <c r="T128" s="436"/>
      <c r="U128" s="436"/>
      <c r="V128" s="436"/>
      <c r="W128" s="436"/>
      <c r="X128" s="436"/>
      <c r="Y128" s="436"/>
      <c r="Z128" s="436"/>
    </row>
    <row r="129" spans="1:26" x14ac:dyDescent="0.2">
      <c r="B129" s="66" t="s">
        <v>384</v>
      </c>
      <c r="C129" s="64" t="s">
        <v>385</v>
      </c>
      <c r="D129" s="28"/>
      <c r="E129" s="28"/>
      <c r="F129" s="28"/>
      <c r="H129" s="62"/>
      <c r="I129" s="62"/>
      <c r="J129" s="62"/>
      <c r="K129" s="62"/>
      <c r="L129" s="62"/>
      <c r="M129" s="62"/>
      <c r="N129" s="62"/>
      <c r="O129" s="30"/>
      <c r="P129" s="30"/>
    </row>
    <row r="130" spans="1:26" x14ac:dyDescent="0.2">
      <c r="D130" s="64" t="s">
        <v>386</v>
      </c>
      <c r="G130" s="66" t="s">
        <v>205</v>
      </c>
      <c r="H130" s="61" t="str">
        <f>IF(SUM(H73:H128)=0,"",SUM(H73:H128))</f>
        <v/>
      </c>
      <c r="I130" s="59"/>
      <c r="J130" s="67" t="s">
        <v>205</v>
      </c>
      <c r="K130" s="61" t="str">
        <f>IF(SUM(K73:K128)=0,"",SUM(K73:K128))</f>
        <v/>
      </c>
      <c r="L130" s="59"/>
      <c r="M130" s="67" t="s">
        <v>205</v>
      </c>
      <c r="N130" s="61" t="str">
        <f ca="1">IF(AND(CELL("type",H130)="v",CELL("type",K130)="v")=TRUE,IF(H130+K130=0,"",H130+K130),IF(AND(CELL("type",H130)="v",CELL("type",K130)&lt;&gt;"v")=TRUE,H130,IF(AND(CELL("type",H130)&lt;&gt;"v",CELL("type",K130)="v")=TRUE,K130,"")))</f>
        <v/>
      </c>
      <c r="O130" s="30"/>
      <c r="P130" s="30"/>
    </row>
    <row r="131" spans="1:26" ht="12.75" customHeight="1" x14ac:dyDescent="0.2">
      <c r="O131" s="30"/>
      <c r="P131" s="30"/>
      <c r="Q131" s="68">
        <v>0.05</v>
      </c>
      <c r="R131" s="69" t="s">
        <v>387</v>
      </c>
      <c r="S131" s="70"/>
      <c r="T131" s="70"/>
      <c r="U131" s="70"/>
      <c r="V131" s="71">
        <f ca="1">IF(ISERROR(N(N130)*N(Q131)),0,N(N130)*N(Q131))</f>
        <v>0</v>
      </c>
      <c r="W131" s="69" t="s">
        <v>388</v>
      </c>
      <c r="X131" s="70"/>
      <c r="Y131" s="70"/>
      <c r="Z131" s="70"/>
    </row>
    <row r="132" spans="1:26" ht="12.75" customHeight="1" x14ac:dyDescent="0.2">
      <c r="B132" s="91" t="s">
        <v>389</v>
      </c>
      <c r="C132" s="81" t="s">
        <v>390</v>
      </c>
      <c r="G132" s="66" t="s">
        <v>205</v>
      </c>
      <c r="H132" s="72"/>
      <c r="I132" s="73"/>
      <c r="J132" s="66" t="s">
        <v>205</v>
      </c>
      <c r="K132" s="72"/>
      <c r="L132" s="83"/>
      <c r="M132" s="66" t="s">
        <v>205</v>
      </c>
      <c r="N132" s="61" t="str">
        <f ca="1">IF(AND(CELL("type",H132)="v",CELL("type",K132)="v")=TRUE,IF(H132+K132=0,"",H132+K132),IF(AND(CELL("type",H132)="v",CELL("type",K132)&lt;&gt;"v")=TRUE,H132,IF(AND(CELL("type",H132)&lt;&gt;"v",CELL("type",K132)="v")=TRUE,K132,"")))</f>
        <v/>
      </c>
      <c r="O132" s="30"/>
      <c r="P132" s="45" t="str">
        <f ca="1">IF(Q132="No","**","")</f>
        <v/>
      </c>
      <c r="Q132" s="74" t="str">
        <f ca="1">IF(N(N132)&lt;=V131,"Yes","No")</f>
        <v>Yes</v>
      </c>
      <c r="R132" s="75" t="s">
        <v>391</v>
      </c>
      <c r="S132" s="75"/>
      <c r="T132" s="75"/>
      <c r="U132" s="75"/>
      <c r="V132" s="75"/>
      <c r="W132" s="75"/>
      <c r="X132" s="75"/>
      <c r="Y132" s="75"/>
      <c r="Z132" s="75"/>
    </row>
    <row r="133" spans="1:26" ht="12.75" customHeight="1" x14ac:dyDescent="0.2">
      <c r="O133" s="30"/>
      <c r="P133" s="30"/>
      <c r="Q133" s="76" t="str">
        <f ca="1">IF(Q132="No","The amount entered for 'Soft Cost Contingency' is too high by "&amp;TEXT(N(N132)-N(V131),"$#,##0.00")&amp;".  ","")</f>
        <v/>
      </c>
      <c r="R133" s="77"/>
      <c r="S133" s="77"/>
      <c r="T133" s="77"/>
      <c r="U133" s="77"/>
      <c r="V133" s="77"/>
      <c r="W133" s="77"/>
      <c r="X133" s="77"/>
      <c r="Y133" s="77"/>
      <c r="Z133" s="77"/>
    </row>
    <row r="134" spans="1:26" ht="3.75" customHeight="1" thickBot="1" x14ac:dyDescent="0.25">
      <c r="O134" s="30"/>
      <c r="P134" s="30"/>
      <c r="Q134" s="92"/>
      <c r="R134" s="75"/>
      <c r="S134" s="75"/>
      <c r="T134" s="75"/>
      <c r="U134" s="75"/>
      <c r="V134" s="75"/>
      <c r="W134" s="75"/>
      <c r="X134" s="75"/>
      <c r="Y134" s="75"/>
      <c r="Z134" s="75"/>
    </row>
    <row r="135" spans="1:26" ht="3.75" customHeight="1" x14ac:dyDescent="0.2">
      <c r="A135" s="26"/>
      <c r="B135" s="26"/>
      <c r="C135" s="26"/>
      <c r="D135" s="26"/>
      <c r="E135" s="26"/>
      <c r="F135" s="26"/>
      <c r="G135" s="26"/>
      <c r="H135" s="26"/>
      <c r="I135" s="26"/>
      <c r="J135" s="26"/>
      <c r="K135" s="26"/>
      <c r="L135" s="26"/>
      <c r="M135" s="26"/>
      <c r="N135" s="26"/>
      <c r="O135" s="84"/>
      <c r="P135" s="84"/>
    </row>
    <row r="136" spans="1:26" x14ac:dyDescent="0.2">
      <c r="B136" s="29" t="str">
        <f>B$2</f>
        <v>NON-COMPETITIVE APPLICATION DEVELOPMENT COST PRO FORMA</v>
      </c>
      <c r="H136" s="28"/>
      <c r="I136" s="28"/>
      <c r="J136" s="28"/>
      <c r="K136" s="28"/>
      <c r="O136" s="30"/>
      <c r="P136" s="31" t="s">
        <v>392</v>
      </c>
    </row>
    <row r="137" spans="1:26" x14ac:dyDescent="0.2">
      <c r="H137" s="50">
        <v>1</v>
      </c>
      <c r="I137" s="28"/>
      <c r="J137" s="28"/>
      <c r="K137" s="50">
        <v>2</v>
      </c>
      <c r="L137" s="28"/>
      <c r="M137" s="51"/>
      <c r="N137" s="52">
        <v>3</v>
      </c>
      <c r="O137" s="30"/>
      <c r="P137" s="30"/>
    </row>
    <row r="138" spans="1:26" ht="23.1" customHeight="1" x14ac:dyDescent="0.2">
      <c r="H138" s="53" t="s">
        <v>309</v>
      </c>
      <c r="I138" s="50"/>
      <c r="J138" s="50"/>
      <c r="K138" s="53" t="s">
        <v>310</v>
      </c>
      <c r="L138" s="53"/>
      <c r="M138" s="54"/>
      <c r="N138" s="53" t="s">
        <v>311</v>
      </c>
      <c r="O138" s="30"/>
      <c r="P138" s="30"/>
    </row>
    <row r="139" spans="1:26" x14ac:dyDescent="0.2">
      <c r="C139" s="56" t="s">
        <v>393</v>
      </c>
      <c r="O139" s="30"/>
      <c r="P139" s="30"/>
    </row>
    <row r="140" spans="1:26" x14ac:dyDescent="0.2">
      <c r="C140" s="56"/>
      <c r="D140" s="65" t="s">
        <v>394</v>
      </c>
      <c r="E140" s="65"/>
      <c r="O140" s="30"/>
      <c r="P140" s="30"/>
    </row>
    <row r="141" spans="1:26" x14ac:dyDescent="0.2">
      <c r="C141" s="56"/>
      <c r="D141" s="65"/>
      <c r="E141" s="65" t="s">
        <v>395</v>
      </c>
      <c r="H141" s="58"/>
      <c r="I141" s="59"/>
      <c r="J141" s="60"/>
      <c r="K141" s="58"/>
      <c r="L141" s="83"/>
      <c r="M141" s="59"/>
      <c r="N141" s="61" t="str">
        <f ca="1">IF(AND(CELL("type",H141)="v",CELL("type",K141)="v")=TRUE,IF(H141+K141=0,"",H141+K141),IF(AND(CELL("type",H141)="v",CELL("type",K141)&lt;&gt;"v")=TRUE,H141,IF(AND(CELL("type",H141)&lt;&gt;"v",CELL("type",K141)="v")=TRUE,K141,"")))</f>
        <v/>
      </c>
      <c r="O141" s="30"/>
      <c r="P141" s="30"/>
    </row>
    <row r="142" spans="1:26" x14ac:dyDescent="0.2">
      <c r="C142" s="56"/>
      <c r="D142" s="65"/>
      <c r="E142" s="65"/>
      <c r="H142" s="62"/>
      <c r="I142" s="62"/>
      <c r="J142" s="62"/>
      <c r="K142" s="62"/>
      <c r="L142" s="62"/>
      <c r="M142" s="62"/>
      <c r="N142" s="62"/>
      <c r="O142" s="30"/>
      <c r="P142" s="30"/>
    </row>
    <row r="143" spans="1:26" x14ac:dyDescent="0.2">
      <c r="D143" s="65" t="s">
        <v>396</v>
      </c>
      <c r="E143" s="65"/>
      <c r="H143" s="62"/>
      <c r="I143" s="62"/>
      <c r="J143" s="62"/>
      <c r="K143" s="62"/>
      <c r="L143" s="62"/>
      <c r="M143" s="62"/>
      <c r="N143" s="62"/>
      <c r="O143" s="30"/>
      <c r="P143" s="30"/>
    </row>
    <row r="144" spans="1:26" x14ac:dyDescent="0.2">
      <c r="D144" s="65"/>
      <c r="E144" s="65" t="s">
        <v>397</v>
      </c>
      <c r="H144" s="58"/>
      <c r="I144" s="59"/>
      <c r="J144" s="60"/>
      <c r="K144" s="58"/>
      <c r="L144" s="83"/>
      <c r="M144" s="59"/>
      <c r="N144" s="61" t="str">
        <f ca="1">IF(AND(CELL("type",H144)="v",CELL("type",K144)="v")=TRUE,IF(H144+K144=0,"",H144+K144),IF(AND(CELL("type",H144)="v",CELL("type",K144)&lt;&gt;"v")=TRUE,H144,IF(AND(CELL("type",H144)&lt;&gt;"v",CELL("type",K144)="v")=TRUE,K144,"")))</f>
        <v/>
      </c>
      <c r="O144" s="30"/>
      <c r="P144" s="30"/>
    </row>
    <row r="145" spans="4:26" x14ac:dyDescent="0.2">
      <c r="D145" s="65"/>
      <c r="E145" s="65"/>
      <c r="H145" s="62"/>
      <c r="I145" s="62"/>
      <c r="J145" s="62"/>
      <c r="K145" s="62"/>
      <c r="L145" s="62"/>
      <c r="M145" s="62"/>
      <c r="N145" s="62"/>
      <c r="O145" s="30"/>
      <c r="P145" s="30"/>
    </row>
    <row r="146" spans="4:26" x14ac:dyDescent="0.2">
      <c r="D146" s="65" t="s">
        <v>398</v>
      </c>
      <c r="E146" s="65"/>
      <c r="H146" s="58"/>
      <c r="I146" s="59"/>
      <c r="J146" s="60"/>
      <c r="K146" s="58"/>
      <c r="L146" s="83"/>
      <c r="M146" s="59"/>
      <c r="N146" s="61" t="str">
        <f ca="1">IF(AND(CELL("type",H146)="v",CELL("type",K146)="v")=TRUE,IF(H146+K146=0,"",H146+K146),IF(AND(CELL("type",H146)="v",CELL("type",K146)&lt;&gt;"v")=TRUE,H146,IF(AND(CELL("type",H146)&lt;&gt;"v",CELL("type",K146)="v")=TRUE,K146,"")))</f>
        <v/>
      </c>
      <c r="O146" s="30"/>
      <c r="P146" s="30"/>
    </row>
    <row r="147" spans="4:26" x14ac:dyDescent="0.2">
      <c r="D147" s="65"/>
      <c r="E147" s="65"/>
      <c r="H147" s="62"/>
      <c r="I147" s="62"/>
      <c r="J147" s="62"/>
      <c r="K147" s="62"/>
      <c r="L147" s="62"/>
      <c r="M147" s="62"/>
      <c r="O147" s="30"/>
      <c r="P147" s="30"/>
    </row>
    <row r="148" spans="4:26" x14ac:dyDescent="0.2">
      <c r="D148" s="65" t="s">
        <v>399</v>
      </c>
      <c r="E148" s="65"/>
      <c r="H148" s="62"/>
      <c r="I148" s="62"/>
      <c r="J148" s="62"/>
      <c r="K148" s="62"/>
      <c r="L148" s="62"/>
      <c r="M148" s="62"/>
      <c r="N148" s="62"/>
      <c r="O148" s="30"/>
      <c r="P148" s="30"/>
    </row>
    <row r="149" spans="4:26" ht="12.75" customHeight="1" x14ac:dyDescent="0.2">
      <c r="D149" s="65"/>
      <c r="E149" s="65" t="s">
        <v>400</v>
      </c>
      <c r="H149" s="58"/>
      <c r="I149" s="59"/>
      <c r="J149" s="60"/>
      <c r="K149" s="58"/>
      <c r="L149" s="83"/>
      <c r="M149" s="59"/>
      <c r="N149" s="61" t="str">
        <f ca="1">IF(AND(CELL("type",H149)="v",CELL("type",K149)="v")=TRUE,IF(H149+K149=0,"",H149+K149),IF(AND(CELL("type",H149)="v",CELL("type",K149)&lt;&gt;"v")=TRUE,H149,IF(AND(CELL("type",H149)&lt;&gt;"v",CELL("type",K149)="v")=TRUE,K149,"")))</f>
        <v/>
      </c>
      <c r="O149" s="30"/>
      <c r="P149" s="30"/>
      <c r="Q149" s="436" t="s">
        <v>401</v>
      </c>
      <c r="R149" s="436"/>
      <c r="S149" s="436"/>
      <c r="T149" s="436"/>
      <c r="U149" s="436"/>
      <c r="V149" s="436"/>
      <c r="W149" s="436"/>
      <c r="X149" s="436"/>
      <c r="Y149" s="436"/>
      <c r="Z149" s="436"/>
    </row>
    <row r="150" spans="4:26" x14ac:dyDescent="0.2">
      <c r="D150" s="65"/>
      <c r="E150" s="65"/>
      <c r="H150" s="62"/>
      <c r="I150" s="62"/>
      <c r="J150" s="62"/>
      <c r="K150" s="62"/>
      <c r="L150" s="62"/>
      <c r="M150" s="62"/>
      <c r="O150" s="30"/>
      <c r="P150" s="30"/>
      <c r="Q150" s="436"/>
      <c r="R150" s="436"/>
      <c r="S150" s="436"/>
      <c r="T150" s="436"/>
      <c r="U150" s="436"/>
      <c r="V150" s="436"/>
      <c r="W150" s="436"/>
      <c r="X150" s="436"/>
      <c r="Y150" s="436"/>
      <c r="Z150" s="436"/>
    </row>
    <row r="151" spans="4:26" x14ac:dyDescent="0.2">
      <c r="D151" s="65" t="s">
        <v>402</v>
      </c>
      <c r="E151" s="65"/>
      <c r="H151" s="62"/>
      <c r="I151" s="62"/>
      <c r="J151" s="62"/>
      <c r="K151" s="62"/>
      <c r="L151" s="62"/>
      <c r="M151" s="62"/>
      <c r="N151" s="62"/>
      <c r="O151" s="30"/>
      <c r="P151" s="30"/>
    </row>
    <row r="152" spans="4:26" x14ac:dyDescent="0.2">
      <c r="D152" s="65"/>
      <c r="E152" s="65" t="s">
        <v>395</v>
      </c>
      <c r="H152" s="93"/>
      <c r="I152" s="59"/>
      <c r="J152" s="60"/>
      <c r="K152" s="58"/>
      <c r="L152" s="83"/>
      <c r="M152" s="59"/>
      <c r="N152" s="61" t="str">
        <f ca="1">IF(AND(CELL("type",H152)="v",CELL("type",K152)="v")=TRUE,IF(H152+K152=0,"",H152+K152),IF(AND(CELL("type",H152)="v",CELL("type",K152)&lt;&gt;"v")=TRUE,H152,IF(AND(CELL("type",H152)&lt;&gt;"v",CELL("type",K152)="v")=TRUE,K152,"")))</f>
        <v/>
      </c>
      <c r="O152" s="30"/>
      <c r="P152" s="30"/>
    </row>
    <row r="153" spans="4:26" x14ac:dyDescent="0.2">
      <c r="D153" s="65"/>
      <c r="E153" s="65"/>
      <c r="H153" s="62"/>
      <c r="I153" s="62"/>
      <c r="J153" s="62"/>
      <c r="K153" s="62"/>
      <c r="L153" s="62"/>
      <c r="M153" s="62"/>
      <c r="N153" s="62"/>
      <c r="O153" s="30"/>
      <c r="P153" s="30"/>
    </row>
    <row r="154" spans="4:26" x14ac:dyDescent="0.2">
      <c r="D154" s="65" t="s">
        <v>403</v>
      </c>
      <c r="E154" s="65"/>
      <c r="H154" s="62"/>
      <c r="I154" s="62"/>
      <c r="J154" s="62"/>
      <c r="K154" s="62"/>
      <c r="L154" s="62"/>
      <c r="M154" s="62"/>
      <c r="N154" s="62"/>
      <c r="O154" s="30"/>
      <c r="P154" s="30"/>
    </row>
    <row r="155" spans="4:26" x14ac:dyDescent="0.2">
      <c r="D155" s="65"/>
      <c r="E155" s="65" t="s">
        <v>397</v>
      </c>
      <c r="H155" s="93"/>
      <c r="I155" s="59"/>
      <c r="J155" s="60"/>
      <c r="K155" s="58"/>
      <c r="L155" s="83"/>
      <c r="M155" s="59"/>
      <c r="N155" s="61" t="str">
        <f ca="1">IF(AND(CELL("type",H155)="v",CELL("type",K155)="v")=TRUE,IF(H155+K155=0,"",H155+K155),IF(AND(CELL("type",H155)="v",CELL("type",K155)&lt;&gt;"v")=TRUE,H155,IF(AND(CELL("type",H155)&lt;&gt;"v",CELL("type",K155)="v")=TRUE,K155,"")))</f>
        <v/>
      </c>
      <c r="O155" s="30"/>
      <c r="P155" s="30"/>
    </row>
    <row r="156" spans="4:26" x14ac:dyDescent="0.2">
      <c r="D156" s="65"/>
      <c r="E156" s="65"/>
      <c r="H156" s="62"/>
      <c r="I156" s="62"/>
      <c r="J156" s="62"/>
      <c r="K156" s="62"/>
      <c r="L156" s="62"/>
      <c r="M156" s="62"/>
      <c r="N156" s="62"/>
      <c r="O156" s="30"/>
      <c r="P156" s="30"/>
    </row>
    <row r="157" spans="4:26" x14ac:dyDescent="0.2">
      <c r="D157" s="65" t="s">
        <v>404</v>
      </c>
      <c r="E157" s="65"/>
      <c r="H157" s="93"/>
      <c r="I157" s="59"/>
      <c r="J157" s="60"/>
      <c r="K157" s="58"/>
      <c r="L157" s="83"/>
      <c r="M157" s="59"/>
      <c r="N157" s="61" t="str">
        <f ca="1">IF(AND(CELL("type",H157)="v",CELL("type",K157)="v")=TRUE,IF(H157+K157=0,"",H157+K157),IF(AND(CELL("type",H157)="v",CELL("type",K157)&lt;&gt;"v")=TRUE,H157,IF(AND(CELL("type",H157)&lt;&gt;"v",CELL("type",K157)="v")=TRUE,K157,"")))</f>
        <v/>
      </c>
      <c r="O157" s="30"/>
      <c r="P157" s="30"/>
    </row>
    <row r="158" spans="4:26" x14ac:dyDescent="0.2">
      <c r="D158" s="65"/>
      <c r="E158" s="65"/>
      <c r="H158" s="62"/>
      <c r="I158" s="62"/>
      <c r="J158" s="62"/>
      <c r="K158" s="62"/>
      <c r="L158" s="62"/>
      <c r="M158" s="62"/>
      <c r="N158" s="62"/>
      <c r="O158" s="30"/>
      <c r="P158" s="30"/>
    </row>
    <row r="159" spans="4:26" x14ac:dyDescent="0.2">
      <c r="D159" s="65" t="s">
        <v>405</v>
      </c>
      <c r="E159" s="65"/>
      <c r="H159" s="62"/>
      <c r="I159" s="62"/>
      <c r="J159" s="62"/>
      <c r="K159" s="62"/>
      <c r="L159" s="62"/>
      <c r="M159" s="62"/>
      <c r="N159" s="62"/>
      <c r="O159" s="30"/>
      <c r="P159" s="30"/>
    </row>
    <row r="160" spans="4:26" x14ac:dyDescent="0.2">
      <c r="D160" s="65"/>
      <c r="E160" s="65" t="s">
        <v>395</v>
      </c>
      <c r="H160" s="58"/>
      <c r="I160" s="59"/>
      <c r="J160" s="60"/>
      <c r="K160" s="58"/>
      <c r="L160" s="83"/>
      <c r="M160" s="59"/>
      <c r="N160" s="61" t="str">
        <f ca="1">IF(AND(CELL("type",H160)="v",CELL("type",K160)="v")=TRUE,IF(H160+K160=0,"",H160+K160),IF(AND(CELL("type",H160)="v",CELL("type",K160)&lt;&gt;"v")=TRUE,H160,IF(AND(CELL("type",H160)&lt;&gt;"v",CELL("type",K160)="v")=TRUE,K160,"")))</f>
        <v/>
      </c>
      <c r="O160" s="30"/>
      <c r="P160" s="30"/>
    </row>
    <row r="161" spans="2:26" x14ac:dyDescent="0.2">
      <c r="D161" s="65"/>
      <c r="E161" s="65"/>
      <c r="H161" s="62"/>
      <c r="I161" s="62"/>
      <c r="J161" s="62"/>
      <c r="K161" s="62"/>
      <c r="L161" s="62"/>
      <c r="M161" s="62"/>
      <c r="N161" s="62"/>
      <c r="O161" s="30"/>
      <c r="P161" s="30"/>
    </row>
    <row r="162" spans="2:26" x14ac:dyDescent="0.2">
      <c r="D162" s="65" t="s">
        <v>406</v>
      </c>
      <c r="E162" s="65"/>
      <c r="H162" s="58"/>
      <c r="I162" s="59"/>
      <c r="J162" s="60"/>
      <c r="K162" s="58"/>
      <c r="L162" s="83"/>
      <c r="M162" s="59"/>
      <c r="N162" s="61" t="str">
        <f ca="1">IF(AND(CELL("type",H162)="v",CELL("type",K162)="v")=TRUE,IF(H162+K162=0,"",H162+K162),IF(AND(CELL("type",H162)="v",CELL("type",K162)&lt;&gt;"v")=TRUE,H162,IF(AND(CELL("type",H162)&lt;&gt;"v",CELL("type",K162)="v")=TRUE,K162,"")))</f>
        <v/>
      </c>
      <c r="O162" s="30"/>
      <c r="P162" s="30"/>
    </row>
    <row r="163" spans="2:26" x14ac:dyDescent="0.2">
      <c r="D163" s="65"/>
      <c r="E163" s="65"/>
      <c r="H163" s="62"/>
      <c r="I163" s="62"/>
      <c r="J163" s="62"/>
      <c r="K163" s="62"/>
      <c r="L163" s="62"/>
      <c r="M163" s="62"/>
      <c r="N163" s="62"/>
      <c r="O163" s="30"/>
      <c r="P163" s="30"/>
    </row>
    <row r="164" spans="2:26" ht="12.75" customHeight="1" x14ac:dyDescent="0.2">
      <c r="D164" s="64" t="s">
        <v>325</v>
      </c>
      <c r="E164" s="55"/>
      <c r="F164" s="28"/>
      <c r="G164" s="28"/>
      <c r="H164" s="58"/>
      <c r="I164" s="73"/>
      <c r="J164" s="83"/>
      <c r="K164" s="58"/>
      <c r="L164" s="83"/>
      <c r="M164" s="59"/>
      <c r="N164" s="61" t="str">
        <f ca="1">IF(AND(CELL("type",H164)="v",CELL("type",K164)="v")=TRUE,IF(H164+K164=0,"",H164+K164),IF(AND(CELL("type",H164)="v",CELL("type",K164)&lt;&gt;"v")=TRUE,H164,IF(AND(CELL("type",H164)&lt;&gt;"v",CELL("type",K164)="v")=TRUE,K164,"")))</f>
        <v/>
      </c>
      <c r="O164" s="30"/>
      <c r="P164" s="30"/>
      <c r="Q164" s="436" t="s">
        <v>407</v>
      </c>
      <c r="R164" s="436"/>
      <c r="S164" s="436"/>
      <c r="T164" s="436"/>
      <c r="U164" s="436"/>
      <c r="V164" s="436"/>
      <c r="W164" s="436"/>
      <c r="X164" s="436"/>
      <c r="Y164" s="436"/>
      <c r="Z164" s="436"/>
    </row>
    <row r="165" spans="2:26" x14ac:dyDescent="0.2">
      <c r="H165" s="62"/>
      <c r="I165" s="62"/>
      <c r="J165" s="62"/>
      <c r="K165" s="62"/>
      <c r="L165" s="62"/>
      <c r="M165" s="62"/>
      <c r="N165" s="62"/>
      <c r="O165" s="30"/>
      <c r="P165" s="30"/>
      <c r="Q165" s="436"/>
      <c r="R165" s="436"/>
      <c r="S165" s="436"/>
      <c r="T165" s="436"/>
      <c r="U165" s="436"/>
      <c r="V165" s="436"/>
      <c r="W165" s="436"/>
      <c r="X165" s="436"/>
      <c r="Y165" s="436"/>
      <c r="Z165" s="436"/>
    </row>
    <row r="166" spans="2:26" x14ac:dyDescent="0.2">
      <c r="B166" s="66" t="s">
        <v>408</v>
      </c>
      <c r="C166" s="64" t="s">
        <v>409</v>
      </c>
      <c r="G166" s="66" t="s">
        <v>205</v>
      </c>
      <c r="H166" s="61" t="str">
        <f>IF(SUM(H141:H165)=0,"",SUM(H141:H165))</f>
        <v/>
      </c>
      <c r="I166" s="59"/>
      <c r="J166" s="67" t="s">
        <v>205</v>
      </c>
      <c r="K166" s="61" t="str">
        <f>IF(SUM(K141:K165)=0,"",SUM(K141:K165))</f>
        <v/>
      </c>
      <c r="L166" s="59"/>
      <c r="M166" s="67" t="s">
        <v>205</v>
      </c>
      <c r="N166" s="61" t="str">
        <f ca="1">IF(AND(CELL("type",H166)="v",CELL("type",K166)="v")=TRUE,IF(H166+K166=0,"",H166+K166),IF(AND(CELL("type",H166)="v",CELL("type",K166)&lt;&gt;"v")=TRUE,H166,IF(AND(CELL("type",H166)&lt;&gt;"v",CELL("type",K166)="v")=TRUE,K166,"")))</f>
        <v/>
      </c>
      <c r="O166" s="30"/>
      <c r="P166" s="30"/>
    </row>
    <row r="167" spans="2:26" x14ac:dyDescent="0.2">
      <c r="H167" s="62"/>
      <c r="I167" s="62"/>
      <c r="J167" s="62"/>
      <c r="K167" s="62"/>
      <c r="L167" s="62"/>
      <c r="M167" s="62"/>
      <c r="N167" s="62"/>
      <c r="O167" s="30"/>
      <c r="P167" s="30"/>
    </row>
    <row r="168" spans="2:26" x14ac:dyDescent="0.2">
      <c r="B168" s="66"/>
      <c r="C168" s="94" t="s">
        <v>410</v>
      </c>
      <c r="D168" s="55"/>
      <c r="E168" s="55"/>
      <c r="F168" s="55"/>
      <c r="G168" s="55"/>
      <c r="H168" s="60"/>
      <c r="I168" s="60"/>
      <c r="J168" s="60"/>
      <c r="K168" s="60"/>
      <c r="L168" s="60"/>
      <c r="M168" s="60"/>
      <c r="N168" s="60"/>
      <c r="O168" s="30"/>
      <c r="P168" s="30"/>
    </row>
    <row r="169" spans="2:26" x14ac:dyDescent="0.2">
      <c r="B169" s="55"/>
      <c r="C169" s="94" t="s">
        <v>411</v>
      </c>
      <c r="D169" s="78"/>
      <c r="E169" s="29"/>
      <c r="F169" s="29"/>
      <c r="G169" s="28"/>
      <c r="H169" s="60"/>
      <c r="I169" s="59"/>
      <c r="J169" s="60"/>
      <c r="K169" s="60"/>
      <c r="L169" s="83"/>
      <c r="M169" s="83"/>
      <c r="N169" s="83"/>
      <c r="O169" s="30"/>
      <c r="P169" s="30"/>
      <c r="Q169" s="436" t="str">
        <f>"The amount to be recognized for the allocation of the purchase price of the building cannot exceed the appraised value of the enitre proposed property, less the land allocation.  Do not include any related acquisition costs on this line.*"</f>
        <v>The amount to be recognized for the allocation of the purchase price of the building cannot exceed the appraised value of the enitre proposed property, less the land allocation.  Do not include any related acquisition costs on this line.*</v>
      </c>
      <c r="R169" s="436"/>
      <c r="S169" s="436"/>
      <c r="T169" s="436"/>
      <c r="U169" s="436"/>
      <c r="V169" s="436"/>
      <c r="W169" s="436"/>
      <c r="X169" s="436"/>
      <c r="Y169" s="436"/>
      <c r="Z169" s="436"/>
    </row>
    <row r="170" spans="2:26" ht="12.75" customHeight="1" x14ac:dyDescent="0.2">
      <c r="B170" s="28"/>
      <c r="C170" s="95"/>
      <c r="D170" s="55" t="s">
        <v>412</v>
      </c>
      <c r="E170" s="28"/>
      <c r="F170" s="28"/>
      <c r="G170" s="66"/>
      <c r="H170" s="58"/>
      <c r="I170" s="73"/>
      <c r="J170" s="67"/>
      <c r="K170" s="58"/>
      <c r="L170" s="83"/>
      <c r="M170" s="67"/>
      <c r="N170" s="96" t="str">
        <f ca="1">IF(AND(CELL("type",H170)="v",CELL("type",K170)="v")=TRUE,IF(H170+K170=0,"",H170+K170),IF(AND(CELL("type",H170)="v",CELL("type",K170)&lt;&gt;"v")=TRUE,H170,IF(AND(CELL("type",H170)&lt;&gt;"v",CELL("type",K170)="v")=TRUE,K170,"")))</f>
        <v/>
      </c>
      <c r="O170" s="30"/>
      <c r="P170" s="30"/>
      <c r="Q170" s="436"/>
      <c r="R170" s="436"/>
      <c r="S170" s="436"/>
      <c r="T170" s="436"/>
      <c r="U170" s="436"/>
      <c r="V170" s="436"/>
      <c r="W170" s="436"/>
      <c r="X170" s="436"/>
      <c r="Y170" s="436"/>
      <c r="Z170" s="436"/>
    </row>
    <row r="171" spans="2:26" ht="12.75" customHeight="1" x14ac:dyDescent="0.2">
      <c r="C171" s="95"/>
      <c r="D171" s="55"/>
      <c r="E171" s="28"/>
      <c r="F171" s="28"/>
      <c r="G171" s="28"/>
      <c r="H171" s="97"/>
      <c r="I171" s="59"/>
      <c r="J171" s="60"/>
      <c r="K171" s="97"/>
      <c r="L171" s="83"/>
      <c r="M171" s="83"/>
      <c r="N171" s="83"/>
      <c r="O171" s="30"/>
      <c r="P171" s="30"/>
      <c r="Q171" s="447" t="s">
        <v>413</v>
      </c>
      <c r="R171" s="447"/>
      <c r="S171" s="447"/>
      <c r="T171" s="447"/>
      <c r="U171" s="447"/>
      <c r="V171" s="447"/>
      <c r="W171" s="447"/>
      <c r="X171" s="447"/>
      <c r="Y171" s="447"/>
      <c r="Z171" s="447"/>
    </row>
    <row r="172" spans="2:26" x14ac:dyDescent="0.2">
      <c r="B172" s="66"/>
      <c r="C172" s="78"/>
      <c r="D172" s="78" t="s">
        <v>325</v>
      </c>
      <c r="E172" s="98"/>
      <c r="F172" s="98"/>
      <c r="G172" s="66"/>
      <c r="H172" s="58"/>
      <c r="I172" s="73"/>
      <c r="J172" s="67"/>
      <c r="K172" s="58"/>
      <c r="L172" s="99"/>
      <c r="M172" s="67"/>
      <c r="N172" s="96" t="str">
        <f ca="1">IF(AND(CELL("type",H172)="v",CELL("type",K172)="v")=TRUE,IF(H172+K172=0,"",H172+K172),IF(AND(CELL("type",H172)="v",CELL("type",K172)&lt;&gt;"v")=TRUE,H172,IF(AND(CELL("type",H172)&lt;&gt;"v",CELL("type",K172)="v")=TRUE,K172,"")))</f>
        <v/>
      </c>
      <c r="O172" s="30"/>
      <c r="P172" s="30"/>
      <c r="Q172" s="448"/>
      <c r="R172" s="448"/>
      <c r="S172" s="448"/>
      <c r="T172" s="448"/>
      <c r="U172" s="448"/>
      <c r="V172" s="448"/>
      <c r="W172" s="448"/>
      <c r="X172" s="448"/>
      <c r="Y172" s="448"/>
      <c r="Z172" s="448"/>
    </row>
    <row r="173" spans="2:26" x14ac:dyDescent="0.2">
      <c r="B173" s="95"/>
      <c r="C173" s="28"/>
      <c r="D173" s="55"/>
      <c r="E173" s="28"/>
      <c r="F173" s="28"/>
      <c r="G173" s="98"/>
      <c r="H173" s="100"/>
      <c r="I173" s="101"/>
      <c r="J173" s="102"/>
      <c r="K173" s="100"/>
      <c r="L173" s="99"/>
      <c r="M173" s="99"/>
      <c r="N173" s="99"/>
      <c r="O173" s="30"/>
      <c r="P173" s="30"/>
      <c r="Q173" s="449"/>
      <c r="R173" s="449"/>
      <c r="S173" s="449"/>
      <c r="T173" s="449"/>
      <c r="U173" s="449"/>
      <c r="V173" s="449"/>
      <c r="W173" s="449"/>
      <c r="X173" s="449"/>
      <c r="Y173" s="449"/>
      <c r="Z173" s="449"/>
    </row>
    <row r="174" spans="2:26" x14ac:dyDescent="0.2">
      <c r="B174" s="66" t="s">
        <v>414</v>
      </c>
      <c r="C174" s="78" t="s">
        <v>415</v>
      </c>
      <c r="D174" s="55"/>
      <c r="E174" s="28"/>
      <c r="F174" s="28"/>
      <c r="G174" s="98"/>
      <c r="H174" s="100"/>
      <c r="I174" s="101"/>
      <c r="J174" s="102"/>
      <c r="K174" s="100"/>
      <c r="L174" s="99"/>
      <c r="M174" s="99"/>
      <c r="N174" s="99"/>
      <c r="O174" s="30"/>
      <c r="P174" s="30"/>
      <c r="Q174" s="436" t="str">
        <f>"The amount to be recognized for the allocation of the purchase price of the building cannot exceed the appraised value of the enitre proposed property, less the land allocation.*"</f>
        <v>The amount to be recognized for the allocation of the purchase price of the building cannot exceed the appraised value of the enitre proposed property, less the land allocation.*</v>
      </c>
      <c r="R174" s="436"/>
      <c r="S174" s="436"/>
      <c r="T174" s="436"/>
      <c r="U174" s="436"/>
      <c r="V174" s="436"/>
      <c r="W174" s="436"/>
      <c r="X174" s="436"/>
      <c r="Y174" s="436"/>
      <c r="Z174" s="436"/>
    </row>
    <row r="175" spans="2:26" x14ac:dyDescent="0.2">
      <c r="B175" s="66"/>
      <c r="C175" s="78" t="s">
        <v>411</v>
      </c>
      <c r="D175" s="55"/>
      <c r="E175" s="28"/>
      <c r="F175" s="28"/>
      <c r="G175" s="66" t="s">
        <v>205</v>
      </c>
      <c r="H175" s="61" t="str">
        <f>IF(SUM(H170:H174)=0,"",SUM(H170:H174))</f>
        <v/>
      </c>
      <c r="I175" s="73"/>
      <c r="J175" s="67" t="s">
        <v>205</v>
      </c>
      <c r="K175" s="61" t="str">
        <f>IF(SUM(K170:K174)=0,"",SUM(K170:K174))</f>
        <v/>
      </c>
      <c r="L175" s="99"/>
      <c r="M175" s="67" t="s">
        <v>205</v>
      </c>
      <c r="N175" s="61" t="str">
        <f ca="1">IF(AND(CELL("type",H175)="v",CELL("type",K175)="v")=TRUE,IF(H175+K175=0,"",H175+K175),IF(AND(CELL("type",H175)="v",CELL("type",K175)&lt;&gt;"v")=TRUE,H175,IF(AND(CELL("type",H175)&lt;&gt;"v",CELL("type",K175)="v")=TRUE,K175,"")))</f>
        <v/>
      </c>
      <c r="O175" s="30"/>
      <c r="P175" s="30"/>
      <c r="Q175" s="436"/>
      <c r="R175" s="436"/>
      <c r="S175" s="436"/>
      <c r="T175" s="436"/>
      <c r="U175" s="436"/>
      <c r="V175" s="436"/>
      <c r="W175" s="436"/>
      <c r="X175" s="436"/>
      <c r="Y175" s="436"/>
      <c r="Z175" s="436"/>
    </row>
    <row r="176" spans="2:26" x14ac:dyDescent="0.2">
      <c r="B176" s="95"/>
      <c r="C176" s="28"/>
      <c r="D176" s="55"/>
      <c r="E176" s="28"/>
      <c r="F176" s="28"/>
      <c r="G176" s="98"/>
      <c r="H176" s="100"/>
      <c r="I176" s="101"/>
      <c r="J176" s="102"/>
      <c r="K176" s="100"/>
      <c r="L176" s="99"/>
      <c r="M176" s="99"/>
      <c r="N176" s="99"/>
      <c r="O176" s="30"/>
      <c r="P176" s="30"/>
    </row>
    <row r="177" spans="2:27" x14ac:dyDescent="0.2">
      <c r="B177" s="66" t="s">
        <v>416</v>
      </c>
      <c r="C177" s="78" t="s">
        <v>417</v>
      </c>
      <c r="D177" s="78"/>
      <c r="E177" s="29"/>
      <c r="F177" s="29"/>
      <c r="G177" s="66" t="s">
        <v>205</v>
      </c>
      <c r="H177" s="61" t="str">
        <f ca="1">IF(IF(CELL("type",H64)="v",H64,0)+IF(CELL("type",H66)="v",H66,0)+IF(CELL("type",H130)="v",H130,0)+IF(CELL("type",H132)="v",H132,0)+IF(CELL("type",H166)="v",H166,0)+IF(CELL("type",H175)="v",H175,0)=0,"",IF(CELL("type",H64)="v",H64,0)+IF(CELL("type",H66)="v",H66,0)+IF(CELL("type",H130)="v",H130,0)+IF(CELL("type",H132)="v",H132,0)+IF(CELL("type",H166)="v",H166,0)+IF(CELL("type",H175)="v",H175,0))</f>
        <v/>
      </c>
      <c r="I177" s="59"/>
      <c r="J177" s="67" t="s">
        <v>205</v>
      </c>
      <c r="K177" s="61" t="str">
        <f ca="1">IF(IF(CELL("type",K64)="v",K64,0)+IF(CELL("type",K66)="v",K66,0)+IF(CELL("type",K130)="v",K130,0)+IF(CELL("type",K132)="v",K132,0)+IF(CELL("type",K166)="v",K166,0)+IF(CELL("type",K175)="v",K175,0)=0,"",IF(CELL("type",K64)="v",K64,0)+IF(CELL("type",K66)="v",K66,0)+IF(CELL("type",K130)="v",K130,0)+IF(CELL("type",K132)="v",K132,0)+IF(CELL("type",K166)="v",K166,0)+IF(CELL("type",K175)="v",K175,0))</f>
        <v/>
      </c>
      <c r="L177" s="83"/>
      <c r="M177" s="67" t="s">
        <v>205</v>
      </c>
      <c r="N177" s="61" t="str">
        <f ca="1">IF(AND(CELL("type",H177)="v",CELL("type",K177)="v")=TRUE,IF(H177+K177=0,"",H177+K177),IF(AND(CELL("type",H177)="v",CELL("type",K177)&lt;&gt;"v")=TRUE,H177,IF(AND(CELL("type",H177)&lt;&gt;"v",CELL("type",K177)="v")=TRUE,K177,"")))</f>
        <v/>
      </c>
      <c r="O177" s="30"/>
      <c r="P177" s="30"/>
    </row>
    <row r="178" spans="2:27" x14ac:dyDescent="0.2">
      <c r="B178" s="44"/>
      <c r="C178" s="28"/>
      <c r="D178" s="55" t="s">
        <v>418</v>
      </c>
      <c r="E178" s="28"/>
      <c r="F178" s="28"/>
      <c r="G178" s="28"/>
      <c r="H178" s="83"/>
      <c r="I178" s="59"/>
      <c r="J178" s="83"/>
      <c r="K178" s="83"/>
      <c r="L178" s="83"/>
      <c r="M178" s="83"/>
      <c r="N178" s="83"/>
      <c r="O178" s="30"/>
      <c r="P178" s="30"/>
    </row>
    <row r="179" spans="2:27" x14ac:dyDescent="0.2">
      <c r="B179" s="103"/>
      <c r="C179" s="104"/>
      <c r="D179" s="98"/>
      <c r="E179" s="98"/>
      <c r="F179" s="98"/>
      <c r="G179" s="98"/>
      <c r="H179" s="100"/>
      <c r="I179" s="101"/>
      <c r="J179" s="102"/>
      <c r="K179" s="100"/>
      <c r="L179" s="99"/>
      <c r="M179" s="99"/>
      <c r="N179" s="99"/>
      <c r="O179" s="30"/>
      <c r="P179" s="30"/>
      <c r="Q179" s="105" t="s">
        <v>419</v>
      </c>
      <c r="R179" s="75"/>
      <c r="S179" s="75"/>
      <c r="T179" s="75"/>
      <c r="U179" s="75"/>
      <c r="V179" s="75"/>
      <c r="W179" s="75"/>
      <c r="X179" s="75"/>
      <c r="Y179" s="75"/>
      <c r="Z179" s="75"/>
      <c r="AA179" s="75"/>
    </row>
    <row r="180" spans="2:27" ht="13.5" x14ac:dyDescent="0.2">
      <c r="C180" s="56" t="s">
        <v>420</v>
      </c>
      <c r="D180" s="78"/>
      <c r="E180" s="28"/>
      <c r="F180" s="28"/>
      <c r="G180" s="98"/>
      <c r="H180" s="100"/>
      <c r="I180" s="101"/>
      <c r="J180" s="102"/>
      <c r="K180" s="100"/>
      <c r="L180" s="99"/>
      <c r="M180" s="99"/>
      <c r="N180" s="99"/>
      <c r="O180" s="30"/>
      <c r="P180" s="30"/>
      <c r="Q180" s="75"/>
      <c r="R180" s="75"/>
      <c r="S180" s="75"/>
      <c r="T180" s="75"/>
      <c r="U180" s="75"/>
      <c r="V180" s="75"/>
      <c r="W180" s="75"/>
      <c r="X180" s="75"/>
      <c r="Y180" s="75"/>
      <c r="Z180" s="75"/>
    </row>
    <row r="181" spans="2:27" x14ac:dyDescent="0.2">
      <c r="B181" s="106"/>
      <c r="C181" s="95"/>
      <c r="D181" s="55" t="s">
        <v>421</v>
      </c>
      <c r="E181" s="55"/>
      <c r="F181" s="55"/>
      <c r="G181" s="98"/>
      <c r="H181" s="72"/>
      <c r="I181" s="73"/>
      <c r="J181" s="83"/>
      <c r="K181" s="72"/>
      <c r="L181" s="83"/>
      <c r="M181" s="59"/>
      <c r="N181" s="61" t="str">
        <f ca="1">IF(AND(CELL("type",H181)="v",CELL("type",K181)="v")=TRUE,IF(H181+K181=0,"",H181+K181),IF(AND(CELL("type",H181)="v",CELL("type",K181)&lt;&gt;"v")=TRUE,H181,IF(AND(CELL("type",H181)&lt;&gt;"v",CELL("type",K181)="v")=TRUE,K181,"")))</f>
        <v/>
      </c>
      <c r="O181" s="30"/>
      <c r="P181" s="45" t="str">
        <f ca="1">IF(Q182="No","**","")</f>
        <v/>
      </c>
      <c r="Q181" s="107">
        <f>IF(OR(Q183=E472,Q183=""),"(select below)",Q183)</f>
        <v>0.18</v>
      </c>
      <c r="R181" s="69" t="s">
        <v>422</v>
      </c>
      <c r="S181" s="70"/>
      <c r="T181" s="70"/>
      <c r="U181" s="70"/>
      <c r="V181" s="71">
        <f ca="1">ROUNDDOWN(N(N175)*IF(N(Q$181)=21%,16%,N(Q$181)),0)</f>
        <v>0</v>
      </c>
      <c r="W181" s="108" t="str">
        <f>"= Maximum Non-Acq. Developer Fee ($)"&amp;IF(N(Q181)=21%,", exclusive of the 5% ODR portion listed on a separate line.","")</f>
        <v>= Maximum Non-Acq. Developer Fee ($)</v>
      </c>
      <c r="X181" s="70"/>
      <c r="Y181" s="70"/>
      <c r="Z181" s="70"/>
    </row>
    <row r="182" spans="2:27" x14ac:dyDescent="0.2">
      <c r="B182" s="106"/>
      <c r="C182" s="95"/>
      <c r="D182" s="55"/>
      <c r="E182" s="55"/>
      <c r="F182" s="55"/>
      <c r="G182" s="98"/>
      <c r="H182" s="100"/>
      <c r="I182" s="101"/>
      <c r="J182" s="102"/>
      <c r="K182" s="100"/>
      <c r="L182" s="99"/>
      <c r="M182" s="99"/>
      <c r="N182" s="99"/>
      <c r="O182" s="30"/>
      <c r="P182" s="30"/>
      <c r="Q182" s="109" t="str">
        <f ca="1">IF(AND(N(N175)&gt;0,N(N181)=0,N(N188)=0),"No",IF(N(N181)&gt;ROUNDDOWN(N(N175)*IF(N(Q$181)=21%,16%,N(Q$181)),0),"No","Yes"))</f>
        <v>Yes</v>
      </c>
      <c r="R182" s="77" t="s">
        <v>423</v>
      </c>
      <c r="S182" s="77"/>
      <c r="T182" s="77"/>
      <c r="U182" s="77"/>
      <c r="V182" s="77"/>
      <c r="W182" s="77"/>
      <c r="X182" s="77"/>
      <c r="Y182" s="77"/>
      <c r="Z182" s="77"/>
    </row>
    <row r="183" spans="2:27" x14ac:dyDescent="0.2">
      <c r="B183" s="106"/>
      <c r="C183" s="95"/>
      <c r="D183" s="55" t="s">
        <v>424</v>
      </c>
      <c r="E183" s="55"/>
      <c r="F183" s="55"/>
      <c r="G183" s="98"/>
      <c r="H183" s="72"/>
      <c r="I183" s="73"/>
      <c r="J183" s="83"/>
      <c r="K183" s="72"/>
      <c r="L183" s="83"/>
      <c r="M183" s="59"/>
      <c r="N183" s="61" t="str">
        <f ca="1">IF(AND(CELL("type",H183)="v",CELL("type",K183)="v")=TRUE,IF(H183+K183=0,"",H183+K183),IF(AND(CELL("type",H183)="v",CELL("type",K183)&lt;&gt;"v")=TRUE,H183,IF(AND(CELL("type",H183)&lt;&gt;"v",CELL("type",K183)="v")=TRUE,K183,"")))</f>
        <v/>
      </c>
      <c r="O183" s="30"/>
      <c r="P183" s="45" t="str">
        <f ca="1">IF(Q184="No","**","")</f>
        <v/>
      </c>
      <c r="Q183" s="110">
        <v>0.18</v>
      </c>
      <c r="R183" s="108" t="s">
        <v>425</v>
      </c>
      <c r="S183" s="70"/>
      <c r="T183" s="70"/>
      <c r="U183" s="70"/>
      <c r="V183" s="111">
        <f ca="1">ROUNDDOWN((N(N177)-N(N175))*IF(N(Q$183)=21%,16%,N(Q$183)),0)</f>
        <v>0</v>
      </c>
      <c r="W183" s="108" t="str">
        <f>"= Maximum Non-Acq. Developer Fee ($)"&amp;IF(N(Q183)=21%,", exclusive of the 5% ODR portion listed on a separate line.","")</f>
        <v>= Maximum Non-Acq. Developer Fee ($)</v>
      </c>
      <c r="X183" s="70"/>
      <c r="Y183" s="70"/>
      <c r="Z183" s="70"/>
    </row>
    <row r="184" spans="2:27" x14ac:dyDescent="0.2">
      <c r="B184" s="106"/>
      <c r="C184" s="95"/>
      <c r="D184" s="55"/>
      <c r="E184" s="55"/>
      <c r="F184" s="55"/>
      <c r="G184" s="98"/>
      <c r="H184" s="82"/>
      <c r="I184" s="73"/>
      <c r="J184" s="83"/>
      <c r="K184" s="82"/>
      <c r="L184" s="83"/>
      <c r="M184" s="59"/>
      <c r="N184" s="83"/>
      <c r="O184" s="30"/>
      <c r="P184" s="30"/>
      <c r="Q184" s="109" t="str">
        <f ca="1">IF(OR(N(N183)&gt;ROUNDDOWN((N(N177)-N(N175))*IF(N(Q$183)=21%,16%,N(Q$183)),0),AND(N(N177)-N(N175)&gt;0,N(N183)=0,N(N188)=0)),"No","Yes")</f>
        <v>Yes</v>
      </c>
      <c r="R184" s="77" t="s">
        <v>423</v>
      </c>
      <c r="S184" s="77"/>
      <c r="T184" s="77"/>
      <c r="U184" s="77"/>
      <c r="V184" s="77"/>
      <c r="W184" s="77"/>
      <c r="X184" s="77"/>
      <c r="Y184" s="77"/>
      <c r="Z184" s="77"/>
    </row>
    <row r="185" spans="2:27" hidden="1" x14ac:dyDescent="0.2">
      <c r="B185" s="106"/>
      <c r="C185" s="95"/>
      <c r="D185" s="55" t="s">
        <v>426</v>
      </c>
      <c r="E185" s="55"/>
      <c r="F185" s="55"/>
      <c r="G185" s="98"/>
      <c r="H185" s="82"/>
      <c r="I185" s="73"/>
      <c r="J185" s="83"/>
      <c r="K185" s="82"/>
      <c r="L185" s="83"/>
      <c r="M185" s="59"/>
      <c r="N185" s="83"/>
      <c r="O185" s="30"/>
      <c r="P185" s="30"/>
      <c r="Q185" s="112"/>
      <c r="R185" s="75"/>
      <c r="S185" s="75"/>
      <c r="T185" s="75"/>
      <c r="U185" s="75"/>
      <c r="V185" s="75"/>
      <c r="W185" s="75"/>
      <c r="X185" s="75"/>
      <c r="Y185" s="75"/>
      <c r="Z185" s="75"/>
    </row>
    <row r="186" spans="2:27" hidden="1" x14ac:dyDescent="0.2">
      <c r="B186" s="106"/>
      <c r="C186" s="95"/>
      <c r="D186" s="34" t="s">
        <v>427</v>
      </c>
      <c r="E186" s="55"/>
      <c r="F186" s="55"/>
      <c r="G186" s="98"/>
      <c r="H186" s="113" t="str">
        <f>IF(Q183=21%,ROUNDDOWN(5%*N(N177),0),"")</f>
        <v/>
      </c>
      <c r="I186" s="73"/>
      <c r="J186" s="83"/>
      <c r="K186" s="113"/>
      <c r="L186" s="83"/>
      <c r="M186" s="59"/>
      <c r="N186" s="114" t="str">
        <f ca="1">IF(AND(CELL("type",H186)="v",CELL("type",K186)="v")=TRUE,IF(H186+K186=0,"",H186+K186),IF(AND(CELL("type",H186)="v",CELL("type",K186)&lt;&gt;"v")=TRUE,H186,IF(AND(CELL("type",H186)&lt;&gt;"v",CELL("type",K186)="v")=TRUE,K186,"")))</f>
        <v/>
      </c>
      <c r="O186" s="30"/>
      <c r="P186" s="30"/>
      <c r="Q186" s="436" t="s">
        <v>428</v>
      </c>
      <c r="R186" s="436"/>
      <c r="S186" s="436"/>
      <c r="T186" s="436"/>
      <c r="U186" s="436"/>
      <c r="V186" s="436"/>
      <c r="W186" s="436"/>
      <c r="X186" s="436"/>
      <c r="Y186" s="436"/>
      <c r="Z186" s="436"/>
    </row>
    <row r="187" spans="2:27" hidden="1" x14ac:dyDescent="0.2">
      <c r="B187" s="106"/>
      <c r="C187" s="95"/>
      <c r="D187" s="55"/>
      <c r="E187" s="55"/>
      <c r="F187" s="55"/>
      <c r="G187" s="98"/>
      <c r="H187" s="82"/>
      <c r="I187" s="73"/>
      <c r="J187" s="83"/>
      <c r="K187" s="82"/>
      <c r="L187" s="83"/>
      <c r="M187" s="59"/>
      <c r="N187" s="83"/>
      <c r="O187" s="30"/>
      <c r="P187" s="30"/>
      <c r="Q187" s="436"/>
      <c r="R187" s="436"/>
      <c r="S187" s="436"/>
      <c r="T187" s="436"/>
      <c r="U187" s="436"/>
      <c r="V187" s="436"/>
      <c r="W187" s="436"/>
      <c r="X187" s="436"/>
      <c r="Y187" s="436"/>
      <c r="Z187" s="436"/>
    </row>
    <row r="188" spans="2:27" x14ac:dyDescent="0.2">
      <c r="B188" s="66" t="s">
        <v>429</v>
      </c>
      <c r="C188" s="78" t="s">
        <v>430</v>
      </c>
      <c r="D188" s="78"/>
      <c r="E188" s="55"/>
      <c r="F188" s="55"/>
      <c r="G188" s="66" t="s">
        <v>205</v>
      </c>
      <c r="H188" s="61" t="str">
        <f>IF(SUM(H181:H187)=0,"",SUM(H181:H187))</f>
        <v/>
      </c>
      <c r="I188" s="73"/>
      <c r="J188" s="67" t="s">
        <v>205</v>
      </c>
      <c r="K188" s="61" t="str">
        <f>IF(SUM(K181:K187)=0,"",SUM(K181:K187))</f>
        <v/>
      </c>
      <c r="L188" s="83"/>
      <c r="M188" s="67" t="s">
        <v>205</v>
      </c>
      <c r="N188" s="61" t="str">
        <f ca="1">IF(AND(CELL("type",H188)="v",CELL("type",K188)="v")=TRUE,IF(H188+K188=0,"",H188+K188),IF(AND(CELL("type",H188)="v",CELL("type",K188)&lt;&gt;"v")=TRUE,H188,IF(AND(CELL("type",H188)&lt;&gt;"v",CELL("type",K188)="v")=TRUE,K188,"")))</f>
        <v/>
      </c>
      <c r="O188" s="30"/>
      <c r="P188" s="45" t="str">
        <f ca="1">IF(Q189="No","**","")</f>
        <v/>
      </c>
      <c r="Q188" s="115"/>
      <c r="R188" s="116"/>
      <c r="S188" s="70"/>
      <c r="T188" s="70"/>
      <c r="U188" s="70"/>
      <c r="V188" s="71">
        <f ca="1">V181+V183+N(N186)</f>
        <v>0</v>
      </c>
      <c r="W188" s="69" t="s">
        <v>431</v>
      </c>
      <c r="X188" s="70"/>
      <c r="Y188" s="70"/>
      <c r="Z188" s="70"/>
    </row>
    <row r="189" spans="2:27" x14ac:dyDescent="0.2">
      <c r="B189" s="65"/>
      <c r="C189" s="65"/>
      <c r="D189" s="65"/>
      <c r="E189" s="65"/>
      <c r="F189" s="65"/>
      <c r="O189" s="30"/>
      <c r="P189" s="30"/>
      <c r="Q189" s="109" t="str">
        <f ca="1">IF(OR(AND(N(N188)=0,N(N177)&gt;0),N(N188)&gt;V188,Q182="No",Q184="No"),"No","Yes")</f>
        <v>Yes</v>
      </c>
      <c r="R189" s="77" t="s">
        <v>432</v>
      </c>
      <c r="S189" s="77"/>
      <c r="T189" s="77"/>
      <c r="U189" s="77"/>
      <c r="V189" s="77"/>
      <c r="W189" s="77"/>
      <c r="X189" s="77"/>
      <c r="Y189" s="77"/>
      <c r="Z189" s="77"/>
    </row>
    <row r="190" spans="2:27" ht="13.5" x14ac:dyDescent="0.2">
      <c r="B190" s="91" t="s">
        <v>433</v>
      </c>
      <c r="C190" s="81" t="s">
        <v>434</v>
      </c>
      <c r="G190" s="66" t="s">
        <v>205</v>
      </c>
      <c r="H190" s="58"/>
      <c r="I190" s="59"/>
      <c r="J190" s="67" t="s">
        <v>205</v>
      </c>
      <c r="K190" s="58"/>
      <c r="L190" s="83"/>
      <c r="M190" s="66" t="s">
        <v>205</v>
      </c>
      <c r="N190" s="61" t="str">
        <f ca="1">IF(AND(CELL("type",H190)="v",CELL("type",K190)="v")=TRUE,IF(H190+K190=0,"",H190+K190),IF(AND(CELL("type",H190)="v",CELL("type",K190)&lt;&gt;"v")=TRUE,H190,IF(AND(CELL("type",H190)&lt;&gt;"v",CELL("type",K190)="v")=TRUE,K190,"")))</f>
        <v/>
      </c>
      <c r="O190" s="30"/>
      <c r="P190" s="30"/>
      <c r="Q190" s="437" t="str">
        <f ca="1">IF(Q189="No",IF(AND(N(N177)&gt;0,N(N188)=0),"A Developer fee must be entered.  If it is not, the RFA requires the scorer to add the maximum Developer Fee ("&amp;TEXT(V188,"$#,##0.00")&amp;").",IF(AND(N(N188)&gt;V188,Q182="No",Q184="No"),"The amount entered for 'Total Developer Fee' is too high by "&amp;TEXT(N(N188)-V188,"$#,##0.00")&amp;".",IF(AND(Q182="No",Q184="Yes"),"The amount entered for 'Developer Fee on Acquisition Costs' is too high by "&amp;TEXT(N181-V181,"$#,##0.00")&amp;".",IF(AND(Q182="Yes",Q184="No"),"The amount entered for 'Developer Fee on Non-Acquisition Costs' is too high by "&amp;TEXT(N183-V183,"$#,##0.00")&amp;".","")))),"")</f>
        <v/>
      </c>
      <c r="R190" s="437"/>
      <c r="S190" s="437"/>
      <c r="T190" s="437"/>
      <c r="U190" s="437"/>
      <c r="V190" s="437"/>
      <c r="W190" s="437"/>
      <c r="X190" s="437"/>
      <c r="Y190" s="437"/>
      <c r="Z190" s="437"/>
    </row>
    <row r="191" spans="2:27" x14ac:dyDescent="0.2">
      <c r="B191" s="44"/>
      <c r="C191" s="28"/>
      <c r="D191" s="78"/>
      <c r="E191" s="28"/>
      <c r="F191" s="28"/>
      <c r="G191" s="28"/>
      <c r="H191" s="60"/>
      <c r="I191" s="59"/>
      <c r="J191" s="60"/>
      <c r="K191" s="60"/>
      <c r="L191" s="83"/>
      <c r="M191" s="83"/>
      <c r="N191" s="83"/>
      <c r="O191" s="30"/>
      <c r="P191" s="30"/>
      <c r="Q191" s="438"/>
      <c r="R191" s="438"/>
      <c r="S191" s="438"/>
      <c r="T191" s="438"/>
      <c r="U191" s="438"/>
      <c r="V191" s="438"/>
      <c r="W191" s="438"/>
      <c r="X191" s="438"/>
      <c r="Y191" s="438"/>
      <c r="Z191" s="438"/>
    </row>
    <row r="192" spans="2:27" x14ac:dyDescent="0.2">
      <c r="B192" s="66" t="s">
        <v>435</v>
      </c>
      <c r="C192" s="78" t="s">
        <v>436</v>
      </c>
      <c r="D192" s="78"/>
      <c r="E192" s="28"/>
      <c r="F192" s="28"/>
      <c r="G192" s="67" t="s">
        <v>205</v>
      </c>
      <c r="H192" s="117"/>
      <c r="I192" s="73"/>
      <c r="J192" s="67" t="s">
        <v>205</v>
      </c>
      <c r="K192" s="72"/>
      <c r="L192" s="83"/>
      <c r="M192" s="67" t="s">
        <v>205</v>
      </c>
      <c r="N192" s="61" t="str">
        <f ca="1">IF(AND(CELL("type",H192)="v",CELL("type",K192)="v")=TRUE,IF(H192+K192=0,"",H192+K192),IF(AND(CELL("type",H192)="v",CELL("type",K192)&lt;&gt;"v")=TRUE,H192,IF(AND(CELL("type",H192)&lt;&gt;"v",CELL("type",K192)="v")=TRUE,K192,"")))</f>
        <v/>
      </c>
      <c r="O192" s="30"/>
      <c r="P192" s="30"/>
      <c r="Q192" s="436" t="str">
        <f ca="1">"The amount to be recognized for the "&amp;IF(N(N175)&gt;0,"allocation of ","")&amp;"the purchase price of the land cannot exceed the appraised value.  Include a prorata share of any acquisition brokerage fees.  See note above under Acquisition Costs of Existing Development for additional direction.*"</f>
        <v>The amount to be recognized for the the purchase price of the land cannot exceed the appraised value.  Include a prorata share of any acquisition brokerage fees.  See note above under Acquisition Costs of Existing Development for additional direction.*</v>
      </c>
      <c r="R192" s="436"/>
      <c r="S192" s="436"/>
      <c r="T192" s="436"/>
      <c r="U192" s="436"/>
      <c r="V192" s="436"/>
      <c r="W192" s="436"/>
      <c r="X192" s="436"/>
      <c r="Y192" s="436"/>
      <c r="Z192" s="436"/>
    </row>
    <row r="193" spans="1:26" x14ac:dyDescent="0.2">
      <c r="B193" s="44"/>
      <c r="C193" s="28"/>
      <c r="D193" s="118"/>
      <c r="E193" s="28"/>
      <c r="F193" s="28"/>
      <c r="G193" s="28"/>
      <c r="H193" s="83"/>
      <c r="I193" s="59"/>
      <c r="J193" s="83"/>
      <c r="K193" s="83"/>
      <c r="L193" s="83"/>
      <c r="M193" s="83"/>
      <c r="N193" s="83"/>
      <c r="O193" s="30"/>
      <c r="P193" s="30"/>
      <c r="Q193" s="436"/>
      <c r="R193" s="436"/>
      <c r="S193" s="436"/>
      <c r="T193" s="436"/>
      <c r="U193" s="436"/>
      <c r="V193" s="436"/>
      <c r="W193" s="436"/>
      <c r="X193" s="436"/>
      <c r="Y193" s="436"/>
      <c r="Z193" s="436"/>
    </row>
    <row r="194" spans="1:26" ht="13.5" x14ac:dyDescent="0.2">
      <c r="B194" s="66" t="s">
        <v>437</v>
      </c>
      <c r="C194" s="78" t="s">
        <v>438</v>
      </c>
      <c r="D194" s="78"/>
      <c r="E194" s="28"/>
      <c r="F194" s="28"/>
      <c r="G194" s="66" t="s">
        <v>205</v>
      </c>
      <c r="H194" s="61" t="str">
        <f ca="1">IF(IF(CELL("type",H177)="v",H177,0)+IF(CELL("type",H188)="v",H188,0)+IF(CELL("type",H190)="v",H190,0)+IF(CELL("type",H192)="v",H192,0)=0,"",IF(CELL("type",H177)="v",H177,0)+IF(CELL("type",H188)="v",H188,0)+IF(CELL("type",H190)="v",H190,0)+IF(CELL("type",H192)="v",H192,0))</f>
        <v/>
      </c>
      <c r="I194" s="59"/>
      <c r="J194" s="67" t="s">
        <v>205</v>
      </c>
      <c r="K194" s="61" t="str">
        <f ca="1">IF(IF(CELL("type",K177)="v",K177,0)+IF(CELL("type",K188)="v",K188,0)+IF(CELL("type",K190)="v",K190,0)+IF(CELL("type",K192)="v",K192,0)=0,"",IF(CELL("type",K177)="v",K177,0)+IF(CELL("type",K188)="v",K188,0)+IF(CELL("type",K190)="v",K190,0)+IF(CELL("type",K192)="v",K192,0))</f>
        <v/>
      </c>
      <c r="L194" s="83"/>
      <c r="M194" s="67" t="s">
        <v>205</v>
      </c>
      <c r="N194" s="61" t="str">
        <f ca="1">IF(AND(CELL("type",H194)="v",CELL("type",K194)="v")=TRUE,IF(H194+K194=0,"",H194+K194),IF(AND(CELL("type",H194)="v",CELL("type",K194)&lt;&gt;"v")=TRUE,H194,IF(AND(CELL("type",H194)&lt;&gt;"v",CELL("type",K194)="v")=TRUE,K194,"")))</f>
        <v/>
      </c>
      <c r="O194" s="30"/>
      <c r="P194" s="30"/>
      <c r="Q194" s="119" t="str">
        <f ca="1">IF(AND(K$33=F$472,N(N194)&gt;0),"Please select the appropriate Development Category from the drop-down menu at the top of the Development Cost Pro Forma.","")</f>
        <v/>
      </c>
    </row>
    <row r="195" spans="1:26" x14ac:dyDescent="0.2">
      <c r="B195" s="28"/>
      <c r="C195" s="28"/>
      <c r="D195" s="28" t="s">
        <v>439</v>
      </c>
      <c r="E195" s="28"/>
      <c r="F195" s="28"/>
      <c r="G195" s="28"/>
      <c r="H195" s="28"/>
      <c r="I195" s="28"/>
      <c r="J195" s="28"/>
      <c r="K195" s="28"/>
      <c r="L195" s="28"/>
      <c r="M195" s="28"/>
      <c r="N195" s="28"/>
      <c r="O195" s="30"/>
      <c r="P195" s="30"/>
    </row>
    <row r="196" spans="1:26" ht="3.75" customHeight="1" thickBot="1" x14ac:dyDescent="0.25">
      <c r="B196" s="28"/>
      <c r="C196" s="28"/>
      <c r="D196" s="28"/>
      <c r="E196" s="28"/>
      <c r="F196" s="28"/>
      <c r="G196" s="28"/>
      <c r="H196" s="28"/>
      <c r="I196" s="28"/>
      <c r="J196" s="28"/>
      <c r="K196" s="28"/>
      <c r="L196" s="28"/>
      <c r="M196" s="28"/>
      <c r="N196" s="28"/>
      <c r="O196" s="30"/>
      <c r="P196" s="30"/>
    </row>
    <row r="197" spans="1:26" ht="3.75" customHeight="1" x14ac:dyDescent="0.2">
      <c r="A197" s="26"/>
      <c r="B197" s="26"/>
      <c r="C197" s="26"/>
      <c r="D197" s="26"/>
      <c r="E197" s="26"/>
      <c r="F197" s="26"/>
      <c r="G197" s="26"/>
      <c r="H197" s="26"/>
      <c r="I197" s="26"/>
      <c r="J197" s="26"/>
      <c r="K197" s="26"/>
      <c r="L197" s="26"/>
      <c r="M197" s="26"/>
      <c r="N197" s="26"/>
      <c r="O197" s="84"/>
      <c r="P197" s="84"/>
    </row>
    <row r="198" spans="1:26" x14ac:dyDescent="0.2">
      <c r="B198" s="29" t="str">
        <f>B$2</f>
        <v>NON-COMPETITIVE APPLICATION DEVELOPMENT COST PRO FORMA</v>
      </c>
      <c r="O198" s="30"/>
      <c r="P198" s="31" t="s">
        <v>440</v>
      </c>
    </row>
    <row r="199" spans="1:26" x14ac:dyDescent="0.2">
      <c r="O199" s="30"/>
      <c r="P199" s="30"/>
    </row>
    <row r="200" spans="1:26" x14ac:dyDescent="0.2">
      <c r="B200" s="29" t="s">
        <v>441</v>
      </c>
      <c r="C200" s="28"/>
      <c r="D200" s="28"/>
      <c r="E200" s="28"/>
      <c r="F200" s="28"/>
      <c r="G200" s="28"/>
      <c r="H200" s="28"/>
      <c r="I200" s="28"/>
      <c r="J200" s="28"/>
      <c r="K200" s="28"/>
      <c r="L200" s="28"/>
      <c r="M200" s="28"/>
      <c r="N200" s="28"/>
      <c r="O200" s="120"/>
      <c r="P200" s="30"/>
    </row>
    <row r="201" spans="1:26" x14ac:dyDescent="0.2">
      <c r="B201" s="29"/>
      <c r="C201" s="28"/>
      <c r="D201" s="28"/>
      <c r="E201" s="28"/>
      <c r="F201" s="28"/>
      <c r="G201" s="28"/>
      <c r="H201" s="28"/>
      <c r="I201" s="28"/>
      <c r="J201" s="28"/>
      <c r="K201" s="28"/>
      <c r="L201" s="28"/>
      <c r="M201" s="28"/>
      <c r="N201" s="28"/>
      <c r="O201" s="120"/>
      <c r="P201" s="30"/>
    </row>
    <row r="202" spans="1:26" x14ac:dyDescent="0.2">
      <c r="B202" s="29" t="s">
        <v>442</v>
      </c>
      <c r="C202" s="28"/>
      <c r="D202" s="28"/>
      <c r="E202" s="28"/>
      <c r="F202" s="28"/>
      <c r="G202" s="28"/>
      <c r="H202" s="28"/>
      <c r="I202" s="28"/>
      <c r="J202" s="28"/>
      <c r="K202" s="28"/>
      <c r="L202" s="28"/>
      <c r="M202" s="28"/>
      <c r="N202" s="28"/>
      <c r="O202" s="120"/>
      <c r="P202" s="30"/>
    </row>
    <row r="203" spans="1:26" x14ac:dyDescent="0.2">
      <c r="B203" s="29" t="s">
        <v>443</v>
      </c>
      <c r="C203" s="28"/>
      <c r="D203" s="28"/>
      <c r="E203" s="28"/>
      <c r="F203" s="28"/>
      <c r="G203" s="28"/>
      <c r="H203" s="28"/>
      <c r="I203" s="28"/>
      <c r="J203" s="28"/>
      <c r="K203" s="28"/>
      <c r="L203" s="28"/>
      <c r="M203" s="28"/>
      <c r="N203" s="28"/>
      <c r="O203" s="120"/>
      <c r="P203" s="30"/>
    </row>
    <row r="204" spans="1:26" x14ac:dyDescent="0.2">
      <c r="B204" s="28"/>
      <c r="C204" s="28"/>
      <c r="D204" s="28"/>
      <c r="E204" s="28"/>
      <c r="F204" s="28"/>
      <c r="G204" s="28"/>
      <c r="H204" s="28"/>
      <c r="I204" s="28"/>
      <c r="J204" s="28"/>
      <c r="K204" s="28"/>
      <c r="L204" s="28"/>
      <c r="M204" s="28"/>
      <c r="N204" s="28"/>
      <c r="O204" s="120"/>
      <c r="P204" s="30"/>
    </row>
    <row r="205" spans="1:26" x14ac:dyDescent="0.2">
      <c r="B205" s="29" t="s">
        <v>312</v>
      </c>
      <c r="C205" s="28"/>
      <c r="D205" s="28"/>
      <c r="E205" s="28"/>
      <c r="F205" s="28"/>
      <c r="G205" s="28"/>
      <c r="H205" s="28"/>
      <c r="I205" s="28"/>
      <c r="J205" s="28"/>
      <c r="K205" s="28"/>
      <c r="L205" s="28"/>
      <c r="M205" s="28"/>
      <c r="N205" s="28"/>
      <c r="O205" s="120"/>
      <c r="P205" s="30"/>
    </row>
    <row r="206" spans="1:26" x14ac:dyDescent="0.2">
      <c r="B206" s="28"/>
      <c r="C206" s="28"/>
      <c r="D206" s="28"/>
      <c r="E206" s="28"/>
      <c r="F206" s="28"/>
      <c r="G206" s="28"/>
      <c r="H206" s="28"/>
      <c r="I206" s="28"/>
      <c r="J206" s="28"/>
      <c r="K206" s="28"/>
      <c r="L206" s="28"/>
      <c r="M206" s="28"/>
      <c r="N206" s="28"/>
      <c r="O206" s="120"/>
      <c r="P206" s="30"/>
    </row>
    <row r="207" spans="1:26" x14ac:dyDescent="0.2">
      <c r="C207" s="121" t="s">
        <v>444</v>
      </c>
      <c r="D207" s="29"/>
      <c r="E207" s="29"/>
      <c r="F207" s="29"/>
      <c r="G207" s="28"/>
      <c r="H207" s="28"/>
      <c r="I207" s="28"/>
      <c r="J207" s="28"/>
      <c r="K207" s="28"/>
      <c r="L207" s="28"/>
      <c r="M207" s="28"/>
      <c r="N207" s="28"/>
      <c r="O207" s="120"/>
      <c r="P207" s="30"/>
    </row>
    <row r="208" spans="1:26" x14ac:dyDescent="0.2">
      <c r="C208" s="122" t="s">
        <v>445</v>
      </c>
      <c r="D208" s="28"/>
      <c r="E208" s="28"/>
      <c r="F208" s="28"/>
      <c r="G208" s="28"/>
      <c r="H208" s="28"/>
      <c r="I208" s="28"/>
      <c r="J208" s="28"/>
      <c r="K208" s="28"/>
      <c r="L208" s="28"/>
      <c r="M208" s="28"/>
      <c r="N208" s="28"/>
      <c r="O208" s="120"/>
      <c r="P208" s="30"/>
    </row>
    <row r="209" spans="3:16" x14ac:dyDescent="0.2">
      <c r="C209" s="123"/>
      <c r="D209" s="28"/>
      <c r="E209" s="28"/>
      <c r="F209" s="28"/>
      <c r="G209" s="28"/>
      <c r="H209" s="28"/>
      <c r="I209" s="28"/>
      <c r="J209" s="28"/>
      <c r="K209" s="28"/>
      <c r="L209" s="28"/>
      <c r="M209" s="28"/>
      <c r="N209" s="28"/>
      <c r="O209" s="120"/>
      <c r="P209" s="30"/>
    </row>
    <row r="210" spans="3:16" x14ac:dyDescent="0.2">
      <c r="D210" s="28" t="s">
        <v>446</v>
      </c>
      <c r="E210" s="28"/>
      <c r="F210" s="427"/>
      <c r="G210" s="439"/>
      <c r="H210" s="439"/>
      <c r="I210" s="439"/>
      <c r="J210" s="439"/>
      <c r="K210" s="439"/>
      <c r="L210" s="439"/>
      <c r="M210" s="439"/>
      <c r="N210" s="439"/>
      <c r="O210" s="440"/>
      <c r="P210" s="45" t="str">
        <f ca="1">IF(AND(F210="",N46&lt;&gt;""),"**","")</f>
        <v/>
      </c>
    </row>
    <row r="211" spans="3:16" x14ac:dyDescent="0.2">
      <c r="D211" s="28"/>
      <c r="E211" s="28"/>
      <c r="F211" s="441"/>
      <c r="G211" s="442"/>
      <c r="H211" s="442"/>
      <c r="I211" s="442"/>
      <c r="J211" s="442"/>
      <c r="K211" s="442"/>
      <c r="L211" s="442"/>
      <c r="M211" s="442"/>
      <c r="N211" s="442"/>
      <c r="O211" s="443"/>
      <c r="P211" s="30"/>
    </row>
    <row r="212" spans="3:16" x14ac:dyDescent="0.2">
      <c r="D212" s="28"/>
      <c r="E212" s="28"/>
      <c r="F212" s="444"/>
      <c r="G212" s="445"/>
      <c r="H212" s="445"/>
      <c r="I212" s="445"/>
      <c r="J212" s="445"/>
      <c r="K212" s="445"/>
      <c r="L212" s="445"/>
      <c r="M212" s="445"/>
      <c r="N212" s="445"/>
      <c r="O212" s="446"/>
      <c r="P212" s="30"/>
    </row>
    <row r="213" spans="3:16" x14ac:dyDescent="0.2">
      <c r="D213" s="28"/>
      <c r="E213" s="28"/>
      <c r="F213" s="28"/>
      <c r="G213" s="28"/>
      <c r="H213" s="28"/>
      <c r="I213" s="28"/>
      <c r="J213" s="28"/>
      <c r="K213" s="28"/>
      <c r="L213" s="28"/>
      <c r="M213" s="28"/>
      <c r="N213" s="28"/>
      <c r="O213" s="120"/>
      <c r="P213" s="30"/>
    </row>
    <row r="214" spans="3:16" x14ac:dyDescent="0.2">
      <c r="D214" s="28" t="s">
        <v>447</v>
      </c>
      <c r="E214" s="28"/>
      <c r="F214" s="427"/>
      <c r="G214" s="439"/>
      <c r="H214" s="439"/>
      <c r="I214" s="439"/>
      <c r="J214" s="439"/>
      <c r="K214" s="439"/>
      <c r="L214" s="439"/>
      <c r="M214" s="439"/>
      <c r="N214" s="439"/>
      <c r="O214" s="440"/>
      <c r="P214" s="45" t="str">
        <f ca="1">IF(AND(F214="",N56&lt;&gt;""),"**","")</f>
        <v/>
      </c>
    </row>
    <row r="215" spans="3:16" x14ac:dyDescent="0.2">
      <c r="C215" s="28"/>
      <c r="D215" s="28"/>
      <c r="E215" s="28"/>
      <c r="F215" s="441"/>
      <c r="G215" s="442"/>
      <c r="H215" s="442"/>
      <c r="I215" s="442"/>
      <c r="J215" s="442"/>
      <c r="K215" s="442"/>
      <c r="L215" s="442"/>
      <c r="M215" s="442"/>
      <c r="N215" s="442"/>
      <c r="O215" s="443"/>
      <c r="P215" s="30"/>
    </row>
    <row r="216" spans="3:16" x14ac:dyDescent="0.2">
      <c r="C216" s="28"/>
      <c r="D216" s="28"/>
      <c r="E216" s="28"/>
      <c r="F216" s="444"/>
      <c r="G216" s="445"/>
      <c r="H216" s="445"/>
      <c r="I216" s="445"/>
      <c r="J216" s="445"/>
      <c r="K216" s="445"/>
      <c r="L216" s="445"/>
      <c r="M216" s="445"/>
      <c r="N216" s="445"/>
      <c r="O216" s="446"/>
      <c r="P216" s="30"/>
    </row>
    <row r="217" spans="3:16" x14ac:dyDescent="0.2">
      <c r="C217" s="28"/>
      <c r="D217" s="28"/>
      <c r="E217" s="28"/>
      <c r="F217" s="28"/>
      <c r="G217" s="28"/>
      <c r="H217" s="28"/>
      <c r="I217" s="28"/>
      <c r="J217" s="28"/>
      <c r="K217" s="28"/>
      <c r="L217" s="28"/>
      <c r="M217" s="28"/>
      <c r="N217" s="28"/>
      <c r="O217" s="120"/>
      <c r="P217" s="30"/>
    </row>
    <row r="218" spans="3:16" x14ac:dyDescent="0.2">
      <c r="C218" s="121" t="s">
        <v>343</v>
      </c>
      <c r="D218" s="29"/>
      <c r="E218" s="29"/>
      <c r="F218" s="29"/>
      <c r="G218" s="28"/>
      <c r="H218" s="28"/>
      <c r="I218" s="28"/>
      <c r="J218" s="28"/>
      <c r="K218" s="28"/>
      <c r="L218" s="28"/>
      <c r="M218" s="28"/>
      <c r="N218" s="28"/>
      <c r="O218" s="120"/>
      <c r="P218" s="30"/>
    </row>
    <row r="219" spans="3:16" x14ac:dyDescent="0.2">
      <c r="C219" s="122" t="s">
        <v>448</v>
      </c>
      <c r="D219" s="28"/>
      <c r="E219" s="28"/>
      <c r="F219" s="28"/>
      <c r="G219" s="28"/>
      <c r="H219" s="28"/>
      <c r="I219" s="28"/>
      <c r="J219" s="28"/>
      <c r="K219" s="28"/>
      <c r="L219" s="28"/>
      <c r="M219" s="28"/>
      <c r="N219" s="28"/>
      <c r="O219" s="120"/>
      <c r="P219" s="30"/>
    </row>
    <row r="220" spans="3:16" x14ac:dyDescent="0.2">
      <c r="C220" s="94"/>
      <c r="D220" s="28"/>
      <c r="E220" s="28"/>
      <c r="F220" s="28"/>
      <c r="G220" s="28"/>
      <c r="H220" s="28"/>
      <c r="I220" s="28"/>
      <c r="J220" s="28"/>
      <c r="K220" s="28"/>
      <c r="L220" s="28"/>
      <c r="M220" s="28"/>
      <c r="N220" s="28"/>
      <c r="O220" s="120"/>
      <c r="P220" s="30"/>
    </row>
    <row r="221" spans="3:16" ht="12.6" customHeight="1" x14ac:dyDescent="0.2">
      <c r="D221" s="28" t="s">
        <v>449</v>
      </c>
      <c r="E221" s="28"/>
      <c r="F221" s="427"/>
      <c r="G221" s="428"/>
      <c r="H221" s="428"/>
      <c r="I221" s="428"/>
      <c r="J221" s="428"/>
      <c r="K221" s="428"/>
      <c r="L221" s="428"/>
      <c r="M221" s="428"/>
      <c r="N221" s="428"/>
      <c r="O221" s="429"/>
      <c r="P221" s="45" t="str">
        <f ca="1">IF(AND(F221="",N103&lt;&gt;""),"**","")</f>
        <v/>
      </c>
    </row>
    <row r="222" spans="3:16" x14ac:dyDescent="0.2">
      <c r="D222" s="28"/>
      <c r="E222" s="28"/>
      <c r="F222" s="430"/>
      <c r="G222" s="431"/>
      <c r="H222" s="431"/>
      <c r="I222" s="431"/>
      <c r="J222" s="431"/>
      <c r="K222" s="431"/>
      <c r="L222" s="431"/>
      <c r="M222" s="431"/>
      <c r="N222" s="431"/>
      <c r="O222" s="432"/>
      <c r="P222" s="30"/>
    </row>
    <row r="223" spans="3:16" x14ac:dyDescent="0.2">
      <c r="D223" s="28"/>
      <c r="E223" s="28"/>
      <c r="F223" s="430"/>
      <c r="G223" s="431"/>
      <c r="H223" s="431"/>
      <c r="I223" s="431"/>
      <c r="J223" s="431"/>
      <c r="K223" s="431"/>
      <c r="L223" s="431"/>
      <c r="M223" s="431"/>
      <c r="N223" s="431"/>
      <c r="O223" s="432"/>
      <c r="P223" s="30"/>
    </row>
    <row r="224" spans="3:16" x14ac:dyDescent="0.2">
      <c r="D224" s="28"/>
      <c r="E224" s="28"/>
      <c r="F224" s="430"/>
      <c r="G224" s="431"/>
      <c r="H224" s="431"/>
      <c r="I224" s="431"/>
      <c r="J224" s="431"/>
      <c r="K224" s="431"/>
      <c r="L224" s="431"/>
      <c r="M224" s="431"/>
      <c r="N224" s="431"/>
      <c r="O224" s="432"/>
      <c r="P224" s="30"/>
    </row>
    <row r="225" spans="3:16" x14ac:dyDescent="0.2">
      <c r="D225" s="28"/>
      <c r="E225" s="28"/>
      <c r="F225" s="433"/>
      <c r="G225" s="434"/>
      <c r="H225" s="434"/>
      <c r="I225" s="434"/>
      <c r="J225" s="434"/>
      <c r="K225" s="434"/>
      <c r="L225" s="434"/>
      <c r="M225" s="434"/>
      <c r="N225" s="434"/>
      <c r="O225" s="435"/>
      <c r="P225" s="30"/>
    </row>
    <row r="226" spans="3:16" x14ac:dyDescent="0.2">
      <c r="D226" s="28"/>
      <c r="E226" s="28"/>
      <c r="F226" s="28"/>
      <c r="G226" s="28"/>
      <c r="H226" s="28"/>
      <c r="I226" s="28"/>
      <c r="J226" s="28"/>
      <c r="K226" s="28"/>
      <c r="L226" s="28"/>
      <c r="M226" s="28"/>
      <c r="N226" s="28"/>
      <c r="O226" s="120"/>
      <c r="P226" s="30"/>
    </row>
    <row r="227" spans="3:16" ht="12.6" customHeight="1" x14ac:dyDescent="0.2">
      <c r="D227" s="28" t="s">
        <v>447</v>
      </c>
      <c r="E227" s="28"/>
      <c r="F227" s="427"/>
      <c r="G227" s="428"/>
      <c r="H227" s="428"/>
      <c r="I227" s="428"/>
      <c r="J227" s="428"/>
      <c r="K227" s="428"/>
      <c r="L227" s="428"/>
      <c r="M227" s="428"/>
      <c r="N227" s="428"/>
      <c r="O227" s="429"/>
      <c r="P227" s="45" t="str">
        <f ca="1">IF(AND(F227="",N127&lt;&gt;""),"**","")</f>
        <v/>
      </c>
    </row>
    <row r="228" spans="3:16" x14ac:dyDescent="0.2">
      <c r="C228" s="28"/>
      <c r="D228" s="28"/>
      <c r="E228" s="28"/>
      <c r="F228" s="430"/>
      <c r="G228" s="431"/>
      <c r="H228" s="431"/>
      <c r="I228" s="431"/>
      <c r="J228" s="431"/>
      <c r="K228" s="431"/>
      <c r="L228" s="431"/>
      <c r="M228" s="431"/>
      <c r="N228" s="431"/>
      <c r="O228" s="432"/>
      <c r="P228" s="30"/>
    </row>
    <row r="229" spans="3:16" x14ac:dyDescent="0.2">
      <c r="C229" s="28"/>
      <c r="D229" s="28"/>
      <c r="E229" s="28"/>
      <c r="F229" s="430"/>
      <c r="G229" s="431"/>
      <c r="H229" s="431"/>
      <c r="I229" s="431"/>
      <c r="J229" s="431"/>
      <c r="K229" s="431"/>
      <c r="L229" s="431"/>
      <c r="M229" s="431"/>
      <c r="N229" s="431"/>
      <c r="O229" s="432"/>
      <c r="P229" s="30"/>
    </row>
    <row r="230" spans="3:16" x14ac:dyDescent="0.2">
      <c r="C230" s="28"/>
      <c r="D230" s="28"/>
      <c r="E230" s="28"/>
      <c r="F230" s="430"/>
      <c r="G230" s="431"/>
      <c r="H230" s="431"/>
      <c r="I230" s="431"/>
      <c r="J230" s="431"/>
      <c r="K230" s="431"/>
      <c r="L230" s="431"/>
      <c r="M230" s="431"/>
      <c r="N230" s="431"/>
      <c r="O230" s="432"/>
      <c r="P230" s="30"/>
    </row>
    <row r="231" spans="3:16" x14ac:dyDescent="0.2">
      <c r="C231" s="28"/>
      <c r="D231" s="28"/>
      <c r="E231" s="28"/>
      <c r="F231" s="433"/>
      <c r="G231" s="434"/>
      <c r="H231" s="434"/>
      <c r="I231" s="434"/>
      <c r="J231" s="434"/>
      <c r="K231" s="434"/>
      <c r="L231" s="434"/>
      <c r="M231" s="434"/>
      <c r="N231" s="434"/>
      <c r="O231" s="435"/>
      <c r="P231" s="30"/>
    </row>
    <row r="232" spans="3:16" x14ac:dyDescent="0.2">
      <c r="O232" s="30"/>
      <c r="P232" s="30"/>
    </row>
    <row r="233" spans="3:16" x14ac:dyDescent="0.2">
      <c r="C233" s="121" t="s">
        <v>450</v>
      </c>
      <c r="D233" s="29"/>
      <c r="E233" s="29"/>
      <c r="F233" s="29"/>
      <c r="G233" s="28"/>
      <c r="H233" s="28"/>
      <c r="I233" s="28"/>
      <c r="J233" s="28"/>
      <c r="K233" s="28"/>
      <c r="L233" s="28"/>
      <c r="M233" s="28"/>
      <c r="N233" s="28"/>
      <c r="O233" s="120"/>
      <c r="P233" s="30"/>
    </row>
    <row r="234" spans="3:16" x14ac:dyDescent="0.2">
      <c r="C234" s="122" t="s">
        <v>451</v>
      </c>
      <c r="D234" s="28"/>
      <c r="E234" s="28"/>
      <c r="F234" s="28"/>
      <c r="G234" s="98"/>
      <c r="H234" s="98"/>
      <c r="I234" s="98"/>
      <c r="J234" s="98"/>
      <c r="K234" s="98"/>
      <c r="L234" s="98"/>
      <c r="M234" s="98"/>
      <c r="N234" s="98"/>
      <c r="O234" s="124"/>
      <c r="P234" s="30"/>
    </row>
    <row r="235" spans="3:16" x14ac:dyDescent="0.2">
      <c r="C235" s="123"/>
      <c r="D235" s="28"/>
      <c r="E235" s="28"/>
      <c r="F235" s="28"/>
      <c r="G235" s="98"/>
      <c r="H235" s="98"/>
      <c r="I235" s="98"/>
      <c r="J235" s="98"/>
      <c r="K235" s="98"/>
      <c r="L235" s="98"/>
      <c r="M235" s="98"/>
      <c r="N235" s="98"/>
      <c r="O235" s="124"/>
      <c r="P235" s="30"/>
    </row>
    <row r="236" spans="3:16" x14ac:dyDescent="0.2">
      <c r="D236" s="28" t="s">
        <v>452</v>
      </c>
      <c r="E236" s="28"/>
      <c r="F236" s="427"/>
      <c r="G236" s="428"/>
      <c r="H236" s="428"/>
      <c r="I236" s="428"/>
      <c r="J236" s="428"/>
      <c r="K236" s="428"/>
      <c r="L236" s="428"/>
      <c r="M236" s="428"/>
      <c r="N236" s="428"/>
      <c r="O236" s="429"/>
      <c r="P236" s="45" t="str">
        <f ca="1">IF(AND(F236="",N164&lt;&gt;""),"**","")</f>
        <v/>
      </c>
    </row>
    <row r="237" spans="3:16" x14ac:dyDescent="0.2">
      <c r="D237" s="28"/>
      <c r="E237" s="28"/>
      <c r="F237" s="430"/>
      <c r="G237" s="431"/>
      <c r="H237" s="431"/>
      <c r="I237" s="431"/>
      <c r="J237" s="431"/>
      <c r="K237" s="431"/>
      <c r="L237" s="431"/>
      <c r="M237" s="431"/>
      <c r="N237" s="431"/>
      <c r="O237" s="432"/>
      <c r="P237" s="30"/>
    </row>
    <row r="238" spans="3:16" x14ac:dyDescent="0.2">
      <c r="D238" s="28"/>
      <c r="E238" s="28"/>
      <c r="F238" s="433"/>
      <c r="G238" s="434"/>
      <c r="H238" s="434"/>
      <c r="I238" s="434"/>
      <c r="J238" s="434"/>
      <c r="K238" s="434"/>
      <c r="L238" s="434"/>
      <c r="M238" s="434"/>
      <c r="N238" s="434"/>
      <c r="O238" s="435"/>
      <c r="P238" s="30"/>
    </row>
    <row r="239" spans="3:16" x14ac:dyDescent="0.2">
      <c r="C239" s="98"/>
      <c r="D239" s="98"/>
      <c r="E239" s="98"/>
      <c r="F239" s="125"/>
      <c r="G239" s="98"/>
      <c r="H239" s="98"/>
      <c r="I239" s="98"/>
      <c r="J239" s="98"/>
      <c r="K239" s="98"/>
      <c r="L239" s="98"/>
      <c r="M239" s="98"/>
      <c r="N239" s="98"/>
      <c r="O239" s="124"/>
      <c r="P239" s="30"/>
    </row>
    <row r="240" spans="3:16" x14ac:dyDescent="0.2">
      <c r="C240" s="121" t="s">
        <v>453</v>
      </c>
      <c r="D240" s="29"/>
      <c r="E240" s="29"/>
      <c r="F240" s="29"/>
      <c r="G240" s="29"/>
      <c r="H240" s="29"/>
      <c r="I240" s="28"/>
      <c r="J240" s="28"/>
      <c r="K240" s="28"/>
      <c r="L240" s="28"/>
      <c r="M240" s="28"/>
      <c r="N240" s="28"/>
      <c r="O240" s="120"/>
      <c r="P240" s="30"/>
    </row>
    <row r="241" spans="2:18" x14ac:dyDescent="0.2">
      <c r="C241" s="122" t="s">
        <v>454</v>
      </c>
      <c r="D241" s="28"/>
      <c r="E241" s="28"/>
      <c r="F241" s="28"/>
      <c r="G241" s="28"/>
      <c r="H241" s="28"/>
      <c r="I241" s="28"/>
      <c r="J241" s="28"/>
      <c r="K241" s="28"/>
      <c r="L241" s="28"/>
      <c r="M241" s="28"/>
      <c r="N241" s="28"/>
      <c r="O241" s="120"/>
      <c r="P241" s="30"/>
    </row>
    <row r="242" spans="2:18" x14ac:dyDescent="0.2">
      <c r="C242" s="122"/>
      <c r="D242" s="28"/>
      <c r="E242" s="28"/>
      <c r="F242" s="28"/>
      <c r="G242" s="28"/>
      <c r="H242" s="28"/>
      <c r="I242" s="28"/>
      <c r="J242" s="28"/>
      <c r="K242" s="28"/>
      <c r="L242" s="28"/>
      <c r="M242" s="28"/>
      <c r="N242" s="28"/>
      <c r="O242" s="120"/>
      <c r="P242" s="30"/>
    </row>
    <row r="243" spans="2:18" x14ac:dyDescent="0.2">
      <c r="D243" s="28" t="s">
        <v>447</v>
      </c>
      <c r="E243" s="28"/>
      <c r="F243" s="427"/>
      <c r="G243" s="428"/>
      <c r="H243" s="428"/>
      <c r="I243" s="428"/>
      <c r="J243" s="428"/>
      <c r="K243" s="428"/>
      <c r="L243" s="428"/>
      <c r="M243" s="428"/>
      <c r="N243" s="428"/>
      <c r="O243" s="429"/>
      <c r="P243" s="45" t="str">
        <f ca="1">IF(AND(F243="",N172&lt;&gt;""),"**","")</f>
        <v/>
      </c>
    </row>
    <row r="244" spans="2:18" x14ac:dyDescent="0.2">
      <c r="B244" s="28"/>
      <c r="C244" s="28"/>
      <c r="D244" s="28"/>
      <c r="E244" s="28"/>
      <c r="F244" s="430"/>
      <c r="G244" s="431"/>
      <c r="H244" s="431"/>
      <c r="I244" s="431"/>
      <c r="J244" s="431"/>
      <c r="K244" s="431"/>
      <c r="L244" s="431"/>
      <c r="M244" s="431"/>
      <c r="N244" s="431"/>
      <c r="O244" s="432"/>
      <c r="P244" s="30"/>
    </row>
    <row r="245" spans="2:18" x14ac:dyDescent="0.2">
      <c r="B245" s="28"/>
      <c r="C245" s="28"/>
      <c r="D245" s="28"/>
      <c r="E245" s="28"/>
      <c r="F245" s="433"/>
      <c r="G245" s="434"/>
      <c r="H245" s="434"/>
      <c r="I245" s="434"/>
      <c r="J245" s="434"/>
      <c r="K245" s="434"/>
      <c r="L245" s="434"/>
      <c r="M245" s="434"/>
      <c r="N245" s="434"/>
      <c r="O245" s="435"/>
      <c r="P245" s="30"/>
    </row>
    <row r="246" spans="2:18" x14ac:dyDescent="0.2">
      <c r="B246" s="98"/>
      <c r="C246" s="98"/>
      <c r="D246" s="98"/>
      <c r="E246" s="98"/>
      <c r="F246" s="98"/>
      <c r="G246" s="98"/>
      <c r="H246" s="98"/>
      <c r="I246" s="98"/>
      <c r="J246" s="98"/>
      <c r="K246" s="98"/>
      <c r="L246" s="98"/>
      <c r="M246" s="98"/>
      <c r="N246" s="98"/>
      <c r="O246" s="124"/>
      <c r="P246" s="30"/>
    </row>
    <row r="247" spans="2:18" x14ac:dyDescent="0.2">
      <c r="B247" s="28"/>
      <c r="C247" s="28"/>
      <c r="D247" s="28"/>
      <c r="E247" s="28"/>
      <c r="F247" s="28"/>
      <c r="G247" s="28"/>
      <c r="H247" s="28"/>
      <c r="I247" s="28"/>
      <c r="J247" s="28"/>
      <c r="K247" s="28"/>
      <c r="L247" s="28"/>
      <c r="M247" s="28"/>
      <c r="N247" s="28"/>
      <c r="O247" s="120"/>
      <c r="P247" s="30"/>
    </row>
    <row r="248" spans="2:18" x14ac:dyDescent="0.2">
      <c r="B248" s="126" t="s">
        <v>455</v>
      </c>
      <c r="C248" s="28"/>
      <c r="D248" s="126" t="s">
        <v>456</v>
      </c>
      <c r="F248" s="51"/>
      <c r="G248" s="51"/>
      <c r="H248" s="51"/>
      <c r="I248" s="51"/>
      <c r="J248" s="51"/>
      <c r="K248" s="51"/>
      <c r="L248" s="51"/>
      <c r="M248" s="51"/>
      <c r="N248" s="51"/>
      <c r="O248" s="127"/>
      <c r="P248" s="30"/>
    </row>
    <row r="249" spans="2:18" x14ac:dyDescent="0.2">
      <c r="B249" s="28"/>
      <c r="C249" s="28"/>
      <c r="D249" s="126" t="s">
        <v>457</v>
      </c>
      <c r="F249" s="51"/>
      <c r="G249" s="51"/>
      <c r="H249" s="51"/>
      <c r="I249" s="51"/>
      <c r="J249" s="51"/>
      <c r="K249" s="51"/>
      <c r="L249" s="51"/>
      <c r="M249" s="51"/>
      <c r="N249" s="51"/>
      <c r="O249" s="127"/>
      <c r="P249" s="30"/>
    </row>
    <row r="250" spans="2:18" x14ac:dyDescent="0.2">
      <c r="B250" s="28"/>
      <c r="C250" s="28"/>
      <c r="D250" s="126" t="s">
        <v>458</v>
      </c>
      <c r="F250" s="51"/>
      <c r="G250" s="51"/>
      <c r="H250" s="51"/>
      <c r="I250" s="51"/>
      <c r="J250" s="51"/>
      <c r="K250" s="51"/>
      <c r="L250" s="51"/>
      <c r="M250" s="51"/>
      <c r="N250" s="51"/>
      <c r="O250" s="127"/>
      <c r="P250" s="30"/>
    </row>
    <row r="251" spans="2:18" x14ac:dyDescent="0.2">
      <c r="O251" s="30"/>
      <c r="P251" s="30"/>
    </row>
    <row r="252" spans="2:18" x14ac:dyDescent="0.2">
      <c r="D252" s="36" t="str">
        <f>IF(OR(K$33=F$474,K$33=F$549),"What is the proposed LIHTC Set-Aside Percentage?","")</f>
        <v/>
      </c>
      <c r="I252" s="398" t="s">
        <v>459</v>
      </c>
      <c r="J252" s="398"/>
      <c r="K252" s="398"/>
      <c r="O252" s="30"/>
      <c r="P252" s="30"/>
    </row>
    <row r="253" spans="2:18" x14ac:dyDescent="0.2">
      <c r="D253" s="36" t="str">
        <f>IF(OR(K$33=F$474,K$33=F$549),"Does the proposed Development qualify for a 30% basis boost?","")</f>
        <v/>
      </c>
      <c r="I253" s="399" t="s">
        <v>460</v>
      </c>
      <c r="J253" s="399"/>
      <c r="K253" s="399"/>
      <c r="O253" s="30"/>
      <c r="P253" s="30"/>
    </row>
    <row r="254" spans="2:18" x14ac:dyDescent="0.2">
      <c r="O254" s="30"/>
      <c r="P254" s="30"/>
    </row>
    <row r="255" spans="2:18" x14ac:dyDescent="0.2">
      <c r="D255" s="36" t="str">
        <f>IF(OR(K$33=F$474,K$33=F$549),"The minimum amount of 'rehabilitation expenditures' required by IRC/FHFC during any 24-month period is met if (i) the total 'rehabilitation ","")</f>
        <v/>
      </c>
      <c r="O255" s="30"/>
      <c r="P255" s="30"/>
    </row>
    <row r="256" spans="2:18" x14ac:dyDescent="0.2">
      <c r="D256" s="36" t="str">
        <f>IF(OR(K$33=F$474,K$33=F$549),"expenditures' are at least 20 percent of the adjusted basis of the (acquired) building (or "&amp;TEXT(20%*N(N175),"$#,##0")&amp;") and (ii) the qualified basis of the ","")</f>
        <v/>
      </c>
      <c r="O256" s="30"/>
      <c r="P256" s="30"/>
      <c r="Q256" s="128" t="str">
        <f>IF(OR(K33="Rehabilitation (w/ or w/o Acquisition)",K33="Preservation (w/ or w/o Acquisition)"),20%*N(N175),"")</f>
        <v/>
      </c>
      <c r="R256" s="36" t="str">
        <f>IF(OR(K33="Rehabilitation (w/ or w/o Acquisition)",K33="Preservation (w/ or w/o Acquisition)"),"= 20 percent of the adjusted basis of the (acquired) building.","")</f>
        <v/>
      </c>
    </row>
    <row r="257" spans="1:27" x14ac:dyDescent="0.2">
      <c r="D257" s="36" t="str">
        <f>IF(OR(K$33=F$474,K$33=F$549),"'rehabilitation expenditures,' when divided by the number of low-income units is $15,000 or more.  Total 'rehabilitation expenditures' are being ","")</f>
        <v/>
      </c>
      <c r="O257" s="30"/>
      <c r="P257" s="30"/>
      <c r="Q257" s="128" t="str">
        <f>IF(OR(K33="Rehabilitation (w/ or w/o Acquisition)",K33="Preservation (w/ or w/o Acquisition)"),N(H177)-N(H175)+N(H183),"")</f>
        <v/>
      </c>
      <c r="R257" s="36" t="str">
        <f>IF(OR(K33="Rehabilitation (w/ or w/o Acquisition)",K33="Preservation (w/ or w/o Acquisition)"),"= The total 'rehabilitation expenditures' of the proposed Development.","")</f>
        <v/>
      </c>
    </row>
    <row r="258" spans="1:27" x14ac:dyDescent="0.2">
      <c r="D258" s="36" t="str">
        <f>IF(OR(K$33=F$474,K$33=F$549),"represented as "&amp;TEXT(N(H177)-N(H175)+N(H183),"$#,##0")&amp;", as well as having "&amp;TEXT(IF(N(K34)*N(I252)/100=0,0,(N(H177)-N(H175)+N(H183))*IF(I253="Yes",1.3,1)*N(I252)/100/ROUNDUP(N(K34)*N(I252)/100,0)),"$#,##0")&amp;" of qualified basis per low-income unit.  (Assumes adjusted basis is the same as ","")</f>
        <v/>
      </c>
      <c r="O258" s="30"/>
      <c r="P258" s="30"/>
      <c r="Q258" s="128" t="str">
        <f>IF(OR(K33="Rehabilitation (w/ or w/o Acquisition)",K33="Preservation (w/ or w/o Acquisition)"),IF(N(K34)*N(I252)/100=0,0,(N(H177)-N(H175)+N(H183))*IF(I253="Yes",1.3,1)*N(I252)/100/ROUNDUP(N(K34)*N(I252)/100,0)),"")</f>
        <v/>
      </c>
      <c r="R258" s="36" t="str">
        <f>IF(OR(K33="Rehabilitation (w/ or w/o Acquisition)",K33="Preservation (w/ or w/o Acquisition)"),"= The qualified basis of the 'rehabilitation expenditures' or the proposed Development divided by the number of low-income units.","")</f>
        <v/>
      </c>
    </row>
    <row r="259" spans="1:27" x14ac:dyDescent="0.2">
      <c r="D259" s="36" t="str">
        <f>IF(OR(K$33=F$474,K$33=F$549),"eligible basis for Application purposes.) ","")</f>
        <v/>
      </c>
      <c r="O259" s="30"/>
      <c r="P259" s="30"/>
    </row>
    <row r="260" spans="1:27" ht="3.75" customHeight="1" thickBot="1" x14ac:dyDescent="0.25">
      <c r="O260" s="30"/>
      <c r="P260" s="30"/>
    </row>
    <row r="261" spans="1:27" ht="3.75" customHeight="1" x14ac:dyDescent="0.2">
      <c r="A261" s="26"/>
      <c r="B261" s="26"/>
      <c r="C261" s="26"/>
      <c r="D261" s="26"/>
      <c r="E261" s="26"/>
      <c r="F261" s="26"/>
      <c r="G261" s="26"/>
      <c r="H261" s="26"/>
      <c r="I261" s="26"/>
      <c r="J261" s="26"/>
      <c r="K261" s="26"/>
      <c r="L261" s="26"/>
      <c r="M261" s="26"/>
      <c r="N261" s="26"/>
      <c r="O261" s="84"/>
      <c r="P261" s="84"/>
      <c r="Q261" s="417" t="s">
        <v>461</v>
      </c>
      <c r="R261" s="418"/>
      <c r="S261" s="418"/>
      <c r="T261" s="418"/>
      <c r="U261" s="418"/>
      <c r="V261" s="418"/>
      <c r="W261" s="418"/>
      <c r="X261" s="418"/>
      <c r="Y261" s="418"/>
      <c r="Z261" s="419"/>
    </row>
    <row r="262" spans="1:27" ht="13.5" customHeight="1" x14ac:dyDescent="0.2">
      <c r="B262" s="29" t="str">
        <f>B$2</f>
        <v>NON-COMPETITIVE APPLICATION DEVELOPMENT COST PRO FORMA</v>
      </c>
      <c r="O262" s="30"/>
      <c r="P262" s="31" t="s">
        <v>462</v>
      </c>
      <c r="Q262" s="420"/>
      <c r="R262" s="421"/>
      <c r="S262" s="421"/>
      <c r="T262" s="421"/>
      <c r="U262" s="421"/>
      <c r="V262" s="421"/>
      <c r="W262" s="421"/>
      <c r="X262" s="421"/>
      <c r="Y262" s="421"/>
      <c r="Z262" s="422"/>
    </row>
    <row r="263" spans="1:27" x14ac:dyDescent="0.2">
      <c r="O263" s="30"/>
      <c r="P263" s="30"/>
      <c r="Q263" s="420"/>
      <c r="R263" s="421"/>
      <c r="S263" s="421"/>
      <c r="T263" s="421"/>
      <c r="U263" s="421"/>
      <c r="V263" s="421"/>
      <c r="W263" s="421"/>
      <c r="X263" s="421"/>
      <c r="Y263" s="421"/>
      <c r="Z263" s="422"/>
    </row>
    <row r="264" spans="1:27" ht="13.5" thickBot="1" x14ac:dyDescent="0.25">
      <c r="O264" s="30"/>
      <c r="P264" s="30"/>
      <c r="Q264" s="423"/>
      <c r="R264" s="424"/>
      <c r="S264" s="424"/>
      <c r="T264" s="424"/>
      <c r="U264" s="424"/>
      <c r="V264" s="424"/>
      <c r="W264" s="424"/>
      <c r="X264" s="424"/>
      <c r="Y264" s="424"/>
      <c r="Z264" s="425"/>
    </row>
    <row r="265" spans="1:27" x14ac:dyDescent="0.2">
      <c r="B265" s="29" t="s">
        <v>463</v>
      </c>
      <c r="C265" s="28"/>
      <c r="D265" s="28"/>
      <c r="E265" s="28"/>
      <c r="F265" s="28"/>
      <c r="G265" s="28"/>
      <c r="H265" s="28"/>
      <c r="I265" s="28"/>
      <c r="J265" s="28"/>
      <c r="K265" s="129"/>
      <c r="L265" s="87"/>
      <c r="M265" s="87"/>
      <c r="O265" s="30"/>
      <c r="P265" s="30"/>
    </row>
    <row r="266" spans="1:27" x14ac:dyDescent="0.2">
      <c r="B266" s="29"/>
      <c r="C266" s="28"/>
      <c r="D266" s="28"/>
      <c r="E266" s="28"/>
      <c r="F266" s="28"/>
      <c r="G266" s="28"/>
      <c r="H266" s="129" t="s">
        <v>464</v>
      </c>
      <c r="I266" s="129"/>
      <c r="J266" s="28"/>
      <c r="K266" s="426" t="s">
        <v>465</v>
      </c>
      <c r="L266" s="426"/>
      <c r="M266" s="426"/>
      <c r="N266" s="426"/>
      <c r="O266" s="30"/>
      <c r="P266" s="80"/>
    </row>
    <row r="267" spans="1:27" x14ac:dyDescent="0.2">
      <c r="B267" s="28"/>
      <c r="C267" s="28"/>
      <c r="D267" s="28"/>
      <c r="E267" s="28"/>
      <c r="F267" s="28"/>
      <c r="G267" s="28"/>
      <c r="H267" s="28"/>
      <c r="I267" s="28"/>
      <c r="J267" s="28"/>
      <c r="K267" s="28"/>
      <c r="L267" s="28"/>
      <c r="M267" s="28"/>
      <c r="O267" s="80"/>
      <c r="P267" s="80"/>
      <c r="Q267" s="80"/>
      <c r="R267" s="80"/>
      <c r="S267" s="80"/>
      <c r="T267" s="80"/>
      <c r="U267" s="80"/>
      <c r="V267" s="80"/>
      <c r="W267" s="80"/>
      <c r="X267" s="80"/>
      <c r="Y267" s="80"/>
      <c r="Z267" s="80"/>
      <c r="AA267" s="80"/>
    </row>
    <row r="268" spans="1:27" x14ac:dyDescent="0.2">
      <c r="B268" s="43" t="s">
        <v>466</v>
      </c>
      <c r="C268" s="29" t="s">
        <v>467</v>
      </c>
      <c r="D268" s="28"/>
      <c r="E268" s="28"/>
      <c r="F268" s="28"/>
      <c r="G268" s="43" t="s">
        <v>205</v>
      </c>
      <c r="H268" s="61" t="str">
        <f ca="1">IF(N194="","",N194)</f>
        <v/>
      </c>
      <c r="I268" s="28"/>
      <c r="J268" s="55"/>
      <c r="O268" s="80"/>
      <c r="P268" s="80"/>
      <c r="Q268" s="80"/>
      <c r="R268" s="80"/>
      <c r="S268" s="80"/>
      <c r="T268" s="80"/>
      <c r="U268" s="80"/>
      <c r="V268" s="80"/>
      <c r="W268" s="80"/>
      <c r="X268" s="80"/>
      <c r="Y268" s="80"/>
      <c r="Z268" s="80"/>
      <c r="AA268" s="80"/>
    </row>
    <row r="269" spans="1:27" x14ac:dyDescent="0.2">
      <c r="B269" s="28"/>
      <c r="C269" s="28"/>
      <c r="D269" s="28"/>
      <c r="E269" s="28"/>
      <c r="F269" s="28"/>
      <c r="G269" s="28"/>
      <c r="H269" s="60"/>
      <c r="I269" s="28"/>
      <c r="J269" s="55"/>
      <c r="K269" s="55"/>
      <c r="L269" s="55"/>
      <c r="M269" s="55"/>
      <c r="O269" s="80"/>
      <c r="P269" s="80"/>
      <c r="Q269" s="80"/>
      <c r="R269" s="80"/>
      <c r="S269" s="80"/>
      <c r="T269" s="80"/>
      <c r="U269" s="80"/>
      <c r="V269" s="80"/>
      <c r="W269" s="80"/>
      <c r="X269" s="80"/>
      <c r="Y269" s="80"/>
      <c r="Z269" s="80"/>
      <c r="AA269" s="80"/>
    </row>
    <row r="270" spans="1:27" x14ac:dyDescent="0.2">
      <c r="B270" s="43" t="s">
        <v>414</v>
      </c>
      <c r="C270" s="29" t="s">
        <v>468</v>
      </c>
      <c r="D270" s="28"/>
      <c r="E270" s="28"/>
      <c r="F270" s="28"/>
      <c r="G270" s="28"/>
      <c r="H270" s="60"/>
      <c r="I270" s="28"/>
      <c r="J270" s="55"/>
      <c r="K270" s="55"/>
      <c r="L270" s="55"/>
      <c r="M270" s="55"/>
      <c r="O270" s="80"/>
      <c r="P270" s="80"/>
      <c r="Q270" s="80"/>
      <c r="R270" s="80"/>
      <c r="S270" s="80"/>
      <c r="T270" s="80"/>
      <c r="U270" s="80"/>
      <c r="V270" s="80"/>
      <c r="W270" s="80"/>
      <c r="X270" s="80"/>
      <c r="Y270" s="80"/>
      <c r="Z270" s="80"/>
      <c r="AA270" s="80"/>
    </row>
    <row r="271" spans="1:27" x14ac:dyDescent="0.2">
      <c r="B271" s="28"/>
      <c r="C271" s="28"/>
      <c r="D271" s="28"/>
      <c r="E271" s="28"/>
      <c r="F271" s="28"/>
      <c r="G271" s="44"/>
      <c r="H271" s="60"/>
      <c r="I271" s="28"/>
      <c r="J271" s="55"/>
      <c r="K271" s="55"/>
      <c r="L271" s="55"/>
      <c r="M271" s="55"/>
      <c r="O271" s="80"/>
      <c r="P271" s="80"/>
      <c r="Q271" s="80"/>
      <c r="R271" s="80"/>
      <c r="S271" s="80"/>
      <c r="T271" s="80"/>
      <c r="U271" s="80"/>
      <c r="V271" s="80"/>
      <c r="W271" s="80"/>
      <c r="X271" s="80"/>
      <c r="Y271" s="80"/>
      <c r="Z271" s="80"/>
      <c r="AA271" s="80"/>
    </row>
    <row r="272" spans="1:27" ht="12.75" customHeight="1" x14ac:dyDescent="0.2">
      <c r="B272" s="130">
        <f>MAX(B$271:B271)+1</f>
        <v>1</v>
      </c>
      <c r="C272" s="28" t="s">
        <v>469</v>
      </c>
      <c r="D272" s="28"/>
      <c r="E272" s="28"/>
      <c r="F272" s="28"/>
      <c r="G272" s="44" t="s">
        <v>205</v>
      </c>
      <c r="H272" s="58"/>
      <c r="I272" s="28"/>
      <c r="J272" s="55"/>
      <c r="K272" s="414" t="s">
        <v>460</v>
      </c>
      <c r="L272" s="414"/>
      <c r="M272" s="414"/>
      <c r="N272" s="414"/>
      <c r="O272" s="80"/>
      <c r="P272" s="80"/>
      <c r="Q272" s="80"/>
      <c r="R272" s="80"/>
      <c r="S272" s="80"/>
      <c r="T272" s="80"/>
      <c r="U272" s="80"/>
      <c r="V272" s="80"/>
      <c r="W272" s="80"/>
      <c r="X272" s="80"/>
      <c r="Y272" s="80"/>
      <c r="Z272" s="80"/>
      <c r="AA272" s="80"/>
    </row>
    <row r="273" spans="2:27" x14ac:dyDescent="0.2">
      <c r="B273" s="131"/>
      <c r="C273" s="28"/>
      <c r="D273" s="28"/>
      <c r="E273" s="28"/>
      <c r="F273" s="28"/>
      <c r="G273" s="44"/>
      <c r="H273" s="60"/>
      <c r="I273" s="28"/>
      <c r="J273" s="55"/>
      <c r="K273" s="55"/>
      <c r="L273" s="55"/>
      <c r="M273" s="55"/>
      <c r="O273" s="80"/>
      <c r="P273" s="80"/>
      <c r="Q273" s="80"/>
      <c r="R273" s="80"/>
      <c r="S273" s="80"/>
      <c r="T273" s="80"/>
      <c r="U273" s="80"/>
      <c r="V273" s="80"/>
      <c r="W273" s="80"/>
      <c r="X273" s="80"/>
      <c r="Y273" s="80"/>
      <c r="Z273" s="80"/>
      <c r="AA273" s="80"/>
    </row>
    <row r="274" spans="2:27" x14ac:dyDescent="0.2">
      <c r="B274" s="130">
        <f>MAX(B$271:B273)+1</f>
        <v>2</v>
      </c>
      <c r="C274" s="28" t="s">
        <v>470</v>
      </c>
      <c r="D274" s="28"/>
      <c r="E274" s="28"/>
      <c r="F274" s="28"/>
      <c r="G274" s="44" t="s">
        <v>205</v>
      </c>
      <c r="H274" s="58"/>
      <c r="I274" s="28"/>
      <c r="J274" s="55"/>
      <c r="K274" s="414" t="s">
        <v>460</v>
      </c>
      <c r="L274" s="414"/>
      <c r="M274" s="414"/>
      <c r="N274" s="414"/>
      <c r="O274" s="80"/>
      <c r="P274" s="80"/>
      <c r="Q274" s="80"/>
      <c r="R274" s="80"/>
      <c r="S274" s="80"/>
      <c r="T274" s="80"/>
      <c r="U274" s="80"/>
      <c r="V274" s="80"/>
      <c r="W274" s="80"/>
      <c r="X274" s="80"/>
      <c r="Y274" s="80"/>
      <c r="Z274" s="80"/>
      <c r="AA274" s="80"/>
    </row>
    <row r="275" spans="2:27" x14ac:dyDescent="0.2">
      <c r="B275" s="28"/>
      <c r="C275" s="28"/>
      <c r="D275" s="28"/>
      <c r="E275" s="28"/>
      <c r="F275" s="28"/>
      <c r="G275" s="44"/>
      <c r="H275" s="60"/>
      <c r="I275" s="28"/>
      <c r="J275" s="55"/>
      <c r="K275" s="55"/>
      <c r="L275" s="55"/>
      <c r="M275" s="55"/>
      <c r="O275" s="80"/>
      <c r="P275" s="80"/>
      <c r="Q275" s="80"/>
      <c r="R275" s="80"/>
      <c r="S275" s="80"/>
      <c r="T275" s="80"/>
      <c r="U275" s="80"/>
      <c r="V275" s="80"/>
      <c r="W275" s="80"/>
      <c r="X275" s="80"/>
      <c r="Y275" s="80"/>
      <c r="Z275" s="80"/>
      <c r="AA275" s="80"/>
    </row>
    <row r="276" spans="2:27" x14ac:dyDescent="0.2">
      <c r="B276" s="130">
        <f>MAX(B$271:B275)+1</f>
        <v>3</v>
      </c>
      <c r="C276" s="28" t="s">
        <v>471</v>
      </c>
      <c r="D276" s="28"/>
      <c r="E276" s="28"/>
      <c r="F276" s="28"/>
      <c r="G276" s="44" t="s">
        <v>205</v>
      </c>
      <c r="H276" s="58"/>
      <c r="I276" s="28"/>
      <c r="J276" s="55"/>
      <c r="K276" s="414" t="s">
        <v>460</v>
      </c>
      <c r="L276" s="414"/>
      <c r="M276" s="414"/>
      <c r="N276" s="414"/>
      <c r="O276" s="80"/>
      <c r="P276" s="80"/>
      <c r="Q276" s="80"/>
      <c r="R276" s="80"/>
      <c r="S276" s="80"/>
      <c r="T276" s="80"/>
      <c r="U276" s="80"/>
      <c r="V276" s="80"/>
      <c r="W276" s="80"/>
      <c r="X276" s="80"/>
      <c r="Y276" s="80"/>
      <c r="Z276" s="80"/>
      <c r="AA276" s="80"/>
    </row>
    <row r="277" spans="2:27" x14ac:dyDescent="0.2">
      <c r="B277" s="28"/>
      <c r="C277" s="28"/>
      <c r="D277" s="28"/>
      <c r="E277" s="28"/>
      <c r="F277" s="28"/>
      <c r="G277" s="44"/>
      <c r="H277" s="60"/>
      <c r="I277" s="28"/>
      <c r="J277" s="55"/>
      <c r="K277" s="55"/>
      <c r="L277" s="55"/>
      <c r="M277" s="55"/>
      <c r="O277" s="80"/>
      <c r="P277" s="80"/>
      <c r="Q277" s="80"/>
      <c r="R277" s="80"/>
      <c r="S277" s="80"/>
      <c r="T277" s="80"/>
      <c r="U277" s="80"/>
      <c r="V277" s="80"/>
      <c r="W277" s="80"/>
      <c r="X277" s="80"/>
      <c r="Y277" s="80"/>
      <c r="Z277" s="80"/>
      <c r="AA277" s="80"/>
    </row>
    <row r="278" spans="2:27" ht="12.75" customHeight="1" x14ac:dyDescent="0.2">
      <c r="B278" s="130">
        <f>MAX(B$271:B277)+1</f>
        <v>4</v>
      </c>
      <c r="C278" s="28" t="s">
        <v>472</v>
      </c>
      <c r="D278" s="28"/>
      <c r="E278" s="28"/>
      <c r="F278" s="28"/>
      <c r="G278" s="44" t="s">
        <v>205</v>
      </c>
      <c r="H278" s="58"/>
      <c r="I278" s="28"/>
      <c r="J278" s="55"/>
      <c r="K278" s="414" t="s">
        <v>460</v>
      </c>
      <c r="L278" s="414"/>
      <c r="M278" s="414"/>
      <c r="N278" s="414"/>
      <c r="O278" s="80"/>
      <c r="P278" s="80"/>
      <c r="Q278" s="80"/>
      <c r="R278" s="80"/>
      <c r="S278" s="80"/>
      <c r="T278" s="80"/>
      <c r="U278" s="80"/>
      <c r="V278" s="80"/>
      <c r="W278" s="80"/>
      <c r="X278" s="80"/>
      <c r="Y278" s="80"/>
      <c r="Z278" s="80"/>
      <c r="AA278" s="80"/>
    </row>
    <row r="279" spans="2:27" ht="12.75" customHeight="1" x14ac:dyDescent="0.2">
      <c r="B279" s="28"/>
      <c r="C279" s="28"/>
      <c r="D279" s="28"/>
      <c r="E279" s="28"/>
      <c r="F279" s="28"/>
      <c r="G279" s="44"/>
      <c r="H279" s="60"/>
      <c r="I279" s="28"/>
      <c r="J279" s="55"/>
      <c r="K279" s="55"/>
      <c r="L279" s="55"/>
      <c r="M279" s="55"/>
      <c r="O279" s="80"/>
      <c r="P279" s="80"/>
      <c r="Q279" s="80"/>
      <c r="R279" s="80"/>
      <c r="S279" s="80"/>
      <c r="T279" s="80"/>
      <c r="U279" s="80"/>
      <c r="V279" s="80"/>
      <c r="W279" s="80"/>
      <c r="X279" s="80"/>
      <c r="Y279" s="80"/>
      <c r="Z279" s="80"/>
      <c r="AA279" s="80"/>
    </row>
    <row r="280" spans="2:27" x14ac:dyDescent="0.2">
      <c r="B280" s="130">
        <f>MAX(B$271:B279)+1</f>
        <v>5</v>
      </c>
      <c r="C280" s="28" t="s">
        <v>473</v>
      </c>
      <c r="D280" s="28"/>
      <c r="E280" s="28"/>
      <c r="F280" s="28"/>
      <c r="G280" s="44" t="s">
        <v>205</v>
      </c>
      <c r="H280" s="58"/>
      <c r="I280" s="28"/>
      <c r="J280" s="55"/>
      <c r="K280" s="414" t="s">
        <v>460</v>
      </c>
      <c r="L280" s="414"/>
      <c r="M280" s="414"/>
      <c r="N280" s="414"/>
      <c r="O280" s="80"/>
      <c r="P280" s="80"/>
      <c r="Q280" s="80"/>
      <c r="R280" s="80"/>
      <c r="S280" s="80"/>
      <c r="T280" s="80"/>
      <c r="U280" s="80"/>
      <c r="V280" s="80"/>
      <c r="W280" s="80"/>
      <c r="X280" s="80"/>
      <c r="Y280" s="80"/>
      <c r="Z280" s="80"/>
      <c r="AA280" s="80"/>
    </row>
    <row r="281" spans="2:27" x14ac:dyDescent="0.2">
      <c r="B281" s="28"/>
      <c r="C281" s="28"/>
      <c r="D281" s="28"/>
      <c r="E281" s="28"/>
      <c r="F281" s="28"/>
      <c r="G281" s="44"/>
      <c r="H281" s="60"/>
      <c r="I281" s="28"/>
      <c r="J281" s="55"/>
      <c r="K281" s="55"/>
      <c r="L281" s="55"/>
      <c r="M281" s="55"/>
      <c r="O281" s="80"/>
      <c r="P281" s="80"/>
      <c r="Q281" s="80"/>
      <c r="R281" s="80"/>
      <c r="S281" s="80"/>
      <c r="T281" s="80"/>
      <c r="U281" s="80"/>
      <c r="V281" s="80"/>
      <c r="W281" s="80"/>
      <c r="X281" s="80"/>
      <c r="Y281" s="80"/>
      <c r="Z281" s="80"/>
      <c r="AA281" s="80"/>
    </row>
    <row r="282" spans="2:27" ht="12.75" customHeight="1" x14ac:dyDescent="0.2">
      <c r="B282" s="130">
        <f>MAX(B$271:B281)+1</f>
        <v>6</v>
      </c>
      <c r="C282" s="27" t="s">
        <v>474</v>
      </c>
      <c r="G282" s="44" t="s">
        <v>205</v>
      </c>
      <c r="H282" s="58"/>
      <c r="I282" s="28"/>
      <c r="J282" s="132"/>
      <c r="K282" s="414" t="s">
        <v>460</v>
      </c>
      <c r="L282" s="414"/>
      <c r="M282" s="414"/>
      <c r="N282" s="414"/>
      <c r="O282" s="80"/>
      <c r="P282" s="80"/>
      <c r="Q282" s="80"/>
      <c r="R282" s="80"/>
      <c r="S282" s="80"/>
      <c r="T282" s="80"/>
      <c r="U282" s="80"/>
      <c r="V282" s="80"/>
      <c r="W282" s="80"/>
      <c r="X282" s="80"/>
      <c r="Y282" s="80"/>
      <c r="Z282" s="80"/>
      <c r="AA282" s="80"/>
    </row>
    <row r="283" spans="2:27" ht="12.75" customHeight="1" x14ac:dyDescent="0.2">
      <c r="B283" s="28"/>
      <c r="C283" s="28"/>
      <c r="D283" s="28"/>
      <c r="E283" s="28"/>
      <c r="F283" s="28"/>
      <c r="G283" s="44"/>
      <c r="H283" s="60"/>
      <c r="I283" s="28"/>
      <c r="J283" s="55"/>
      <c r="K283" s="55"/>
      <c r="L283" s="55"/>
      <c r="M283" s="55"/>
      <c r="O283" s="80"/>
      <c r="P283" s="80"/>
      <c r="Q283" s="80"/>
      <c r="R283" s="80"/>
      <c r="S283" s="80"/>
      <c r="T283" s="80"/>
      <c r="U283" s="80"/>
      <c r="V283" s="80"/>
      <c r="W283" s="80"/>
      <c r="X283" s="80"/>
      <c r="Y283" s="80"/>
      <c r="Z283" s="80"/>
      <c r="AA283" s="80"/>
    </row>
    <row r="284" spans="2:27" ht="12.75" customHeight="1" x14ac:dyDescent="0.2">
      <c r="B284" s="130">
        <f>MAX(B$271:B283)+1</f>
        <v>7</v>
      </c>
      <c r="C284" s="28" t="s">
        <v>475</v>
      </c>
      <c r="D284" s="28"/>
      <c r="E284" s="28"/>
      <c r="F284" s="28"/>
      <c r="G284" s="44" t="s">
        <v>205</v>
      </c>
      <c r="H284" s="58"/>
      <c r="I284" s="28"/>
      <c r="J284" s="55"/>
      <c r="K284" s="414" t="s">
        <v>460</v>
      </c>
      <c r="L284" s="414"/>
      <c r="M284" s="414"/>
      <c r="N284" s="414"/>
      <c r="O284" s="80"/>
      <c r="P284" s="80"/>
      <c r="Q284" s="80"/>
      <c r="R284" s="80"/>
      <c r="S284" s="80"/>
      <c r="T284" s="80"/>
      <c r="U284" s="80"/>
      <c r="V284" s="80"/>
      <c r="W284" s="80"/>
      <c r="X284" s="80"/>
      <c r="Y284" s="80"/>
      <c r="Z284" s="80"/>
      <c r="AA284" s="80"/>
    </row>
    <row r="285" spans="2:27" ht="12.75" customHeight="1" x14ac:dyDescent="0.2">
      <c r="B285" s="28"/>
      <c r="C285" s="28"/>
      <c r="D285" s="28"/>
      <c r="E285" s="28"/>
      <c r="F285" s="28"/>
      <c r="G285" s="44"/>
      <c r="H285" s="60"/>
      <c r="I285" s="28"/>
      <c r="J285" s="55"/>
      <c r="K285" s="55"/>
      <c r="L285" s="55"/>
      <c r="M285" s="55"/>
      <c r="O285" s="80"/>
      <c r="P285" s="80"/>
      <c r="Q285" s="80"/>
      <c r="R285" s="80"/>
      <c r="S285" s="80"/>
      <c r="T285" s="80"/>
      <c r="U285" s="80"/>
      <c r="V285" s="80"/>
      <c r="W285" s="80"/>
      <c r="X285" s="80"/>
      <c r="Y285" s="80"/>
      <c r="Z285" s="80"/>
      <c r="AA285" s="80"/>
    </row>
    <row r="286" spans="2:27" ht="12.75" customHeight="1" x14ac:dyDescent="0.2">
      <c r="B286" s="130">
        <f>MAX(B$271:B285)+1</f>
        <v>8</v>
      </c>
      <c r="C286" s="28" t="s">
        <v>476</v>
      </c>
      <c r="D286" s="28"/>
      <c r="E286" s="28"/>
      <c r="F286" s="28"/>
      <c r="G286" s="44" t="s">
        <v>205</v>
      </c>
      <c r="H286" s="58"/>
      <c r="I286" s="28"/>
      <c r="J286" s="55"/>
      <c r="K286" s="414" t="s">
        <v>460</v>
      </c>
      <c r="L286" s="414"/>
      <c r="M286" s="414"/>
      <c r="N286" s="414"/>
      <c r="O286" s="80"/>
      <c r="P286" s="80"/>
      <c r="Q286" s="80"/>
      <c r="R286" s="80"/>
      <c r="S286" s="80"/>
      <c r="T286" s="80"/>
      <c r="U286" s="80"/>
      <c r="V286" s="80"/>
      <c r="W286" s="80"/>
      <c r="X286" s="80"/>
      <c r="Y286" s="80"/>
      <c r="Z286" s="80"/>
      <c r="AA286" s="80"/>
    </row>
    <row r="287" spans="2:27" ht="12.75" customHeight="1" x14ac:dyDescent="0.2">
      <c r="B287" s="28"/>
      <c r="C287" s="28"/>
      <c r="D287" s="28"/>
      <c r="E287" s="28"/>
      <c r="F287" s="28"/>
      <c r="G287" s="44"/>
      <c r="H287" s="60"/>
      <c r="I287" s="28"/>
      <c r="J287" s="55"/>
      <c r="K287" s="55"/>
      <c r="L287" s="55"/>
      <c r="M287" s="55"/>
      <c r="O287" s="80"/>
      <c r="P287" s="80"/>
      <c r="Q287" s="80"/>
      <c r="R287" s="80"/>
      <c r="S287" s="80"/>
      <c r="T287" s="80"/>
      <c r="U287" s="80"/>
      <c r="V287" s="80"/>
      <c r="W287" s="80"/>
      <c r="X287" s="80"/>
      <c r="Y287" s="80"/>
      <c r="Z287" s="80"/>
      <c r="AA287" s="80"/>
    </row>
    <row r="288" spans="2:27" ht="12.75" customHeight="1" x14ac:dyDescent="0.2">
      <c r="B288" s="130">
        <f>MAX(B$271:B287)+1</f>
        <v>9</v>
      </c>
      <c r="C288" s="28" t="s">
        <v>477</v>
      </c>
      <c r="D288" s="28"/>
      <c r="E288" s="28"/>
      <c r="F288" s="28"/>
      <c r="G288" s="44" t="s">
        <v>205</v>
      </c>
      <c r="H288" s="58"/>
      <c r="I288" s="28"/>
      <c r="J288" s="55"/>
      <c r="K288" s="414" t="s">
        <v>460</v>
      </c>
      <c r="L288" s="414"/>
      <c r="M288" s="414"/>
      <c r="N288" s="414"/>
      <c r="O288" s="80"/>
      <c r="P288" s="80"/>
      <c r="Q288" s="80"/>
      <c r="R288" s="80"/>
      <c r="S288" s="80"/>
      <c r="T288" s="80"/>
      <c r="U288" s="80"/>
      <c r="V288" s="80"/>
      <c r="W288" s="80"/>
      <c r="X288" s="80"/>
      <c r="Y288" s="80"/>
      <c r="Z288" s="80"/>
      <c r="AA288" s="80"/>
    </row>
    <row r="289" spans="2:27" ht="12.75" customHeight="1" x14ac:dyDescent="0.2">
      <c r="B289" s="28"/>
      <c r="C289" s="28"/>
      <c r="D289" s="28"/>
      <c r="E289" s="28"/>
      <c r="F289" s="28"/>
      <c r="G289" s="44"/>
      <c r="H289" s="60"/>
      <c r="I289" s="28"/>
      <c r="J289" s="55"/>
      <c r="K289" s="55"/>
      <c r="L289" s="55"/>
      <c r="M289" s="55"/>
      <c r="O289" s="80"/>
      <c r="P289" s="80"/>
      <c r="Q289" s="80"/>
      <c r="R289" s="80"/>
      <c r="S289" s="80"/>
      <c r="T289" s="80"/>
      <c r="U289" s="80"/>
      <c r="V289" s="80"/>
      <c r="W289" s="80"/>
      <c r="X289" s="80"/>
      <c r="Y289" s="80"/>
      <c r="Z289" s="80"/>
      <c r="AA289" s="80"/>
    </row>
    <row r="290" spans="2:27" ht="12.75" customHeight="1" x14ac:dyDescent="0.2">
      <c r="B290" s="130">
        <f>MAX(B$271:B289)+1</f>
        <v>10</v>
      </c>
      <c r="C290" s="28" t="s">
        <v>478</v>
      </c>
      <c r="D290" s="28"/>
      <c r="E290" s="28"/>
      <c r="F290" s="28"/>
      <c r="G290" s="44" t="s">
        <v>205</v>
      </c>
      <c r="H290" s="58"/>
      <c r="I290" s="28"/>
      <c r="J290" s="55"/>
      <c r="K290" s="414" t="s">
        <v>460</v>
      </c>
      <c r="L290" s="414"/>
      <c r="M290" s="414"/>
      <c r="N290" s="414"/>
      <c r="O290" s="80"/>
      <c r="P290" s="80"/>
      <c r="Q290" s="80"/>
      <c r="R290" s="80"/>
      <c r="S290" s="80"/>
      <c r="T290" s="80"/>
      <c r="U290" s="80"/>
      <c r="V290" s="80"/>
      <c r="W290" s="80"/>
      <c r="X290" s="80"/>
      <c r="Y290" s="80"/>
      <c r="Z290" s="80"/>
      <c r="AA290" s="80"/>
    </row>
    <row r="291" spans="2:27" ht="12.75" customHeight="1" x14ac:dyDescent="0.2">
      <c r="B291" s="28"/>
      <c r="C291" s="28"/>
      <c r="D291" s="28"/>
      <c r="E291" s="28"/>
      <c r="F291" s="28"/>
      <c r="G291" s="44"/>
      <c r="H291" s="60"/>
      <c r="I291" s="28"/>
      <c r="J291" s="55"/>
      <c r="K291" s="55"/>
      <c r="L291" s="55"/>
      <c r="M291" s="55"/>
      <c r="O291" s="80"/>
      <c r="P291" s="80"/>
      <c r="Q291" s="80"/>
      <c r="R291" s="80"/>
      <c r="S291" s="80"/>
      <c r="T291" s="80"/>
      <c r="U291" s="80"/>
      <c r="V291" s="80"/>
      <c r="W291" s="80"/>
      <c r="X291" s="80"/>
      <c r="Y291" s="80"/>
      <c r="Z291" s="80"/>
      <c r="AA291" s="80"/>
    </row>
    <row r="292" spans="2:27" x14ac:dyDescent="0.2">
      <c r="B292" s="130">
        <f>MAX(B$271:B291)+1</f>
        <v>11</v>
      </c>
      <c r="C292" s="28" t="s">
        <v>479</v>
      </c>
      <c r="D292" s="28"/>
      <c r="E292" s="28"/>
      <c r="F292" s="28"/>
      <c r="G292" s="28"/>
      <c r="H292" s="60"/>
      <c r="I292" s="28"/>
      <c r="J292" s="55"/>
      <c r="K292" s="55"/>
      <c r="L292" s="55"/>
      <c r="M292" s="28"/>
      <c r="O292" s="80"/>
      <c r="P292" s="80"/>
      <c r="Q292" s="80"/>
      <c r="R292" s="80"/>
      <c r="S292" s="80"/>
      <c r="T292" s="80"/>
      <c r="U292" s="80"/>
      <c r="V292" s="80"/>
      <c r="W292" s="80"/>
      <c r="X292" s="80"/>
      <c r="Y292" s="80"/>
      <c r="Z292" s="80"/>
      <c r="AA292" s="80"/>
    </row>
    <row r="293" spans="2:27" x14ac:dyDescent="0.2">
      <c r="B293" s="28"/>
      <c r="C293" s="28" t="s">
        <v>480</v>
      </c>
      <c r="D293" s="28"/>
      <c r="E293" s="28"/>
      <c r="F293" s="28"/>
      <c r="G293" s="28"/>
      <c r="H293" s="60"/>
      <c r="I293" s="28"/>
      <c r="J293" s="55"/>
      <c r="K293" s="55"/>
      <c r="L293" s="55"/>
      <c r="M293" s="28"/>
      <c r="O293" s="80"/>
      <c r="P293" s="80"/>
      <c r="Q293" s="80"/>
      <c r="R293" s="80"/>
      <c r="S293" s="80"/>
      <c r="T293" s="80"/>
      <c r="U293" s="80"/>
      <c r="V293" s="80"/>
      <c r="W293" s="80"/>
      <c r="X293" s="80"/>
      <c r="Y293" s="80"/>
      <c r="Z293" s="80"/>
      <c r="AA293" s="80"/>
    </row>
    <row r="294" spans="2:27" x14ac:dyDescent="0.2">
      <c r="B294" s="28"/>
      <c r="C294" s="28" t="s">
        <v>481</v>
      </c>
      <c r="D294" s="28"/>
      <c r="E294" s="28"/>
      <c r="F294" s="28"/>
      <c r="G294" s="28"/>
      <c r="H294" s="59"/>
      <c r="I294" s="28"/>
      <c r="J294" s="28"/>
      <c r="K294" s="28"/>
      <c r="L294" s="28"/>
      <c r="M294" s="28"/>
      <c r="O294" s="30"/>
      <c r="P294" s="30"/>
    </row>
    <row r="295" spans="2:27" x14ac:dyDescent="0.2">
      <c r="B295" s="28"/>
      <c r="C295" s="28" t="s">
        <v>482</v>
      </c>
      <c r="D295" s="28"/>
      <c r="E295" s="28"/>
      <c r="F295" s="28"/>
      <c r="G295" s="44"/>
      <c r="H295" s="97"/>
      <c r="I295" s="28"/>
      <c r="J295" s="132"/>
      <c r="K295" s="133"/>
      <c r="L295" s="57"/>
      <c r="M295" s="28"/>
      <c r="O295" s="30"/>
      <c r="P295" s="30"/>
    </row>
    <row r="296" spans="2:27" x14ac:dyDescent="0.2">
      <c r="B296" s="28"/>
      <c r="C296" s="28" t="s">
        <v>483</v>
      </c>
      <c r="D296" s="28"/>
      <c r="E296" s="28"/>
      <c r="F296" s="28"/>
      <c r="G296" s="44"/>
      <c r="H296" s="97"/>
      <c r="I296" s="28"/>
      <c r="J296" s="132"/>
      <c r="K296" s="133"/>
      <c r="L296" s="57"/>
      <c r="M296" s="28"/>
      <c r="O296" s="30"/>
      <c r="P296" s="30"/>
    </row>
    <row r="297" spans="2:27" x14ac:dyDescent="0.2">
      <c r="B297" s="28"/>
      <c r="C297" s="28" t="s">
        <v>484</v>
      </c>
      <c r="D297" s="28"/>
      <c r="E297" s="28"/>
      <c r="F297" s="28"/>
      <c r="G297" s="44"/>
      <c r="H297" s="97"/>
      <c r="I297" s="28"/>
      <c r="J297" s="132"/>
      <c r="K297" s="133"/>
      <c r="L297" s="57"/>
      <c r="M297" s="28"/>
      <c r="O297" s="30"/>
      <c r="P297" s="30"/>
    </row>
    <row r="298" spans="2:27" x14ac:dyDescent="0.2">
      <c r="B298" s="28"/>
      <c r="C298" s="28" t="s">
        <v>485</v>
      </c>
      <c r="D298" s="28"/>
      <c r="E298" s="28"/>
      <c r="F298" s="28"/>
      <c r="G298" s="44" t="s">
        <v>205</v>
      </c>
      <c r="H298" s="58"/>
      <c r="I298" s="28"/>
      <c r="J298" s="132"/>
      <c r="K298" s="133"/>
      <c r="L298" s="57"/>
      <c r="M298" s="28"/>
      <c r="O298" s="30"/>
      <c r="P298" s="30"/>
    </row>
    <row r="299" spans="2:27" x14ac:dyDescent="0.2">
      <c r="B299" s="28"/>
      <c r="C299" s="28"/>
      <c r="D299" s="28"/>
      <c r="E299" s="28"/>
      <c r="F299" s="28"/>
      <c r="G299" s="28"/>
      <c r="H299" s="97"/>
      <c r="I299" s="28"/>
      <c r="J299" s="132"/>
      <c r="K299" s="133"/>
      <c r="L299" s="57"/>
      <c r="M299" s="28"/>
      <c r="O299" s="30"/>
      <c r="P299" s="30"/>
    </row>
    <row r="300" spans="2:27" x14ac:dyDescent="0.2">
      <c r="B300" s="130">
        <f>MAX(B$271:B299)+1</f>
        <v>12</v>
      </c>
      <c r="C300" s="134" t="s">
        <v>452</v>
      </c>
      <c r="D300" s="28"/>
      <c r="E300" s="415"/>
      <c r="F300" s="415"/>
      <c r="G300" s="44" t="s">
        <v>205</v>
      </c>
      <c r="H300" s="58"/>
      <c r="I300" s="28"/>
      <c r="J300" s="132"/>
      <c r="K300" s="133"/>
      <c r="L300" s="57"/>
      <c r="M300" s="28"/>
      <c r="O300" s="30"/>
      <c r="P300" s="30"/>
    </row>
    <row r="301" spans="2:27" x14ac:dyDescent="0.2">
      <c r="H301" s="62"/>
      <c r="J301" s="132"/>
      <c r="K301" s="133"/>
      <c r="L301" s="57"/>
      <c r="M301" s="28"/>
      <c r="O301" s="30"/>
      <c r="P301" s="30"/>
    </row>
    <row r="302" spans="2:27" x14ac:dyDescent="0.2">
      <c r="B302" s="130">
        <f>MAX(B$271:B301)+1</f>
        <v>13</v>
      </c>
      <c r="C302" s="28" t="s">
        <v>452</v>
      </c>
      <c r="D302" s="28"/>
      <c r="E302" s="415"/>
      <c r="F302" s="415"/>
      <c r="G302" s="44" t="s">
        <v>205</v>
      </c>
      <c r="H302" s="58"/>
      <c r="I302" s="28"/>
      <c r="J302" s="132"/>
      <c r="K302" s="133"/>
      <c r="L302" s="57"/>
      <c r="M302" s="28"/>
      <c r="O302" s="30"/>
      <c r="P302" s="30"/>
    </row>
    <row r="303" spans="2:27" ht="12.75" customHeight="1" x14ac:dyDescent="0.2">
      <c r="B303" s="135"/>
      <c r="C303" s="28"/>
      <c r="D303" s="28"/>
      <c r="E303" s="136"/>
      <c r="F303" s="136"/>
      <c r="G303" s="44"/>
      <c r="H303" s="82"/>
      <c r="I303" s="28"/>
      <c r="J303" s="132"/>
      <c r="K303" s="133"/>
      <c r="L303" s="57"/>
      <c r="M303" s="28"/>
      <c r="O303" s="30"/>
      <c r="P303" s="30"/>
    </row>
    <row r="304" spans="2:27" ht="12.75" customHeight="1" x14ac:dyDescent="0.2">
      <c r="B304" s="130">
        <f>MAX(B$271:B303)+1</f>
        <v>14</v>
      </c>
      <c r="C304" s="28" t="s">
        <v>486</v>
      </c>
      <c r="D304" s="28"/>
      <c r="E304" s="28"/>
      <c r="F304" s="28"/>
      <c r="G304" s="44" t="s">
        <v>205</v>
      </c>
      <c r="H304" s="58"/>
      <c r="I304" s="28"/>
      <c r="J304" s="132"/>
      <c r="K304" s="133"/>
      <c r="L304" s="57"/>
      <c r="M304" s="28"/>
      <c r="O304" s="30"/>
      <c r="P304" s="30"/>
    </row>
    <row r="305" spans="1:26" x14ac:dyDescent="0.2">
      <c r="H305" s="62"/>
      <c r="J305" s="132"/>
      <c r="K305" s="133"/>
      <c r="L305" s="57"/>
      <c r="M305" s="28"/>
      <c r="O305" s="30"/>
      <c r="P305" s="30"/>
    </row>
    <row r="306" spans="1:26" ht="13.5" thickBot="1" x14ac:dyDescent="0.25">
      <c r="B306" s="137">
        <f>MAX(B$271:B305)+1</f>
        <v>15</v>
      </c>
      <c r="C306" s="29" t="s">
        <v>487</v>
      </c>
      <c r="D306" s="28"/>
      <c r="E306" s="28"/>
      <c r="F306" s="28"/>
      <c r="G306" s="44" t="s">
        <v>205</v>
      </c>
      <c r="H306" s="138" t="str">
        <f>IF(SUM(H271:H305)&lt;1,"",SUM(H271:H305))</f>
        <v/>
      </c>
      <c r="J306" s="28"/>
      <c r="K306" s="55"/>
      <c r="L306" s="28"/>
      <c r="M306" s="28"/>
      <c r="O306" s="30"/>
      <c r="P306" s="30"/>
    </row>
    <row r="307" spans="1:26" ht="13.5" thickTop="1" x14ac:dyDescent="0.2">
      <c r="H307" s="62"/>
      <c r="L307" s="28"/>
      <c r="M307" s="28"/>
      <c r="O307" s="30"/>
      <c r="P307" s="30"/>
    </row>
    <row r="308" spans="1:26" x14ac:dyDescent="0.2">
      <c r="B308" s="43" t="s">
        <v>416</v>
      </c>
      <c r="C308" s="29" t="s">
        <v>488</v>
      </c>
      <c r="D308" s="29"/>
      <c r="E308" s="29"/>
      <c r="F308" s="29"/>
      <c r="G308" s="28"/>
      <c r="H308" s="59"/>
      <c r="I308" s="28"/>
      <c r="J308" s="55"/>
      <c r="P308" s="30"/>
    </row>
    <row r="309" spans="1:26" x14ac:dyDescent="0.2">
      <c r="B309" s="43"/>
      <c r="C309" s="29"/>
      <c r="D309" s="34" t="str">
        <f>"(B."&amp;TEXT(B306,"0")&amp;". "&amp;C306&amp;", "</f>
        <v xml:space="preserve">(B.15. Total Construction Sources, </v>
      </c>
      <c r="E309" s="29"/>
      <c r="F309" s="29"/>
      <c r="G309" s="28"/>
      <c r="H309" s="59"/>
      <c r="I309" s="28"/>
      <c r="J309" s="55"/>
      <c r="P309" s="45" t="str">
        <f ca="1">IF(N(H310)&lt;0,"**","")</f>
        <v/>
      </c>
    </row>
    <row r="310" spans="1:26" ht="13.5" thickBot="1" x14ac:dyDescent="0.25">
      <c r="B310" s="29"/>
      <c r="D310" s="34" t="str">
        <f>" less "&amp;B268&amp;" "&amp;C268&amp;"):"</f>
        <v xml:space="preserve"> less A. Total Development Costs):</v>
      </c>
      <c r="E310" s="29"/>
      <c r="F310" s="29"/>
      <c r="G310" s="43" t="s">
        <v>205</v>
      </c>
      <c r="H310" s="138" t="str">
        <f ca="1">IF(AND(N(H306)=0,N(H268)=0),"",N(H306)-N(H268))</f>
        <v/>
      </c>
      <c r="I310" s="28"/>
      <c r="J310" s="55" t="s">
        <v>489</v>
      </c>
      <c r="K310" s="28"/>
      <c r="L310" s="28"/>
      <c r="M310" s="28"/>
      <c r="O310" s="30"/>
      <c r="P310" s="30"/>
      <c r="Q310" s="27" t="str">
        <f ca="1">IF(N(H310)=0,"Construction Funding Sources are equal to Total Development Costs.",IF(N(H310)&lt;0,"There is a shortfall in Construction Funding Sources which must be corrected.","There is a surplus of Construction Funding Sources which is permitted at time of Application."))</f>
        <v>Construction Funding Sources are equal to Total Development Costs.</v>
      </c>
    </row>
    <row r="311" spans="1:26" ht="13.5" thickTop="1" x14ac:dyDescent="0.2">
      <c r="O311" s="30"/>
      <c r="P311" s="30"/>
    </row>
    <row r="312" spans="1:26" ht="13.5" thickBot="1" x14ac:dyDescent="0.25">
      <c r="B312" s="29" t="s">
        <v>490</v>
      </c>
      <c r="D312" s="28"/>
      <c r="E312" s="28"/>
      <c r="F312" s="28"/>
      <c r="G312" s="28"/>
      <c r="H312" s="28"/>
      <c r="I312" s="28"/>
      <c r="J312" s="28"/>
      <c r="K312" s="28"/>
      <c r="L312" s="28"/>
      <c r="M312" s="28"/>
      <c r="O312" s="30"/>
      <c r="P312" s="30"/>
    </row>
    <row r="313" spans="1:26" ht="3.75" customHeight="1" x14ac:dyDescent="0.2">
      <c r="A313" s="26"/>
      <c r="B313" s="139"/>
      <c r="C313" s="139"/>
      <c r="D313" s="140"/>
      <c r="E313" s="140"/>
      <c r="F313" s="140"/>
      <c r="G313" s="140"/>
      <c r="H313" s="140"/>
      <c r="I313" s="140"/>
      <c r="J313" s="140"/>
      <c r="K313" s="140"/>
      <c r="L313" s="141"/>
      <c r="M313" s="140"/>
      <c r="N313" s="26"/>
      <c r="O313" s="84"/>
      <c r="P313" s="84"/>
      <c r="Q313" s="417" t="s">
        <v>461</v>
      </c>
      <c r="R313" s="418"/>
      <c r="S313" s="418"/>
      <c r="T313" s="418"/>
      <c r="U313" s="418"/>
      <c r="V313" s="418"/>
      <c r="W313" s="418"/>
      <c r="X313" s="418"/>
      <c r="Y313" s="418"/>
      <c r="Z313" s="419"/>
    </row>
    <row r="314" spans="1:26" x14ac:dyDescent="0.2">
      <c r="B314" s="29" t="str">
        <f>B$2</f>
        <v>NON-COMPETITIVE APPLICATION DEVELOPMENT COST PRO FORMA</v>
      </c>
      <c r="O314" s="30"/>
      <c r="P314" s="31" t="s">
        <v>491</v>
      </c>
      <c r="Q314" s="420"/>
      <c r="R314" s="421"/>
      <c r="S314" s="421"/>
      <c r="T314" s="421"/>
      <c r="U314" s="421"/>
      <c r="V314" s="421"/>
      <c r="W314" s="421"/>
      <c r="X314" s="421"/>
      <c r="Y314" s="421"/>
      <c r="Z314" s="422"/>
    </row>
    <row r="315" spans="1:26" x14ac:dyDescent="0.2">
      <c r="B315" s="87"/>
      <c r="C315" s="87"/>
      <c r="D315" s="87"/>
      <c r="E315" s="87"/>
      <c r="F315" s="87"/>
      <c r="G315" s="87"/>
      <c r="H315" s="87"/>
      <c r="I315" s="87"/>
      <c r="J315" s="87"/>
      <c r="K315" s="87"/>
      <c r="L315" s="142"/>
      <c r="M315" s="87"/>
      <c r="O315" s="30"/>
      <c r="P315" s="30"/>
      <c r="Q315" s="420"/>
      <c r="R315" s="421"/>
      <c r="S315" s="421"/>
      <c r="T315" s="421"/>
      <c r="U315" s="421"/>
      <c r="V315" s="421"/>
      <c r="W315" s="421"/>
      <c r="X315" s="421"/>
      <c r="Y315" s="421"/>
      <c r="Z315" s="422"/>
    </row>
    <row r="316" spans="1:26" ht="13.5" thickBot="1" x14ac:dyDescent="0.25">
      <c r="B316" s="87"/>
      <c r="C316" s="87"/>
      <c r="D316" s="87"/>
      <c r="E316" s="87"/>
      <c r="F316" s="87"/>
      <c r="G316" s="87"/>
      <c r="H316" s="87"/>
      <c r="I316" s="87"/>
      <c r="J316" s="87"/>
      <c r="K316" s="87"/>
      <c r="L316" s="142"/>
      <c r="M316" s="87"/>
      <c r="O316" s="30"/>
      <c r="P316" s="30"/>
      <c r="Q316" s="423"/>
      <c r="R316" s="424"/>
      <c r="S316" s="424"/>
      <c r="T316" s="424"/>
      <c r="U316" s="424"/>
      <c r="V316" s="424"/>
      <c r="W316" s="424"/>
      <c r="X316" s="424"/>
      <c r="Y316" s="424"/>
      <c r="Z316" s="425"/>
    </row>
    <row r="317" spans="1:26" x14ac:dyDescent="0.2">
      <c r="B317" s="29" t="s">
        <v>492</v>
      </c>
      <c r="C317" s="28"/>
      <c r="D317" s="28"/>
      <c r="E317" s="28"/>
      <c r="F317" s="28"/>
      <c r="G317" s="28"/>
      <c r="H317" s="28"/>
      <c r="I317" s="28"/>
      <c r="J317" s="28"/>
      <c r="K317" s="129"/>
      <c r="L317" s="87"/>
      <c r="M317" s="87"/>
      <c r="O317" s="30"/>
      <c r="P317" s="30"/>
    </row>
    <row r="318" spans="1:26" x14ac:dyDescent="0.2">
      <c r="B318" s="29"/>
      <c r="C318" s="28"/>
      <c r="D318" s="28"/>
      <c r="E318" s="28"/>
      <c r="F318" s="28"/>
      <c r="G318" s="28"/>
      <c r="H318" s="129" t="s">
        <v>464</v>
      </c>
      <c r="I318" s="129"/>
      <c r="J318" s="28"/>
      <c r="K318" s="426" t="s">
        <v>465</v>
      </c>
      <c r="L318" s="426"/>
      <c r="M318" s="426"/>
      <c r="N318" s="426"/>
      <c r="O318" s="30"/>
      <c r="P318" s="30"/>
      <c r="Q318" s="143"/>
    </row>
    <row r="319" spans="1:26" x14ac:dyDescent="0.2">
      <c r="B319" s="28"/>
      <c r="C319" s="28"/>
      <c r="D319" s="28"/>
      <c r="E319" s="28"/>
      <c r="F319" s="28"/>
      <c r="G319" s="28"/>
      <c r="H319" s="28"/>
      <c r="I319" s="28"/>
      <c r="J319" s="28"/>
      <c r="K319" s="28"/>
      <c r="L319" s="28"/>
      <c r="M319" s="28"/>
      <c r="O319" s="30"/>
      <c r="P319" s="30"/>
      <c r="Q319" s="144"/>
    </row>
    <row r="320" spans="1:26" x14ac:dyDescent="0.2">
      <c r="B320" s="43" t="s">
        <v>466</v>
      </c>
      <c r="C320" s="29" t="s">
        <v>467</v>
      </c>
      <c r="D320" s="28"/>
      <c r="E320" s="28"/>
      <c r="F320" s="28"/>
      <c r="G320" s="43" t="s">
        <v>205</v>
      </c>
      <c r="H320" s="61" t="str">
        <f ca="1">IF(N194="","",N194)</f>
        <v/>
      </c>
      <c r="I320" s="28"/>
      <c r="J320" s="28"/>
      <c r="K320" s="28"/>
      <c r="L320" s="28"/>
      <c r="M320" s="28"/>
      <c r="O320" s="30"/>
      <c r="Q320" s="145"/>
    </row>
    <row r="321" spans="2:19" x14ac:dyDescent="0.2">
      <c r="B321" s="28"/>
      <c r="C321" s="28"/>
      <c r="D321" s="28"/>
      <c r="E321" s="28"/>
      <c r="F321" s="28"/>
      <c r="G321" s="28"/>
      <c r="H321" s="59"/>
      <c r="I321" s="28"/>
      <c r="J321" s="28"/>
      <c r="K321" s="28"/>
      <c r="L321" s="28"/>
      <c r="M321" s="28"/>
      <c r="O321" s="30"/>
    </row>
    <row r="322" spans="2:19" x14ac:dyDescent="0.2">
      <c r="B322" s="43" t="s">
        <v>414</v>
      </c>
      <c r="C322" s="29" t="s">
        <v>493</v>
      </c>
      <c r="D322" s="28"/>
      <c r="E322" s="28"/>
      <c r="F322" s="28"/>
      <c r="G322" s="28"/>
      <c r="H322" s="59"/>
      <c r="I322" s="28"/>
      <c r="J322" s="28"/>
      <c r="K322" s="28"/>
      <c r="L322" s="28"/>
      <c r="M322" s="28"/>
      <c r="O322" s="30"/>
      <c r="Q322" s="143"/>
      <c r="R322" s="146"/>
    </row>
    <row r="323" spans="2:19" ht="12.75" customHeight="1" x14ac:dyDescent="0.2">
      <c r="B323" s="28"/>
      <c r="C323" s="28"/>
      <c r="D323" s="28"/>
      <c r="E323" s="28"/>
      <c r="F323" s="28"/>
      <c r="G323" s="44"/>
      <c r="H323" s="83"/>
      <c r="I323" s="28"/>
      <c r="J323" s="28"/>
      <c r="K323" s="28"/>
      <c r="L323" s="28"/>
      <c r="M323" s="28"/>
      <c r="O323" s="30"/>
      <c r="Q323" s="147"/>
      <c r="R323" s="147"/>
      <c r="S323" s="148"/>
    </row>
    <row r="324" spans="2:19" x14ac:dyDescent="0.2">
      <c r="B324" s="130">
        <f>MAX(B$323:B323)+1</f>
        <v>1</v>
      </c>
      <c r="C324" s="28" t="str">
        <f>C272</f>
        <v>First Mortgage Financing</v>
      </c>
      <c r="D324" s="28"/>
      <c r="E324" s="28"/>
      <c r="F324" s="28"/>
      <c r="G324" s="44" t="s">
        <v>205</v>
      </c>
      <c r="H324" s="58"/>
      <c r="I324" s="28"/>
      <c r="J324" s="28"/>
      <c r="K324" s="414" t="s">
        <v>460</v>
      </c>
      <c r="L324" s="414"/>
      <c r="M324" s="414"/>
      <c r="N324" s="414"/>
      <c r="O324" s="30"/>
      <c r="P324" s="45"/>
      <c r="Q324" s="149"/>
      <c r="R324" s="149"/>
      <c r="S324" s="150"/>
    </row>
    <row r="325" spans="2:19" x14ac:dyDescent="0.2">
      <c r="B325" s="28"/>
      <c r="C325" s="28"/>
      <c r="D325" s="28"/>
      <c r="E325" s="28"/>
      <c r="F325" s="28"/>
      <c r="G325" s="44"/>
      <c r="H325" s="82"/>
      <c r="I325" s="28"/>
      <c r="J325" s="28"/>
      <c r="K325" s="55"/>
      <c r="L325" s="55"/>
      <c r="M325" s="55"/>
      <c r="O325" s="30"/>
      <c r="Q325" s="151"/>
      <c r="R325" s="151"/>
      <c r="S325" s="152"/>
    </row>
    <row r="326" spans="2:19" x14ac:dyDescent="0.2">
      <c r="B326" s="130">
        <f>MAX(B$323:B325)+1</f>
        <v>2</v>
      </c>
      <c r="C326" s="28" t="str">
        <f>C274</f>
        <v>Second Mortgage Financing</v>
      </c>
      <c r="D326" s="28"/>
      <c r="E326" s="28"/>
      <c r="F326" s="28"/>
      <c r="G326" s="44" t="s">
        <v>205</v>
      </c>
      <c r="H326" s="58"/>
      <c r="I326" s="28"/>
      <c r="J326" s="28"/>
      <c r="K326" s="414" t="s">
        <v>460</v>
      </c>
      <c r="L326" s="414"/>
      <c r="M326" s="414"/>
      <c r="N326" s="414"/>
      <c r="O326" s="30"/>
      <c r="P326" s="45"/>
      <c r="Q326" s="149"/>
      <c r="R326" s="149"/>
    </row>
    <row r="327" spans="2:19" x14ac:dyDescent="0.2">
      <c r="B327" s="28"/>
      <c r="C327" s="28"/>
      <c r="D327" s="28"/>
      <c r="E327" s="28"/>
      <c r="F327" s="28"/>
      <c r="G327" s="44"/>
      <c r="H327" s="82"/>
      <c r="I327" s="28"/>
      <c r="J327" s="28"/>
      <c r="K327" s="55"/>
      <c r="L327" s="55"/>
      <c r="M327" s="55"/>
      <c r="O327" s="30"/>
    </row>
    <row r="328" spans="2:19" x14ac:dyDescent="0.2">
      <c r="B328" s="130">
        <f>MAX(B$323:B327)+1</f>
        <v>3</v>
      </c>
      <c r="C328" s="28" t="str">
        <f>C276</f>
        <v>Third Mortgage Financing</v>
      </c>
      <c r="D328" s="28"/>
      <c r="E328" s="28"/>
      <c r="F328" s="28"/>
      <c r="G328" s="44" t="s">
        <v>205</v>
      </c>
      <c r="H328" s="58"/>
      <c r="I328" s="28"/>
      <c r="J328" s="28"/>
      <c r="K328" s="414" t="s">
        <v>460</v>
      </c>
      <c r="L328" s="414"/>
      <c r="M328" s="414"/>
      <c r="N328" s="414"/>
      <c r="O328" s="30"/>
    </row>
    <row r="329" spans="2:19" x14ac:dyDescent="0.2">
      <c r="B329" s="28"/>
      <c r="C329" s="28"/>
      <c r="D329" s="28"/>
      <c r="E329" s="28"/>
      <c r="F329" s="28"/>
      <c r="G329" s="44"/>
      <c r="H329" s="82"/>
      <c r="I329" s="28"/>
      <c r="J329" s="28"/>
      <c r="K329" s="55"/>
      <c r="L329" s="55"/>
      <c r="M329" s="55"/>
      <c r="O329" s="30"/>
    </row>
    <row r="330" spans="2:19" ht="12.75" customHeight="1" x14ac:dyDescent="0.2">
      <c r="B330" s="130">
        <f>MAX(B$323:B329)+1</f>
        <v>4</v>
      </c>
      <c r="C330" s="28" t="str">
        <f>C278</f>
        <v>Fourth Mortgage Financing</v>
      </c>
      <c r="D330" s="28"/>
      <c r="E330" s="28"/>
      <c r="F330" s="28"/>
      <c r="G330" s="44" t="s">
        <v>205</v>
      </c>
      <c r="H330" s="58"/>
      <c r="I330" s="28"/>
      <c r="J330" s="55"/>
      <c r="K330" s="414" t="s">
        <v>460</v>
      </c>
      <c r="L330" s="414"/>
      <c r="M330" s="414"/>
      <c r="N330" s="414"/>
      <c r="O330" s="30"/>
    </row>
    <row r="331" spans="2:19" ht="12.75" customHeight="1" x14ac:dyDescent="0.2">
      <c r="B331" s="28"/>
      <c r="C331" s="28"/>
      <c r="D331" s="28"/>
      <c r="E331" s="28"/>
      <c r="F331" s="28"/>
      <c r="G331" s="44"/>
      <c r="H331" s="82"/>
      <c r="I331" s="28"/>
      <c r="J331" s="28"/>
      <c r="K331" s="55"/>
      <c r="L331" s="55"/>
      <c r="M331" s="55"/>
      <c r="O331" s="30"/>
      <c r="Q331" s="121"/>
    </row>
    <row r="332" spans="2:19" ht="12.75" customHeight="1" x14ac:dyDescent="0.2">
      <c r="B332" s="130">
        <f>MAX(B$323:B331)+1</f>
        <v>5</v>
      </c>
      <c r="C332" s="28" t="str">
        <f>C280</f>
        <v>Fifth Mortgage Financing</v>
      </c>
      <c r="D332" s="28"/>
      <c r="E332" s="28"/>
      <c r="F332" s="28"/>
      <c r="G332" s="44" t="s">
        <v>205</v>
      </c>
      <c r="H332" s="58"/>
      <c r="I332" s="28"/>
      <c r="J332" s="28"/>
      <c r="K332" s="414" t="s">
        <v>460</v>
      </c>
      <c r="L332" s="414"/>
      <c r="M332" s="414"/>
      <c r="N332" s="414"/>
      <c r="O332" s="30"/>
      <c r="P332" s="45"/>
      <c r="Q332" s="153"/>
    </row>
    <row r="333" spans="2:19" x14ac:dyDescent="0.2">
      <c r="B333" s="28"/>
      <c r="C333" s="28"/>
      <c r="D333" s="28"/>
      <c r="E333" s="28"/>
      <c r="F333" s="28"/>
      <c r="G333" s="44"/>
      <c r="H333" s="82"/>
      <c r="I333" s="28"/>
      <c r="J333" s="28"/>
      <c r="K333" s="55"/>
      <c r="L333" s="55"/>
      <c r="M333" s="55"/>
      <c r="O333" s="30"/>
      <c r="Q333" s="154"/>
    </row>
    <row r="334" spans="2:19" x14ac:dyDescent="0.2">
      <c r="B334" s="130">
        <f>MAX(B$323:B333)+1</f>
        <v>6</v>
      </c>
      <c r="C334" s="28" t="str">
        <f>C282</f>
        <v>Sixth Mortgage Financing</v>
      </c>
      <c r="G334" s="44" t="s">
        <v>205</v>
      </c>
      <c r="H334" s="58"/>
      <c r="I334" s="28"/>
      <c r="J334" s="55"/>
      <c r="K334" s="414" t="s">
        <v>460</v>
      </c>
      <c r="L334" s="414"/>
      <c r="M334" s="414"/>
      <c r="N334" s="414"/>
      <c r="O334" s="30"/>
    </row>
    <row r="335" spans="2:19" x14ac:dyDescent="0.2">
      <c r="B335" s="130"/>
      <c r="C335" s="28"/>
      <c r="D335" s="28"/>
      <c r="E335" s="28"/>
      <c r="F335" s="28"/>
      <c r="G335" s="44"/>
      <c r="H335" s="82"/>
      <c r="I335" s="28"/>
      <c r="J335" s="55"/>
      <c r="K335" s="55"/>
      <c r="L335" s="55"/>
      <c r="M335" s="55"/>
      <c r="O335" s="30"/>
    </row>
    <row r="336" spans="2:19" x14ac:dyDescent="0.2">
      <c r="B336" s="130">
        <f>MAX(B$323:B335)+1</f>
        <v>7</v>
      </c>
      <c r="C336" s="28" t="str">
        <f>C284</f>
        <v>Seventh Mortgage Financing</v>
      </c>
      <c r="D336" s="28"/>
      <c r="E336" s="28"/>
      <c r="F336" s="28"/>
      <c r="G336" s="44" t="s">
        <v>205</v>
      </c>
      <c r="H336" s="58"/>
      <c r="I336" s="28"/>
      <c r="J336" s="55"/>
      <c r="K336" s="414" t="s">
        <v>460</v>
      </c>
      <c r="L336" s="414"/>
      <c r="M336" s="414"/>
      <c r="N336" s="414"/>
      <c r="O336" s="30"/>
    </row>
    <row r="337" spans="2:16" x14ac:dyDescent="0.2">
      <c r="B337" s="28"/>
      <c r="C337" s="28"/>
      <c r="D337" s="28"/>
      <c r="E337" s="28"/>
      <c r="F337" s="28"/>
      <c r="G337" s="44"/>
      <c r="H337" s="83"/>
      <c r="I337" s="28"/>
      <c r="J337" s="28"/>
      <c r="K337" s="55"/>
      <c r="L337" s="55"/>
      <c r="M337" s="55"/>
      <c r="O337" s="30"/>
      <c r="P337" s="30"/>
    </row>
    <row r="338" spans="2:16" x14ac:dyDescent="0.2">
      <c r="B338" s="130">
        <f>MAX(B$323:B337)+1</f>
        <v>8</v>
      </c>
      <c r="C338" s="28" t="str">
        <f>C286</f>
        <v>Eighth Mortgage Financing</v>
      </c>
      <c r="G338" s="44" t="s">
        <v>205</v>
      </c>
      <c r="H338" s="58"/>
      <c r="I338" s="28"/>
      <c r="J338" s="132"/>
      <c r="K338" s="414" t="s">
        <v>460</v>
      </c>
      <c r="L338" s="414"/>
      <c r="M338" s="414"/>
      <c r="N338" s="414"/>
      <c r="O338" s="30"/>
      <c r="P338" s="30"/>
    </row>
    <row r="339" spans="2:16" x14ac:dyDescent="0.2">
      <c r="B339" s="28"/>
      <c r="C339" s="28"/>
      <c r="D339" s="28"/>
      <c r="E339" s="28"/>
      <c r="F339" s="28"/>
      <c r="G339" s="44"/>
      <c r="H339" s="83"/>
      <c r="I339" s="28"/>
      <c r="J339" s="132"/>
      <c r="K339" s="55"/>
      <c r="L339" s="55"/>
      <c r="M339" s="55"/>
      <c r="O339" s="30"/>
      <c r="P339" s="30"/>
    </row>
    <row r="340" spans="2:16" x14ac:dyDescent="0.2">
      <c r="B340" s="130">
        <f>MAX(B$323:B339)+1</f>
        <v>9</v>
      </c>
      <c r="C340" s="28" t="str">
        <f>C288</f>
        <v>Ninth Mortgage Financing</v>
      </c>
      <c r="D340" s="28"/>
      <c r="E340" s="28"/>
      <c r="F340" s="28"/>
      <c r="G340" s="44" t="s">
        <v>205</v>
      </c>
      <c r="H340" s="58"/>
      <c r="I340" s="28"/>
      <c r="J340" s="132"/>
      <c r="K340" s="414" t="s">
        <v>460</v>
      </c>
      <c r="L340" s="414"/>
      <c r="M340" s="414"/>
      <c r="N340" s="414"/>
      <c r="O340" s="30"/>
      <c r="P340" s="30"/>
    </row>
    <row r="341" spans="2:16" x14ac:dyDescent="0.2">
      <c r="B341" s="28"/>
      <c r="C341" s="28"/>
      <c r="D341" s="28"/>
      <c r="E341" s="28"/>
      <c r="F341" s="28"/>
      <c r="G341" s="28"/>
      <c r="H341" s="97"/>
      <c r="I341" s="28"/>
      <c r="J341" s="132"/>
      <c r="K341" s="55"/>
      <c r="L341" s="55"/>
      <c r="M341" s="55"/>
      <c r="O341" s="30"/>
      <c r="P341" s="30"/>
    </row>
    <row r="342" spans="2:16" x14ac:dyDescent="0.2">
      <c r="B342" s="130">
        <f>MAX(B$323:B341)+1</f>
        <v>10</v>
      </c>
      <c r="C342" s="28" t="str">
        <f>C290</f>
        <v>Tenth Mortgage Financing</v>
      </c>
      <c r="D342" s="28"/>
      <c r="E342" s="28"/>
      <c r="F342" s="28"/>
      <c r="G342" s="44" t="s">
        <v>205</v>
      </c>
      <c r="H342" s="58"/>
      <c r="I342" s="28"/>
      <c r="J342" s="132"/>
      <c r="K342" s="414" t="s">
        <v>460</v>
      </c>
      <c r="L342" s="414"/>
      <c r="M342" s="414"/>
      <c r="N342" s="414"/>
      <c r="O342" s="30"/>
      <c r="P342" s="30"/>
    </row>
    <row r="343" spans="2:16" x14ac:dyDescent="0.2">
      <c r="B343" s="28"/>
      <c r="C343" s="28"/>
      <c r="D343" s="28"/>
      <c r="E343" s="28"/>
      <c r="F343" s="28"/>
      <c r="G343" s="28"/>
      <c r="H343" s="97"/>
      <c r="I343" s="28"/>
      <c r="J343" s="132"/>
      <c r="K343" s="133"/>
      <c r="L343" s="57"/>
      <c r="M343" s="28"/>
      <c r="O343" s="30"/>
      <c r="P343" s="30"/>
    </row>
    <row r="344" spans="2:16" x14ac:dyDescent="0.2">
      <c r="B344" s="130">
        <f>MAX(B$323:B343)+1</f>
        <v>11</v>
      </c>
      <c r="C344" s="28" t="s">
        <v>494</v>
      </c>
      <c r="D344" s="28"/>
      <c r="E344" s="28"/>
      <c r="F344" s="28"/>
      <c r="G344" s="44" t="s">
        <v>205</v>
      </c>
      <c r="H344" s="58"/>
      <c r="I344" s="28"/>
      <c r="J344" s="132"/>
      <c r="K344" s="133"/>
      <c r="L344" s="57"/>
      <c r="M344" s="28"/>
      <c r="O344" s="30"/>
      <c r="P344" s="30"/>
    </row>
    <row r="345" spans="2:16" x14ac:dyDescent="0.2">
      <c r="B345" s="134"/>
      <c r="G345" s="44"/>
      <c r="H345" s="97"/>
      <c r="I345" s="28"/>
      <c r="J345" s="132"/>
      <c r="K345" s="133"/>
      <c r="L345" s="57"/>
      <c r="M345" s="28"/>
      <c r="O345" s="30"/>
      <c r="P345" s="30"/>
    </row>
    <row r="346" spans="2:16" x14ac:dyDescent="0.2">
      <c r="B346" s="130">
        <f>MAX(B$323:B345)+1</f>
        <v>12</v>
      </c>
      <c r="C346" s="134" t="s">
        <v>452</v>
      </c>
      <c r="D346" s="28"/>
      <c r="E346" s="415"/>
      <c r="F346" s="415"/>
      <c r="G346" s="44" t="s">
        <v>205</v>
      </c>
      <c r="H346" s="58"/>
      <c r="I346" s="28"/>
      <c r="J346" s="132"/>
      <c r="K346" s="133"/>
      <c r="L346" s="57"/>
      <c r="M346" s="28"/>
      <c r="O346" s="30"/>
      <c r="P346" s="30"/>
    </row>
    <row r="347" spans="2:16" x14ac:dyDescent="0.2">
      <c r="B347" s="28"/>
      <c r="H347" s="62"/>
      <c r="J347" s="132"/>
      <c r="K347" s="133"/>
      <c r="L347" s="57"/>
      <c r="M347" s="28"/>
      <c r="O347" s="30"/>
      <c r="P347" s="30"/>
    </row>
    <row r="348" spans="2:16" x14ac:dyDescent="0.2">
      <c r="B348" s="130">
        <f>MAX(B$323:B347)+1</f>
        <v>13</v>
      </c>
      <c r="C348" s="28" t="s">
        <v>452</v>
      </c>
      <c r="D348" s="28"/>
      <c r="E348" s="415"/>
      <c r="F348" s="415"/>
      <c r="G348" s="44" t="s">
        <v>205</v>
      </c>
      <c r="H348" s="58"/>
      <c r="I348" s="28"/>
      <c r="J348" s="132"/>
      <c r="K348" s="133"/>
      <c r="L348" s="57"/>
      <c r="M348" s="28"/>
      <c r="O348" s="30"/>
      <c r="P348" s="30"/>
    </row>
    <row r="349" spans="2:16" ht="12.75" customHeight="1" x14ac:dyDescent="0.2">
      <c r="B349" s="135"/>
      <c r="C349" s="28"/>
      <c r="D349" s="28"/>
      <c r="E349" s="136"/>
      <c r="F349" s="136"/>
      <c r="H349" s="97"/>
      <c r="I349" s="28"/>
      <c r="J349" s="155"/>
      <c r="K349" s="155"/>
      <c r="L349" s="155"/>
      <c r="M349" s="155"/>
      <c r="N349" s="155"/>
      <c r="O349" s="155"/>
      <c r="P349" s="155"/>
    </row>
    <row r="350" spans="2:16" x14ac:dyDescent="0.2">
      <c r="B350" s="130">
        <f>MAX(B$323:B349)+1</f>
        <v>14</v>
      </c>
      <c r="C350" s="28" t="s">
        <v>486</v>
      </c>
      <c r="D350" s="28"/>
      <c r="E350" s="28"/>
      <c r="F350" s="28"/>
      <c r="G350" s="44" t="s">
        <v>205</v>
      </c>
      <c r="H350" s="58"/>
      <c r="I350" s="28"/>
      <c r="J350" s="155"/>
      <c r="L350" s="28"/>
      <c r="M350" s="28"/>
      <c r="O350" s="155"/>
      <c r="P350" s="155"/>
    </row>
    <row r="351" spans="2:16" x14ac:dyDescent="0.2">
      <c r="B351" s="28"/>
      <c r="H351" s="62"/>
      <c r="I351" s="28"/>
      <c r="J351" s="155"/>
      <c r="K351" s="155"/>
      <c r="L351" s="155"/>
      <c r="M351" s="155"/>
      <c r="N351" s="155"/>
      <c r="O351" s="155"/>
      <c r="P351" s="155"/>
    </row>
    <row r="352" spans="2:16" ht="13.5" thickBot="1" x14ac:dyDescent="0.25">
      <c r="B352" s="137">
        <f>MAX(B$323:B351)+1</f>
        <v>15</v>
      </c>
      <c r="C352" s="29" t="s">
        <v>495</v>
      </c>
      <c r="D352" s="28"/>
      <c r="E352" s="28"/>
      <c r="F352" s="28"/>
      <c r="G352" s="44" t="s">
        <v>205</v>
      </c>
      <c r="H352" s="138" t="str">
        <f>IF(SUM(H323:H351)&lt;1,"",SUM(H323:H351))</f>
        <v/>
      </c>
      <c r="L352" s="28"/>
      <c r="M352" s="28"/>
      <c r="O352" s="30"/>
      <c r="P352" s="30"/>
    </row>
    <row r="353" spans="1:17" ht="13.5" customHeight="1" thickTop="1" x14ac:dyDescent="0.2">
      <c r="B353" s="135"/>
      <c r="C353" s="28"/>
      <c r="D353" s="28"/>
      <c r="E353" s="28"/>
      <c r="F353" s="28"/>
      <c r="G353" s="44"/>
      <c r="H353" s="62"/>
      <c r="L353" s="28"/>
      <c r="M353" s="28"/>
      <c r="O353" s="30"/>
      <c r="P353" s="30"/>
    </row>
    <row r="354" spans="1:17" x14ac:dyDescent="0.2">
      <c r="B354" s="43" t="s">
        <v>416</v>
      </c>
      <c r="C354" s="29" t="s">
        <v>496</v>
      </c>
      <c r="D354" s="29"/>
      <c r="E354" s="29"/>
      <c r="F354" s="29"/>
      <c r="G354" s="28"/>
      <c r="H354" s="59"/>
      <c r="I354" s="28"/>
      <c r="J354" s="55"/>
      <c r="K354" s="55"/>
      <c r="L354" s="28"/>
      <c r="M354" s="28"/>
      <c r="O354" s="30"/>
      <c r="P354" s="30"/>
    </row>
    <row r="355" spans="1:17" x14ac:dyDescent="0.2">
      <c r="B355" s="43"/>
      <c r="C355" s="29"/>
      <c r="D355" s="34" t="str">
        <f>"(B."&amp;TEXT(B352,"0")&amp;". "&amp;C352&amp;", "</f>
        <v xml:space="preserve">(B.15. Total Permanent Funding Sources, </v>
      </c>
      <c r="E355" s="29"/>
      <c r="F355" s="29"/>
      <c r="G355" s="28"/>
      <c r="H355" s="59"/>
      <c r="I355" s="28"/>
      <c r="J355" s="55"/>
      <c r="K355" s="55"/>
      <c r="L355" s="28"/>
      <c r="M355" s="28"/>
      <c r="O355" s="30"/>
      <c r="P355" s="45" t="str">
        <f ca="1">IF(N(H356)&lt;0,"**","")</f>
        <v/>
      </c>
    </row>
    <row r="356" spans="1:17" ht="13.5" thickBot="1" x14ac:dyDescent="0.25">
      <c r="B356" s="43"/>
      <c r="C356" s="29"/>
      <c r="D356" s="34" t="str">
        <f>" less "&amp;B320&amp;" "&amp;C320&amp;"):"</f>
        <v xml:space="preserve"> less A. Total Development Costs):</v>
      </c>
      <c r="E356" s="29"/>
      <c r="F356" s="29"/>
      <c r="G356" s="43" t="s">
        <v>205</v>
      </c>
      <c r="H356" s="138" t="str">
        <f ca="1">IF(AND(N(H352)=0,N(H320)=0),"",N(H352)-N(H320))</f>
        <v/>
      </c>
      <c r="I356" s="28"/>
      <c r="J356" s="55" t="s">
        <v>489</v>
      </c>
      <c r="K356" s="28"/>
      <c r="O356" s="30"/>
      <c r="P356" s="30"/>
      <c r="Q356" s="27" t="str">
        <f ca="1">IF(N(H356)=0,"Permanent Funding Sources are equal to Total Development Costs.",IF(N(H356)&lt;0,"There is a shortfall in Permanent Funding Sources which must be corrected.","There is a surplus of Permanent Funding Sources which is permitted at time of Application."))</f>
        <v>Permanent Funding Sources are equal to Total Development Costs.</v>
      </c>
    </row>
    <row r="357" spans="1:17" ht="13.5" thickTop="1" x14ac:dyDescent="0.2">
      <c r="B357" s="29"/>
      <c r="C357" s="29"/>
      <c r="D357" s="28"/>
      <c r="E357" s="29"/>
      <c r="F357" s="29"/>
      <c r="G357" s="44"/>
      <c r="I357" s="28"/>
      <c r="J357" s="28"/>
      <c r="K357" s="28"/>
      <c r="O357" s="30"/>
      <c r="P357" s="30"/>
    </row>
    <row r="358" spans="1:17" ht="13.5" thickBot="1" x14ac:dyDescent="0.25">
      <c r="B358" s="29" t="s">
        <v>490</v>
      </c>
      <c r="D358" s="28"/>
      <c r="E358" s="28"/>
      <c r="F358" s="28"/>
      <c r="G358" s="28"/>
      <c r="H358" s="28"/>
      <c r="I358" s="28"/>
      <c r="J358" s="28"/>
      <c r="K358" s="28"/>
      <c r="L358" s="28"/>
      <c r="M358" s="28"/>
      <c r="O358" s="30"/>
      <c r="P358" s="30"/>
    </row>
    <row r="359" spans="1:17" ht="3.75" customHeight="1" x14ac:dyDescent="0.2">
      <c r="A359" s="26"/>
      <c r="B359" s="26"/>
      <c r="C359" s="26"/>
      <c r="D359" s="26"/>
      <c r="E359" s="26"/>
      <c r="F359" s="26"/>
      <c r="G359" s="26"/>
      <c r="H359" s="26"/>
      <c r="I359" s="26"/>
      <c r="J359" s="26"/>
      <c r="K359" s="26"/>
      <c r="L359" s="26"/>
      <c r="M359" s="26"/>
      <c r="N359" s="26"/>
      <c r="O359" s="26"/>
      <c r="P359" s="26"/>
    </row>
    <row r="360" spans="1:17" hidden="1" x14ac:dyDescent="0.2">
      <c r="B360" s="29" t="str">
        <f>B$2</f>
        <v>NON-COMPETITIVE APPLICATION DEVELOPMENT COST PRO FORMA</v>
      </c>
      <c r="O360" s="30"/>
      <c r="P360" s="31" t="s">
        <v>497</v>
      </c>
    </row>
    <row r="361" spans="1:17" hidden="1" x14ac:dyDescent="0.2"/>
    <row r="362" spans="1:17" hidden="1" x14ac:dyDescent="0.2">
      <c r="B362" s="36" t="s">
        <v>498</v>
      </c>
      <c r="C362" s="36"/>
      <c r="D362" s="36"/>
      <c r="E362" s="36"/>
      <c r="F362" s="36"/>
      <c r="G362" s="36"/>
      <c r="H362" s="36"/>
      <c r="I362" s="36"/>
      <c r="J362" s="36"/>
      <c r="K362" s="36"/>
      <c r="L362" s="36"/>
      <c r="M362" s="36"/>
      <c r="N362" s="36"/>
      <c r="O362" s="36"/>
      <c r="P362" s="36"/>
    </row>
    <row r="363" spans="1:17" hidden="1" x14ac:dyDescent="0.2">
      <c r="B363" s="36" t="s">
        <v>499</v>
      </c>
      <c r="C363" s="36"/>
      <c r="D363" s="36"/>
      <c r="E363" s="36"/>
      <c r="F363" s="36"/>
      <c r="G363" s="36"/>
      <c r="H363" s="36"/>
      <c r="I363" s="36"/>
      <c r="J363" s="36"/>
      <c r="K363" s="36"/>
      <c r="L363" s="36"/>
      <c r="M363" s="36"/>
      <c r="N363" s="36"/>
      <c r="O363" s="36"/>
      <c r="P363" s="36"/>
    </row>
    <row r="364" spans="1:17" hidden="1" x14ac:dyDescent="0.2">
      <c r="B364" s="36" t="s">
        <v>500</v>
      </c>
      <c r="C364" s="36"/>
      <c r="D364" s="36"/>
      <c r="E364" s="36"/>
      <c r="F364" s="36"/>
      <c r="G364" s="36"/>
      <c r="H364" s="36"/>
      <c r="I364" s="36"/>
      <c r="J364" s="36"/>
      <c r="K364" s="36"/>
      <c r="L364" s="36"/>
      <c r="M364" s="36"/>
      <c r="N364" s="36"/>
      <c r="O364" s="36"/>
      <c r="P364" s="36"/>
    </row>
    <row r="365" spans="1:17" hidden="1" x14ac:dyDescent="0.2">
      <c r="B365" s="36" t="s">
        <v>501</v>
      </c>
      <c r="C365" s="36"/>
      <c r="D365" s="36"/>
      <c r="E365" s="36"/>
      <c r="F365" s="36"/>
      <c r="G365" s="36"/>
      <c r="H365" s="36"/>
      <c r="I365" s="36"/>
      <c r="J365" s="36"/>
      <c r="K365" s="36"/>
      <c r="L365" s="36"/>
      <c r="M365" s="36"/>
      <c r="N365" s="36"/>
      <c r="O365" s="36"/>
      <c r="P365" s="36"/>
    </row>
    <row r="366" spans="1:17" hidden="1" x14ac:dyDescent="0.2">
      <c r="B366" s="36" t="s">
        <v>502</v>
      </c>
      <c r="C366" s="36"/>
      <c r="D366" s="36"/>
      <c r="E366" s="36"/>
      <c r="F366" s="36"/>
      <c r="G366" s="36"/>
      <c r="H366" s="36"/>
      <c r="I366" s="36"/>
      <c r="J366" s="36"/>
      <c r="K366" s="36"/>
      <c r="L366" s="36"/>
      <c r="M366" s="36"/>
      <c r="N366" s="36"/>
      <c r="O366" s="36"/>
      <c r="P366" s="36"/>
    </row>
    <row r="367" spans="1:17" hidden="1" x14ac:dyDescent="0.2">
      <c r="B367" s="36" t="s">
        <v>503</v>
      </c>
    </row>
    <row r="368" spans="1:17" hidden="1" x14ac:dyDescent="0.2"/>
    <row r="369" spans="2:17" hidden="1" x14ac:dyDescent="0.2">
      <c r="B369" s="29" t="s">
        <v>504</v>
      </c>
      <c r="N369" s="156" t="str">
        <f>IF(K371=E479,"",IF(OR(K371="Broward",K371="Miami-Dade"),"South Florida, ","Not in South Florida, ")&amp;IF(K33=F472,"",IF(OR(K33="New Construction (w/ or w/o Acquisition)",K33="Redevelopment (w/ or w/o Acquisition)"),"New Construction, ","Rehab, ")&amp;IF(K376=K472,"",IF(K376=K473,"Garden",IF(OR(K33="New Construction (w/ or w/o Acquisition)",K33="Redevelopment (w/ or w/o Acquisition)"),IF(K376=K474,"Mid-Rise","High-Rise"),"Non-Garden"))&amp;IF(OR(K33="Rehabilitation (w/ or w/o Acquisition)",K33="Preservation (w/ or w/o Acquisition)"),".",IF(OR(K379=C473,K376=K475),", ESSC.",IF(OR(K379=C474,AND(OR(K33="New Construction (w/ or w/o Acquisition)",K33="Redevelopment (w/ or w/o Acquisition)"),OR(K379=C472,K379=C475))),", Wood.",""))))))</f>
        <v/>
      </c>
    </row>
    <row r="370" spans="2:17" hidden="1" x14ac:dyDescent="0.2"/>
    <row r="371" spans="2:17" hidden="1" x14ac:dyDescent="0.2">
      <c r="C371" s="27" t="s">
        <v>505</v>
      </c>
      <c r="K371" s="416" t="s">
        <v>460</v>
      </c>
      <c r="L371" s="416"/>
      <c r="M371" s="416"/>
      <c r="N371" s="157" t="str">
        <f>IF(K371=E479,"","("&amp;VLOOKUP(K371,ELIData,2)&amp;" County)")</f>
        <v/>
      </c>
      <c r="Q371" s="158"/>
    </row>
    <row r="372" spans="2:17" hidden="1" x14ac:dyDescent="0.2">
      <c r="K372" s="404"/>
      <c r="L372" s="404"/>
      <c r="M372" s="404"/>
    </row>
    <row r="373" spans="2:17" hidden="1" x14ac:dyDescent="0.2">
      <c r="C373" s="134" t="s">
        <v>506</v>
      </c>
      <c r="K373" s="157"/>
      <c r="L373" s="157"/>
      <c r="M373" s="157"/>
    </row>
    <row r="374" spans="2:17" hidden="1" x14ac:dyDescent="0.2">
      <c r="D374" s="27" t="s">
        <v>507</v>
      </c>
      <c r="K374" s="406" t="str">
        <f>IF(K33=F472,"Need Dev Category",K33)</f>
        <v>Need Dev Category</v>
      </c>
      <c r="L374" s="406"/>
      <c r="M374" s="406"/>
      <c r="N374" s="406"/>
    </row>
    <row r="375" spans="2:17" hidden="1" x14ac:dyDescent="0.2">
      <c r="K375" s="157"/>
      <c r="L375" s="157"/>
      <c r="M375" s="157"/>
    </row>
    <row r="376" spans="2:17" hidden="1" x14ac:dyDescent="0.2">
      <c r="C376" s="27" t="s">
        <v>508</v>
      </c>
      <c r="K376" s="400" t="s">
        <v>460</v>
      </c>
      <c r="L376" s="400"/>
      <c r="M376" s="400"/>
      <c r="Q376" s="158" t="s">
        <v>509</v>
      </c>
    </row>
    <row r="377" spans="2:17" hidden="1" x14ac:dyDescent="0.2">
      <c r="K377" s="404"/>
      <c r="L377" s="404"/>
      <c r="M377" s="404"/>
    </row>
    <row r="378" spans="2:17" hidden="1" x14ac:dyDescent="0.2">
      <c r="C378" s="27" t="s">
        <v>510</v>
      </c>
      <c r="K378" s="405"/>
      <c r="L378" s="405"/>
      <c r="M378" s="405"/>
    </row>
    <row r="379" spans="2:17" hidden="1" x14ac:dyDescent="0.2">
      <c r="D379" s="27" t="s">
        <v>511</v>
      </c>
      <c r="K379" s="400" t="s">
        <v>460</v>
      </c>
      <c r="L379" s="400"/>
      <c r="M379" s="400"/>
    </row>
    <row r="380" spans="2:17" hidden="1" x14ac:dyDescent="0.2">
      <c r="K380" s="157"/>
      <c r="L380" s="157"/>
      <c r="M380" s="157"/>
    </row>
    <row r="381" spans="2:17" hidden="1" x14ac:dyDescent="0.2">
      <c r="C381" s="27" t="s">
        <v>512</v>
      </c>
      <c r="K381" s="413" t="str">
        <f>IF(K33=F472,"Need Dev Category",IF(K371=E479,"Need County",IF(K376=K472,"Need Dev Type",IF(AND(OR(K33="New Construction (w/ or w/o Acquisition)",K33="Redevelopment (w/ or w/o Acquisition)"),K379=C472),"ESSC?",IF(ISERROR(VLOOKUP(K478,K480:N493,4)),"",VLOOKUP(K478,K480:N493,4))))))</f>
        <v>Need Dev Category</v>
      </c>
      <c r="L381" s="413"/>
      <c r="M381" s="413"/>
    </row>
    <row r="382" spans="2:17" hidden="1" x14ac:dyDescent="0.2">
      <c r="K382" s="405"/>
      <c r="L382" s="405"/>
      <c r="M382" s="405"/>
    </row>
    <row r="383" spans="2:17" hidden="1" x14ac:dyDescent="0.2">
      <c r="C383" s="27" t="s">
        <v>513</v>
      </c>
    </row>
    <row r="384" spans="2:17" hidden="1" x14ac:dyDescent="0.2">
      <c r="K384" s="405"/>
      <c r="L384" s="405"/>
      <c r="M384" s="405"/>
    </row>
    <row r="385" spans="4:14" ht="12.75" hidden="1" customHeight="1" x14ac:dyDescent="0.2">
      <c r="D385" s="159">
        <f>MAX(D$384:D384)+1</f>
        <v>1</v>
      </c>
      <c r="E385" s="27" t="s">
        <v>514</v>
      </c>
      <c r="K385" s="400" t="s">
        <v>460</v>
      </c>
      <c r="L385" s="400"/>
      <c r="M385" s="400"/>
      <c r="N385" s="411" t="s">
        <v>515</v>
      </c>
    </row>
    <row r="386" spans="4:14" hidden="1" x14ac:dyDescent="0.2">
      <c r="D386" s="159"/>
      <c r="E386" s="27" t="s">
        <v>516</v>
      </c>
      <c r="K386" s="401" t="s">
        <v>517</v>
      </c>
      <c r="L386" s="401"/>
      <c r="M386" s="401"/>
      <c r="N386" s="411"/>
    </row>
    <row r="387" spans="4:14" hidden="1" x14ac:dyDescent="0.2">
      <c r="D387" s="159"/>
      <c r="E387" s="27" t="s">
        <v>518</v>
      </c>
      <c r="K387" s="401" t="s">
        <v>517</v>
      </c>
      <c r="L387" s="401"/>
      <c r="M387" s="401"/>
      <c r="N387" s="411"/>
    </row>
    <row r="388" spans="4:14" ht="8.1" hidden="1" customHeight="1" x14ac:dyDescent="0.2">
      <c r="K388" s="404"/>
      <c r="L388" s="404"/>
      <c r="M388" s="404"/>
    </row>
    <row r="389" spans="4:14" hidden="1" x14ac:dyDescent="0.2">
      <c r="D389" s="159">
        <f>MAX(D$384:D388)+1</f>
        <v>2</v>
      </c>
      <c r="E389" s="27" t="s">
        <v>519</v>
      </c>
      <c r="K389" s="401" t="s">
        <v>517</v>
      </c>
      <c r="L389" s="401"/>
      <c r="M389" s="401"/>
      <c r="N389" s="160" t="s">
        <v>520</v>
      </c>
    </row>
    <row r="390" spans="4:14" ht="8.1" hidden="1" customHeight="1" x14ac:dyDescent="0.2">
      <c r="K390" s="404"/>
      <c r="L390" s="404"/>
      <c r="M390" s="404"/>
    </row>
    <row r="391" spans="4:14" ht="12.75" hidden="1" customHeight="1" x14ac:dyDescent="0.2">
      <c r="D391" s="159">
        <f>MAX(D$384:D390)+1</f>
        <v>3</v>
      </c>
      <c r="E391" s="27" t="s">
        <v>521</v>
      </c>
      <c r="K391" s="400" t="s">
        <v>460</v>
      </c>
      <c r="L391" s="400"/>
      <c r="M391" s="400"/>
      <c r="N391" s="411" t="s">
        <v>522</v>
      </c>
    </row>
    <row r="392" spans="4:14" hidden="1" x14ac:dyDescent="0.2">
      <c r="E392" s="27" t="s">
        <v>523</v>
      </c>
      <c r="K392" s="400" t="s">
        <v>460</v>
      </c>
      <c r="L392" s="400"/>
      <c r="M392" s="400"/>
      <c r="N392" s="411"/>
    </row>
    <row r="393" spans="4:14" ht="8.1" hidden="1" customHeight="1" x14ac:dyDescent="0.2">
      <c r="K393" s="404"/>
      <c r="L393" s="404"/>
      <c r="M393" s="404"/>
    </row>
    <row r="394" spans="4:14" ht="12.75" hidden="1" customHeight="1" x14ac:dyDescent="0.2">
      <c r="D394" s="159">
        <f>MAX(D$384:D393)+1</f>
        <v>4</v>
      </c>
      <c r="E394" s="27" t="s">
        <v>524</v>
      </c>
      <c r="K394" s="400" t="s">
        <v>460</v>
      </c>
      <c r="L394" s="400"/>
      <c r="M394" s="400"/>
      <c r="N394" s="411" t="s">
        <v>515</v>
      </c>
    </row>
    <row r="395" spans="4:14" hidden="1" x14ac:dyDescent="0.2">
      <c r="E395" s="27" t="s">
        <v>525</v>
      </c>
      <c r="K395" s="400" t="s">
        <v>460</v>
      </c>
      <c r="L395" s="400"/>
      <c r="M395" s="400"/>
      <c r="N395" s="411"/>
    </row>
    <row r="396" spans="4:14" hidden="1" x14ac:dyDescent="0.2">
      <c r="E396" s="27" t="s">
        <v>526</v>
      </c>
      <c r="K396" s="400" t="s">
        <v>460</v>
      </c>
      <c r="L396" s="400"/>
      <c r="M396" s="400"/>
      <c r="N396" s="411"/>
    </row>
    <row r="397" spans="4:14" hidden="1" x14ac:dyDescent="0.2">
      <c r="E397" s="27" t="s">
        <v>527</v>
      </c>
      <c r="K397" s="401" t="s">
        <v>517</v>
      </c>
      <c r="L397" s="401"/>
      <c r="M397" s="401"/>
      <c r="N397" s="411"/>
    </row>
    <row r="398" spans="4:14" ht="8.1" hidden="1" customHeight="1" x14ac:dyDescent="0.2">
      <c r="K398" s="404"/>
      <c r="L398" s="404"/>
      <c r="M398" s="404"/>
    </row>
    <row r="399" spans="4:14" hidden="1" x14ac:dyDescent="0.2">
      <c r="D399" s="159">
        <f>MAX(D$384:D398)+1</f>
        <v>5</v>
      </c>
      <c r="E399" s="27" t="s">
        <v>528</v>
      </c>
      <c r="K399" s="401" t="s">
        <v>517</v>
      </c>
      <c r="L399" s="401"/>
      <c r="M399" s="401"/>
      <c r="N399" s="160" t="s">
        <v>520</v>
      </c>
    </row>
    <row r="400" spans="4:14" ht="8.1" hidden="1" customHeight="1" x14ac:dyDescent="0.2">
      <c r="K400" s="404"/>
      <c r="L400" s="404"/>
      <c r="M400" s="404"/>
    </row>
    <row r="401" spans="3:17" hidden="1" x14ac:dyDescent="0.2">
      <c r="D401" s="159">
        <f>MAX(D$384:D400)+1</f>
        <v>6</v>
      </c>
      <c r="E401" s="27" t="s">
        <v>529</v>
      </c>
      <c r="K401" s="400" t="s">
        <v>460</v>
      </c>
      <c r="L401" s="400"/>
      <c r="M401" s="400"/>
      <c r="N401" s="411" t="s">
        <v>522</v>
      </c>
    </row>
    <row r="402" spans="3:17" hidden="1" x14ac:dyDescent="0.2">
      <c r="E402" s="27" t="s">
        <v>530</v>
      </c>
      <c r="K402" s="400" t="s">
        <v>460</v>
      </c>
      <c r="L402" s="400"/>
      <c r="M402" s="400"/>
      <c r="N402" s="411"/>
    </row>
    <row r="403" spans="3:17" ht="24.95" hidden="1" customHeight="1" x14ac:dyDescent="0.2">
      <c r="E403" s="412" t="s">
        <v>531</v>
      </c>
      <c r="F403" s="412"/>
      <c r="G403" s="412"/>
      <c r="H403" s="412"/>
      <c r="I403" s="412"/>
      <c r="J403" s="412"/>
      <c r="K403" s="412"/>
      <c r="L403" s="412"/>
      <c r="M403" s="412"/>
      <c r="N403" s="161"/>
    </row>
    <row r="404" spans="3:17" hidden="1" x14ac:dyDescent="0.2">
      <c r="K404" s="157"/>
      <c r="L404" s="157"/>
      <c r="M404" s="157"/>
    </row>
    <row r="405" spans="3:17" hidden="1" x14ac:dyDescent="0.2">
      <c r="C405" s="27" t="s">
        <v>532</v>
      </c>
      <c r="K405" s="410" t="str">
        <f ca="1">IF(AND(CELL("type",K381)="v",N(K381)&gt;0),ROUND((K381+IF(OR(K385=C473,K386=C473,K387=C473),N495,0)+IF(K389=C473,N496,0))/IF(K391=C473,N497,1)/IF(K392=C473,N498,1)/IF(K394=C473,N499,1)/IF(K395=C473,N500,1)/IF(K396=C473,N501,1)/IF(K397=C473,N502,1)/IF(K399=C473,N503,1)/IF(K401=C473,N504,1)/IF(K402=C473,N505,1),2),"")</f>
        <v/>
      </c>
      <c r="L405" s="410"/>
      <c r="M405" s="410"/>
    </row>
    <row r="406" spans="3:17" hidden="1" x14ac:dyDescent="0.2">
      <c r="K406" s="404"/>
      <c r="L406" s="404"/>
      <c r="M406" s="404"/>
    </row>
    <row r="407" spans="3:17" hidden="1" x14ac:dyDescent="0.2">
      <c r="C407" s="162" t="s">
        <v>533</v>
      </c>
    </row>
    <row r="408" spans="3:17" hidden="1" x14ac:dyDescent="0.2">
      <c r="K408" s="405"/>
      <c r="L408" s="405"/>
      <c r="M408" s="405"/>
    </row>
    <row r="409" spans="3:17" hidden="1" x14ac:dyDescent="0.2">
      <c r="C409" s="27" t="s">
        <v>534</v>
      </c>
      <c r="K409" s="403">
        <f ca="1">N(N194)</f>
        <v>0</v>
      </c>
      <c r="L409" s="403"/>
      <c r="M409" s="403"/>
    </row>
    <row r="410" spans="3:17" hidden="1" x14ac:dyDescent="0.2">
      <c r="K410" s="404"/>
      <c r="L410" s="404"/>
      <c r="M410" s="404"/>
    </row>
    <row r="411" spans="3:17" hidden="1" x14ac:dyDescent="0.2">
      <c r="C411" s="27" t="s">
        <v>535</v>
      </c>
      <c r="K411" s="403">
        <f ca="1">N(N192)</f>
        <v>0</v>
      </c>
      <c r="L411" s="403"/>
      <c r="M411" s="403"/>
    </row>
    <row r="412" spans="3:17" hidden="1" x14ac:dyDescent="0.2">
      <c r="K412" s="404"/>
      <c r="L412" s="404"/>
      <c r="M412" s="404"/>
    </row>
    <row r="413" spans="3:17" hidden="1" x14ac:dyDescent="0.2">
      <c r="C413" s="27" t="s">
        <v>536</v>
      </c>
      <c r="K413" s="403">
        <f ca="1">N(N190)</f>
        <v>0</v>
      </c>
      <c r="L413" s="403"/>
      <c r="M413" s="403"/>
    </row>
    <row r="414" spans="3:17" hidden="1" x14ac:dyDescent="0.2">
      <c r="K414" s="404"/>
      <c r="L414" s="404"/>
      <c r="M414" s="404"/>
    </row>
    <row r="415" spans="3:17" hidden="1" x14ac:dyDescent="0.2">
      <c r="C415" s="27" t="s">
        <v>537</v>
      </c>
      <c r="K415" s="403">
        <f>IF(K385=C473,N(N42)+N(N121),0)</f>
        <v>0</v>
      </c>
      <c r="L415" s="403"/>
      <c r="M415" s="403"/>
      <c r="Q415" s="158" t="str">
        <f>"In order to qualify for the removof of these costs, the response above on row "&amp;TEXT(ROW(E385),"0")&amp;" for ""1.(a) PHA is a Principal Add-On"" must indicate a ""Yes"" in column K."</f>
        <v>In order to qualify for the removof of these costs, the response above on row 385 for "1.(a) PHA is a Principal Add-On" must indicate a "Yes" in column K.</v>
      </c>
    </row>
    <row r="416" spans="3:17" hidden="1" x14ac:dyDescent="0.2">
      <c r="K416" s="157"/>
      <c r="L416" s="157"/>
      <c r="M416" s="157"/>
    </row>
    <row r="417" spans="1:16" hidden="1" x14ac:dyDescent="0.2">
      <c r="C417" s="27" t="s">
        <v>538</v>
      </c>
      <c r="K417" s="403">
        <f ca="1">K409-K411-K413-K415</f>
        <v>0</v>
      </c>
      <c r="L417" s="403"/>
      <c r="M417" s="403"/>
    </row>
    <row r="418" spans="1:16" hidden="1" x14ac:dyDescent="0.2">
      <c r="K418" s="404"/>
      <c r="L418" s="404"/>
      <c r="M418" s="404"/>
    </row>
    <row r="419" spans="1:16" hidden="1" x14ac:dyDescent="0.2">
      <c r="C419" s="27" t="s">
        <v>539</v>
      </c>
      <c r="K419" s="403">
        <f>IF(N(K34)=0,0,K417/N(K34))</f>
        <v>0</v>
      </c>
      <c r="L419" s="403"/>
      <c r="M419" s="403"/>
      <c r="N419" s="163" t="str">
        <f>IF(N(K34)=0,"(Need Units)","")</f>
        <v>(Need Units)</v>
      </c>
    </row>
    <row r="420" spans="1:16" hidden="1" x14ac:dyDescent="0.2">
      <c r="K420" s="404"/>
      <c r="L420" s="404"/>
      <c r="M420" s="404"/>
    </row>
    <row r="421" spans="1:16" hidden="1" x14ac:dyDescent="0.2">
      <c r="C421" s="27" t="s">
        <v>540</v>
      </c>
      <c r="K421" s="405" t="str">
        <f ca="1">IF(AND(N(K405)&gt;0,N(K419)&gt;0),IF(K419&lt;=K405,"Yes","No"),"TBD")</f>
        <v>TBD</v>
      </c>
      <c r="L421" s="405"/>
      <c r="M421" s="405"/>
    </row>
    <row r="422" spans="1:16" hidden="1" x14ac:dyDescent="0.2">
      <c r="D422" s="27" t="s">
        <v>541</v>
      </c>
      <c r="K422" s="406"/>
      <c r="L422" s="406"/>
      <c r="M422" s="406"/>
      <c r="P422" s="45" t="str">
        <f ca="1">IF(K421="No","**","")</f>
        <v/>
      </c>
    </row>
    <row r="423" spans="1:16" hidden="1" x14ac:dyDescent="0.2"/>
    <row r="424" spans="1:16" hidden="1" x14ac:dyDescent="0.2">
      <c r="B424" s="28"/>
    </row>
    <row r="425" spans="1:16" ht="3.75" hidden="1" customHeight="1" x14ac:dyDescent="0.2">
      <c r="A425" s="26"/>
      <c r="B425" s="26"/>
      <c r="C425" s="26"/>
      <c r="D425" s="26"/>
      <c r="E425" s="26"/>
      <c r="F425" s="26"/>
      <c r="G425" s="26"/>
      <c r="H425" s="26"/>
      <c r="I425" s="26"/>
      <c r="J425" s="26"/>
      <c r="K425" s="26"/>
      <c r="L425" s="26"/>
      <c r="M425" s="26"/>
      <c r="N425" s="26"/>
      <c r="O425" s="26"/>
      <c r="P425" s="26"/>
    </row>
    <row r="426" spans="1:16" x14ac:dyDescent="0.2">
      <c r="B426" s="29" t="str">
        <f>B$2</f>
        <v>NON-COMPETITIVE APPLICATION DEVELOPMENT COST PRO FORMA</v>
      </c>
      <c r="O426" s="30"/>
      <c r="P426" s="31" t="s">
        <v>497</v>
      </c>
    </row>
    <row r="428" spans="1:16" x14ac:dyDescent="0.2">
      <c r="B428" s="36" t="s">
        <v>542</v>
      </c>
      <c r="C428" s="36"/>
      <c r="D428" s="36"/>
      <c r="E428" s="36"/>
      <c r="F428" s="36"/>
      <c r="G428" s="36"/>
      <c r="H428" s="36"/>
      <c r="I428" s="36"/>
      <c r="J428" s="36"/>
      <c r="K428" s="36"/>
      <c r="L428" s="36"/>
      <c r="M428" s="36"/>
      <c r="N428" s="36"/>
      <c r="O428" s="36"/>
      <c r="P428" s="36"/>
    </row>
    <row r="429" spans="1:16" x14ac:dyDescent="0.2">
      <c r="B429" s="36" t="s">
        <v>543</v>
      </c>
      <c r="C429" s="36"/>
      <c r="D429" s="36"/>
      <c r="E429" s="36"/>
      <c r="F429" s="36"/>
      <c r="G429" s="36"/>
      <c r="H429" s="36"/>
      <c r="I429" s="36"/>
      <c r="J429" s="36"/>
      <c r="K429" s="36"/>
      <c r="L429" s="36"/>
      <c r="M429" s="36"/>
      <c r="N429" s="36"/>
      <c r="O429" s="36"/>
      <c r="P429" s="36"/>
    </row>
    <row r="430" spans="1:16" x14ac:dyDescent="0.2">
      <c r="B430" s="36" t="s">
        <v>544</v>
      </c>
      <c r="C430" s="36"/>
      <c r="D430" s="36"/>
      <c r="E430" s="36"/>
      <c r="F430" s="36"/>
      <c r="G430" s="36"/>
      <c r="H430" s="36"/>
      <c r="I430" s="36"/>
      <c r="J430" s="36"/>
      <c r="K430" s="36"/>
      <c r="L430" s="36"/>
      <c r="M430" s="36"/>
      <c r="N430" s="36"/>
      <c r="O430" s="36"/>
      <c r="P430" s="36"/>
    </row>
    <row r="431" spans="1:16" x14ac:dyDescent="0.2">
      <c r="B431" s="36" t="s">
        <v>545</v>
      </c>
      <c r="C431" s="36"/>
      <c r="D431" s="36"/>
      <c r="E431" s="36"/>
      <c r="F431" s="36"/>
      <c r="G431" s="36"/>
      <c r="H431" s="36"/>
      <c r="I431" s="36"/>
      <c r="J431" s="36"/>
      <c r="K431" s="36"/>
      <c r="L431" s="36"/>
      <c r="M431" s="36"/>
      <c r="N431" s="36"/>
      <c r="O431" s="36"/>
      <c r="P431" s="36"/>
    </row>
    <row r="432" spans="1:16" x14ac:dyDescent="0.2">
      <c r="B432" s="36" t="s">
        <v>546</v>
      </c>
      <c r="C432" s="36"/>
      <c r="D432" s="36"/>
      <c r="E432" s="36"/>
      <c r="F432" s="36"/>
      <c r="G432" s="36"/>
      <c r="H432" s="36"/>
      <c r="I432" s="36"/>
      <c r="J432" s="36"/>
      <c r="K432" s="36"/>
      <c r="L432" s="36"/>
      <c r="M432" s="36"/>
      <c r="N432" s="36"/>
      <c r="O432" s="36"/>
      <c r="P432" s="36"/>
    </row>
    <row r="433" spans="2:17" x14ac:dyDescent="0.2">
      <c r="B433" s="36" t="s">
        <v>547</v>
      </c>
    </row>
    <row r="434" spans="2:17" x14ac:dyDescent="0.2">
      <c r="B434" s="36" t="s">
        <v>548</v>
      </c>
    </row>
    <row r="435" spans="2:17" x14ac:dyDescent="0.2">
      <c r="B435" s="36" t="s">
        <v>549</v>
      </c>
    </row>
    <row r="436" spans="2:17" x14ac:dyDescent="0.2">
      <c r="N436" s="156"/>
    </row>
    <row r="437" spans="2:17" x14ac:dyDescent="0.2">
      <c r="B437" s="29" t="s">
        <v>257</v>
      </c>
    </row>
    <row r="438" spans="2:17" ht="17.25" customHeight="1" thickBot="1" x14ac:dyDescent="0.25">
      <c r="F438" s="164" t="s">
        <v>258</v>
      </c>
      <c r="H438" s="164" t="s">
        <v>259</v>
      </c>
      <c r="K438" s="164" t="s">
        <v>260</v>
      </c>
    </row>
    <row r="439" spans="2:17" ht="5.25" customHeight="1" x14ac:dyDescent="0.2">
      <c r="F439" s="165"/>
      <c r="K439" s="165"/>
    </row>
    <row r="440" spans="2:17" ht="18" customHeight="1" x14ac:dyDescent="0.2">
      <c r="B440" s="166"/>
      <c r="C440" s="166"/>
      <c r="D440" s="166"/>
      <c r="E440" s="166"/>
      <c r="F440" s="167">
        <v>0.2</v>
      </c>
      <c r="G440" s="168"/>
      <c r="H440" s="295"/>
      <c r="I440" s="296"/>
      <c r="J440" s="296"/>
      <c r="K440" s="297">
        <f>IF(H$452=0,0,H440/H$452)</f>
        <v>0</v>
      </c>
    </row>
    <row r="441" spans="2:17" ht="18" customHeight="1" x14ac:dyDescent="0.2">
      <c r="B441" s="166"/>
      <c r="C441" s="166"/>
      <c r="D441" s="166"/>
      <c r="E441" s="169" t="s">
        <v>261</v>
      </c>
      <c r="F441" s="170">
        <v>0.3</v>
      </c>
      <c r="G441" s="171"/>
      <c r="H441" s="298"/>
      <c r="I441" s="299"/>
      <c r="J441" s="299"/>
      <c r="K441" s="300">
        <f t="shared" ref="K441:K446" si="0">IF(H$452=0,0,H441/H$452)</f>
        <v>0</v>
      </c>
      <c r="L441" s="172"/>
      <c r="M441" s="172"/>
      <c r="Q441" s="173"/>
    </row>
    <row r="442" spans="2:17" ht="18" customHeight="1" x14ac:dyDescent="0.2">
      <c r="B442" s="166"/>
      <c r="C442" s="166"/>
      <c r="D442" s="166"/>
      <c r="E442" s="166"/>
      <c r="F442" s="170">
        <v>0.4</v>
      </c>
      <c r="G442" s="171"/>
      <c r="H442" s="298"/>
      <c r="I442" s="299"/>
      <c r="J442" s="299"/>
      <c r="K442" s="300">
        <f t="shared" si="0"/>
        <v>0</v>
      </c>
    </row>
    <row r="443" spans="2:17" ht="18" customHeight="1" x14ac:dyDescent="0.2">
      <c r="B443" s="166"/>
      <c r="C443" s="166"/>
      <c r="D443" s="166"/>
      <c r="E443" s="166"/>
      <c r="F443" s="170">
        <v>0.5</v>
      </c>
      <c r="G443" s="171"/>
      <c r="H443" s="298"/>
      <c r="I443" s="299"/>
      <c r="J443" s="299"/>
      <c r="K443" s="300">
        <f t="shared" si="0"/>
        <v>0</v>
      </c>
    </row>
    <row r="444" spans="2:17" ht="18" customHeight="1" x14ac:dyDescent="0.2">
      <c r="B444" s="166"/>
      <c r="C444" s="166"/>
      <c r="D444" s="166"/>
      <c r="E444" s="166"/>
      <c r="F444" s="170">
        <v>0.6</v>
      </c>
      <c r="G444" s="171"/>
      <c r="H444" s="298"/>
      <c r="I444" s="299"/>
      <c r="J444" s="299"/>
      <c r="K444" s="300">
        <f t="shared" si="0"/>
        <v>0</v>
      </c>
    </row>
    <row r="445" spans="2:17" ht="18" customHeight="1" x14ac:dyDescent="0.2">
      <c r="B445" s="166"/>
      <c r="C445" s="166"/>
      <c r="D445" s="166"/>
      <c r="E445" s="166"/>
      <c r="F445" s="170">
        <v>0.7</v>
      </c>
      <c r="G445" s="171"/>
      <c r="H445" s="298"/>
      <c r="I445" s="299"/>
      <c r="J445" s="299"/>
      <c r="K445" s="300">
        <f t="shared" si="0"/>
        <v>0</v>
      </c>
    </row>
    <row r="446" spans="2:17" ht="18" customHeight="1" x14ac:dyDescent="0.2">
      <c r="B446" s="166"/>
      <c r="C446" s="166"/>
      <c r="D446" s="166"/>
      <c r="E446" s="166"/>
      <c r="F446" s="170">
        <v>0.8</v>
      </c>
      <c r="G446" s="171"/>
      <c r="H446" s="298"/>
      <c r="I446" s="299"/>
      <c r="J446" s="299"/>
      <c r="K446" s="300">
        <f t="shared" si="0"/>
        <v>0</v>
      </c>
    </row>
    <row r="447" spans="2:17" ht="5.25" customHeight="1" x14ac:dyDescent="0.2">
      <c r="F447" s="165"/>
      <c r="G447" s="165"/>
      <c r="H447" s="301"/>
      <c r="I447" s="301"/>
      <c r="J447" s="301"/>
      <c r="K447" s="302"/>
      <c r="M447" s="407" t="s">
        <v>262</v>
      </c>
      <c r="N447" s="407"/>
      <c r="O447" s="407"/>
      <c r="P447" s="407"/>
    </row>
    <row r="448" spans="2:17" ht="18" customHeight="1" thickBot="1" x14ac:dyDescent="0.25">
      <c r="D448" s="174"/>
      <c r="E448" s="174"/>
      <c r="F448" s="175" t="s">
        <v>263</v>
      </c>
      <c r="G448" s="168"/>
      <c r="H448" s="303">
        <f>SUM(H440:H447)</f>
        <v>0</v>
      </c>
      <c r="I448" s="296"/>
      <c r="J448" s="296"/>
      <c r="K448" s="304">
        <f>IF(H$452=0,0,H448/H$452)</f>
        <v>0</v>
      </c>
      <c r="M448" s="407"/>
      <c r="N448" s="407"/>
      <c r="O448" s="407"/>
      <c r="P448" s="407"/>
    </row>
    <row r="449" spans="4:16" ht="5.25" customHeight="1" x14ac:dyDescent="0.2">
      <c r="F449" s="165"/>
      <c r="G449" s="165"/>
      <c r="H449" s="301"/>
      <c r="I449" s="301"/>
      <c r="J449" s="301"/>
      <c r="K449" s="302"/>
      <c r="M449" s="407"/>
      <c r="N449" s="407"/>
      <c r="O449" s="407"/>
      <c r="P449" s="407"/>
    </row>
    <row r="450" spans="4:16" ht="18" customHeight="1" x14ac:dyDescent="0.2">
      <c r="D450" s="174"/>
      <c r="E450" s="174"/>
      <c r="F450" s="175" t="s">
        <v>264</v>
      </c>
      <c r="G450" s="168"/>
      <c r="H450" s="295"/>
      <c r="I450" s="296"/>
      <c r="J450" s="296"/>
      <c r="K450" s="297">
        <f>IF(H$452=0,0,H450/H$452)</f>
        <v>0</v>
      </c>
    </row>
    <row r="451" spans="4:16" ht="5.25" customHeight="1" thickBot="1" x14ac:dyDescent="0.25">
      <c r="F451" s="165"/>
      <c r="G451" s="165"/>
      <c r="H451" s="301"/>
      <c r="I451" s="301"/>
      <c r="J451" s="301"/>
      <c r="K451" s="302"/>
      <c r="M451" s="407" t="str">
        <f>IF(H452&gt;0,IF(H452=K34,"(Total Units here matches the Total Units entered on row 33 above)","(Total Units here does NOT match the Total Units entered on row 33 above)"),"")</f>
        <v/>
      </c>
      <c r="N451" s="407"/>
      <c r="O451" s="407"/>
      <c r="P451" s="407"/>
    </row>
    <row r="452" spans="4:16" ht="18" customHeight="1" thickBot="1" x14ac:dyDescent="0.25">
      <c r="D452" s="174"/>
      <c r="E452" s="174"/>
      <c r="F452" s="175" t="s">
        <v>265</v>
      </c>
      <c r="G452" s="168"/>
      <c r="H452" s="305">
        <f>H448+H450</f>
        <v>0</v>
      </c>
      <c r="I452" s="296"/>
      <c r="J452" s="296"/>
      <c r="K452" s="306">
        <f>IF(H$452=0,0,H452/H$452)</f>
        <v>0</v>
      </c>
      <c r="M452" s="407"/>
      <c r="N452" s="407"/>
      <c r="O452" s="407"/>
      <c r="P452" s="407"/>
    </row>
    <row r="453" spans="4:16" ht="5.25" customHeight="1" thickTop="1" thickBot="1" x14ac:dyDescent="0.25">
      <c r="F453" s="165"/>
      <c r="G453" s="165"/>
      <c r="H453" s="301"/>
      <c r="I453" s="301"/>
      <c r="J453" s="301"/>
      <c r="K453" s="301"/>
      <c r="M453" s="407"/>
      <c r="N453" s="407"/>
      <c r="O453" s="407"/>
      <c r="P453" s="407"/>
    </row>
    <row r="454" spans="4:16" ht="24.95" customHeight="1" thickBot="1" x14ac:dyDescent="0.25">
      <c r="D454" s="408" t="s">
        <v>266</v>
      </c>
      <c r="E454" s="409"/>
      <c r="F454" s="409"/>
      <c r="G454" s="176"/>
      <c r="H454" s="307">
        <f>IF(H448=0,0,SUMPRODUCT(F440:F446,H440:H446)/H448)</f>
        <v>0</v>
      </c>
      <c r="I454" s="308"/>
      <c r="J454" s="308"/>
      <c r="K454" s="309" t="str">
        <f>IF(H454=60%,"(equal to 60% maximum)",IF(AND(H454&lt;60%,H454&gt;0%),"(less than 60% maximum)",IF(H454&gt;60%,"(greater than 60% maximum)","")))</f>
        <v/>
      </c>
    </row>
    <row r="470" spans="2:14" ht="13.5" thickBot="1" x14ac:dyDescent="0.25">
      <c r="B470" s="397" t="s">
        <v>550</v>
      </c>
      <c r="C470" s="397"/>
      <c r="D470" s="397"/>
      <c r="E470" s="397"/>
      <c r="F470" s="397"/>
      <c r="G470" s="397"/>
      <c r="H470" s="397"/>
      <c r="I470" s="397"/>
      <c r="J470" s="397"/>
      <c r="K470" s="397"/>
      <c r="L470" s="397"/>
      <c r="M470" s="397"/>
      <c r="N470" s="397"/>
    </row>
    <row r="472" spans="2:14" x14ac:dyDescent="0.2">
      <c r="C472" s="27" t="s">
        <v>460</v>
      </c>
      <c r="E472" s="27" t="s">
        <v>551</v>
      </c>
      <c r="F472" s="27" t="s">
        <v>304</v>
      </c>
      <c r="K472" s="177" t="s">
        <v>460</v>
      </c>
      <c r="L472" s="177"/>
      <c r="M472" s="177"/>
      <c r="N472" s="177"/>
    </row>
    <row r="473" spans="2:14" x14ac:dyDescent="0.2">
      <c r="C473" s="27" t="s">
        <v>552</v>
      </c>
      <c r="E473" s="178">
        <v>0.21</v>
      </c>
      <c r="F473" s="179" t="s">
        <v>553</v>
      </c>
      <c r="K473" s="177" t="s">
        <v>554</v>
      </c>
      <c r="L473" s="177"/>
      <c r="M473" s="177"/>
      <c r="N473" s="177"/>
    </row>
    <row r="474" spans="2:14" x14ac:dyDescent="0.2">
      <c r="C474" s="27" t="s">
        <v>555</v>
      </c>
      <c r="E474" s="178">
        <v>0.18</v>
      </c>
      <c r="F474" s="179" t="s">
        <v>556</v>
      </c>
      <c r="K474" s="177" t="s">
        <v>557</v>
      </c>
      <c r="L474" s="177"/>
      <c r="M474" s="177"/>
      <c r="N474" s="177"/>
    </row>
    <row r="475" spans="2:14" x14ac:dyDescent="0.2">
      <c r="C475" s="27" t="s">
        <v>558</v>
      </c>
      <c r="E475" s="178">
        <v>0.16</v>
      </c>
      <c r="K475" s="177" t="s">
        <v>559</v>
      </c>
      <c r="L475" s="177"/>
      <c r="M475" s="177"/>
      <c r="N475" s="177"/>
    </row>
    <row r="476" spans="2:14" x14ac:dyDescent="0.2">
      <c r="E476" s="178">
        <v>0.1</v>
      </c>
      <c r="K476" s="177" t="s">
        <v>560</v>
      </c>
      <c r="L476" s="177"/>
      <c r="M476" s="177"/>
      <c r="N476" s="177"/>
    </row>
    <row r="477" spans="2:14" x14ac:dyDescent="0.2">
      <c r="E477" s="180"/>
      <c r="K477" s="177"/>
      <c r="L477" s="177"/>
      <c r="M477" s="177"/>
      <c r="N477" s="177"/>
    </row>
    <row r="478" spans="2:14" x14ac:dyDescent="0.2">
      <c r="H478" s="181"/>
      <c r="K478" s="177" t="str">
        <f>IF(OR(K371="Broward",K371="Miami-Dade"),"SF","PF")&amp;"-"&amp;IF(OR(K33="New Construction (w/ or w/o Acquisition)",K33="Redevelopment (w/ or w/o Acquisition)"),"NC","RC")&amp;"-"&amp;IF(K376=K473,"GA",IF(OR(K33="New Construction (w/ or w/o Acquisition)",K33="Redevelopment (w/ or w/o Acquisition)"),IF(OR(K376=K474,K376=K476),"MR","HR"),"NG"))&amp;"-"&amp;IF(OR(K33="Rehabilitation (w/ or w/o Acquisition)",K33=F555),"",IF(OR(K379=C473,K376=K475),"ESSC","W"))</f>
        <v>PF-RC-NG-W</v>
      </c>
      <c r="L478" s="177"/>
      <c r="M478" s="177"/>
      <c r="N478" s="177"/>
    </row>
    <row r="479" spans="2:14" x14ac:dyDescent="0.2">
      <c r="E479" s="27" t="s">
        <v>460</v>
      </c>
      <c r="F479" s="182" t="s">
        <v>561</v>
      </c>
      <c r="G479" s="183"/>
      <c r="H479" s="183"/>
      <c r="K479" s="177"/>
      <c r="L479" s="177"/>
      <c r="M479" s="177"/>
      <c r="N479" s="184" t="s">
        <v>561</v>
      </c>
    </row>
    <row r="480" spans="2:14" x14ac:dyDescent="0.2">
      <c r="E480" s="185" t="s">
        <v>68</v>
      </c>
      <c r="F480" s="27" t="s">
        <v>562</v>
      </c>
      <c r="G480" s="183"/>
      <c r="H480" s="186"/>
      <c r="K480" s="177" t="s">
        <v>563</v>
      </c>
      <c r="L480" s="177"/>
      <c r="M480" s="177"/>
      <c r="N480" s="187">
        <v>248000</v>
      </c>
    </row>
    <row r="481" spans="5:14" x14ac:dyDescent="0.2">
      <c r="E481" s="185" t="s">
        <v>69</v>
      </c>
      <c r="F481" s="27" t="s">
        <v>564</v>
      </c>
      <c r="G481" s="183"/>
      <c r="H481" s="186"/>
      <c r="K481" s="177" t="s">
        <v>565</v>
      </c>
      <c r="L481" s="177"/>
      <c r="M481" s="177"/>
      <c r="N481" s="187">
        <v>206000</v>
      </c>
    </row>
    <row r="482" spans="5:14" x14ac:dyDescent="0.2">
      <c r="E482" s="185" t="s">
        <v>70</v>
      </c>
      <c r="F482" s="27" t="s">
        <v>562</v>
      </c>
      <c r="G482" s="183"/>
      <c r="H482" s="186"/>
      <c r="K482" s="177" t="s">
        <v>566</v>
      </c>
      <c r="L482" s="177"/>
      <c r="M482" s="177"/>
      <c r="N482" s="187">
        <v>317000</v>
      </c>
    </row>
    <row r="483" spans="5:14" x14ac:dyDescent="0.2">
      <c r="E483" s="185" t="s">
        <v>71</v>
      </c>
      <c r="F483" s="27" t="s">
        <v>564</v>
      </c>
      <c r="G483" s="183"/>
      <c r="H483" s="186"/>
      <c r="K483" s="177" t="s">
        <v>567</v>
      </c>
      <c r="L483" s="177"/>
      <c r="M483" s="177"/>
      <c r="N483" s="187">
        <v>274000</v>
      </c>
    </row>
    <row r="484" spans="5:14" x14ac:dyDescent="0.2">
      <c r="E484" s="185" t="s">
        <v>72</v>
      </c>
      <c r="F484" s="27" t="s">
        <v>562</v>
      </c>
      <c r="G484" s="183"/>
      <c r="H484" s="186"/>
      <c r="K484" s="177" t="s">
        <v>568</v>
      </c>
      <c r="L484" s="177"/>
      <c r="M484" s="177"/>
      <c r="N484" s="187">
        <v>248000</v>
      </c>
    </row>
    <row r="485" spans="5:14" x14ac:dyDescent="0.2">
      <c r="E485" s="185" t="s">
        <v>73</v>
      </c>
      <c r="F485" s="27" t="s">
        <v>569</v>
      </c>
      <c r="G485" s="183"/>
      <c r="H485" s="186"/>
      <c r="K485" s="177" t="s">
        <v>570</v>
      </c>
      <c r="L485" s="177"/>
      <c r="M485" s="177"/>
      <c r="N485" s="187">
        <v>173000</v>
      </c>
    </row>
    <row r="486" spans="5:14" x14ac:dyDescent="0.2">
      <c r="E486" s="185" t="s">
        <v>74</v>
      </c>
      <c r="F486" s="27" t="s">
        <v>564</v>
      </c>
      <c r="G486" s="183"/>
      <c r="H486" s="186"/>
      <c r="K486" s="177" t="s">
        <v>571</v>
      </c>
      <c r="L486" s="177"/>
      <c r="M486" s="177"/>
      <c r="N486" s="187">
        <v>243000</v>
      </c>
    </row>
    <row r="487" spans="5:14" x14ac:dyDescent="0.2">
      <c r="E487" s="185" t="s">
        <v>75</v>
      </c>
      <c r="F487" s="27" t="s">
        <v>562</v>
      </c>
      <c r="G487" s="183"/>
      <c r="H487" s="186"/>
      <c r="K487" s="177" t="s">
        <v>572</v>
      </c>
      <c r="L487" s="177"/>
      <c r="M487" s="177"/>
      <c r="N487" s="187">
        <v>260000</v>
      </c>
    </row>
    <row r="488" spans="5:14" x14ac:dyDescent="0.2">
      <c r="E488" s="185" t="s">
        <v>76</v>
      </c>
      <c r="F488" s="27" t="s">
        <v>562</v>
      </c>
      <c r="G488" s="183"/>
      <c r="H488" s="186"/>
      <c r="K488" s="177" t="s">
        <v>573</v>
      </c>
      <c r="L488" s="177"/>
      <c r="M488" s="177"/>
      <c r="N488" s="187">
        <v>217000</v>
      </c>
    </row>
    <row r="489" spans="5:14" x14ac:dyDescent="0.2">
      <c r="E489" s="185" t="s">
        <v>77</v>
      </c>
      <c r="F489" s="27" t="s">
        <v>562</v>
      </c>
      <c r="G489" s="183"/>
      <c r="H489" s="186"/>
      <c r="K489" s="177" t="s">
        <v>574</v>
      </c>
      <c r="L489" s="177"/>
      <c r="M489" s="177"/>
      <c r="N489" s="187">
        <v>332000</v>
      </c>
    </row>
    <row r="490" spans="5:14" x14ac:dyDescent="0.2">
      <c r="E490" s="185" t="s">
        <v>78</v>
      </c>
      <c r="F490" s="27" t="s">
        <v>562</v>
      </c>
      <c r="G490" s="183"/>
      <c r="H490" s="186"/>
      <c r="K490" s="177" t="s">
        <v>575</v>
      </c>
      <c r="L490" s="177"/>
      <c r="M490" s="177"/>
      <c r="N490" s="187">
        <v>287000</v>
      </c>
    </row>
    <row r="491" spans="5:14" x14ac:dyDescent="0.2">
      <c r="E491" s="185" t="s">
        <v>79</v>
      </c>
      <c r="F491" s="27" t="s">
        <v>564</v>
      </c>
      <c r="G491" s="183"/>
      <c r="H491" s="186"/>
      <c r="K491" s="177" t="s">
        <v>576</v>
      </c>
      <c r="L491" s="177"/>
      <c r="M491" s="177"/>
      <c r="N491" s="187">
        <v>260000</v>
      </c>
    </row>
    <row r="492" spans="5:14" x14ac:dyDescent="0.2">
      <c r="E492" s="185" t="s">
        <v>577</v>
      </c>
      <c r="F492" s="27" t="s">
        <v>564</v>
      </c>
      <c r="G492" s="183"/>
      <c r="H492" s="186"/>
      <c r="K492" s="177" t="s">
        <v>578</v>
      </c>
      <c r="L492" s="177"/>
      <c r="M492" s="177"/>
      <c r="N492" s="187">
        <v>181000</v>
      </c>
    </row>
    <row r="493" spans="5:14" x14ac:dyDescent="0.2">
      <c r="E493" s="185" t="s">
        <v>81</v>
      </c>
      <c r="F493" s="27" t="s">
        <v>564</v>
      </c>
      <c r="G493" s="183"/>
      <c r="H493" s="186"/>
      <c r="K493" s="177" t="s">
        <v>579</v>
      </c>
      <c r="L493" s="177"/>
      <c r="M493" s="177"/>
      <c r="N493" s="187">
        <v>255000</v>
      </c>
    </row>
    <row r="494" spans="5:14" x14ac:dyDescent="0.2">
      <c r="E494" s="185" t="s">
        <v>82</v>
      </c>
      <c r="F494" s="27" t="s">
        <v>569</v>
      </c>
      <c r="G494" s="183"/>
      <c r="H494" s="186"/>
      <c r="K494" s="177"/>
      <c r="L494" s="177"/>
      <c r="M494" s="177"/>
      <c r="N494" s="177"/>
    </row>
    <row r="495" spans="5:14" x14ac:dyDescent="0.2">
      <c r="E495" s="185" t="s">
        <v>83</v>
      </c>
      <c r="F495" s="27" t="s">
        <v>562</v>
      </c>
      <c r="G495" s="183"/>
      <c r="H495" s="186"/>
      <c r="K495" s="177" t="s">
        <v>580</v>
      </c>
      <c r="L495" s="177"/>
      <c r="M495" s="177"/>
      <c r="N495" s="187">
        <v>5000</v>
      </c>
    </row>
    <row r="496" spans="5:14" x14ac:dyDescent="0.2">
      <c r="E496" s="185" t="s">
        <v>84</v>
      </c>
      <c r="F496" s="27" t="s">
        <v>562</v>
      </c>
      <c r="G496" s="183"/>
      <c r="H496" s="186"/>
      <c r="K496" s="177" t="s">
        <v>581</v>
      </c>
      <c r="L496" s="177"/>
      <c r="M496" s="177"/>
      <c r="N496" s="187">
        <v>5000</v>
      </c>
    </row>
    <row r="497" spans="5:14" x14ac:dyDescent="0.2">
      <c r="E497" s="185" t="s">
        <v>85</v>
      </c>
      <c r="F497" s="27" t="s">
        <v>564</v>
      </c>
      <c r="G497" s="183"/>
      <c r="H497" s="186"/>
      <c r="K497" s="177" t="s">
        <v>582</v>
      </c>
      <c r="L497" s="177"/>
      <c r="M497" s="177"/>
      <c r="N497" s="188">
        <v>0.65</v>
      </c>
    </row>
    <row r="498" spans="5:14" x14ac:dyDescent="0.2">
      <c r="E498" s="185" t="s">
        <v>86</v>
      </c>
      <c r="F498" s="27" t="s">
        <v>564</v>
      </c>
      <c r="G498" s="183"/>
      <c r="H498" s="186"/>
      <c r="K498" s="177" t="s">
        <v>583</v>
      </c>
      <c r="L498" s="177"/>
      <c r="M498" s="177"/>
      <c r="N498" s="188">
        <v>0.5</v>
      </c>
    </row>
    <row r="499" spans="5:14" x14ac:dyDescent="0.2">
      <c r="E499" s="185" t="s">
        <v>87</v>
      </c>
      <c r="F499" s="27" t="s">
        <v>564</v>
      </c>
      <c r="G499" s="183"/>
      <c r="H499" s="186"/>
      <c r="K499" s="177" t="s">
        <v>584</v>
      </c>
      <c r="L499" s="177"/>
      <c r="M499" s="177"/>
      <c r="N499" s="188">
        <v>0.9</v>
      </c>
    </row>
    <row r="500" spans="5:14" x14ac:dyDescent="0.2">
      <c r="E500" s="185" t="s">
        <v>88</v>
      </c>
      <c r="F500" s="27" t="s">
        <v>564</v>
      </c>
      <c r="G500" s="183"/>
      <c r="H500" s="186"/>
      <c r="K500" s="177" t="s">
        <v>585</v>
      </c>
      <c r="L500" s="177"/>
      <c r="M500" s="177"/>
      <c r="N500" s="188">
        <v>0.9</v>
      </c>
    </row>
    <row r="501" spans="5:14" x14ac:dyDescent="0.2">
      <c r="E501" s="185" t="s">
        <v>89</v>
      </c>
      <c r="F501" s="27" t="s">
        <v>564</v>
      </c>
      <c r="G501" s="183"/>
      <c r="H501" s="186"/>
      <c r="K501" s="177" t="s">
        <v>5</v>
      </c>
      <c r="L501" s="177"/>
      <c r="M501" s="177"/>
      <c r="N501" s="188">
        <v>0.9</v>
      </c>
    </row>
    <row r="502" spans="5:14" x14ac:dyDescent="0.2">
      <c r="E502" s="185" t="s">
        <v>90</v>
      </c>
      <c r="F502" s="27" t="s">
        <v>564</v>
      </c>
      <c r="G502" s="183"/>
      <c r="H502" s="186"/>
      <c r="K502" s="177" t="s">
        <v>586</v>
      </c>
      <c r="L502" s="177"/>
      <c r="M502" s="177"/>
      <c r="N502" s="188">
        <v>0.9</v>
      </c>
    </row>
    <row r="503" spans="5:14" x14ac:dyDescent="0.2">
      <c r="E503" s="185" t="s">
        <v>91</v>
      </c>
      <c r="F503" s="27" t="s">
        <v>564</v>
      </c>
      <c r="G503" s="183"/>
      <c r="H503" s="186"/>
      <c r="K503" s="177" t="s">
        <v>2</v>
      </c>
      <c r="L503" s="177"/>
      <c r="M503" s="177"/>
      <c r="N503" s="188">
        <v>0.95</v>
      </c>
    </row>
    <row r="504" spans="5:14" x14ac:dyDescent="0.2">
      <c r="E504" s="185" t="s">
        <v>92</v>
      </c>
      <c r="F504" s="27" t="s">
        <v>564</v>
      </c>
      <c r="G504" s="183"/>
      <c r="H504" s="186"/>
      <c r="K504" s="189" t="s">
        <v>587</v>
      </c>
      <c r="L504" s="177"/>
      <c r="M504" s="177"/>
      <c r="N504" s="188">
        <v>0.9</v>
      </c>
    </row>
    <row r="505" spans="5:14" x14ac:dyDescent="0.2">
      <c r="E505" s="185" t="s">
        <v>93</v>
      </c>
      <c r="F505" s="27" t="s">
        <v>562</v>
      </c>
      <c r="G505" s="183"/>
      <c r="H505" s="186"/>
      <c r="K505" s="189" t="s">
        <v>588</v>
      </c>
      <c r="L505" s="177"/>
      <c r="M505" s="177"/>
      <c r="N505" s="188">
        <v>0.95</v>
      </c>
    </row>
    <row r="506" spans="5:14" x14ac:dyDescent="0.2">
      <c r="E506" s="185" t="s">
        <v>94</v>
      </c>
      <c r="F506" s="27" t="s">
        <v>562</v>
      </c>
      <c r="G506" s="183"/>
      <c r="H506" s="186"/>
    </row>
    <row r="507" spans="5:14" x14ac:dyDescent="0.2">
      <c r="E507" s="185" t="s">
        <v>95</v>
      </c>
      <c r="F507" s="27" t="s">
        <v>569</v>
      </c>
      <c r="G507" s="183"/>
      <c r="H507" s="186"/>
      <c r="I507" s="398" t="s">
        <v>459</v>
      </c>
      <c r="J507" s="398"/>
      <c r="K507" s="398"/>
    </row>
    <row r="508" spans="5:14" x14ac:dyDescent="0.2">
      <c r="E508" s="185" t="s">
        <v>96</v>
      </c>
      <c r="F508" s="27" t="s">
        <v>564</v>
      </c>
      <c r="G508" s="183"/>
      <c r="H508" s="186"/>
      <c r="I508" s="399" t="s">
        <v>460</v>
      </c>
      <c r="J508" s="399"/>
      <c r="K508" s="399"/>
    </row>
    <row r="509" spans="5:14" x14ac:dyDescent="0.2">
      <c r="E509" s="185" t="s">
        <v>97</v>
      </c>
      <c r="F509" s="27" t="s">
        <v>562</v>
      </c>
      <c r="G509" s="183"/>
      <c r="H509" s="186"/>
      <c r="K509" s="400" t="s">
        <v>460</v>
      </c>
      <c r="L509" s="400"/>
      <c r="M509" s="400"/>
    </row>
    <row r="510" spans="5:14" x14ac:dyDescent="0.2">
      <c r="E510" s="185" t="s">
        <v>98</v>
      </c>
      <c r="F510" s="27" t="s">
        <v>564</v>
      </c>
      <c r="G510" s="183"/>
      <c r="H510" s="186"/>
      <c r="K510" s="401" t="s">
        <v>517</v>
      </c>
      <c r="L510" s="401"/>
      <c r="M510" s="401"/>
    </row>
    <row r="511" spans="5:14" x14ac:dyDescent="0.2">
      <c r="E511" s="185" t="s">
        <v>99</v>
      </c>
      <c r="F511" s="27" t="s">
        <v>564</v>
      </c>
      <c r="G511" s="183"/>
      <c r="H511" s="186"/>
    </row>
    <row r="512" spans="5:14" x14ac:dyDescent="0.2">
      <c r="E512" s="185" t="s">
        <v>100</v>
      </c>
      <c r="F512" s="27" t="s">
        <v>564</v>
      </c>
      <c r="G512" s="183"/>
      <c r="H512" s="186"/>
    </row>
    <row r="513" spans="5:14" x14ac:dyDescent="0.2">
      <c r="E513" s="185" t="s">
        <v>101</v>
      </c>
      <c r="F513" s="27" t="s">
        <v>562</v>
      </c>
      <c r="G513" s="183"/>
      <c r="H513" s="186"/>
      <c r="K513" s="27" t="s">
        <v>460</v>
      </c>
    </row>
    <row r="514" spans="5:14" x14ac:dyDescent="0.2">
      <c r="E514" s="185" t="s">
        <v>102</v>
      </c>
      <c r="F514" s="27" t="s">
        <v>562</v>
      </c>
      <c r="G514" s="183"/>
      <c r="H514" s="186"/>
      <c r="K514" s="27" t="s">
        <v>589</v>
      </c>
    </row>
    <row r="515" spans="5:14" x14ac:dyDescent="0.2">
      <c r="E515" s="185" t="s">
        <v>103</v>
      </c>
      <c r="F515" s="27" t="s">
        <v>562</v>
      </c>
      <c r="G515" s="183"/>
      <c r="H515" s="186"/>
      <c r="K515" s="27" t="s">
        <v>590</v>
      </c>
    </row>
    <row r="516" spans="5:14" x14ac:dyDescent="0.2">
      <c r="E516" s="185" t="s">
        <v>104</v>
      </c>
      <c r="F516" s="27" t="s">
        <v>564</v>
      </c>
      <c r="G516" s="183"/>
      <c r="H516" s="186"/>
    </row>
    <row r="517" spans="5:14" x14ac:dyDescent="0.2">
      <c r="E517" s="185" t="s">
        <v>105</v>
      </c>
      <c r="F517" s="27" t="s">
        <v>564</v>
      </c>
      <c r="G517" s="183"/>
      <c r="H517" s="186"/>
      <c r="K517" s="402" t="s">
        <v>304</v>
      </c>
      <c r="L517" s="402"/>
      <c r="M517" s="402"/>
      <c r="N517" s="402"/>
    </row>
    <row r="518" spans="5:14" x14ac:dyDescent="0.2">
      <c r="E518" s="185" t="s">
        <v>106</v>
      </c>
      <c r="F518" s="27" t="s">
        <v>564</v>
      </c>
      <c r="G518" s="183"/>
      <c r="H518" s="186"/>
      <c r="K518" s="48" t="s">
        <v>591</v>
      </c>
    </row>
    <row r="519" spans="5:14" x14ac:dyDescent="0.2">
      <c r="E519" s="185" t="s">
        <v>107</v>
      </c>
      <c r="F519" s="27" t="s">
        <v>562</v>
      </c>
      <c r="G519" s="183"/>
      <c r="H519" s="186"/>
    </row>
    <row r="520" spans="5:14" x14ac:dyDescent="0.2">
      <c r="E520" s="185" t="s">
        <v>108</v>
      </c>
      <c r="F520" s="27" t="s">
        <v>562</v>
      </c>
      <c r="G520" s="183"/>
      <c r="H520" s="186"/>
    </row>
    <row r="521" spans="5:14" x14ac:dyDescent="0.2">
      <c r="E521" s="185" t="s">
        <v>109</v>
      </c>
      <c r="F521" s="27" t="s">
        <v>562</v>
      </c>
      <c r="G521" s="183"/>
      <c r="H521" s="186"/>
      <c r="K521" s="177" t="s">
        <v>592</v>
      </c>
    </row>
    <row r="522" spans="5:14" x14ac:dyDescent="0.2">
      <c r="E522" s="185" t="s">
        <v>110</v>
      </c>
      <c r="F522" s="27" t="s">
        <v>569</v>
      </c>
      <c r="G522" s="183"/>
      <c r="H522" s="186"/>
    </row>
    <row r="523" spans="5:14" x14ac:dyDescent="0.2">
      <c r="E523" s="185" t="s">
        <v>111</v>
      </c>
      <c r="F523" s="27" t="s">
        <v>564</v>
      </c>
      <c r="G523" s="183"/>
      <c r="H523" s="186"/>
      <c r="K523" s="27" t="s">
        <v>460</v>
      </c>
    </row>
    <row r="524" spans="5:14" x14ac:dyDescent="0.2">
      <c r="E524" s="185" t="s">
        <v>112</v>
      </c>
      <c r="F524" s="27" t="s">
        <v>564</v>
      </c>
      <c r="G524" s="183"/>
      <c r="H524" s="186"/>
      <c r="K524" s="27" t="s">
        <v>593</v>
      </c>
    </row>
    <row r="525" spans="5:14" x14ac:dyDescent="0.2">
      <c r="E525" s="185" t="s">
        <v>113</v>
      </c>
      <c r="F525" s="27" t="s">
        <v>562</v>
      </c>
      <c r="G525" s="183"/>
      <c r="H525" s="186"/>
      <c r="K525" s="27" t="s">
        <v>594</v>
      </c>
    </row>
    <row r="526" spans="5:14" x14ac:dyDescent="0.2">
      <c r="E526" s="185" t="s">
        <v>114</v>
      </c>
      <c r="F526" s="27" t="s">
        <v>564</v>
      </c>
      <c r="G526" s="183"/>
      <c r="H526" s="186"/>
      <c r="K526" s="27" t="s">
        <v>595</v>
      </c>
    </row>
    <row r="527" spans="5:14" x14ac:dyDescent="0.2">
      <c r="E527" s="185" t="s">
        <v>115</v>
      </c>
      <c r="F527" s="27" t="s">
        <v>569</v>
      </c>
      <c r="G527" s="183"/>
      <c r="H527" s="186"/>
      <c r="K527" s="27" t="s">
        <v>596</v>
      </c>
    </row>
    <row r="528" spans="5:14" x14ac:dyDescent="0.2">
      <c r="E528" s="185" t="s">
        <v>116</v>
      </c>
      <c r="F528" s="27" t="s">
        <v>562</v>
      </c>
      <c r="G528" s="183"/>
      <c r="H528" s="186"/>
      <c r="K528" s="27" t="s">
        <v>597</v>
      </c>
    </row>
    <row r="529" spans="5:11" x14ac:dyDescent="0.2">
      <c r="E529" s="185" t="s">
        <v>117</v>
      </c>
      <c r="F529" s="27" t="s">
        <v>569</v>
      </c>
      <c r="G529" s="183"/>
      <c r="H529" s="186"/>
      <c r="K529" s="27" t="s">
        <v>598</v>
      </c>
    </row>
    <row r="530" spans="5:11" x14ac:dyDescent="0.2">
      <c r="E530" s="185" t="s">
        <v>118</v>
      </c>
      <c r="F530" s="27" t="s">
        <v>562</v>
      </c>
      <c r="G530" s="183"/>
      <c r="H530" s="186"/>
      <c r="K530" s="27" t="s">
        <v>599</v>
      </c>
    </row>
    <row r="531" spans="5:11" x14ac:dyDescent="0.2">
      <c r="E531" s="185" t="s">
        <v>119</v>
      </c>
      <c r="F531" s="27" t="s">
        <v>569</v>
      </c>
      <c r="G531" s="183"/>
      <c r="H531" s="186"/>
      <c r="K531" s="27" t="s">
        <v>600</v>
      </c>
    </row>
    <row r="532" spans="5:11" x14ac:dyDescent="0.2">
      <c r="E532" s="185" t="s">
        <v>120</v>
      </c>
      <c r="F532" s="27" t="s">
        <v>562</v>
      </c>
      <c r="G532" s="183"/>
      <c r="H532" s="186"/>
      <c r="K532" s="27" t="s">
        <v>601</v>
      </c>
    </row>
    <row r="533" spans="5:11" x14ac:dyDescent="0.2">
      <c r="E533" s="185" t="s">
        <v>121</v>
      </c>
      <c r="F533" s="27" t="s">
        <v>564</v>
      </c>
      <c r="G533" s="183"/>
      <c r="H533" s="186"/>
      <c r="K533" s="27" t="s">
        <v>602</v>
      </c>
    </row>
    <row r="534" spans="5:11" x14ac:dyDescent="0.2">
      <c r="E534" s="185" t="s">
        <v>603</v>
      </c>
      <c r="F534" s="27" t="s">
        <v>562</v>
      </c>
      <c r="G534" s="183"/>
      <c r="H534" s="186"/>
      <c r="K534" s="27" t="s">
        <v>604</v>
      </c>
    </row>
    <row r="535" spans="5:11" x14ac:dyDescent="0.2">
      <c r="E535" s="185" t="s">
        <v>605</v>
      </c>
      <c r="F535" s="27" t="s">
        <v>562</v>
      </c>
      <c r="G535" s="183"/>
      <c r="H535" s="186"/>
      <c r="K535" s="27" t="s">
        <v>606</v>
      </c>
    </row>
    <row r="536" spans="5:11" x14ac:dyDescent="0.2">
      <c r="E536" s="185" t="s">
        <v>122</v>
      </c>
      <c r="F536" s="27" t="s">
        <v>562</v>
      </c>
      <c r="G536" s="183"/>
      <c r="H536" s="186"/>
      <c r="K536" s="27" t="s">
        <v>607</v>
      </c>
    </row>
    <row r="537" spans="5:11" x14ac:dyDescent="0.2">
      <c r="E537" s="185" t="s">
        <v>123</v>
      </c>
      <c r="F537" s="27" t="s">
        <v>562</v>
      </c>
      <c r="G537" s="183"/>
      <c r="H537" s="186"/>
      <c r="K537" s="27" t="s">
        <v>608</v>
      </c>
    </row>
    <row r="538" spans="5:11" x14ac:dyDescent="0.2">
      <c r="E538" s="185" t="s">
        <v>124</v>
      </c>
      <c r="F538" s="27" t="s">
        <v>562</v>
      </c>
      <c r="G538" s="183"/>
      <c r="H538" s="186"/>
      <c r="K538" s="28" t="s">
        <v>609</v>
      </c>
    </row>
    <row r="539" spans="5:11" x14ac:dyDescent="0.2">
      <c r="E539" s="185" t="s">
        <v>127</v>
      </c>
      <c r="F539" s="27" t="s">
        <v>562</v>
      </c>
      <c r="G539" s="183"/>
      <c r="H539" s="186"/>
      <c r="K539" s="28" t="s">
        <v>610</v>
      </c>
    </row>
    <row r="540" spans="5:11" x14ac:dyDescent="0.2">
      <c r="E540" s="185" t="s">
        <v>128</v>
      </c>
      <c r="F540" s="27" t="s">
        <v>564</v>
      </c>
      <c r="G540" s="183"/>
      <c r="H540" s="186"/>
      <c r="K540" s="28" t="s">
        <v>611</v>
      </c>
    </row>
    <row r="541" spans="5:11" x14ac:dyDescent="0.2">
      <c r="E541" s="185" t="s">
        <v>129</v>
      </c>
      <c r="F541" s="27" t="s">
        <v>564</v>
      </c>
      <c r="G541" s="183"/>
      <c r="H541" s="186"/>
      <c r="K541" s="27" t="s">
        <v>612</v>
      </c>
    </row>
    <row r="542" spans="5:11" x14ac:dyDescent="0.2">
      <c r="E542" s="185" t="s">
        <v>130</v>
      </c>
      <c r="F542" s="27" t="s">
        <v>564</v>
      </c>
      <c r="G542" s="183"/>
      <c r="H542" s="186"/>
      <c r="K542" s="27" t="s">
        <v>613</v>
      </c>
    </row>
    <row r="543" spans="5:11" x14ac:dyDescent="0.2">
      <c r="E543" s="185" t="s">
        <v>131</v>
      </c>
      <c r="F543" s="27" t="s">
        <v>562</v>
      </c>
      <c r="G543" s="183"/>
      <c r="H543" s="186"/>
      <c r="K543" s="27" t="s">
        <v>614</v>
      </c>
    </row>
    <row r="544" spans="5:11" x14ac:dyDescent="0.2">
      <c r="E544" s="185" t="s">
        <v>132</v>
      </c>
      <c r="F544" s="27" t="s">
        <v>564</v>
      </c>
      <c r="G544" s="183"/>
      <c r="H544" s="186"/>
      <c r="K544" s="27" t="s">
        <v>615</v>
      </c>
    </row>
    <row r="545" spans="5:11" x14ac:dyDescent="0.2">
      <c r="E545" s="185" t="s">
        <v>133</v>
      </c>
      <c r="F545" s="27" t="s">
        <v>564</v>
      </c>
      <c r="G545" s="183"/>
      <c r="H545" s="186"/>
      <c r="K545" s="183"/>
    </row>
    <row r="546" spans="5:11" x14ac:dyDescent="0.2">
      <c r="E546" s="185" t="s">
        <v>134</v>
      </c>
      <c r="F546" s="27" t="s">
        <v>564</v>
      </c>
      <c r="G546" s="183"/>
      <c r="H546" s="186"/>
    </row>
    <row r="547" spans="5:11" x14ac:dyDescent="0.2">
      <c r="E547" s="185"/>
      <c r="H547" s="190"/>
    </row>
    <row r="548" spans="5:11" x14ac:dyDescent="0.2">
      <c r="H548" s="191"/>
      <c r="K548" s="177" t="s">
        <v>616</v>
      </c>
    </row>
    <row r="549" spans="5:11" x14ac:dyDescent="0.2">
      <c r="F549" s="177" t="s">
        <v>617</v>
      </c>
      <c r="H549" s="191"/>
      <c r="K549" s="177" t="s">
        <v>618</v>
      </c>
    </row>
    <row r="550" spans="5:11" x14ac:dyDescent="0.2">
      <c r="F550" s="177" t="s">
        <v>619</v>
      </c>
      <c r="H550" s="191"/>
      <c r="K550" s="177" t="s">
        <v>620</v>
      </c>
    </row>
    <row r="551" spans="5:11" x14ac:dyDescent="0.2">
      <c r="K551" s="177" t="s">
        <v>621</v>
      </c>
    </row>
    <row r="552" spans="5:11" x14ac:dyDescent="0.2">
      <c r="K552" s="177" t="s">
        <v>622</v>
      </c>
    </row>
    <row r="553" spans="5:11" x14ac:dyDescent="0.2">
      <c r="E553" s="185"/>
    </row>
    <row r="554" spans="5:11" x14ac:dyDescent="0.2">
      <c r="E554" s="185"/>
    </row>
    <row r="555" spans="5:11" x14ac:dyDescent="0.2">
      <c r="E555" s="185"/>
    </row>
    <row r="556" spans="5:11" x14ac:dyDescent="0.2">
      <c r="E556" s="185"/>
    </row>
    <row r="557" spans="5:11" x14ac:dyDescent="0.2">
      <c r="E557" s="185"/>
    </row>
    <row r="558" spans="5:11" x14ac:dyDescent="0.2">
      <c r="E558" s="185"/>
    </row>
  </sheetData>
  <sheetProtection algorithmName="SHA-512" hashValue="KYaS/8M5Bxq3+zL2yaXPexShRzT2ekv1qZF+2glIQ2tgmt0kboOhS3vzZi3GEZ0TyPQ6uta63xFpGtc7juM5kg==" saltValue="lrp0F/2hJUlp8tFtSgX5gw==" spinCount="100000" sheet="1" selectLockedCells="1"/>
  <mergeCells count="120">
    <mergeCell ref="Q78:Z79"/>
    <mergeCell ref="Q88:Z89"/>
    <mergeCell ref="Q90:Z91"/>
    <mergeCell ref="Q103:Z104"/>
    <mergeCell ref="Q105:Z106"/>
    <mergeCell ref="Q109:Z110"/>
    <mergeCell ref="K33:N33"/>
    <mergeCell ref="Q35:Z37"/>
    <mergeCell ref="Q42:Z43"/>
    <mergeCell ref="Q54:Z55"/>
    <mergeCell ref="Q56:Z57"/>
    <mergeCell ref="Q74:Z75"/>
    <mergeCell ref="Q127:Z128"/>
    <mergeCell ref="Q149:Z150"/>
    <mergeCell ref="Q164:Z165"/>
    <mergeCell ref="Q169:Z170"/>
    <mergeCell ref="Q171:Z173"/>
    <mergeCell ref="Q174:Z175"/>
    <mergeCell ref="Q111:Z112"/>
    <mergeCell ref="Q115:Z116"/>
    <mergeCell ref="Q117:AC118"/>
    <mergeCell ref="Q119:Z120"/>
    <mergeCell ref="Q121:Z122"/>
    <mergeCell ref="Q123:Z124"/>
    <mergeCell ref="F227:O231"/>
    <mergeCell ref="F236:O238"/>
    <mergeCell ref="F243:O245"/>
    <mergeCell ref="I252:K252"/>
    <mergeCell ref="I253:K253"/>
    <mergeCell ref="Q261:Z264"/>
    <mergeCell ref="Q186:Z187"/>
    <mergeCell ref="Q190:Z191"/>
    <mergeCell ref="Q192:Z193"/>
    <mergeCell ref="F210:O212"/>
    <mergeCell ref="F214:O216"/>
    <mergeCell ref="F221:O225"/>
    <mergeCell ref="K282:N282"/>
    <mergeCell ref="K284:N284"/>
    <mergeCell ref="K286:N286"/>
    <mergeCell ref="K288:N288"/>
    <mergeCell ref="K290:N290"/>
    <mergeCell ref="E300:F300"/>
    <mergeCell ref="K266:N266"/>
    <mergeCell ref="K272:N272"/>
    <mergeCell ref="K274:N274"/>
    <mergeCell ref="K276:N276"/>
    <mergeCell ref="K278:N278"/>
    <mergeCell ref="K280:N280"/>
    <mergeCell ref="K330:N330"/>
    <mergeCell ref="K332:N332"/>
    <mergeCell ref="K334:N334"/>
    <mergeCell ref="K336:N336"/>
    <mergeCell ref="K338:N338"/>
    <mergeCell ref="K340:N340"/>
    <mergeCell ref="E302:F302"/>
    <mergeCell ref="Q313:Z316"/>
    <mergeCell ref="K318:N318"/>
    <mergeCell ref="K324:N324"/>
    <mergeCell ref="K326:N326"/>
    <mergeCell ref="K328:N328"/>
    <mergeCell ref="K376:M376"/>
    <mergeCell ref="K377:M377"/>
    <mergeCell ref="K378:M378"/>
    <mergeCell ref="K379:M379"/>
    <mergeCell ref="K381:M381"/>
    <mergeCell ref="K382:M382"/>
    <mergeCell ref="K342:N342"/>
    <mergeCell ref="E346:F346"/>
    <mergeCell ref="E348:F348"/>
    <mergeCell ref="K371:M371"/>
    <mergeCell ref="K372:M372"/>
    <mergeCell ref="K374:N374"/>
    <mergeCell ref="K389:M389"/>
    <mergeCell ref="K390:M390"/>
    <mergeCell ref="K391:M391"/>
    <mergeCell ref="N391:N392"/>
    <mergeCell ref="K392:M392"/>
    <mergeCell ref="K393:M393"/>
    <mergeCell ref="K384:M384"/>
    <mergeCell ref="K385:M385"/>
    <mergeCell ref="N385:N387"/>
    <mergeCell ref="K386:M386"/>
    <mergeCell ref="K387:M387"/>
    <mergeCell ref="K388:M388"/>
    <mergeCell ref="K399:M399"/>
    <mergeCell ref="K400:M400"/>
    <mergeCell ref="K401:M401"/>
    <mergeCell ref="N401:N402"/>
    <mergeCell ref="K402:M402"/>
    <mergeCell ref="E403:M403"/>
    <mergeCell ref="K394:M394"/>
    <mergeCell ref="N394:N397"/>
    <mergeCell ref="K395:M395"/>
    <mergeCell ref="K396:M396"/>
    <mergeCell ref="K397:M397"/>
    <mergeCell ref="K398:M398"/>
    <mergeCell ref="K412:M412"/>
    <mergeCell ref="K413:M413"/>
    <mergeCell ref="K414:M414"/>
    <mergeCell ref="K415:M415"/>
    <mergeCell ref="K417:M417"/>
    <mergeCell ref="K418:M418"/>
    <mergeCell ref="K405:M405"/>
    <mergeCell ref="K406:M406"/>
    <mergeCell ref="K408:M408"/>
    <mergeCell ref="K409:M409"/>
    <mergeCell ref="K410:M410"/>
    <mergeCell ref="K411:M411"/>
    <mergeCell ref="B470:N470"/>
    <mergeCell ref="I507:K507"/>
    <mergeCell ref="I508:K508"/>
    <mergeCell ref="K509:M509"/>
    <mergeCell ref="K510:M510"/>
    <mergeCell ref="K517:N517"/>
    <mergeCell ref="K419:M419"/>
    <mergeCell ref="K420:M420"/>
    <mergeCell ref="K421:M422"/>
    <mergeCell ref="M447:P449"/>
    <mergeCell ref="M451:P453"/>
    <mergeCell ref="D454:F454"/>
  </mergeCells>
  <conditionalFormatting sqref="Q61">
    <cfRule type="cellIs" dxfId="102" priority="95" operator="equal">
      <formula>"Yes"</formula>
    </cfRule>
    <cfRule type="cellIs" dxfId="101" priority="96" operator="equal">
      <formula>"No"</formula>
    </cfRule>
  </conditionalFormatting>
  <conditionalFormatting sqref="Q66">
    <cfRule type="cellIs" dxfId="100" priority="93" operator="equal">
      <formula>"Yes"</formula>
    </cfRule>
    <cfRule type="cellIs" dxfId="99" priority="94" operator="equal">
      <formula>"No"</formula>
    </cfRule>
  </conditionalFormatting>
  <conditionalFormatting sqref="K33:N33 N34">
    <cfRule type="cellIs" dxfId="98" priority="92" operator="equal">
      <formula>$F$472</formula>
    </cfRule>
  </conditionalFormatting>
  <conditionalFormatting sqref="Q132">
    <cfRule type="cellIs" dxfId="97" priority="90" operator="equal">
      <formula>"Yes"</formula>
    </cfRule>
    <cfRule type="cellIs" dxfId="96" priority="91" operator="equal">
      <formula>"No"</formula>
    </cfRule>
  </conditionalFormatting>
  <conditionalFormatting sqref="Q189">
    <cfRule type="cellIs" dxfId="95" priority="88" operator="equal">
      <formula>"Yes"</formula>
    </cfRule>
    <cfRule type="cellIs" dxfId="94" priority="89" operator="equal">
      <formula>"No"</formula>
    </cfRule>
  </conditionalFormatting>
  <conditionalFormatting sqref="Q182">
    <cfRule type="cellIs" dxfId="93" priority="86" operator="equal">
      <formula>"Yes"</formula>
    </cfRule>
    <cfRule type="cellIs" dxfId="92" priority="87" operator="equal">
      <formula>"No"</formula>
    </cfRule>
  </conditionalFormatting>
  <conditionalFormatting sqref="Q184:Q185">
    <cfRule type="cellIs" dxfId="91" priority="84" operator="equal">
      <formula>"Yes"</formula>
    </cfRule>
    <cfRule type="cellIs" dxfId="90" priority="85" operator="equal">
      <formula>"No"</formula>
    </cfRule>
  </conditionalFormatting>
  <conditionalFormatting sqref="J310">
    <cfRule type="expression" dxfId="89" priority="83">
      <formula>H310&lt;0</formula>
    </cfRule>
  </conditionalFormatting>
  <conditionalFormatting sqref="J356">
    <cfRule type="expression" dxfId="88" priority="82">
      <formula>H356&lt;0</formula>
    </cfRule>
  </conditionalFormatting>
  <conditionalFormatting sqref="D355:F356 J356:P356">
    <cfRule type="expression" dxfId="87" priority="81">
      <formula>$H$356&lt;0</formula>
    </cfRule>
  </conditionalFormatting>
  <conditionalFormatting sqref="D309:F310 J310:P310">
    <cfRule type="expression" dxfId="86" priority="80">
      <formula>$H$310&lt;0</formula>
    </cfRule>
  </conditionalFormatting>
  <conditionalFormatting sqref="F236:O238">
    <cfRule type="expression" dxfId="85" priority="79">
      <formula>AND(F236="",N164&lt;&gt;"")</formula>
    </cfRule>
  </conditionalFormatting>
  <conditionalFormatting sqref="F227:O231">
    <cfRule type="expression" dxfId="84" priority="78">
      <formula>AND(F227="",N127&lt;&gt;"")</formula>
    </cfRule>
  </conditionalFormatting>
  <conditionalFormatting sqref="F221:O225">
    <cfRule type="expression" dxfId="83" priority="77">
      <formula>AND(F221="",N103&lt;&gt;"")</formula>
    </cfRule>
  </conditionalFormatting>
  <conditionalFormatting sqref="F214:O216">
    <cfRule type="expression" dxfId="82" priority="76">
      <formula>AND(F214="",N56&lt;&gt;"")</formula>
    </cfRule>
  </conditionalFormatting>
  <conditionalFormatting sqref="F210:O212">
    <cfRule type="expression" dxfId="81" priority="75">
      <formula>AND(F210="",N46&lt;&gt;"")</formula>
    </cfRule>
  </conditionalFormatting>
  <conditionalFormatting sqref="Q188">
    <cfRule type="cellIs" dxfId="80" priority="74" operator="equal">
      <formula>$E$472</formula>
    </cfRule>
  </conditionalFormatting>
  <conditionalFormatting sqref="F243:O245">
    <cfRule type="expression" dxfId="79" priority="73">
      <formula>AND(F243="",$N$172&lt;&gt;"")</formula>
    </cfRule>
  </conditionalFormatting>
  <conditionalFormatting sqref="N188 N183 N181">
    <cfRule type="expression" dxfId="78" priority="97">
      <formula>Q182="No"</formula>
    </cfRule>
  </conditionalFormatting>
  <conditionalFormatting sqref="N132">
    <cfRule type="expression" dxfId="77" priority="72">
      <formula>Q132="No"</formula>
    </cfRule>
  </conditionalFormatting>
  <conditionalFormatting sqref="N61">
    <cfRule type="expression" dxfId="76" priority="71">
      <formula>Q61="No"</formula>
    </cfRule>
  </conditionalFormatting>
  <conditionalFormatting sqref="N66">
    <cfRule type="expression" dxfId="75" priority="70">
      <formula>Q66="No"</formula>
    </cfRule>
  </conditionalFormatting>
  <conditionalFormatting sqref="C188:F188 D183:F183 D181:F181">
    <cfRule type="expression" dxfId="74" priority="69">
      <formula>$Q182="No"</formula>
    </cfRule>
  </conditionalFormatting>
  <conditionalFormatting sqref="C132:F132 C61:F61 C66:F66">
    <cfRule type="expression" dxfId="73" priority="68">
      <formula>$Q61="No"</formula>
    </cfRule>
  </conditionalFormatting>
  <conditionalFormatting sqref="P181">
    <cfRule type="cellIs" dxfId="72" priority="67" operator="equal">
      <formula>"**"</formula>
    </cfRule>
  </conditionalFormatting>
  <conditionalFormatting sqref="P183">
    <cfRule type="cellIs" dxfId="71" priority="66" operator="equal">
      <formula>"**"</formula>
    </cfRule>
  </conditionalFormatting>
  <conditionalFormatting sqref="P188">
    <cfRule type="cellIs" dxfId="70" priority="65" operator="equal">
      <formula>"**"</formula>
    </cfRule>
  </conditionalFormatting>
  <conditionalFormatting sqref="P132">
    <cfRule type="cellIs" dxfId="69" priority="64" operator="equal">
      <formula>"**"</formula>
    </cfRule>
  </conditionalFormatting>
  <conditionalFormatting sqref="P66">
    <cfRule type="cellIs" dxfId="68" priority="63" operator="equal">
      <formula>"**"</formula>
    </cfRule>
  </conditionalFormatting>
  <conditionalFormatting sqref="P61">
    <cfRule type="cellIs" dxfId="67" priority="62" operator="equal">
      <formula>"**"</formula>
    </cfRule>
  </conditionalFormatting>
  <conditionalFormatting sqref="P210">
    <cfRule type="cellIs" dxfId="66" priority="61" operator="equal">
      <formula>"**"</formula>
    </cfRule>
  </conditionalFormatting>
  <conditionalFormatting sqref="P214">
    <cfRule type="cellIs" dxfId="65" priority="60" operator="equal">
      <formula>"**"</formula>
    </cfRule>
  </conditionalFormatting>
  <conditionalFormatting sqref="P221">
    <cfRule type="cellIs" dxfId="64" priority="59" operator="equal">
      <formula>"**"</formula>
    </cfRule>
  </conditionalFormatting>
  <conditionalFormatting sqref="P227">
    <cfRule type="cellIs" dxfId="63" priority="58" operator="equal">
      <formula>"**"</formula>
    </cfRule>
  </conditionalFormatting>
  <conditionalFormatting sqref="P236">
    <cfRule type="cellIs" dxfId="62" priority="57" operator="equal">
      <formula>"**"</formula>
    </cfRule>
  </conditionalFormatting>
  <conditionalFormatting sqref="P243">
    <cfRule type="cellIs" dxfId="61" priority="56" operator="equal">
      <formula>"**"</formula>
    </cfRule>
  </conditionalFormatting>
  <conditionalFormatting sqref="P33:P34">
    <cfRule type="cellIs" dxfId="60" priority="55" operator="equal">
      <formula>"**"</formula>
    </cfRule>
  </conditionalFormatting>
  <conditionalFormatting sqref="P309">
    <cfRule type="cellIs" dxfId="59" priority="54" operator="equal">
      <formula>"**"</formula>
    </cfRule>
  </conditionalFormatting>
  <conditionalFormatting sqref="P422">
    <cfRule type="cellIs" dxfId="58" priority="53" operator="equal">
      <formula>"**"</formula>
    </cfRule>
  </conditionalFormatting>
  <conditionalFormatting sqref="K421:M422">
    <cfRule type="cellIs" dxfId="57" priority="52" operator="equal">
      <formula>"No"</formula>
    </cfRule>
  </conditionalFormatting>
  <conditionalFormatting sqref="Q181">
    <cfRule type="cellIs" dxfId="56" priority="48" operator="equal">
      <formula>"(select below)"</formula>
    </cfRule>
    <cfRule type="cellIs" dxfId="55" priority="51" operator="equal">
      <formula>$E$472</formula>
    </cfRule>
  </conditionalFormatting>
  <conditionalFormatting sqref="Q183">
    <cfRule type="cellIs" dxfId="54" priority="50" operator="equal">
      <formula>$E$472</formula>
    </cfRule>
  </conditionalFormatting>
  <conditionalFormatting sqref="N190">
    <cfRule type="expression" dxfId="53" priority="49">
      <formula>Q191="No"</formula>
    </cfRule>
  </conditionalFormatting>
  <conditionalFormatting sqref="K33:N33">
    <cfRule type="cellIs" dxfId="52" priority="47" operator="equal">
      <formula>""</formula>
    </cfRule>
  </conditionalFormatting>
  <conditionalFormatting sqref="D185:D186">
    <cfRule type="expression" dxfId="51" priority="46">
      <formula>$Q187="No"</formula>
    </cfRule>
  </conditionalFormatting>
  <conditionalFormatting sqref="H186 N186">
    <cfRule type="expression" dxfId="50" priority="45">
      <formula>$Q$183=21%</formula>
    </cfRule>
  </conditionalFormatting>
  <conditionalFormatting sqref="P355">
    <cfRule type="cellIs" dxfId="49" priority="44" operator="equal">
      <formula>"**"</formula>
    </cfRule>
  </conditionalFormatting>
  <conditionalFormatting sqref="C66:F66">
    <cfRule type="expression" dxfId="48" priority="43">
      <formula>AND(N($N66)&gt;0,$Q66="TBD")</formula>
    </cfRule>
  </conditionalFormatting>
  <conditionalFormatting sqref="I33:I34">
    <cfRule type="expression" dxfId="47" priority="42">
      <formula>$P33="**"</formula>
    </cfRule>
  </conditionalFormatting>
  <conditionalFormatting sqref="Q310">
    <cfRule type="expression" dxfId="46" priority="40">
      <formula>H310&lt;0</formula>
    </cfRule>
    <cfRule type="expression" dxfId="45" priority="41">
      <formula>H310&gt;=0</formula>
    </cfRule>
  </conditionalFormatting>
  <conditionalFormatting sqref="Q356">
    <cfRule type="expression" dxfId="44" priority="38">
      <formula>H356&lt;0</formula>
    </cfRule>
    <cfRule type="expression" dxfId="43" priority="39">
      <formula>H356&gt;=0</formula>
    </cfRule>
  </conditionalFormatting>
  <conditionalFormatting sqref="K480:N493">
    <cfRule type="expression" dxfId="42" priority="37">
      <formula>$K$478=$K480</formula>
    </cfRule>
  </conditionalFormatting>
  <conditionalFormatting sqref="AB271 AA323:AB323">
    <cfRule type="expression" dxfId="41" priority="36">
      <formula>N($H272)&gt;$Q271*N($K$34)</formula>
    </cfRule>
  </conditionalFormatting>
  <conditionalFormatting sqref="C373">
    <cfRule type="expression" dxfId="40" priority="35">
      <formula>$P373="**"</formula>
    </cfRule>
  </conditionalFormatting>
  <conditionalFormatting sqref="K454">
    <cfRule type="cellIs" dxfId="39" priority="32" operator="equal">
      <formula>"(less than 60% maximum)"</formula>
    </cfRule>
    <cfRule type="cellIs" dxfId="38" priority="33" operator="equal">
      <formula>"(greater than 60% maximum)"</formula>
    </cfRule>
    <cfRule type="cellIs" dxfId="37" priority="34" operator="equal">
      <formula>"(equal to 60% maximum)"</formula>
    </cfRule>
  </conditionalFormatting>
  <conditionalFormatting sqref="M451:P453">
    <cfRule type="cellIs" dxfId="36" priority="30" operator="equal">
      <formula>"(Total Units here does NOT match the Total Units entered on row 33 above)"</formula>
    </cfRule>
    <cfRule type="cellIs" dxfId="35" priority="31" operator="equal">
      <formula>"(Total Units here matches the Total Units entered on row 33 above)"</formula>
    </cfRule>
  </conditionalFormatting>
  <conditionalFormatting sqref="L34:M34">
    <cfRule type="cellIs" dxfId="34" priority="29" operator="equal">
      <formula>$F$472</formula>
    </cfRule>
  </conditionalFormatting>
  <conditionalFormatting sqref="K518">
    <cfRule type="expression" dxfId="33" priority="28">
      <formula>OR(K518=0,K518="(enter a value)")</formula>
    </cfRule>
  </conditionalFormatting>
  <conditionalFormatting sqref="K517:N517">
    <cfRule type="cellIs" dxfId="32" priority="27" operator="equal">
      <formula>$F$472</formula>
    </cfRule>
  </conditionalFormatting>
  <conditionalFormatting sqref="K517:N517">
    <cfRule type="cellIs" dxfId="31" priority="26" operator="equal">
      <formula>""</formula>
    </cfRule>
  </conditionalFormatting>
  <conditionalFormatting sqref="K34">
    <cfRule type="expression" dxfId="30" priority="25">
      <formula>OR(K34=0,K34="(enter a value)")</formula>
    </cfRule>
  </conditionalFormatting>
  <conditionalFormatting sqref="K272:N272">
    <cfRule type="expression" dxfId="29" priority="15">
      <formula>AND(K272=$K$523,N(H272)&gt;0)</formula>
    </cfRule>
  </conditionalFormatting>
  <conditionalFormatting sqref="K274:N274">
    <cfRule type="expression" dxfId="28" priority="16">
      <formula>AND(K274=$K$523,N(H274)&gt;0)</formula>
    </cfRule>
  </conditionalFormatting>
  <conditionalFormatting sqref="K276:N276">
    <cfRule type="expression" dxfId="27" priority="17">
      <formula>AND(K276=$K$523,N(H276)&gt;0)</formula>
    </cfRule>
  </conditionalFormatting>
  <conditionalFormatting sqref="K278:N278">
    <cfRule type="expression" dxfId="26" priority="18">
      <formula>AND(K278=$K$523,N(H278)&gt;0)</formula>
    </cfRule>
  </conditionalFormatting>
  <conditionalFormatting sqref="K280:N280">
    <cfRule type="expression" dxfId="25" priority="19">
      <formula>AND(K280=$K$523,N(H280)&gt;0)</formula>
    </cfRule>
  </conditionalFormatting>
  <conditionalFormatting sqref="K282:N282">
    <cfRule type="expression" dxfId="24" priority="20">
      <formula>AND(K282=$K$523,N(H282)&gt;0)</formula>
    </cfRule>
  </conditionalFormatting>
  <conditionalFormatting sqref="K284:N284">
    <cfRule type="expression" dxfId="23" priority="21">
      <formula>AND(K284=$K$523,N(H284)&gt;0)</formula>
    </cfRule>
  </conditionalFormatting>
  <conditionalFormatting sqref="K286:N286">
    <cfRule type="expression" dxfId="22" priority="22">
      <formula>AND(K286=$K$523,N(H286)&gt;0)</formula>
    </cfRule>
  </conditionalFormatting>
  <conditionalFormatting sqref="K288:N288">
    <cfRule type="expression" dxfId="21" priority="23">
      <formula>AND(K288=$K$523,N(H288)&gt;0)</formula>
    </cfRule>
  </conditionalFormatting>
  <conditionalFormatting sqref="K290:N290">
    <cfRule type="expression" dxfId="20" priority="24">
      <formula>AND(K290=$K$523,N(H290)&gt;0)</formula>
    </cfRule>
  </conditionalFormatting>
  <conditionalFormatting sqref="K324:N324">
    <cfRule type="expression" dxfId="19" priority="5">
      <formula>AND(K324=$K$523,N(H324)&gt;0)</formula>
    </cfRule>
  </conditionalFormatting>
  <conditionalFormatting sqref="K326:N326">
    <cfRule type="expression" dxfId="18" priority="6">
      <formula>AND(K326=$K$523,N(H326)&gt;0)</formula>
    </cfRule>
  </conditionalFormatting>
  <conditionalFormatting sqref="K328:N328">
    <cfRule type="expression" dxfId="17" priority="7">
      <formula>AND(K328=$K$523,N(H328)&gt;0)</formula>
    </cfRule>
  </conditionalFormatting>
  <conditionalFormatting sqref="K330:N330">
    <cfRule type="expression" dxfId="16" priority="8">
      <formula>AND(K330=$K$523,N(H330)&gt;0)</formula>
    </cfRule>
  </conditionalFormatting>
  <conditionalFormatting sqref="K332:N332">
    <cfRule type="expression" dxfId="15" priority="9">
      <formula>AND(K332=$K$523,N(H332)&gt;0)</formula>
    </cfRule>
  </conditionalFormatting>
  <conditionalFormatting sqref="K334:N334">
    <cfRule type="expression" dxfId="14" priority="10">
      <formula>AND(K334=$K$523,N(H334)&gt;0)</formula>
    </cfRule>
  </conditionalFormatting>
  <conditionalFormatting sqref="K336:N336">
    <cfRule type="expression" dxfId="13" priority="11">
      <formula>AND(K336=$K$523,N(H336)&gt;0)</formula>
    </cfRule>
  </conditionalFormatting>
  <conditionalFormatting sqref="K338:N338">
    <cfRule type="expression" dxfId="12" priority="12">
      <formula>AND(K338=$K$523,N(H338)&gt;0)</formula>
    </cfRule>
  </conditionalFormatting>
  <conditionalFormatting sqref="K340:N340">
    <cfRule type="expression" dxfId="11" priority="13">
      <formula>AND(K340=$K$523,N(H340)&gt;0)</formula>
    </cfRule>
  </conditionalFormatting>
  <conditionalFormatting sqref="K342:N342">
    <cfRule type="expression" dxfId="10" priority="14">
      <formula>AND(K342=$K$523,N(H342)&gt;0)</formula>
    </cfRule>
  </conditionalFormatting>
  <conditionalFormatting sqref="K376:M376">
    <cfRule type="expression" dxfId="9" priority="98">
      <formula>AND(K376=K476,K33&lt;&gt;F474)</formula>
    </cfRule>
  </conditionalFormatting>
  <conditionalFormatting sqref="K379:M379">
    <cfRule type="expression" dxfId="8" priority="99">
      <formula>AND(K379=C475,K33&lt;&gt;F474)</formula>
    </cfRule>
  </conditionalFormatting>
  <conditionalFormatting sqref="I253:K253">
    <cfRule type="expression" dxfId="7" priority="100">
      <formula>OR(K$33=F$474,K$33=F$549)</formula>
    </cfRule>
  </conditionalFormatting>
  <conditionalFormatting sqref="I253:K253">
    <cfRule type="expression" dxfId="6" priority="101">
      <formula>AND(OR(K33=F474,K33=F549),OR(I253="",I253=$C$472))</formula>
    </cfRule>
  </conditionalFormatting>
  <conditionalFormatting sqref="I252:K252">
    <cfRule type="expression" dxfId="5" priority="102">
      <formula>OR(K$33=F$474,K$33=F$549)</formula>
    </cfRule>
    <cfRule type="expression" dxfId="4" priority="103">
      <formula>AND(OR(K$33=F$474,K$33=F$549),N(I252)=0)</formula>
    </cfRule>
  </conditionalFormatting>
  <conditionalFormatting sqref="I508:K508">
    <cfRule type="expression" dxfId="3" priority="1">
      <formula>OR(K$33=F$474,K$33=F$549)</formula>
    </cfRule>
  </conditionalFormatting>
  <conditionalFormatting sqref="I508:K508">
    <cfRule type="expression" dxfId="2" priority="2">
      <formula>AND(OR(K288=F729,K288=F804),OR(I508="",I508=$C$472))</formula>
    </cfRule>
  </conditionalFormatting>
  <conditionalFormatting sqref="I507:K507">
    <cfRule type="expression" dxfId="1" priority="3">
      <formula>OR(K$33=F$474,K$33=F$549)</formula>
    </cfRule>
    <cfRule type="expression" dxfId="0" priority="4">
      <formula>AND(OR(K$33=F$474,K$33=F$549),N(I507)=0)</formula>
    </cfRule>
  </conditionalFormatting>
  <dataValidations count="10">
    <dataValidation type="list" allowBlank="1" showInputMessage="1" showErrorMessage="1" sqref="K517:N517" xr:uid="{00000000-0002-0000-0A00-000000000000}">
      <formula1>$F$472:$F$549</formula1>
    </dataValidation>
    <dataValidation type="list" allowBlank="1" showInputMessage="1" showErrorMessage="1" sqref="K33:N33" xr:uid="{00000000-0002-0000-0A00-000001000000}">
      <formula1>$F$472:$F$474</formula1>
    </dataValidation>
    <dataValidation type="list" allowBlank="1" showInputMessage="1" showErrorMessage="1" sqref="K272:N272 K288:N288 K274:N274 K276:N276 K278:N278 K280:N280 K282:N282 K284:N284 K286:N286 K290:N290 K324:N324 K340:N340 K326:N326 K328:N328 K330:N330 K332:N332 K334:N334 K336:N336 K338:N338 K342:N342" xr:uid="{00000000-0002-0000-0A00-000002000000}">
      <formula1>SourceType</formula1>
    </dataValidation>
    <dataValidation type="list" allowBlank="1" showInputMessage="1" showErrorMessage="1" sqref="K371:M371" xr:uid="{00000000-0002-0000-0A00-000003000000}">
      <formula1>$E$479:$E$547</formula1>
    </dataValidation>
    <dataValidation type="whole" allowBlank="1" showInputMessage="1" showErrorMessage="1" prompt="Please enter a whole number of at least 20." sqref="K518 K34" xr:uid="{00000000-0002-0000-0A00-000004000000}">
      <formula1>20</formula1>
      <formula2>999</formula2>
    </dataValidation>
    <dataValidation type="list" allowBlank="1" showInputMessage="1" showErrorMessage="1" sqref="K376:M376" xr:uid="{00000000-0002-0000-0A00-000005000000}">
      <formula1>$K$472:$K$476</formula1>
    </dataValidation>
    <dataValidation type="list" allowBlank="1" showInputMessage="1" showErrorMessage="1" sqref="K379:M379" xr:uid="{00000000-0002-0000-0A00-000006000000}">
      <formula1>$C$472:$C$475</formula1>
    </dataValidation>
    <dataValidation type="whole" operator="lessThanOrEqual" allowBlank="1" showInputMessage="1" showErrorMessage="1" sqref="I252:K252 I507:K507" xr:uid="{00000000-0002-0000-0A00-000007000000}">
      <formula1>100</formula1>
    </dataValidation>
    <dataValidation type="list" allowBlank="1" showInputMessage="1" showErrorMessage="1" sqref="I253:K253 K394:K397 K385:K387 K399 K389 K391:K392 K509:K510 K401:K402 I508:K508" xr:uid="{00000000-0002-0000-0A00-000008000000}">
      <formula1>$C$472:$C$474</formula1>
    </dataValidation>
    <dataValidation type="list" allowBlank="1" showInputMessage="1" showErrorMessage="1" sqref="Q183" xr:uid="{00000000-0002-0000-0A00-000009000000}">
      <formula1>$E$472:$E$476</formula1>
    </dataValidation>
  </dataValidations>
  <printOptions horizontalCentered="1"/>
  <pageMargins left="0.5" right="0.5" top="0.75" bottom="0.75" header="0.25" footer="0.25"/>
  <pageSetup scale="82" orientation="portrait" r:id="rId1"/>
  <headerFooter>
    <oddFooter>&amp;LNCA (Rev. 06-2024)
67-21.003(1)(b), F.A.C.</oddFooter>
  </headerFooter>
  <rowBreaks count="6" manualBreakCount="6">
    <brk id="68" max="15" man="1"/>
    <brk id="134" max="15" man="1"/>
    <brk id="196" max="15" man="1"/>
    <brk id="260" max="15" man="1"/>
    <brk id="312" max="16383" man="1"/>
    <brk id="358"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D4BA-2248-4A9D-A61F-102BEDCD03CF}">
  <dimension ref="A1:L63"/>
  <sheetViews>
    <sheetView topLeftCell="A43" zoomScale="90" zoomScaleNormal="90" workbookViewId="0">
      <selection activeCell="C59" sqref="C59:H59"/>
    </sheetView>
  </sheetViews>
  <sheetFormatPr defaultRowHeight="15" x14ac:dyDescent="0.25"/>
  <cols>
    <col min="1" max="1" width="3.42578125" style="5" customWidth="1"/>
    <col min="2" max="2" width="6.5703125" customWidth="1"/>
    <col min="11" max="11" width="6.7109375" customWidth="1"/>
  </cols>
  <sheetData>
    <row r="1" spans="1:11" ht="43.5" customHeight="1" thickBot="1" x14ac:dyDescent="0.3">
      <c r="A1" s="463" t="s">
        <v>723</v>
      </c>
      <c r="B1" s="464"/>
      <c r="C1" s="464"/>
      <c r="D1" s="464"/>
      <c r="E1" s="464"/>
      <c r="F1" s="464"/>
      <c r="G1" s="464"/>
      <c r="H1" s="464"/>
      <c r="I1" s="464"/>
      <c r="J1" s="464"/>
      <c r="K1" s="465"/>
    </row>
    <row r="2" spans="1:11" x14ac:dyDescent="0.25">
      <c r="A2" s="277"/>
      <c r="B2" s="274"/>
      <c r="C2" s="274"/>
      <c r="D2" s="274"/>
      <c r="E2" s="274"/>
      <c r="F2" s="274"/>
      <c r="G2" s="274"/>
      <c r="H2" s="274"/>
      <c r="I2" s="274"/>
      <c r="J2" s="274"/>
      <c r="K2" s="274"/>
    </row>
    <row r="3" spans="1:11" x14ac:dyDescent="0.25">
      <c r="A3" s="277" t="s">
        <v>724</v>
      </c>
      <c r="B3" s="274"/>
      <c r="C3" s="274"/>
      <c r="D3" s="274"/>
      <c r="E3" s="274"/>
      <c r="F3" s="274"/>
      <c r="G3" s="274"/>
      <c r="H3" s="274"/>
      <c r="I3" s="274"/>
      <c r="J3" s="274"/>
      <c r="K3" s="274"/>
    </row>
    <row r="4" spans="1:11" x14ac:dyDescent="0.25">
      <c r="A4" s="277"/>
      <c r="B4" s="274"/>
      <c r="C4" s="274"/>
      <c r="D4" s="274"/>
      <c r="E4" s="274"/>
      <c r="F4" s="274"/>
      <c r="G4" s="274"/>
      <c r="H4" s="274"/>
      <c r="I4" s="274"/>
      <c r="J4" s="274"/>
      <c r="K4" s="274"/>
    </row>
    <row r="5" spans="1:11" ht="48.6" customHeight="1" x14ac:dyDescent="0.25">
      <c r="A5" s="277" t="s">
        <v>6</v>
      </c>
      <c r="B5" s="466" t="s">
        <v>725</v>
      </c>
      <c r="C5" s="466"/>
      <c r="D5" s="466"/>
      <c r="E5" s="466"/>
      <c r="F5" s="466"/>
      <c r="G5" s="466"/>
      <c r="H5" s="466"/>
      <c r="I5" s="466"/>
      <c r="J5" s="466"/>
      <c r="K5" s="466"/>
    </row>
    <row r="6" spans="1:11" x14ac:dyDescent="0.25">
      <c r="A6" s="277"/>
      <c r="B6" s="274"/>
      <c r="C6" s="274"/>
      <c r="D6" s="274"/>
      <c r="E6" s="274"/>
      <c r="F6" s="274"/>
      <c r="G6" s="274"/>
      <c r="H6" s="274"/>
      <c r="I6" s="274"/>
      <c r="J6" s="274"/>
      <c r="K6" s="274"/>
    </row>
    <row r="7" spans="1:11" ht="92.1" customHeight="1" x14ac:dyDescent="0.25">
      <c r="A7" s="277" t="s">
        <v>19</v>
      </c>
      <c r="B7" s="466" t="s">
        <v>726</v>
      </c>
      <c r="C7" s="466"/>
      <c r="D7" s="466"/>
      <c r="E7" s="466"/>
      <c r="F7" s="466"/>
      <c r="G7" s="466"/>
      <c r="H7" s="466"/>
      <c r="I7" s="466"/>
      <c r="J7" s="466"/>
      <c r="K7" s="466"/>
    </row>
    <row r="8" spans="1:11" x14ac:dyDescent="0.25">
      <c r="A8" s="277"/>
      <c r="B8" s="274"/>
      <c r="C8" s="274"/>
      <c r="D8" s="274"/>
      <c r="E8" s="274"/>
      <c r="F8" s="274"/>
      <c r="G8" s="274"/>
      <c r="H8" s="274"/>
      <c r="I8" s="274"/>
      <c r="J8" s="274"/>
      <c r="K8" s="274"/>
    </row>
    <row r="9" spans="1:11" ht="57.6" customHeight="1" x14ac:dyDescent="0.25">
      <c r="A9" s="277" t="s">
        <v>27</v>
      </c>
      <c r="B9" s="466" t="s">
        <v>727</v>
      </c>
      <c r="C9" s="466"/>
      <c r="D9" s="466"/>
      <c r="E9" s="466"/>
      <c r="F9" s="466"/>
      <c r="G9" s="466"/>
      <c r="H9" s="466"/>
      <c r="I9" s="466"/>
      <c r="J9" s="466"/>
      <c r="K9" s="466"/>
    </row>
    <row r="10" spans="1:11" x14ac:dyDescent="0.25">
      <c r="A10" s="277"/>
      <c r="B10" s="274"/>
      <c r="C10" s="274"/>
      <c r="D10" s="274"/>
      <c r="E10" s="274"/>
      <c r="F10" s="274"/>
      <c r="G10" s="274"/>
      <c r="H10" s="274"/>
      <c r="I10" s="274"/>
      <c r="J10" s="274"/>
      <c r="K10" s="274"/>
    </row>
    <row r="11" spans="1:11" ht="34.5" customHeight="1" x14ac:dyDescent="0.25">
      <c r="A11" s="277" t="s">
        <v>58</v>
      </c>
      <c r="B11" s="466" t="s">
        <v>728</v>
      </c>
      <c r="C11" s="466"/>
      <c r="D11" s="466"/>
      <c r="E11" s="466"/>
      <c r="F11" s="466"/>
      <c r="G11" s="466"/>
      <c r="H11" s="466"/>
      <c r="I11" s="466"/>
      <c r="J11" s="466"/>
      <c r="K11" s="466"/>
    </row>
    <row r="12" spans="1:11" x14ac:dyDescent="0.25">
      <c r="A12" s="277"/>
      <c r="B12" s="273"/>
      <c r="C12" s="274"/>
      <c r="D12" s="274"/>
      <c r="E12" s="274"/>
      <c r="F12" s="274"/>
      <c r="G12" s="274"/>
      <c r="H12" s="274"/>
      <c r="I12" s="274"/>
      <c r="J12" s="274"/>
      <c r="K12" s="274"/>
    </row>
    <row r="13" spans="1:11" ht="108" customHeight="1" x14ac:dyDescent="0.25">
      <c r="A13" s="277" t="s">
        <v>64</v>
      </c>
      <c r="B13" s="466" t="s">
        <v>729</v>
      </c>
      <c r="C13" s="466"/>
      <c r="D13" s="466"/>
      <c r="E13" s="466"/>
      <c r="F13" s="466"/>
      <c r="G13" s="466"/>
      <c r="H13" s="466"/>
      <c r="I13" s="466"/>
      <c r="J13" s="466"/>
      <c r="K13" s="466"/>
    </row>
    <row r="14" spans="1:11" x14ac:dyDescent="0.25">
      <c r="A14" s="277"/>
      <c r="B14" s="274"/>
      <c r="C14" s="274"/>
      <c r="D14" s="274"/>
      <c r="E14" s="274"/>
      <c r="F14" s="274"/>
      <c r="G14" s="274"/>
      <c r="H14" s="274"/>
      <c r="I14" s="274"/>
      <c r="J14" s="274"/>
      <c r="K14" s="274"/>
    </row>
    <row r="15" spans="1:11" ht="62.25" customHeight="1" x14ac:dyDescent="0.25">
      <c r="A15" s="277" t="s">
        <v>690</v>
      </c>
      <c r="B15" s="466" t="s">
        <v>730</v>
      </c>
      <c r="C15" s="466"/>
      <c r="D15" s="466"/>
      <c r="E15" s="466"/>
      <c r="F15" s="466"/>
      <c r="G15" s="466"/>
      <c r="H15" s="466"/>
      <c r="I15" s="466"/>
      <c r="J15" s="466"/>
      <c r="K15" s="466"/>
    </row>
    <row r="16" spans="1:11" x14ac:dyDescent="0.25">
      <c r="A16" s="277"/>
      <c r="B16" s="274"/>
      <c r="C16" s="274"/>
      <c r="D16" s="274"/>
      <c r="E16" s="274"/>
      <c r="F16" s="274"/>
      <c r="G16" s="274"/>
      <c r="H16" s="274"/>
      <c r="I16" s="274"/>
      <c r="J16" s="274"/>
      <c r="K16" s="274"/>
    </row>
    <row r="17" spans="1:11" ht="28.5" customHeight="1" x14ac:dyDescent="0.25">
      <c r="A17" s="277" t="s">
        <v>731</v>
      </c>
      <c r="B17" s="471" t="s">
        <v>732</v>
      </c>
      <c r="C17" s="471"/>
      <c r="D17" s="471"/>
      <c r="E17" s="471"/>
      <c r="F17" s="471"/>
      <c r="G17" s="471"/>
      <c r="H17" s="471"/>
      <c r="I17" s="471"/>
      <c r="J17" s="471"/>
      <c r="K17" s="471"/>
    </row>
    <row r="18" spans="1:11" x14ac:dyDescent="0.25">
      <c r="A18" s="277"/>
      <c r="B18" s="274"/>
      <c r="C18" s="274"/>
      <c r="D18" s="274"/>
      <c r="E18" s="274"/>
      <c r="F18" s="274"/>
      <c r="G18" s="274"/>
      <c r="H18" s="274"/>
      <c r="I18" s="274"/>
      <c r="J18" s="274"/>
      <c r="K18" s="274"/>
    </row>
    <row r="19" spans="1:11" ht="92.25" customHeight="1" x14ac:dyDescent="0.25">
      <c r="A19" s="277" t="s">
        <v>733</v>
      </c>
      <c r="B19" s="466" t="s">
        <v>734</v>
      </c>
      <c r="C19" s="466"/>
      <c r="D19" s="466"/>
      <c r="E19" s="466"/>
      <c r="F19" s="466"/>
      <c r="G19" s="466"/>
      <c r="H19" s="466"/>
      <c r="I19" s="466"/>
      <c r="J19" s="466"/>
      <c r="K19" s="466"/>
    </row>
    <row r="20" spans="1:11" x14ac:dyDescent="0.25">
      <c r="A20" s="277"/>
      <c r="B20" s="273"/>
      <c r="C20" s="274"/>
      <c r="D20" s="274"/>
      <c r="E20" s="274"/>
      <c r="F20" s="274"/>
      <c r="G20" s="274"/>
      <c r="H20" s="274"/>
      <c r="I20" s="274"/>
      <c r="J20" s="274"/>
      <c r="K20" s="274"/>
    </row>
    <row r="21" spans="1:11" ht="74.099999999999994" customHeight="1" x14ac:dyDescent="0.25">
      <c r="A21" s="277" t="s">
        <v>735</v>
      </c>
      <c r="B21" s="466" t="s">
        <v>736</v>
      </c>
      <c r="C21" s="466"/>
      <c r="D21" s="466"/>
      <c r="E21" s="466"/>
      <c r="F21" s="466"/>
      <c r="G21" s="466"/>
      <c r="H21" s="466"/>
      <c r="I21" s="466"/>
      <c r="J21" s="466"/>
      <c r="K21" s="466"/>
    </row>
    <row r="22" spans="1:11" x14ac:dyDescent="0.25">
      <c r="A22" s="277"/>
      <c r="B22" s="273"/>
      <c r="C22" s="274"/>
      <c r="D22" s="274"/>
      <c r="E22" s="274"/>
      <c r="F22" s="274"/>
      <c r="G22" s="274"/>
      <c r="H22" s="274"/>
      <c r="I22" s="274"/>
      <c r="J22" s="274"/>
      <c r="K22" s="274"/>
    </row>
    <row r="23" spans="1:11" ht="30.95" customHeight="1" x14ac:dyDescent="0.25">
      <c r="A23" s="277" t="s">
        <v>737</v>
      </c>
      <c r="B23" s="466" t="s">
        <v>738</v>
      </c>
      <c r="C23" s="466"/>
      <c r="D23" s="466"/>
      <c r="E23" s="466"/>
      <c r="F23" s="466"/>
      <c r="G23" s="466"/>
      <c r="H23" s="466"/>
      <c r="I23" s="466"/>
      <c r="J23" s="466"/>
      <c r="K23" s="466"/>
    </row>
    <row r="24" spans="1:11" x14ac:dyDescent="0.25">
      <c r="A24" s="277"/>
      <c r="B24" s="273"/>
      <c r="C24" s="274"/>
      <c r="D24" s="274"/>
      <c r="E24" s="274"/>
      <c r="F24" s="274"/>
      <c r="G24" s="274"/>
      <c r="H24" s="274"/>
      <c r="I24" s="274"/>
      <c r="J24" s="274"/>
      <c r="K24" s="274"/>
    </row>
    <row r="25" spans="1:11" ht="231" customHeight="1" x14ac:dyDescent="0.25">
      <c r="A25" s="277"/>
      <c r="B25" s="276" t="s">
        <v>740</v>
      </c>
      <c r="C25" s="466" t="s">
        <v>739</v>
      </c>
      <c r="D25" s="466"/>
      <c r="E25" s="466"/>
      <c r="F25" s="466"/>
      <c r="G25" s="466"/>
      <c r="H25" s="466"/>
      <c r="I25" s="466"/>
      <c r="J25" s="466"/>
      <c r="K25" s="466"/>
    </row>
    <row r="26" spans="1:11" x14ac:dyDescent="0.25">
      <c r="A26" s="277"/>
      <c r="B26" s="273"/>
      <c r="C26" s="274"/>
      <c r="D26" s="274"/>
      <c r="E26" s="274"/>
      <c r="F26" s="274"/>
      <c r="G26" s="274"/>
      <c r="H26" s="274"/>
      <c r="I26" s="274"/>
      <c r="J26" s="274"/>
      <c r="K26" s="274"/>
    </row>
    <row r="27" spans="1:11" ht="93" customHeight="1" x14ac:dyDescent="0.25">
      <c r="A27" s="277"/>
      <c r="B27" s="278" t="s">
        <v>62</v>
      </c>
      <c r="C27" s="466" t="s">
        <v>770</v>
      </c>
      <c r="D27" s="466"/>
      <c r="E27" s="466"/>
      <c r="F27" s="466"/>
      <c r="G27" s="466"/>
      <c r="H27" s="466"/>
      <c r="I27" s="466"/>
      <c r="J27" s="466"/>
      <c r="K27" s="466"/>
    </row>
    <row r="28" spans="1:11" ht="13.5" customHeight="1" x14ac:dyDescent="0.25">
      <c r="A28" s="277"/>
      <c r="B28" s="278"/>
      <c r="C28" s="290"/>
      <c r="D28" s="290"/>
      <c r="E28" s="290"/>
      <c r="F28" s="290"/>
      <c r="G28" s="290"/>
      <c r="H28" s="290"/>
      <c r="I28" s="290"/>
      <c r="J28" s="290"/>
      <c r="K28" s="290"/>
    </row>
    <row r="29" spans="1:11" ht="48.6" customHeight="1" x14ac:dyDescent="0.25">
      <c r="A29" s="277" t="s">
        <v>741</v>
      </c>
      <c r="B29" s="466" t="s">
        <v>742</v>
      </c>
      <c r="C29" s="466"/>
      <c r="D29" s="466"/>
      <c r="E29" s="466"/>
      <c r="F29" s="466"/>
      <c r="G29" s="466"/>
      <c r="H29" s="466"/>
      <c r="I29" s="466"/>
      <c r="J29" s="466"/>
      <c r="K29" s="466"/>
    </row>
    <row r="30" spans="1:11" x14ac:dyDescent="0.25">
      <c r="A30" s="277"/>
      <c r="B30" s="273"/>
      <c r="C30" s="274"/>
      <c r="D30" s="274"/>
      <c r="E30" s="274"/>
      <c r="F30" s="274"/>
      <c r="G30" s="274"/>
      <c r="H30" s="274"/>
      <c r="I30" s="274"/>
      <c r="J30" s="274"/>
      <c r="K30" s="274"/>
    </row>
    <row r="31" spans="1:11" ht="244.5" customHeight="1" x14ac:dyDescent="0.25">
      <c r="A31" s="277"/>
      <c r="B31" s="278" t="s">
        <v>61</v>
      </c>
      <c r="C31" s="466" t="s">
        <v>743</v>
      </c>
      <c r="D31" s="466"/>
      <c r="E31" s="466"/>
      <c r="F31" s="466"/>
      <c r="G31" s="466"/>
      <c r="H31" s="466"/>
      <c r="I31" s="466"/>
      <c r="J31" s="466"/>
      <c r="K31" s="466"/>
    </row>
    <row r="32" spans="1:11" x14ac:dyDescent="0.25">
      <c r="A32" s="277"/>
      <c r="B32" s="273"/>
      <c r="C32" s="274"/>
      <c r="D32" s="274"/>
      <c r="E32" s="274"/>
      <c r="F32" s="274"/>
      <c r="G32" s="274"/>
      <c r="H32" s="274"/>
      <c r="I32" s="274"/>
      <c r="J32" s="274"/>
      <c r="K32" s="274"/>
    </row>
    <row r="33" spans="1:11" ht="38.1" customHeight="1" x14ac:dyDescent="0.25">
      <c r="A33" s="277"/>
      <c r="B33" s="278" t="s">
        <v>62</v>
      </c>
      <c r="C33" s="466" t="s">
        <v>744</v>
      </c>
      <c r="D33" s="466"/>
      <c r="E33" s="466"/>
      <c r="F33" s="466"/>
      <c r="G33" s="466"/>
      <c r="H33" s="466"/>
      <c r="I33" s="466"/>
      <c r="J33" s="466"/>
      <c r="K33" s="466"/>
    </row>
    <row r="34" spans="1:11" x14ac:dyDescent="0.25">
      <c r="A34" s="277"/>
      <c r="B34" s="273"/>
      <c r="C34" s="274"/>
      <c r="D34" s="274"/>
      <c r="E34" s="274"/>
      <c r="F34" s="274"/>
      <c r="G34" s="274"/>
      <c r="H34" s="274"/>
      <c r="I34" s="274"/>
      <c r="J34" s="274"/>
      <c r="K34" s="274"/>
    </row>
    <row r="35" spans="1:11" ht="47.1" customHeight="1" x14ac:dyDescent="0.25">
      <c r="A35" s="277" t="s">
        <v>745</v>
      </c>
      <c r="B35" s="466" t="s">
        <v>746</v>
      </c>
      <c r="C35" s="466"/>
      <c r="D35" s="466"/>
      <c r="E35" s="466"/>
      <c r="F35" s="466"/>
      <c r="G35" s="466"/>
      <c r="H35" s="466"/>
      <c r="I35" s="466"/>
      <c r="J35" s="466"/>
      <c r="K35" s="466"/>
    </row>
    <row r="36" spans="1:11" x14ac:dyDescent="0.25">
      <c r="A36" s="277"/>
      <c r="B36" s="273"/>
      <c r="C36" s="274"/>
      <c r="D36" s="274"/>
      <c r="E36" s="274"/>
      <c r="F36" s="274"/>
      <c r="G36" s="274"/>
      <c r="H36" s="274"/>
      <c r="I36" s="274"/>
      <c r="J36" s="274"/>
      <c r="K36" s="274"/>
    </row>
    <row r="37" spans="1:11" ht="32.1" customHeight="1" x14ac:dyDescent="0.25">
      <c r="A37" s="277" t="s">
        <v>747</v>
      </c>
      <c r="B37" s="466" t="s">
        <v>748</v>
      </c>
      <c r="C37" s="466"/>
      <c r="D37" s="466"/>
      <c r="E37" s="466"/>
      <c r="F37" s="466"/>
      <c r="G37" s="466"/>
      <c r="H37" s="466"/>
      <c r="I37" s="466"/>
      <c r="J37" s="466"/>
      <c r="K37" s="466"/>
    </row>
    <row r="38" spans="1:11" x14ac:dyDescent="0.25">
      <c r="A38" s="277"/>
      <c r="B38" s="273"/>
      <c r="C38" s="274"/>
      <c r="D38" s="274"/>
      <c r="E38" s="274"/>
      <c r="F38" s="274"/>
      <c r="G38" s="274"/>
      <c r="H38" s="274"/>
      <c r="I38" s="274"/>
      <c r="J38" s="274"/>
      <c r="K38" s="274"/>
    </row>
    <row r="39" spans="1:11" ht="155.25" customHeight="1" x14ac:dyDescent="0.25">
      <c r="A39" s="277" t="s">
        <v>749</v>
      </c>
      <c r="B39" s="468" t="s">
        <v>780</v>
      </c>
      <c r="C39" s="468"/>
      <c r="D39" s="468"/>
      <c r="E39" s="468"/>
      <c r="F39" s="468"/>
      <c r="G39" s="468"/>
      <c r="H39" s="468"/>
      <c r="I39" s="468"/>
      <c r="J39" s="468"/>
      <c r="K39" s="468"/>
    </row>
    <row r="40" spans="1:11" x14ac:dyDescent="0.25">
      <c r="A40" s="277"/>
      <c r="B40" s="273"/>
      <c r="C40" s="274"/>
      <c r="D40" s="274"/>
      <c r="E40" s="274"/>
      <c r="F40" s="274"/>
      <c r="G40" s="274"/>
      <c r="H40" s="274"/>
      <c r="I40" s="274"/>
      <c r="J40" s="274"/>
      <c r="K40" s="274"/>
    </row>
    <row r="41" spans="1:11" ht="61.5" customHeight="1" x14ac:dyDescent="0.25">
      <c r="A41" s="277" t="s">
        <v>750</v>
      </c>
      <c r="B41" s="466" t="s">
        <v>751</v>
      </c>
      <c r="C41" s="466"/>
      <c r="D41" s="466"/>
      <c r="E41" s="466"/>
      <c r="F41" s="466"/>
      <c r="G41" s="466"/>
      <c r="H41" s="466"/>
      <c r="I41" s="466"/>
      <c r="J41" s="466"/>
      <c r="K41" s="466"/>
    </row>
    <row r="42" spans="1:11" x14ac:dyDescent="0.25">
      <c r="A42" s="277"/>
      <c r="B42" s="273"/>
      <c r="C42" s="274"/>
      <c r="D42" s="274"/>
      <c r="E42" s="274"/>
      <c r="F42" s="274"/>
      <c r="G42" s="274"/>
      <c r="H42" s="274"/>
      <c r="I42" s="274"/>
      <c r="J42" s="274"/>
      <c r="K42" s="274"/>
    </row>
    <row r="43" spans="1:11" ht="33.6" customHeight="1" x14ac:dyDescent="0.25">
      <c r="A43" s="277" t="s">
        <v>752</v>
      </c>
      <c r="B43" s="466" t="s">
        <v>753</v>
      </c>
      <c r="C43" s="466"/>
      <c r="D43" s="466"/>
      <c r="E43" s="466"/>
      <c r="F43" s="466"/>
      <c r="G43" s="466"/>
      <c r="H43" s="466"/>
      <c r="I43" s="466"/>
      <c r="J43" s="466"/>
      <c r="K43" s="466"/>
    </row>
    <row r="44" spans="1:11" x14ac:dyDescent="0.25">
      <c r="A44" s="277"/>
      <c r="B44" s="273"/>
      <c r="C44" s="274"/>
      <c r="D44" s="274"/>
      <c r="E44" s="274"/>
      <c r="F44" s="274"/>
      <c r="G44" s="274"/>
      <c r="H44" s="274"/>
      <c r="I44" s="274"/>
      <c r="J44" s="274"/>
      <c r="K44" s="274"/>
    </row>
    <row r="45" spans="1:11" ht="32.450000000000003" customHeight="1" x14ac:dyDescent="0.25">
      <c r="A45" s="277" t="s">
        <v>754</v>
      </c>
      <c r="B45" s="468" t="s">
        <v>777</v>
      </c>
      <c r="C45" s="470"/>
      <c r="D45" s="470"/>
      <c r="E45" s="470"/>
      <c r="F45" s="470"/>
      <c r="G45" s="470"/>
      <c r="H45" s="470"/>
      <c r="I45" s="470"/>
      <c r="J45" s="470"/>
      <c r="K45" s="470"/>
    </row>
    <row r="46" spans="1:11" x14ac:dyDescent="0.25">
      <c r="A46" s="277"/>
      <c r="B46" s="273"/>
      <c r="C46" s="274"/>
      <c r="D46" s="274"/>
      <c r="E46" s="274"/>
      <c r="F46" s="274"/>
      <c r="G46" s="274"/>
      <c r="H46" s="274"/>
      <c r="I46" s="274"/>
      <c r="J46" s="274"/>
      <c r="K46" s="274"/>
    </row>
    <row r="47" spans="1:11" ht="33.6" customHeight="1" x14ac:dyDescent="0.25">
      <c r="A47" s="277" t="s">
        <v>756</v>
      </c>
      <c r="B47" s="466" t="s">
        <v>755</v>
      </c>
      <c r="C47" s="466"/>
      <c r="D47" s="466"/>
      <c r="E47" s="466"/>
      <c r="F47" s="466"/>
      <c r="G47" s="466"/>
      <c r="H47" s="466"/>
      <c r="I47" s="466"/>
      <c r="J47" s="466"/>
      <c r="K47" s="466"/>
    </row>
    <row r="48" spans="1:11" x14ac:dyDescent="0.25">
      <c r="A48" s="277"/>
      <c r="B48" s="273"/>
      <c r="C48" s="274"/>
      <c r="D48" s="274"/>
      <c r="E48" s="274"/>
      <c r="F48" s="274"/>
      <c r="G48" s="274"/>
      <c r="H48" s="274"/>
      <c r="I48" s="274"/>
      <c r="J48" s="274"/>
      <c r="K48" s="274"/>
    </row>
    <row r="49" spans="1:12" ht="31.5" customHeight="1" x14ac:dyDescent="0.25">
      <c r="A49" s="277" t="s">
        <v>758</v>
      </c>
      <c r="B49" s="466" t="s">
        <v>757</v>
      </c>
      <c r="C49" s="466"/>
      <c r="D49" s="466"/>
      <c r="E49" s="466"/>
      <c r="F49" s="466"/>
      <c r="G49" s="466"/>
      <c r="H49" s="466"/>
      <c r="I49" s="466"/>
      <c r="J49" s="466"/>
      <c r="K49" s="466"/>
    </row>
    <row r="50" spans="1:12" x14ac:dyDescent="0.25">
      <c r="A50" s="277"/>
      <c r="B50" s="273"/>
      <c r="C50" s="274"/>
      <c r="D50" s="274"/>
      <c r="E50" s="274"/>
      <c r="F50" s="274"/>
      <c r="G50" s="274"/>
      <c r="H50" s="274"/>
      <c r="I50" s="274"/>
      <c r="J50" s="274"/>
      <c r="K50" s="274"/>
    </row>
    <row r="51" spans="1:12" ht="32.1" customHeight="1" x14ac:dyDescent="0.25">
      <c r="A51" s="277" t="s">
        <v>760</v>
      </c>
      <c r="B51" s="466" t="s">
        <v>759</v>
      </c>
      <c r="C51" s="466"/>
      <c r="D51" s="466"/>
      <c r="E51" s="466"/>
      <c r="F51" s="466"/>
      <c r="G51" s="466"/>
      <c r="H51" s="466"/>
      <c r="I51" s="466"/>
      <c r="J51" s="466"/>
      <c r="K51" s="466"/>
    </row>
    <row r="52" spans="1:12" x14ac:dyDescent="0.25">
      <c r="A52" s="277"/>
      <c r="B52" s="273"/>
      <c r="C52" s="274"/>
      <c r="D52" s="274"/>
      <c r="E52" s="274"/>
      <c r="F52" s="274"/>
      <c r="G52" s="274"/>
      <c r="H52" s="274"/>
      <c r="I52" s="274"/>
      <c r="J52" s="274"/>
      <c r="K52" s="274"/>
    </row>
    <row r="53" spans="1:12" ht="33" customHeight="1" x14ac:dyDescent="0.25">
      <c r="A53" s="277" t="s">
        <v>778</v>
      </c>
      <c r="B53" s="466" t="s">
        <v>761</v>
      </c>
      <c r="C53" s="466"/>
      <c r="D53" s="466"/>
      <c r="E53" s="466"/>
      <c r="F53" s="466"/>
      <c r="G53" s="466"/>
      <c r="H53" s="466"/>
      <c r="I53" s="466"/>
      <c r="J53" s="466"/>
      <c r="K53" s="466"/>
    </row>
    <row r="54" spans="1:12" x14ac:dyDescent="0.25">
      <c r="A54" s="277"/>
      <c r="B54" s="273"/>
      <c r="C54" s="274"/>
      <c r="D54" s="274"/>
      <c r="E54" s="274"/>
      <c r="F54" s="274"/>
      <c r="G54" s="274"/>
      <c r="H54" s="274"/>
      <c r="I54" s="274"/>
      <c r="J54" s="274"/>
      <c r="K54" s="274"/>
    </row>
    <row r="55" spans="1:12" ht="37.5" customHeight="1" x14ac:dyDescent="0.25">
      <c r="A55" s="276"/>
      <c r="B55" s="466" t="s">
        <v>762</v>
      </c>
      <c r="C55" s="466"/>
      <c r="D55" s="466"/>
      <c r="E55" s="466"/>
      <c r="F55" s="466"/>
      <c r="G55" s="466"/>
      <c r="H55" s="466"/>
      <c r="I55" s="466"/>
      <c r="J55" s="466"/>
      <c r="K55" s="466"/>
      <c r="L55" s="231"/>
    </row>
    <row r="56" spans="1:12" ht="7.5" customHeight="1" x14ac:dyDescent="0.25">
      <c r="A56" s="276"/>
      <c r="B56" s="277"/>
      <c r="C56" s="277"/>
      <c r="D56" s="277"/>
      <c r="E56" s="277"/>
      <c r="F56" s="277"/>
      <c r="G56" s="277"/>
      <c r="H56" s="277"/>
      <c r="I56" s="274"/>
      <c r="J56" s="274"/>
      <c r="K56" s="274"/>
    </row>
    <row r="57" spans="1:12" ht="29.1" customHeight="1" x14ac:dyDescent="0.25">
      <c r="A57" s="277"/>
      <c r="B57" s="466" t="s">
        <v>763</v>
      </c>
      <c r="C57" s="466"/>
      <c r="D57" s="466"/>
      <c r="E57" s="466"/>
      <c r="F57" s="467"/>
      <c r="G57" s="467"/>
      <c r="H57" s="467"/>
      <c r="I57" s="467"/>
      <c r="J57" s="467"/>
      <c r="K57" s="467"/>
    </row>
    <row r="58" spans="1:12" ht="7.5" customHeight="1" x14ac:dyDescent="0.25">
      <c r="A58" s="276"/>
      <c r="B58" s="277"/>
      <c r="C58" s="277"/>
      <c r="D58" s="277"/>
      <c r="E58" s="277"/>
      <c r="F58" s="277"/>
      <c r="G58" s="277"/>
      <c r="H58" s="277"/>
      <c r="I58" s="274"/>
      <c r="J58" s="274"/>
      <c r="K58" s="274"/>
    </row>
    <row r="59" spans="1:12" x14ac:dyDescent="0.25">
      <c r="A59" s="276"/>
      <c r="B59" s="275" t="s">
        <v>764</v>
      </c>
      <c r="C59" s="469"/>
      <c r="D59" s="469"/>
      <c r="E59" s="469"/>
      <c r="F59" s="469"/>
      <c r="G59" s="469"/>
      <c r="H59" s="469"/>
      <c r="I59" s="274"/>
      <c r="J59" s="274"/>
      <c r="K59" s="274"/>
    </row>
    <row r="60" spans="1:12" x14ac:dyDescent="0.25">
      <c r="A60" s="276"/>
      <c r="B60" s="277"/>
      <c r="C60" s="277"/>
      <c r="D60" s="277"/>
      <c r="E60" s="277"/>
      <c r="F60" s="277"/>
      <c r="G60" s="277"/>
      <c r="H60" s="277"/>
      <c r="I60" s="274"/>
      <c r="J60" s="274"/>
      <c r="K60" s="274"/>
    </row>
    <row r="61" spans="1:12" x14ac:dyDescent="0.25">
      <c r="A61" s="277"/>
      <c r="B61" s="274"/>
      <c r="C61" s="274"/>
      <c r="D61" s="274"/>
      <c r="E61" s="274"/>
      <c r="F61" s="274"/>
      <c r="G61" s="274"/>
      <c r="H61" s="274"/>
      <c r="I61" s="274"/>
      <c r="J61" s="274"/>
      <c r="K61" s="274"/>
    </row>
    <row r="62" spans="1:12" ht="14.45" customHeight="1" x14ac:dyDescent="0.25">
      <c r="A62" s="462" t="s">
        <v>722</v>
      </c>
      <c r="B62" s="462"/>
      <c r="C62" s="462"/>
      <c r="D62" s="462"/>
      <c r="E62" s="462"/>
      <c r="F62" s="462"/>
      <c r="G62" s="462"/>
      <c r="H62" s="462"/>
      <c r="I62" s="462"/>
      <c r="J62" s="462"/>
      <c r="K62" s="462"/>
    </row>
    <row r="63" spans="1:12" x14ac:dyDescent="0.25">
      <c r="A63" s="462"/>
      <c r="B63" s="462"/>
      <c r="C63" s="462"/>
      <c r="D63" s="462"/>
      <c r="E63" s="462"/>
      <c r="F63" s="462"/>
      <c r="G63" s="462"/>
      <c r="H63" s="462"/>
      <c r="I63" s="462"/>
      <c r="J63" s="462"/>
      <c r="K63" s="462"/>
    </row>
  </sheetData>
  <sheetProtection algorithmName="SHA-512" hashValue="8OkeVFTacZ4aiIwa4MqUtKUkKkp/MuYFsIer3N3bo3cVuV9V4SQmL7BfgeCqtbIkNLnXnqhXYEYKYQ412kx4Fw==" saltValue="4FtvUyQqVCj5wdALDR1CQA==" spinCount="100000" sheet="1" selectLockedCells="1"/>
  <mergeCells count="31">
    <mergeCell ref="C59:H59"/>
    <mergeCell ref="B45:K45"/>
    <mergeCell ref="B5:K5"/>
    <mergeCell ref="B7:K7"/>
    <mergeCell ref="B9:K9"/>
    <mergeCell ref="C27:K27"/>
    <mergeCell ref="B29:K29"/>
    <mergeCell ref="C31:K31"/>
    <mergeCell ref="C33:K33"/>
    <mergeCell ref="B11:K11"/>
    <mergeCell ref="B13:K13"/>
    <mergeCell ref="B15:K15"/>
    <mergeCell ref="B17:K17"/>
    <mergeCell ref="B19:K19"/>
    <mergeCell ref="B21:K21"/>
    <mergeCell ref="A62:K63"/>
    <mergeCell ref="A1:K1"/>
    <mergeCell ref="B49:K49"/>
    <mergeCell ref="B51:K51"/>
    <mergeCell ref="B53:K53"/>
    <mergeCell ref="B55:K55"/>
    <mergeCell ref="B57:E57"/>
    <mergeCell ref="F57:K57"/>
    <mergeCell ref="B35:K35"/>
    <mergeCell ref="B37:K37"/>
    <mergeCell ref="B39:K39"/>
    <mergeCell ref="B41:K41"/>
    <mergeCell ref="B43:K43"/>
    <mergeCell ref="B47:K47"/>
    <mergeCell ref="B23:K23"/>
    <mergeCell ref="C25:K25"/>
  </mergeCells>
  <pageMargins left="0.7" right="0.7" top="0.75" bottom="0.75" header="0.3" footer="0.3"/>
  <pageSetup orientation="portrait" r:id="rId1"/>
  <headerFooter>
    <oddFooter>&amp;LNCA (Rev. 06-2024)
67-21.003(1)(b), F.A.C.</oddFooter>
  </headerFooter>
  <ignoredErrors>
    <ignoredError sqref="B25 B27 B31 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59"/>
  <sheetViews>
    <sheetView showGridLines="0" tabSelected="1" zoomScaleNormal="100" workbookViewId="0">
      <selection activeCell="D6" sqref="D6"/>
    </sheetView>
  </sheetViews>
  <sheetFormatPr defaultRowHeight="15" x14ac:dyDescent="0.25"/>
  <cols>
    <col min="1" max="1" width="3" customWidth="1"/>
    <col min="2" max="2" width="9.5703125" customWidth="1"/>
    <col min="3" max="3" width="28.7109375" bestFit="1" customWidth="1"/>
    <col min="4" max="4" width="43.85546875" customWidth="1"/>
    <col min="5" max="5" width="13.140625" customWidth="1"/>
    <col min="6" max="6" width="11" customWidth="1"/>
    <col min="8" max="8" width="13" customWidth="1"/>
  </cols>
  <sheetData>
    <row r="1" spans="1:8" s="231" customFormat="1" x14ac:dyDescent="0.25">
      <c r="E1" s="330" t="s">
        <v>772</v>
      </c>
      <c r="F1" s="330"/>
      <c r="G1" s="330"/>
      <c r="H1" s="330"/>
    </row>
    <row r="2" spans="1:8" s="231" customFormat="1" x14ac:dyDescent="0.25">
      <c r="E2" s="328" t="s">
        <v>771</v>
      </c>
      <c r="F2" s="328"/>
      <c r="G2" s="328"/>
      <c r="H2" s="310"/>
    </row>
    <row r="3" spans="1:8" s="231" customFormat="1" ht="15.75" thickBot="1" x14ac:dyDescent="0.3">
      <c r="E3" s="329" t="s">
        <v>773</v>
      </c>
      <c r="F3" s="329"/>
      <c r="G3" s="329"/>
      <c r="H3" s="310"/>
    </row>
    <row r="4" spans="1:8" s="3" customFormat="1" ht="29.25" customHeight="1" thickBot="1" x14ac:dyDescent="0.3">
      <c r="A4" s="323" t="s">
        <v>21</v>
      </c>
      <c r="B4" s="324"/>
      <c r="C4" s="324"/>
      <c r="D4" s="324"/>
      <c r="E4" s="324"/>
      <c r="F4" s="324"/>
      <c r="G4" s="324"/>
      <c r="H4" s="325"/>
    </row>
    <row r="5" spans="1:8" x14ac:dyDescent="0.25">
      <c r="A5" s="237"/>
      <c r="B5" s="1"/>
      <c r="C5" s="1"/>
      <c r="D5" s="2"/>
      <c r="E5" s="2"/>
      <c r="F5" s="2"/>
      <c r="G5" s="2"/>
      <c r="H5" s="2"/>
    </row>
    <row r="6" spans="1:8" x14ac:dyDescent="0.25">
      <c r="A6" s="326" t="s">
        <v>15</v>
      </c>
      <c r="B6" s="326"/>
      <c r="C6" s="326"/>
      <c r="D6" s="195" t="s">
        <v>646</v>
      </c>
      <c r="E6" s="2"/>
      <c r="F6" s="2"/>
      <c r="G6" s="2"/>
      <c r="H6" s="2"/>
    </row>
    <row r="7" spans="1:8" ht="15.75" thickBot="1" x14ac:dyDescent="0.3">
      <c r="A7" s="2"/>
      <c r="B7" s="2"/>
      <c r="C7" s="2"/>
      <c r="D7" s="2"/>
      <c r="E7" s="2"/>
      <c r="F7" s="2"/>
      <c r="G7" s="2"/>
      <c r="H7" s="2"/>
    </row>
    <row r="8" spans="1:8" s="3" customFormat="1" ht="29.45" customHeight="1" thickBot="1" x14ac:dyDescent="0.3">
      <c r="A8" s="323" t="s">
        <v>22</v>
      </c>
      <c r="B8" s="324"/>
      <c r="C8" s="324"/>
      <c r="D8" s="324"/>
      <c r="E8" s="324"/>
      <c r="F8" s="324"/>
      <c r="G8" s="324"/>
      <c r="H8" s="325"/>
    </row>
    <row r="9" spans="1:8" x14ac:dyDescent="0.25">
      <c r="A9" s="238"/>
      <c r="B9" s="1"/>
      <c r="C9" s="1"/>
      <c r="D9" s="2"/>
      <c r="E9" s="2"/>
      <c r="F9" s="2"/>
      <c r="G9" s="2"/>
      <c r="H9" s="2"/>
    </row>
    <row r="10" spans="1:8" x14ac:dyDescent="0.25">
      <c r="A10" s="206" t="s">
        <v>16</v>
      </c>
      <c r="B10" s="206"/>
      <c r="C10" s="206"/>
      <c r="D10" s="196" t="s">
        <v>646</v>
      </c>
      <c r="E10" s="2"/>
      <c r="F10" s="2"/>
      <c r="G10" s="2"/>
      <c r="H10" s="2"/>
    </row>
    <row r="11" spans="1:8" ht="15.75" thickBot="1" x14ac:dyDescent="0.3">
      <c r="A11" s="2"/>
      <c r="B11" s="2"/>
      <c r="C11" s="2"/>
      <c r="D11" s="2"/>
      <c r="E11" s="2"/>
      <c r="F11" s="2"/>
      <c r="G11" s="2"/>
      <c r="H11" s="2"/>
    </row>
    <row r="12" spans="1:8" s="3" customFormat="1" ht="28.5" customHeight="1" thickBot="1" x14ac:dyDescent="0.3">
      <c r="A12" s="323" t="s">
        <v>23</v>
      </c>
      <c r="B12" s="324"/>
      <c r="C12" s="324"/>
      <c r="D12" s="324"/>
      <c r="E12" s="324"/>
      <c r="F12" s="324"/>
      <c r="G12" s="324"/>
      <c r="H12" s="325"/>
    </row>
    <row r="13" spans="1:8" ht="16.5" customHeight="1" x14ac:dyDescent="0.25">
      <c r="A13" s="238"/>
      <c r="B13" s="1"/>
      <c r="C13" s="1"/>
      <c r="D13" s="2"/>
      <c r="E13" s="2"/>
      <c r="F13" s="2"/>
      <c r="G13" s="2"/>
      <c r="H13" s="2"/>
    </row>
    <row r="14" spans="1:8" x14ac:dyDescent="0.25">
      <c r="A14" s="2" t="s">
        <v>6</v>
      </c>
      <c r="B14" s="321" t="s">
        <v>17</v>
      </c>
      <c r="C14" s="321"/>
      <c r="D14" s="321"/>
      <c r="E14" s="2"/>
      <c r="F14" s="2"/>
      <c r="G14" s="2"/>
      <c r="H14" s="2"/>
    </row>
    <row r="15" spans="1:8" x14ac:dyDescent="0.25">
      <c r="A15" s="2"/>
      <c r="B15" s="2"/>
      <c r="C15" s="2"/>
      <c r="D15" s="2"/>
      <c r="E15" s="2"/>
      <c r="F15" s="2"/>
      <c r="G15" s="2"/>
      <c r="H15" s="2"/>
    </row>
    <row r="16" spans="1:8" x14ac:dyDescent="0.25">
      <c r="A16" s="2"/>
      <c r="B16" s="321" t="s">
        <v>147</v>
      </c>
      <c r="C16" s="321"/>
      <c r="D16" s="239"/>
      <c r="E16" s="4" t="s">
        <v>146</v>
      </c>
      <c r="F16" s="322"/>
      <c r="G16" s="322"/>
      <c r="H16" s="322"/>
    </row>
    <row r="17" spans="1:16" x14ac:dyDescent="0.25">
      <c r="A17" s="2"/>
      <c r="B17" s="321" t="s">
        <v>8</v>
      </c>
      <c r="C17" s="321"/>
      <c r="D17" s="197"/>
      <c r="E17" s="4"/>
      <c r="F17" s="4"/>
      <c r="G17" s="4"/>
      <c r="H17" s="4"/>
      <c r="P17" t="s">
        <v>766</v>
      </c>
    </row>
    <row r="18" spans="1:16" x14ac:dyDescent="0.25">
      <c r="A18" s="2"/>
      <c r="B18" s="321" t="s">
        <v>9</v>
      </c>
      <c r="C18" s="321"/>
      <c r="D18" s="198"/>
      <c r="E18" s="4"/>
      <c r="F18" s="4"/>
      <c r="G18" s="4"/>
      <c r="H18" s="4"/>
    </row>
    <row r="19" spans="1:16" x14ac:dyDescent="0.25">
      <c r="A19" s="2"/>
      <c r="B19" s="206" t="s">
        <v>10</v>
      </c>
      <c r="C19" s="206"/>
      <c r="D19" s="198"/>
      <c r="E19" s="4" t="s">
        <v>11</v>
      </c>
      <c r="F19" s="217"/>
      <c r="G19" s="199" t="s">
        <v>18</v>
      </c>
      <c r="H19" s="217"/>
    </row>
    <row r="20" spans="1:16" x14ac:dyDescent="0.25">
      <c r="A20" s="2"/>
      <c r="B20" s="321" t="s">
        <v>13</v>
      </c>
      <c r="C20" s="321"/>
      <c r="D20" s="198"/>
      <c r="E20" s="4" t="s">
        <v>14</v>
      </c>
      <c r="F20" s="322"/>
      <c r="G20" s="322"/>
      <c r="H20" s="322"/>
    </row>
    <row r="21" spans="1:16" x14ac:dyDescent="0.25">
      <c r="A21" s="2"/>
      <c r="B21" s="2"/>
      <c r="C21" s="2"/>
      <c r="D21" s="4"/>
      <c r="E21" s="4"/>
      <c r="F21" s="327"/>
      <c r="G21" s="327"/>
      <c r="H21" s="327"/>
    </row>
    <row r="22" spans="1:16" x14ac:dyDescent="0.25">
      <c r="A22" s="2" t="s">
        <v>19</v>
      </c>
      <c r="B22" s="206" t="s">
        <v>20</v>
      </c>
      <c r="C22" s="206"/>
      <c r="D22" s="206"/>
      <c r="E22" s="2"/>
      <c r="F22" s="2"/>
      <c r="G22" s="2"/>
      <c r="H22" s="2"/>
    </row>
    <row r="23" spans="1:16" x14ac:dyDescent="0.25">
      <c r="A23" s="2"/>
      <c r="B23" s="2"/>
      <c r="C23" s="2"/>
      <c r="D23" s="2"/>
      <c r="E23" s="2"/>
      <c r="F23" s="2"/>
      <c r="G23" s="2"/>
      <c r="H23" s="2"/>
    </row>
    <row r="24" spans="1:16" x14ac:dyDescent="0.25">
      <c r="A24" s="2"/>
      <c r="B24" s="321" t="s">
        <v>7</v>
      </c>
      <c r="C24" s="321"/>
      <c r="D24" s="239"/>
      <c r="E24" s="4"/>
      <c r="F24" s="4"/>
      <c r="G24" s="4"/>
      <c r="H24" s="4"/>
    </row>
    <row r="25" spans="1:16" x14ac:dyDescent="0.25">
      <c r="A25" s="2"/>
      <c r="B25" s="321" t="s">
        <v>8</v>
      </c>
      <c r="C25" s="321"/>
      <c r="D25" s="197"/>
      <c r="E25" s="4"/>
      <c r="F25" s="4"/>
      <c r="G25" s="4"/>
      <c r="H25" s="4"/>
    </row>
    <row r="26" spans="1:16" x14ac:dyDescent="0.25">
      <c r="A26" s="2"/>
      <c r="B26" s="321" t="s">
        <v>9</v>
      </c>
      <c r="C26" s="321"/>
      <c r="D26" s="217"/>
      <c r="E26" s="4"/>
      <c r="F26" s="4"/>
      <c r="G26" s="4"/>
      <c r="H26" s="4"/>
    </row>
    <row r="27" spans="1:16" x14ac:dyDescent="0.25">
      <c r="A27" s="2"/>
      <c r="B27" s="206" t="s">
        <v>10</v>
      </c>
      <c r="C27" s="206"/>
      <c r="D27" s="198"/>
      <c r="E27" s="4" t="s">
        <v>11</v>
      </c>
      <c r="F27" s="217"/>
      <c r="G27" s="199" t="s">
        <v>18</v>
      </c>
      <c r="H27" s="217"/>
    </row>
    <row r="28" spans="1:16" x14ac:dyDescent="0.25">
      <c r="A28" s="2"/>
      <c r="B28" s="321" t="s">
        <v>13</v>
      </c>
      <c r="C28" s="321"/>
      <c r="D28" s="198"/>
      <c r="E28" s="4" t="s">
        <v>14</v>
      </c>
      <c r="F28" s="322"/>
      <c r="G28" s="322"/>
      <c r="H28" s="322"/>
    </row>
    <row r="29" spans="1:16" ht="15.75" thickBot="1" x14ac:dyDescent="0.3">
      <c r="A29" s="2"/>
      <c r="B29" s="2"/>
      <c r="C29" s="2"/>
      <c r="D29" s="2"/>
      <c r="E29" s="2"/>
      <c r="F29" s="2"/>
      <c r="G29" s="2"/>
      <c r="H29" s="2"/>
    </row>
    <row r="30" spans="1:16" ht="33.6" customHeight="1" thickBot="1" x14ac:dyDescent="0.3">
      <c r="A30" s="323" t="s">
        <v>24</v>
      </c>
      <c r="B30" s="332"/>
      <c r="C30" s="332"/>
      <c r="D30" s="332"/>
      <c r="E30" s="332"/>
      <c r="F30" s="332"/>
      <c r="G30" s="332"/>
      <c r="H30" s="333"/>
    </row>
    <row r="31" spans="1:16" x14ac:dyDescent="0.25">
      <c r="A31" s="2"/>
      <c r="B31" s="2"/>
      <c r="C31" s="2"/>
      <c r="D31" s="2"/>
      <c r="E31" s="2"/>
      <c r="F31" s="2"/>
      <c r="G31" s="2"/>
      <c r="H31" s="2"/>
    </row>
    <row r="32" spans="1:16" x14ac:dyDescent="0.25">
      <c r="A32" s="2" t="s">
        <v>6</v>
      </c>
      <c r="B32" s="338" t="s">
        <v>25</v>
      </c>
      <c r="C32" s="338"/>
      <c r="D32" s="217"/>
      <c r="E32" s="2"/>
      <c r="F32" s="2"/>
      <c r="G32" s="2"/>
      <c r="H32" s="2"/>
    </row>
    <row r="33" spans="1:9" x14ac:dyDescent="0.25">
      <c r="A33" s="2"/>
      <c r="B33" s="2"/>
      <c r="C33" s="2"/>
      <c r="D33" s="2"/>
      <c r="E33" s="2"/>
      <c r="F33" s="2"/>
      <c r="G33" s="2"/>
      <c r="H33" s="2"/>
    </row>
    <row r="34" spans="1:9" x14ac:dyDescent="0.25">
      <c r="A34" s="2" t="s">
        <v>19</v>
      </c>
      <c r="B34" s="2" t="s">
        <v>26</v>
      </c>
      <c r="C34" s="2"/>
      <c r="D34" s="217"/>
      <c r="E34" s="2"/>
      <c r="F34" s="2"/>
      <c r="G34" s="2"/>
      <c r="H34" s="2"/>
    </row>
    <row r="35" spans="1:9" x14ac:dyDescent="0.25">
      <c r="A35" s="2"/>
      <c r="B35" s="337" t="s">
        <v>765</v>
      </c>
      <c r="C35" s="337"/>
      <c r="D35" s="337"/>
      <c r="E35" s="337"/>
      <c r="F35" s="337"/>
      <c r="G35" s="337"/>
      <c r="H35" s="337"/>
    </row>
    <row r="36" spans="1:9" x14ac:dyDescent="0.25">
      <c r="A36" s="2"/>
      <c r="B36" s="2"/>
      <c r="C36" s="2"/>
      <c r="D36" s="2"/>
      <c r="E36" s="2"/>
      <c r="F36" s="2"/>
      <c r="G36" s="2"/>
      <c r="H36" s="2"/>
    </row>
    <row r="37" spans="1:9" x14ac:dyDescent="0.25">
      <c r="A37" s="2" t="s">
        <v>27</v>
      </c>
      <c r="B37" s="2" t="s">
        <v>28</v>
      </c>
      <c r="C37" s="2"/>
      <c r="D37" s="2"/>
      <c r="E37" s="2"/>
      <c r="F37" s="2"/>
      <c r="G37" s="2"/>
      <c r="H37" s="2"/>
    </row>
    <row r="38" spans="1:9" x14ac:dyDescent="0.25">
      <c r="A38" s="2"/>
      <c r="B38" s="2"/>
      <c r="C38" s="2"/>
      <c r="D38" s="2"/>
      <c r="E38" s="2"/>
      <c r="F38" s="2"/>
      <c r="G38" s="2"/>
      <c r="H38" s="2"/>
    </row>
    <row r="39" spans="1:9" s="5" customFormat="1" ht="30.95" customHeight="1" x14ac:dyDescent="0.25">
      <c r="A39" s="20"/>
      <c r="B39" s="339" t="s">
        <v>29</v>
      </c>
      <c r="C39" s="339"/>
      <c r="D39" s="339"/>
      <c r="E39" s="339"/>
      <c r="F39" s="339"/>
      <c r="G39" s="339"/>
      <c r="H39" s="339"/>
      <c r="I39" s="6"/>
    </row>
    <row r="40" spans="1:9" x14ac:dyDescent="0.25">
      <c r="A40" s="2"/>
      <c r="B40" s="10" t="s">
        <v>31</v>
      </c>
      <c r="C40" s="240" t="s">
        <v>646</v>
      </c>
      <c r="D40" s="2"/>
      <c r="E40" s="2"/>
      <c r="F40" s="2"/>
      <c r="G40" s="2"/>
      <c r="H40" s="2"/>
    </row>
    <row r="41" spans="1:9" x14ac:dyDescent="0.25">
      <c r="A41" s="2"/>
      <c r="B41" s="2"/>
      <c r="C41" s="2"/>
      <c r="D41" s="2"/>
      <c r="E41" s="2"/>
      <c r="F41" s="2"/>
      <c r="G41" s="2"/>
      <c r="H41" s="2"/>
    </row>
    <row r="42" spans="1:9" x14ac:dyDescent="0.25">
      <c r="A42" s="2"/>
      <c r="B42" s="8" t="s">
        <v>38</v>
      </c>
      <c r="C42" s="2"/>
      <c r="D42" s="2"/>
      <c r="E42" s="2"/>
      <c r="F42" s="2"/>
      <c r="G42" s="2"/>
      <c r="H42" s="2"/>
    </row>
    <row r="43" spans="1:9" ht="15.75" thickBot="1" x14ac:dyDescent="0.3">
      <c r="A43" s="2"/>
      <c r="B43" s="2"/>
      <c r="C43" s="2"/>
      <c r="D43" s="2"/>
      <c r="E43" s="2"/>
      <c r="F43" s="2"/>
      <c r="G43" s="2"/>
      <c r="H43" s="2"/>
    </row>
    <row r="44" spans="1:9" ht="29.1" customHeight="1" thickBot="1" x14ac:dyDescent="0.3">
      <c r="A44" s="334" t="s">
        <v>32</v>
      </c>
      <c r="B44" s="335"/>
      <c r="C44" s="335"/>
      <c r="D44" s="335"/>
      <c r="E44" s="335"/>
      <c r="F44" s="335"/>
      <c r="G44" s="335"/>
      <c r="H44" s="336"/>
    </row>
    <row r="45" spans="1:9" x14ac:dyDescent="0.25">
      <c r="A45" s="2"/>
      <c r="B45" s="2"/>
      <c r="C45" s="2"/>
      <c r="D45" s="2"/>
      <c r="E45" s="2"/>
      <c r="F45" s="2"/>
      <c r="G45" s="2"/>
      <c r="H45" s="2"/>
    </row>
    <row r="46" spans="1:9" x14ac:dyDescent="0.25">
      <c r="A46" s="2" t="s">
        <v>6</v>
      </c>
      <c r="B46" s="331" t="s">
        <v>35</v>
      </c>
      <c r="C46" s="331"/>
      <c r="D46" s="241"/>
      <c r="E46" s="2"/>
      <c r="F46" s="2"/>
      <c r="G46" s="2"/>
      <c r="H46" s="2"/>
    </row>
    <row r="47" spans="1:9" x14ac:dyDescent="0.25">
      <c r="A47" s="2"/>
      <c r="B47" s="337" t="s">
        <v>36</v>
      </c>
      <c r="C47" s="337"/>
      <c r="D47" s="200"/>
      <c r="E47" s="2"/>
      <c r="F47" s="2"/>
      <c r="G47" s="2"/>
      <c r="H47" s="2"/>
    </row>
    <row r="48" spans="1:9" x14ac:dyDescent="0.25">
      <c r="A48" s="2"/>
      <c r="B48" s="2"/>
      <c r="C48" s="2"/>
      <c r="D48" s="200"/>
      <c r="E48" s="2"/>
      <c r="F48" s="2"/>
      <c r="G48" s="2"/>
      <c r="H48" s="2"/>
    </row>
    <row r="49" spans="1:8" x14ac:dyDescent="0.25">
      <c r="A49" s="2"/>
      <c r="B49" s="2"/>
      <c r="C49" s="2"/>
      <c r="D49" s="2"/>
      <c r="E49" s="2"/>
      <c r="F49" s="2"/>
      <c r="G49" s="2"/>
      <c r="H49" s="2"/>
    </row>
    <row r="50" spans="1:8" x14ac:dyDescent="0.25">
      <c r="A50" s="2" t="s">
        <v>19</v>
      </c>
      <c r="B50" s="2" t="s">
        <v>33</v>
      </c>
      <c r="C50" s="2"/>
      <c r="D50" s="2"/>
      <c r="E50" s="2"/>
      <c r="F50" s="2"/>
      <c r="G50" s="2"/>
      <c r="H50" s="2"/>
    </row>
    <row r="51" spans="1:8" x14ac:dyDescent="0.25">
      <c r="A51" s="2"/>
      <c r="B51" s="321" t="s">
        <v>34</v>
      </c>
      <c r="C51" s="321"/>
      <c r="D51" s="241"/>
      <c r="E51" s="2"/>
      <c r="F51" s="2"/>
      <c r="G51" s="2"/>
      <c r="H51" s="2"/>
    </row>
    <row r="52" spans="1:8" x14ac:dyDescent="0.25">
      <c r="A52" s="2"/>
      <c r="B52" s="321" t="s">
        <v>9</v>
      </c>
      <c r="C52" s="321"/>
      <c r="D52" s="200"/>
      <c r="E52" s="2"/>
      <c r="F52" s="4"/>
      <c r="G52" s="2"/>
      <c r="H52" s="4"/>
    </row>
    <row r="53" spans="1:8" x14ac:dyDescent="0.25">
      <c r="A53" s="2"/>
      <c r="B53" s="206" t="s">
        <v>10</v>
      </c>
      <c r="C53" s="206"/>
      <c r="D53" s="200"/>
      <c r="E53" s="2" t="s">
        <v>11</v>
      </c>
      <c r="F53" s="241"/>
      <c r="G53" s="2" t="s">
        <v>18</v>
      </c>
      <c r="H53" s="241"/>
    </row>
    <row r="54" spans="1:8" x14ac:dyDescent="0.25">
      <c r="A54" s="2"/>
      <c r="B54" s="321" t="s">
        <v>13</v>
      </c>
      <c r="C54" s="321"/>
      <c r="D54" s="200"/>
      <c r="E54" s="2"/>
      <c r="F54" s="2"/>
      <c r="G54" s="2"/>
      <c r="H54" s="2"/>
    </row>
    <row r="55" spans="1:8" ht="15.75" thickBot="1" x14ac:dyDescent="0.3">
      <c r="A55" s="2"/>
      <c r="B55" s="2"/>
      <c r="C55" s="2"/>
      <c r="D55" s="2"/>
      <c r="E55" s="2"/>
      <c r="F55" s="2"/>
      <c r="G55" s="2"/>
      <c r="H55" s="2"/>
    </row>
    <row r="56" spans="1:8" ht="33" customHeight="1" thickBot="1" x14ac:dyDescent="0.3">
      <c r="A56" s="323" t="s">
        <v>37</v>
      </c>
      <c r="B56" s="332"/>
      <c r="C56" s="332"/>
      <c r="D56" s="332"/>
      <c r="E56" s="332"/>
      <c r="F56" s="332"/>
      <c r="G56" s="332"/>
      <c r="H56" s="333"/>
    </row>
    <row r="57" spans="1:8" x14ac:dyDescent="0.25">
      <c r="A57" s="2"/>
      <c r="B57" s="2"/>
      <c r="C57" s="2"/>
      <c r="D57" s="2"/>
      <c r="E57" s="2"/>
      <c r="F57" s="2"/>
      <c r="G57" s="2"/>
      <c r="H57" s="2"/>
    </row>
    <row r="58" spans="1:8" x14ac:dyDescent="0.25">
      <c r="A58" s="2" t="s">
        <v>623</v>
      </c>
      <c r="B58" s="2"/>
      <c r="C58" s="2"/>
      <c r="D58" s="2"/>
      <c r="E58" s="2"/>
      <c r="F58" s="2"/>
      <c r="G58" s="2"/>
      <c r="H58" s="2"/>
    </row>
    <row r="59" spans="1:8" ht="45.95" customHeight="1" x14ac:dyDescent="0.25">
      <c r="A59" s="331" t="s">
        <v>626</v>
      </c>
      <c r="B59" s="331"/>
      <c r="C59" s="331"/>
      <c r="D59" s="331"/>
      <c r="E59" s="331"/>
      <c r="F59" s="331"/>
      <c r="G59" s="331"/>
      <c r="H59" s="331"/>
    </row>
  </sheetData>
  <sheetProtection algorithmName="SHA-512" hashValue="f4vec44hNuAC5nq65nFg8tl7zZ2uKB4hjfhT/Tn7IVnpCKIwPHoPYvFcDzLQvI7qIBwWCVdWDlCmOJ0NiJMNFQ==" saltValue="tTvc84JVmMrkZdxeY6jEkw==" spinCount="100000" sheet="1" selectLockedCells="1"/>
  <mergeCells count="32">
    <mergeCell ref="E2:G2"/>
    <mergeCell ref="E3:G3"/>
    <mergeCell ref="E1:H1"/>
    <mergeCell ref="A59:H59"/>
    <mergeCell ref="A56:H56"/>
    <mergeCell ref="A44:H44"/>
    <mergeCell ref="B46:C46"/>
    <mergeCell ref="B51:C51"/>
    <mergeCell ref="B52:C52"/>
    <mergeCell ref="B54:C54"/>
    <mergeCell ref="B47:C47"/>
    <mergeCell ref="A30:H30"/>
    <mergeCell ref="B32:C32"/>
    <mergeCell ref="B35:H35"/>
    <mergeCell ref="B39:H39"/>
    <mergeCell ref="B26:C26"/>
    <mergeCell ref="B28:C28"/>
    <mergeCell ref="F28:H28"/>
    <mergeCell ref="A4:H4"/>
    <mergeCell ref="A8:H8"/>
    <mergeCell ref="A12:H12"/>
    <mergeCell ref="B18:C18"/>
    <mergeCell ref="B20:C20"/>
    <mergeCell ref="F20:H20"/>
    <mergeCell ref="B24:C24"/>
    <mergeCell ref="B25:C25"/>
    <mergeCell ref="A6:C6"/>
    <mergeCell ref="F21:H21"/>
    <mergeCell ref="B14:D14"/>
    <mergeCell ref="B16:C16"/>
    <mergeCell ref="B17:C17"/>
    <mergeCell ref="F16:H16"/>
  </mergeCells>
  <dataValidations count="1">
    <dataValidation type="list" allowBlank="1" showInputMessage="1" showErrorMessage="1" sqref="C40" xr:uid="{00000000-0002-0000-0100-000000000000}">
      <formula1>"&lt;select one&gt;, Yes, No"</formula1>
    </dataValidation>
  </dataValidations>
  <pageMargins left="0.7" right="0.7" top="0.75" bottom="0.75" header="0.3" footer="0.3"/>
  <pageSetup scale="67" orientation="portrait" verticalDpi="1200" r:id="rId1"/>
  <headerFooter>
    <oddHeader>&amp;C&amp;"-,Bold"&amp;18&amp;K000000Non-Competitive Application Form</oddHeader>
    <oddFooter xml:space="preserve">&amp;L&amp;9NCA (Rev. 06-2024)
67-21.003(1)(b), F.A.C.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Data!$A$7:$A$11</xm:f>
          </x14:formula1>
          <xm:sqref>D10</xm:sqref>
        </x14:dataValidation>
        <x14:dataValidation type="list" allowBlank="1" showInputMessage="1" showErrorMessage="1" xr:uid="{00000000-0002-0000-0100-000001000000}">
          <x14:formula1>
            <xm:f>Data!$A$1:$A$5</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22"/>
  <sheetViews>
    <sheetView showGridLines="0" workbookViewId="0">
      <selection activeCell="F3" sqref="F3"/>
    </sheetView>
  </sheetViews>
  <sheetFormatPr defaultRowHeight="15" x14ac:dyDescent="0.25"/>
  <cols>
    <col min="1" max="1" width="3" customWidth="1"/>
    <col min="2" max="2" width="4.42578125" customWidth="1"/>
    <col min="3" max="3" width="10.140625" customWidth="1"/>
    <col min="4" max="4" width="13" customWidth="1"/>
    <col min="5" max="5" width="12.85546875" customWidth="1"/>
    <col min="6" max="6" width="28.42578125" customWidth="1"/>
    <col min="7" max="7" width="24.85546875" customWidth="1"/>
  </cols>
  <sheetData>
    <row r="1" spans="1:8" ht="35.450000000000003" customHeight="1" thickBot="1" x14ac:dyDescent="0.3">
      <c r="A1" s="323" t="s">
        <v>39</v>
      </c>
      <c r="B1" s="332"/>
      <c r="C1" s="332"/>
      <c r="D1" s="332"/>
      <c r="E1" s="332"/>
      <c r="F1" s="332"/>
      <c r="G1" s="332"/>
      <c r="H1" s="333"/>
    </row>
    <row r="2" spans="1:8" x14ac:dyDescent="0.25">
      <c r="A2" s="2"/>
      <c r="B2" s="2"/>
      <c r="C2" s="2"/>
      <c r="D2" s="2"/>
      <c r="E2" s="2"/>
      <c r="F2" s="2"/>
      <c r="G2" s="2"/>
      <c r="H2" s="2"/>
    </row>
    <row r="3" spans="1:8" x14ac:dyDescent="0.25">
      <c r="A3" s="2" t="s">
        <v>6</v>
      </c>
      <c r="B3" s="321" t="s">
        <v>40</v>
      </c>
      <c r="C3" s="321"/>
      <c r="D3" s="321"/>
      <c r="E3" s="321"/>
      <c r="F3" s="241"/>
      <c r="G3" s="2"/>
      <c r="H3" s="2"/>
    </row>
    <row r="4" spans="1:8" x14ac:dyDescent="0.25">
      <c r="A4" s="2"/>
      <c r="B4" s="2"/>
      <c r="C4" s="2"/>
      <c r="D4" s="2"/>
      <c r="E4" s="2"/>
      <c r="F4" s="2"/>
      <c r="G4" s="2"/>
      <c r="H4" s="2"/>
    </row>
    <row r="5" spans="1:8" x14ac:dyDescent="0.25">
      <c r="A5" s="2" t="s">
        <v>19</v>
      </c>
      <c r="B5" s="321" t="s">
        <v>41</v>
      </c>
      <c r="C5" s="321"/>
      <c r="D5" s="321"/>
      <c r="E5" s="321"/>
      <c r="F5" s="217" t="s">
        <v>646</v>
      </c>
      <c r="G5" s="2"/>
      <c r="H5" s="2"/>
    </row>
    <row r="6" spans="1:8" ht="45.95" customHeight="1" x14ac:dyDescent="0.25">
      <c r="A6" s="2"/>
      <c r="B6" s="341" t="s">
        <v>49</v>
      </c>
      <c r="C6" s="341"/>
      <c r="D6" s="341"/>
      <c r="E6" s="341"/>
      <c r="F6" s="341"/>
      <c r="G6" s="2"/>
      <c r="H6" s="2"/>
    </row>
    <row r="7" spans="1:8" x14ac:dyDescent="0.25">
      <c r="A7" s="2"/>
      <c r="B7" s="2"/>
      <c r="C7" s="2"/>
      <c r="D7" s="2"/>
      <c r="E7" s="2"/>
      <c r="F7" s="2"/>
      <c r="G7" s="2"/>
      <c r="H7" s="2"/>
    </row>
    <row r="8" spans="1:8" x14ac:dyDescent="0.25">
      <c r="A8" s="2" t="s">
        <v>27</v>
      </c>
      <c r="B8" s="321" t="s">
        <v>50</v>
      </c>
      <c r="C8" s="321"/>
      <c r="D8" s="321"/>
      <c r="E8" s="321"/>
      <c r="F8" s="217" t="s">
        <v>646</v>
      </c>
      <c r="G8" s="2"/>
      <c r="H8" s="2"/>
    </row>
    <row r="9" spans="1:8" x14ac:dyDescent="0.25">
      <c r="A9" s="2"/>
      <c r="B9" s="2"/>
      <c r="C9" s="2"/>
      <c r="D9" s="2"/>
      <c r="E9" s="2"/>
      <c r="F9" s="2"/>
      <c r="G9" s="2"/>
      <c r="H9" s="2"/>
    </row>
    <row r="10" spans="1:8" x14ac:dyDescent="0.25">
      <c r="A10" s="2" t="s">
        <v>58</v>
      </c>
      <c r="B10" s="2" t="s">
        <v>59</v>
      </c>
      <c r="C10" s="2"/>
      <c r="D10" s="2"/>
      <c r="E10" s="2"/>
      <c r="F10" s="2"/>
      <c r="G10" s="2"/>
      <c r="H10" s="2"/>
    </row>
    <row r="11" spans="1:8" x14ac:dyDescent="0.25">
      <c r="A11" s="2"/>
      <c r="B11" s="2"/>
      <c r="C11" s="2"/>
      <c r="D11" s="2"/>
      <c r="E11" s="2"/>
      <c r="F11" s="2"/>
      <c r="G11" s="2"/>
      <c r="H11" s="2"/>
    </row>
    <row r="12" spans="1:8" ht="35.1" customHeight="1" x14ac:dyDescent="0.25">
      <c r="A12" s="2"/>
      <c r="B12" s="15" t="s">
        <v>61</v>
      </c>
      <c r="C12" s="340" t="s">
        <v>60</v>
      </c>
      <c r="D12" s="340"/>
      <c r="E12" s="340"/>
      <c r="F12" s="340"/>
      <c r="G12" s="242" t="s">
        <v>646</v>
      </c>
      <c r="H12" s="211"/>
    </row>
    <row r="13" spans="1:8" ht="27.95" customHeight="1" x14ac:dyDescent="0.25">
      <c r="A13" s="2"/>
      <c r="B13" s="2"/>
      <c r="C13" s="209" t="s">
        <v>627</v>
      </c>
      <c r="D13" s="209"/>
      <c r="E13" s="209"/>
      <c r="F13" s="14"/>
      <c r="G13" s="198" t="s">
        <v>646</v>
      </c>
      <c r="H13" s="2"/>
    </row>
    <row r="14" spans="1:8" x14ac:dyDescent="0.25">
      <c r="A14" s="2"/>
      <c r="B14" s="2"/>
      <c r="C14" s="8"/>
      <c r="D14" s="2"/>
      <c r="E14" s="2"/>
      <c r="F14" s="2"/>
      <c r="G14" s="2"/>
      <c r="H14" s="2"/>
    </row>
    <row r="15" spans="1:8" x14ac:dyDescent="0.25">
      <c r="A15" s="2"/>
      <c r="B15" s="9" t="s">
        <v>62</v>
      </c>
      <c r="C15" s="2" t="s">
        <v>63</v>
      </c>
      <c r="D15" s="2"/>
      <c r="E15" s="2"/>
      <c r="F15" s="2"/>
      <c r="G15" s="2"/>
      <c r="H15" s="2"/>
    </row>
    <row r="16" spans="1:8" x14ac:dyDescent="0.25">
      <c r="A16" s="2"/>
      <c r="B16" s="2"/>
      <c r="C16" s="2" t="s">
        <v>30</v>
      </c>
      <c r="D16" s="217" t="s">
        <v>646</v>
      </c>
      <c r="E16" s="2"/>
      <c r="F16" s="2"/>
      <c r="G16" s="2"/>
      <c r="H16" s="2"/>
    </row>
    <row r="17" spans="1:8" x14ac:dyDescent="0.25">
      <c r="A17" s="2"/>
      <c r="B17" s="2"/>
      <c r="C17" s="2"/>
      <c r="D17" s="2"/>
      <c r="E17" s="2"/>
      <c r="F17" s="2"/>
      <c r="G17" s="2"/>
      <c r="H17" s="2"/>
    </row>
    <row r="18" spans="1:8" x14ac:dyDescent="0.25">
      <c r="A18" s="2" t="s">
        <v>64</v>
      </c>
      <c r="B18" s="321" t="s">
        <v>65</v>
      </c>
      <c r="C18" s="321"/>
      <c r="D18" s="321"/>
      <c r="E18" s="321"/>
      <c r="F18" s="243"/>
      <c r="G18" s="2"/>
      <c r="H18" s="2"/>
    </row>
    <row r="19" spans="1:8" x14ac:dyDescent="0.25">
      <c r="A19" s="2"/>
      <c r="B19" s="2"/>
      <c r="C19" s="2"/>
      <c r="D19" s="2"/>
      <c r="E19" s="2"/>
      <c r="F19" s="8" t="s">
        <v>651</v>
      </c>
      <c r="G19" s="2"/>
      <c r="H19" s="2"/>
    </row>
    <row r="20" spans="1:8" x14ac:dyDescent="0.25">
      <c r="A20" s="2"/>
      <c r="B20" s="2"/>
      <c r="C20" s="2"/>
      <c r="D20" s="2"/>
      <c r="E20" s="2"/>
      <c r="F20" s="2"/>
      <c r="G20" s="2"/>
      <c r="H20" s="2"/>
    </row>
    <row r="21" spans="1:8" x14ac:dyDescent="0.25">
      <c r="A21" s="2"/>
      <c r="B21" s="2"/>
      <c r="C21" s="2"/>
      <c r="D21" s="2"/>
      <c r="E21" s="2"/>
      <c r="F21" s="2"/>
      <c r="G21" s="2"/>
      <c r="H21" s="2"/>
    </row>
    <row r="22" spans="1:8" x14ac:dyDescent="0.25">
      <c r="A22" s="2"/>
      <c r="B22" s="2"/>
      <c r="C22" s="2"/>
      <c r="D22" s="2"/>
      <c r="E22" s="2"/>
      <c r="F22" s="2"/>
      <c r="G22" s="2"/>
      <c r="H22" s="2"/>
    </row>
  </sheetData>
  <sheetProtection algorithmName="SHA-512" hashValue="9UoibNRxV1LcRgkPdAqyj1CLeEeGGSp0PTvZWQHAI9AlN30tC08mlnfZm4XY9bCNxNVxSN/W24OexokKLJ64+g==" saltValue="TKzKyCYnohppawLCE2DaZQ==" spinCount="100000" sheet="1" selectLockedCells="1"/>
  <mergeCells count="7">
    <mergeCell ref="C12:F12"/>
    <mergeCell ref="B18:E18"/>
    <mergeCell ref="A1:H1"/>
    <mergeCell ref="B3:E3"/>
    <mergeCell ref="B5:E5"/>
    <mergeCell ref="B6:F6"/>
    <mergeCell ref="B8:E8"/>
  </mergeCells>
  <dataValidations count="1">
    <dataValidation type="list" allowBlank="1" showInputMessage="1" showErrorMessage="1" sqref="D16 G12" xr:uid="{00000000-0002-0000-0200-000000000000}">
      <formula1>"&lt;select one&gt;, Yes, No"</formula1>
    </dataValidation>
  </dataValidations>
  <pageMargins left="0.7" right="0.7" top="0.75" bottom="0.75" header="0.3" footer="0.3"/>
  <pageSetup scale="85" orientation="portrait" r:id="rId1"/>
  <headerFooter>
    <oddHeader>&amp;C&amp;"-,Bold"&amp;18Non-Competitive Application Form</oddHeader>
    <oddFooter xml:space="preserve">&amp;L&amp;9NCA (Rev.06-2024)
67-21.003(1)(b), F.A.C.
</oddFooter>
  </headerFooter>
  <ignoredErrors>
    <ignoredError sqref="B12 B15"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Data!$A$13:$A$20</xm:f>
          </x14:formula1>
          <xm:sqref>F5</xm:sqref>
        </x14:dataValidation>
        <x14:dataValidation type="list" allowBlank="1" showInputMessage="1" showErrorMessage="1" xr:uid="{00000000-0002-0000-0200-000002000000}">
          <x14:formula1>
            <xm:f>Data!$G$13:$G$20</xm:f>
          </x14:formula1>
          <xm:sqref>F8</xm:sqref>
        </x14:dataValidation>
        <x14:dataValidation type="list" allowBlank="1" showInputMessage="1" showErrorMessage="1" xr:uid="{00000000-0002-0000-0200-000003000000}">
          <x14:formula1>
            <xm:f>Data!$G$35:$G$39</xm:f>
          </x14:formula1>
          <xm:sqref>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42"/>
  <sheetViews>
    <sheetView showGridLines="0" topLeftCell="A15" workbookViewId="0">
      <selection activeCell="D38" sqref="D38"/>
    </sheetView>
  </sheetViews>
  <sheetFormatPr defaultRowHeight="15" x14ac:dyDescent="0.25"/>
  <cols>
    <col min="1" max="1" width="2.42578125" bestFit="1" customWidth="1"/>
    <col min="2" max="2" width="3.5703125" customWidth="1"/>
    <col min="3" max="3" width="21.140625" customWidth="1"/>
    <col min="4" max="4" width="23.42578125" customWidth="1"/>
    <col min="5" max="5" width="26.42578125" customWidth="1"/>
    <col min="6" max="6" width="13.85546875" customWidth="1"/>
    <col min="7" max="7" width="11.85546875" customWidth="1"/>
  </cols>
  <sheetData>
    <row r="1" spans="1:8" ht="39" customHeight="1" thickBot="1" x14ac:dyDescent="0.3">
      <c r="A1" s="323" t="s">
        <v>66</v>
      </c>
      <c r="B1" s="332"/>
      <c r="C1" s="332"/>
      <c r="D1" s="332"/>
      <c r="E1" s="332"/>
      <c r="F1" s="332"/>
      <c r="G1" s="332"/>
      <c r="H1" s="333"/>
    </row>
    <row r="2" spans="1:8" x14ac:dyDescent="0.25">
      <c r="A2" s="2"/>
      <c r="B2" s="2"/>
      <c r="C2" s="2"/>
      <c r="D2" s="2"/>
      <c r="E2" s="2"/>
      <c r="F2" s="2"/>
      <c r="G2" s="2"/>
      <c r="H2" s="2"/>
    </row>
    <row r="3" spans="1:8" x14ac:dyDescent="0.25">
      <c r="A3" s="2" t="s">
        <v>6</v>
      </c>
      <c r="B3" s="321" t="s">
        <v>67</v>
      </c>
      <c r="C3" s="321"/>
      <c r="D3" s="217" t="s">
        <v>646</v>
      </c>
      <c r="E3" s="2"/>
      <c r="F3" s="2"/>
      <c r="G3" s="2"/>
      <c r="H3" s="2"/>
    </row>
    <row r="4" spans="1:8" x14ac:dyDescent="0.25">
      <c r="A4" s="2"/>
      <c r="B4" s="2"/>
      <c r="C4" s="2"/>
      <c r="D4" s="2"/>
      <c r="E4" s="2"/>
      <c r="F4" s="2"/>
      <c r="G4" s="2"/>
      <c r="H4" s="2"/>
    </row>
    <row r="5" spans="1:8" x14ac:dyDescent="0.25">
      <c r="A5" s="2" t="s">
        <v>19</v>
      </c>
      <c r="B5" s="321" t="s">
        <v>135</v>
      </c>
      <c r="C5" s="321"/>
      <c r="D5" s="321"/>
      <c r="E5" s="2"/>
      <c r="F5" s="2"/>
      <c r="G5" s="2"/>
      <c r="H5" s="2"/>
    </row>
    <row r="6" spans="1:8" x14ac:dyDescent="0.25">
      <c r="A6" s="2"/>
      <c r="B6" s="8"/>
      <c r="C6" s="2"/>
      <c r="D6" s="2"/>
      <c r="E6" s="2"/>
      <c r="F6" s="2"/>
      <c r="G6" s="2"/>
      <c r="H6" s="2"/>
    </row>
    <row r="7" spans="1:8" ht="28.5" customHeight="1" x14ac:dyDescent="0.25">
      <c r="A7" s="2"/>
      <c r="B7" s="2"/>
      <c r="C7" s="331" t="s">
        <v>632</v>
      </c>
      <c r="D7" s="331"/>
      <c r="E7" s="342"/>
      <c r="F7" s="342"/>
      <c r="G7" s="201"/>
      <c r="H7" s="2"/>
    </row>
    <row r="8" spans="1:8" ht="21.95" customHeight="1" x14ac:dyDescent="0.25">
      <c r="A8" s="2"/>
      <c r="B8" s="2"/>
      <c r="C8" s="331" t="s">
        <v>136</v>
      </c>
      <c r="D8" s="331"/>
      <c r="E8" s="198"/>
      <c r="F8" s="202" t="s">
        <v>12</v>
      </c>
      <c r="G8" s="241"/>
      <c r="H8" s="4"/>
    </row>
    <row r="9" spans="1:8" x14ac:dyDescent="0.25">
      <c r="A9" s="2"/>
      <c r="B9" s="2"/>
      <c r="C9" s="2"/>
      <c r="D9" s="2"/>
      <c r="E9" s="2"/>
      <c r="F9" s="2"/>
      <c r="G9" s="2"/>
      <c r="H9" s="2"/>
    </row>
    <row r="10" spans="1:8" x14ac:dyDescent="0.25">
      <c r="A10" s="2"/>
      <c r="B10" s="2"/>
      <c r="C10" s="2"/>
      <c r="D10" s="2"/>
      <c r="E10" s="2"/>
      <c r="F10" s="2"/>
      <c r="G10" s="2"/>
      <c r="H10" s="2"/>
    </row>
    <row r="11" spans="1:8" x14ac:dyDescent="0.25">
      <c r="A11" s="2" t="s">
        <v>27</v>
      </c>
      <c r="B11" s="321" t="s">
        <v>137</v>
      </c>
      <c r="C11" s="321"/>
      <c r="D11" s="321"/>
      <c r="E11" s="321"/>
      <c r="F11" s="2"/>
      <c r="G11" s="2"/>
      <c r="H11" s="2"/>
    </row>
    <row r="12" spans="1:8" x14ac:dyDescent="0.25">
      <c r="A12" s="2"/>
      <c r="B12" s="2"/>
      <c r="C12" s="2" t="s">
        <v>30</v>
      </c>
      <c r="D12" s="217" t="s">
        <v>646</v>
      </c>
      <c r="E12" s="2"/>
      <c r="F12" s="2"/>
      <c r="G12" s="2"/>
      <c r="H12" s="2"/>
    </row>
    <row r="13" spans="1:8" x14ac:dyDescent="0.25">
      <c r="A13" s="2"/>
      <c r="B13" s="2"/>
      <c r="C13" s="2"/>
      <c r="D13" s="2"/>
      <c r="E13" s="2"/>
      <c r="F13" s="2"/>
      <c r="G13" s="2"/>
      <c r="H13" s="2"/>
    </row>
    <row r="14" spans="1:8" x14ac:dyDescent="0.25">
      <c r="A14" s="2" t="s">
        <v>58</v>
      </c>
      <c r="B14" s="2" t="s">
        <v>140</v>
      </c>
      <c r="C14" s="2"/>
      <c r="D14" s="2"/>
      <c r="E14" s="2"/>
      <c r="F14" s="2"/>
      <c r="G14" s="2"/>
      <c r="H14" s="2"/>
    </row>
    <row r="15" spans="1:8" x14ac:dyDescent="0.25">
      <c r="A15" s="2"/>
      <c r="B15" s="2"/>
      <c r="C15" s="2"/>
      <c r="D15" s="2"/>
      <c r="E15" s="2"/>
      <c r="F15" s="2"/>
      <c r="G15" s="2"/>
      <c r="H15" s="2"/>
    </row>
    <row r="16" spans="1:8" x14ac:dyDescent="0.25">
      <c r="A16" s="2"/>
      <c r="B16" s="9" t="s">
        <v>61</v>
      </c>
      <c r="C16" s="321" t="s">
        <v>138</v>
      </c>
      <c r="D16" s="321"/>
      <c r="E16" s="2"/>
      <c r="F16" s="2"/>
      <c r="G16" s="2"/>
      <c r="H16" s="2"/>
    </row>
    <row r="17" spans="1:8" x14ac:dyDescent="0.25">
      <c r="A17" s="2"/>
      <c r="B17" s="2"/>
      <c r="C17" s="2"/>
      <c r="D17" s="2"/>
      <c r="E17" s="2"/>
      <c r="F17" s="2"/>
      <c r="G17" s="2"/>
      <c r="H17" s="2"/>
    </row>
    <row r="18" spans="1:8" x14ac:dyDescent="0.25">
      <c r="A18" s="2"/>
      <c r="B18" s="2"/>
      <c r="C18" s="338" t="s">
        <v>139</v>
      </c>
      <c r="D18" s="338"/>
      <c r="E18" s="338"/>
      <c r="F18" s="217"/>
      <c r="G18" s="2"/>
      <c r="H18" s="2"/>
    </row>
    <row r="19" spans="1:8" x14ac:dyDescent="0.25">
      <c r="A19" s="2"/>
      <c r="B19" s="2"/>
      <c r="C19" s="2" t="s">
        <v>633</v>
      </c>
      <c r="D19" s="2"/>
      <c r="E19" s="2"/>
      <c r="F19" s="198"/>
      <c r="G19" s="2"/>
      <c r="H19" s="2"/>
    </row>
    <row r="20" spans="1:8" x14ac:dyDescent="0.25">
      <c r="A20" s="2"/>
      <c r="B20" s="2"/>
      <c r="C20" s="2"/>
      <c r="D20" s="2"/>
      <c r="E20" s="2"/>
      <c r="F20" s="2"/>
      <c r="G20" s="2"/>
      <c r="H20" s="2"/>
    </row>
    <row r="21" spans="1:8" ht="29.45" customHeight="1" x14ac:dyDescent="0.25">
      <c r="A21" s="2"/>
      <c r="B21" s="18" t="s">
        <v>62</v>
      </c>
      <c r="C21" s="331" t="s">
        <v>141</v>
      </c>
      <c r="D21" s="331"/>
      <c r="E21" s="331"/>
      <c r="F21" s="331"/>
      <c r="G21" s="2"/>
      <c r="H21" s="2"/>
    </row>
    <row r="22" spans="1:8" x14ac:dyDescent="0.25">
      <c r="A22" s="2"/>
      <c r="B22" s="2"/>
      <c r="C22" s="2"/>
      <c r="D22" s="2"/>
      <c r="E22" s="2"/>
      <c r="F22" s="2"/>
      <c r="G22" s="2"/>
      <c r="H22" s="2"/>
    </row>
    <row r="23" spans="1:8" ht="36" customHeight="1" x14ac:dyDescent="0.25">
      <c r="A23" s="2"/>
      <c r="B23" s="2"/>
      <c r="C23" s="342"/>
      <c r="D23" s="342"/>
      <c r="E23" s="2"/>
      <c r="F23" s="2"/>
      <c r="G23" s="2"/>
      <c r="H23" s="2"/>
    </row>
    <row r="24" spans="1:8" x14ac:dyDescent="0.25">
      <c r="A24" s="2"/>
      <c r="B24" s="2"/>
      <c r="C24" s="2"/>
      <c r="D24" s="2"/>
      <c r="E24" s="2"/>
      <c r="F24" s="2"/>
      <c r="G24" s="2"/>
      <c r="H24" s="2"/>
    </row>
    <row r="25" spans="1:8" x14ac:dyDescent="0.25">
      <c r="A25" s="2" t="s">
        <v>64</v>
      </c>
      <c r="B25" s="321" t="s">
        <v>142</v>
      </c>
      <c r="C25" s="321"/>
      <c r="D25" s="2"/>
      <c r="E25" s="2"/>
      <c r="F25" s="2"/>
      <c r="G25" s="2"/>
      <c r="H25" s="2"/>
    </row>
    <row r="26" spans="1:8" x14ac:dyDescent="0.25">
      <c r="A26" s="2"/>
      <c r="B26" s="2"/>
      <c r="C26" s="2"/>
      <c r="D26" s="2"/>
      <c r="E26" s="2"/>
      <c r="F26" s="2"/>
      <c r="G26" s="2"/>
      <c r="H26" s="2"/>
    </row>
    <row r="27" spans="1:8" ht="31.5" customHeight="1" x14ac:dyDescent="0.25">
      <c r="A27" s="2"/>
      <c r="B27" s="331" t="s">
        <v>143</v>
      </c>
      <c r="C27" s="331"/>
      <c r="D27" s="331"/>
      <c r="E27" s="217"/>
      <c r="F27" s="2"/>
      <c r="G27" s="2"/>
      <c r="H27" s="2"/>
    </row>
    <row r="28" spans="1:8" x14ac:dyDescent="0.25">
      <c r="A28" s="2"/>
      <c r="B28" s="2"/>
      <c r="C28" s="2"/>
      <c r="D28" s="2"/>
      <c r="E28" s="2"/>
      <c r="F28" s="2"/>
      <c r="G28" s="2"/>
      <c r="H28" s="2"/>
    </row>
    <row r="29" spans="1:8" x14ac:dyDescent="0.25">
      <c r="A29" s="2"/>
      <c r="B29" s="321" t="s">
        <v>144</v>
      </c>
      <c r="C29" s="321"/>
      <c r="D29" s="4"/>
      <c r="E29" s="2"/>
      <c r="F29" s="2"/>
      <c r="G29" s="2"/>
      <c r="H29" s="2"/>
    </row>
    <row r="30" spans="1:8" x14ac:dyDescent="0.25">
      <c r="A30" s="2"/>
      <c r="B30" s="2"/>
      <c r="C30" s="2" t="s">
        <v>146</v>
      </c>
      <c r="D30" s="217"/>
      <c r="E30" s="2"/>
      <c r="F30" s="2"/>
      <c r="G30" s="2"/>
      <c r="H30" s="2"/>
    </row>
    <row r="31" spans="1:8" x14ac:dyDescent="0.25">
      <c r="A31" s="2"/>
      <c r="B31" s="2"/>
      <c r="C31" s="2" t="s">
        <v>145</v>
      </c>
      <c r="D31" s="198"/>
      <c r="E31" s="2"/>
      <c r="F31" s="2"/>
      <c r="G31" s="2"/>
      <c r="H31" s="2"/>
    </row>
    <row r="32" spans="1:8" x14ac:dyDescent="0.25">
      <c r="A32" s="2"/>
      <c r="B32" s="2"/>
      <c r="C32" s="2" t="s">
        <v>147</v>
      </c>
      <c r="D32" s="198"/>
      <c r="E32" s="2"/>
      <c r="F32" s="2"/>
      <c r="G32" s="2"/>
      <c r="H32" s="2"/>
    </row>
    <row r="33" spans="1:8" x14ac:dyDescent="0.25">
      <c r="A33" s="2"/>
      <c r="B33" s="2"/>
      <c r="C33" s="2" t="s">
        <v>148</v>
      </c>
      <c r="D33" s="198"/>
      <c r="E33" s="2"/>
      <c r="F33" s="2"/>
      <c r="G33" s="2"/>
      <c r="H33" s="2"/>
    </row>
    <row r="34" spans="1:8" ht="15.6" customHeight="1" x14ac:dyDescent="0.25">
      <c r="A34" s="2"/>
      <c r="B34" s="2"/>
      <c r="C34" s="2" t="s">
        <v>9</v>
      </c>
      <c r="D34" s="198"/>
      <c r="E34" s="2"/>
      <c r="F34" s="2"/>
      <c r="G34" s="2"/>
      <c r="H34" s="2"/>
    </row>
    <row r="35" spans="1:8" ht="15.6" customHeight="1" x14ac:dyDescent="0.25">
      <c r="A35" s="2"/>
      <c r="B35" s="2"/>
      <c r="C35" s="4" t="s">
        <v>643</v>
      </c>
      <c r="D35" s="198"/>
      <c r="E35" s="2"/>
      <c r="F35" s="2"/>
      <c r="G35" s="2"/>
      <c r="H35" s="2"/>
    </row>
    <row r="36" spans="1:8" x14ac:dyDescent="0.25">
      <c r="A36" s="2"/>
      <c r="B36" s="2"/>
      <c r="C36" s="2" t="s">
        <v>10</v>
      </c>
      <c r="D36" s="198"/>
      <c r="E36" s="2"/>
      <c r="F36" s="4"/>
      <c r="G36" s="4"/>
      <c r="H36" s="4"/>
    </row>
    <row r="37" spans="1:8" x14ac:dyDescent="0.25">
      <c r="A37" s="2"/>
      <c r="B37" s="2"/>
      <c r="C37" s="2" t="s">
        <v>11</v>
      </c>
      <c r="D37" s="198"/>
      <c r="E37" s="2"/>
      <c r="F37" s="4"/>
      <c r="G37" s="4"/>
      <c r="H37" s="4"/>
    </row>
    <row r="38" spans="1:8" x14ac:dyDescent="0.25">
      <c r="A38" s="2"/>
      <c r="B38" s="2"/>
      <c r="C38" s="2" t="s">
        <v>12</v>
      </c>
      <c r="D38" s="198"/>
      <c r="E38" s="2"/>
      <c r="F38" s="4"/>
      <c r="G38" s="4"/>
      <c r="H38" s="4"/>
    </row>
    <row r="39" spans="1:8" x14ac:dyDescent="0.25">
      <c r="A39" s="2"/>
      <c r="B39" s="2"/>
      <c r="C39" s="2" t="s">
        <v>149</v>
      </c>
      <c r="D39" s="198"/>
      <c r="E39" s="2"/>
      <c r="F39" s="2"/>
      <c r="G39" s="2"/>
      <c r="H39" s="2"/>
    </row>
    <row r="40" spans="1:8" x14ac:dyDescent="0.25">
      <c r="A40" s="2"/>
      <c r="B40" s="2"/>
      <c r="C40" s="4" t="s">
        <v>14</v>
      </c>
      <c r="D40" s="198"/>
      <c r="E40" s="2"/>
      <c r="F40" s="2"/>
      <c r="G40" s="2"/>
      <c r="H40" s="2"/>
    </row>
    <row r="41" spans="1:8" x14ac:dyDescent="0.25">
      <c r="A41" s="2"/>
      <c r="B41" s="2"/>
      <c r="C41" s="2"/>
      <c r="D41" s="2"/>
      <c r="E41" s="2"/>
      <c r="F41" s="2"/>
      <c r="G41" s="2"/>
      <c r="H41" s="2"/>
    </row>
    <row r="42" spans="1:8" x14ac:dyDescent="0.25">
      <c r="A42" s="2"/>
      <c r="B42" s="2"/>
      <c r="C42" s="2"/>
      <c r="D42" s="2"/>
      <c r="E42" s="2"/>
      <c r="F42" s="2"/>
      <c r="G42" s="2"/>
      <c r="H42" s="2"/>
    </row>
  </sheetData>
  <sheetProtection algorithmName="SHA-512" hashValue="yZ27E0nf0c9oKngjxUCLPdec/VYKTEvaHS6EKL0kv1gFeUeyNYArPFjsfEbInsQvCmaKy0BPQvC/vpuwnEFLwQ==" saltValue="4r8VGq5QMO4NVwjIMTu6fA==" spinCount="100000" sheet="1" selectLockedCells="1"/>
  <mergeCells count="14">
    <mergeCell ref="B11:E11"/>
    <mergeCell ref="B25:C25"/>
    <mergeCell ref="B27:D27"/>
    <mergeCell ref="B29:C29"/>
    <mergeCell ref="C23:D23"/>
    <mergeCell ref="C16:D16"/>
    <mergeCell ref="C18:E18"/>
    <mergeCell ref="C21:F21"/>
    <mergeCell ref="A1:H1"/>
    <mergeCell ref="B3:C3"/>
    <mergeCell ref="B5:D5"/>
    <mergeCell ref="C7:D7"/>
    <mergeCell ref="C8:D8"/>
    <mergeCell ref="E7:F7"/>
  </mergeCells>
  <dataValidations count="1">
    <dataValidation type="list" allowBlank="1" showInputMessage="1" showErrorMessage="1" sqref="D12" xr:uid="{00000000-0002-0000-0300-000000000000}">
      <formula1>"&lt;select one&gt;, Yes, No"</formula1>
    </dataValidation>
  </dataValidations>
  <pageMargins left="0.7" right="0.7" top="0.75" bottom="0.75" header="0.3" footer="0.3"/>
  <pageSetup scale="80" orientation="portrait" r:id="rId1"/>
  <headerFooter>
    <oddHeader>&amp;C&amp;"-,Bold"&amp;18Non-Competitive Application Form</oddHeader>
    <oddFooter xml:space="preserve">&amp;L&amp;9NCA (Rev. 06-2024) 
67-21.003(1)(b), F.A.C.&amp;11
</oddFooter>
  </headerFooter>
  <ignoredErrors>
    <ignoredError sqref="B16 B2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Data!$A$22:$A$89</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49"/>
  <sheetViews>
    <sheetView showGridLines="0" topLeftCell="A11" workbookViewId="0">
      <selection activeCell="G13" sqref="G13"/>
    </sheetView>
  </sheetViews>
  <sheetFormatPr defaultRowHeight="15" x14ac:dyDescent="0.25"/>
  <cols>
    <col min="1" max="1" width="4.28515625" customWidth="1"/>
    <col min="3" max="3" width="11.7109375" customWidth="1"/>
    <col min="4" max="4" width="16.28515625" customWidth="1"/>
    <col min="5" max="5" width="12.85546875" customWidth="1"/>
    <col min="6" max="6" width="10" customWidth="1"/>
    <col min="7" max="7" width="26.140625" customWidth="1"/>
  </cols>
  <sheetData>
    <row r="1" spans="1:7" ht="39.6" customHeight="1" thickBot="1" x14ac:dyDescent="0.3">
      <c r="A1" s="323" t="s">
        <v>150</v>
      </c>
      <c r="B1" s="332"/>
      <c r="C1" s="332"/>
      <c r="D1" s="332"/>
      <c r="E1" s="332"/>
      <c r="F1" s="332"/>
      <c r="G1" s="333"/>
    </row>
    <row r="2" spans="1:7" x14ac:dyDescent="0.25">
      <c r="A2" s="2"/>
      <c r="B2" s="2"/>
      <c r="C2" s="2"/>
      <c r="D2" s="2"/>
      <c r="E2" s="2"/>
      <c r="F2" s="2"/>
      <c r="G2" s="2"/>
    </row>
    <row r="3" spans="1:7" x14ac:dyDescent="0.25">
      <c r="A3" s="2" t="s">
        <v>6</v>
      </c>
      <c r="B3" s="208" t="s">
        <v>151</v>
      </c>
      <c r="C3" s="208"/>
      <c r="D3" s="208"/>
      <c r="E3" s="208"/>
      <c r="F3" s="208"/>
      <c r="G3" s="217"/>
    </row>
    <row r="4" spans="1:7" x14ac:dyDescent="0.25">
      <c r="A4" s="2"/>
      <c r="B4" s="2"/>
      <c r="C4" s="2"/>
      <c r="D4" s="2"/>
      <c r="E4" s="2"/>
      <c r="F4" s="2"/>
      <c r="G4" s="2"/>
    </row>
    <row r="5" spans="1:7" x14ac:dyDescent="0.25">
      <c r="A5" s="2" t="s">
        <v>19</v>
      </c>
      <c r="B5" s="2" t="s">
        <v>152</v>
      </c>
      <c r="C5" s="2"/>
      <c r="D5" s="2"/>
      <c r="E5" s="2"/>
      <c r="F5" s="2"/>
      <c r="G5" s="217" t="s">
        <v>646</v>
      </c>
    </row>
    <row r="6" spans="1:7" x14ac:dyDescent="0.25">
      <c r="A6" s="2"/>
      <c r="B6" s="2"/>
      <c r="C6" s="2"/>
      <c r="D6" s="2"/>
      <c r="E6" s="2"/>
      <c r="F6" s="2"/>
      <c r="G6" s="4"/>
    </row>
    <row r="7" spans="1:7" ht="29.1" customHeight="1" x14ac:dyDescent="0.25">
      <c r="A7" s="2"/>
      <c r="B7" s="331" t="s">
        <v>156</v>
      </c>
      <c r="C7" s="331"/>
      <c r="D7" s="331"/>
      <c r="E7" s="331"/>
      <c r="F7" s="331"/>
      <c r="G7" s="331"/>
    </row>
    <row r="8" spans="1:7" x14ac:dyDescent="0.25">
      <c r="A8" s="2"/>
      <c r="B8" s="2"/>
      <c r="C8" s="2"/>
      <c r="D8" s="2"/>
      <c r="E8" s="2"/>
      <c r="F8" s="2"/>
      <c r="G8" s="4"/>
    </row>
    <row r="9" spans="1:7" x14ac:dyDescent="0.25">
      <c r="A9" s="2"/>
      <c r="B9" s="321" t="s">
        <v>158</v>
      </c>
      <c r="C9" s="321"/>
      <c r="D9" s="321"/>
      <c r="E9" s="321"/>
      <c r="F9" s="321"/>
      <c r="G9" s="217"/>
    </row>
    <row r="10" spans="1:7" x14ac:dyDescent="0.25">
      <c r="A10" s="2"/>
      <c r="B10" s="321" t="s">
        <v>157</v>
      </c>
      <c r="C10" s="321"/>
      <c r="D10" s="321"/>
      <c r="E10" s="321"/>
      <c r="F10" s="321"/>
      <c r="G10" s="198"/>
    </row>
    <row r="11" spans="1:7" x14ac:dyDescent="0.25">
      <c r="A11" s="2"/>
      <c r="B11" s="2"/>
      <c r="C11" s="2"/>
      <c r="D11" s="2"/>
      <c r="E11" s="2"/>
      <c r="F11" s="2"/>
      <c r="G11" s="2"/>
    </row>
    <row r="12" spans="1:7" x14ac:dyDescent="0.25">
      <c r="A12" s="2" t="s">
        <v>27</v>
      </c>
      <c r="B12" s="2" t="s">
        <v>160</v>
      </c>
      <c r="C12" s="2"/>
      <c r="D12" s="2"/>
      <c r="E12" s="2"/>
      <c r="F12" s="2"/>
      <c r="G12" s="2"/>
    </row>
    <row r="13" spans="1:7" x14ac:dyDescent="0.25">
      <c r="A13" s="2"/>
      <c r="B13" s="321" t="s">
        <v>159</v>
      </c>
      <c r="C13" s="321"/>
      <c r="D13" s="321"/>
      <c r="E13" s="321"/>
      <c r="F13" s="321"/>
      <c r="G13" s="244" t="s">
        <v>646</v>
      </c>
    </row>
    <row r="14" spans="1:7" x14ac:dyDescent="0.25">
      <c r="A14" s="2"/>
      <c r="B14" s="2"/>
      <c r="C14" s="2"/>
      <c r="D14" s="2"/>
      <c r="E14" s="2"/>
      <c r="F14" s="2"/>
      <c r="G14" s="2"/>
    </row>
    <row r="15" spans="1:7" ht="28.5" customHeight="1" x14ac:dyDescent="0.25">
      <c r="A15" s="2" t="s">
        <v>58</v>
      </c>
      <c r="B15" s="351" t="s">
        <v>779</v>
      </c>
      <c r="C15" s="351"/>
      <c r="D15" s="351"/>
      <c r="E15" s="351"/>
      <c r="F15" s="351"/>
      <c r="G15" s="351"/>
    </row>
    <row r="16" spans="1:7" x14ac:dyDescent="0.25">
      <c r="A16" s="2"/>
      <c r="B16" s="2"/>
      <c r="C16" s="2"/>
      <c r="D16" s="2"/>
      <c r="E16" s="2"/>
      <c r="F16" s="2"/>
      <c r="G16" s="2"/>
    </row>
    <row r="17" spans="1:7" x14ac:dyDescent="0.25">
      <c r="A17" s="2"/>
      <c r="B17" s="2"/>
      <c r="C17" s="206" t="s">
        <v>166</v>
      </c>
      <c r="D17" s="217"/>
      <c r="E17" s="2"/>
      <c r="F17" s="2"/>
      <c r="G17" s="2"/>
    </row>
    <row r="18" spans="1:7" x14ac:dyDescent="0.25">
      <c r="A18" s="2"/>
      <c r="B18" s="2"/>
      <c r="C18" s="206" t="s">
        <v>164</v>
      </c>
      <c r="D18" s="198"/>
      <c r="E18" s="2"/>
      <c r="F18" s="2"/>
      <c r="G18" s="2"/>
    </row>
    <row r="19" spans="1:7" ht="17.45" customHeight="1" x14ac:dyDescent="0.25">
      <c r="A19" s="2"/>
      <c r="B19" s="2"/>
      <c r="C19" s="321" t="s">
        <v>165</v>
      </c>
      <c r="D19" s="321"/>
      <c r="E19" s="217"/>
      <c r="F19" s="2"/>
      <c r="G19" s="2"/>
    </row>
    <row r="20" spans="1:7" x14ac:dyDescent="0.25">
      <c r="A20" s="2"/>
      <c r="B20" s="2"/>
      <c r="C20" s="2"/>
      <c r="D20" s="2"/>
      <c r="E20" s="2"/>
      <c r="F20" s="2"/>
      <c r="G20" s="2"/>
    </row>
    <row r="21" spans="1:7" x14ac:dyDescent="0.25">
      <c r="A21" s="2" t="s">
        <v>64</v>
      </c>
      <c r="B21" s="326" t="s">
        <v>167</v>
      </c>
      <c r="C21" s="326"/>
      <c r="D21" s="326"/>
      <c r="E21" s="326"/>
      <c r="F21" s="2"/>
      <c r="G21" s="2"/>
    </row>
    <row r="22" spans="1:7" ht="13.5" customHeight="1" x14ac:dyDescent="0.25">
      <c r="A22" s="2"/>
      <c r="B22" s="2"/>
      <c r="C22" s="2"/>
      <c r="D22" s="2"/>
      <c r="E22" s="2"/>
      <c r="F22" s="2"/>
      <c r="G22" s="2"/>
    </row>
    <row r="23" spans="1:7" x14ac:dyDescent="0.25">
      <c r="A23" s="2"/>
      <c r="B23" s="206" t="s">
        <v>168</v>
      </c>
      <c r="C23" s="206"/>
      <c r="D23" s="206"/>
      <c r="E23" s="196"/>
      <c r="F23" s="2"/>
      <c r="G23" s="2"/>
    </row>
    <row r="24" spans="1:7" x14ac:dyDescent="0.25">
      <c r="A24" s="2"/>
      <c r="B24" s="352"/>
      <c r="C24" s="352"/>
      <c r="D24" s="352"/>
      <c r="E24" s="216"/>
      <c r="F24" s="2"/>
      <c r="G24" s="2"/>
    </row>
    <row r="25" spans="1:7" ht="11.25" customHeight="1" x14ac:dyDescent="0.25">
      <c r="A25" s="2"/>
      <c r="B25" s="206"/>
      <c r="C25" s="206"/>
      <c r="D25" s="206"/>
      <c r="E25" s="216"/>
      <c r="F25" s="2"/>
      <c r="G25" s="2"/>
    </row>
    <row r="26" spans="1:7" x14ac:dyDescent="0.25">
      <c r="A26" s="2" t="s">
        <v>690</v>
      </c>
      <c r="B26" s="206" t="s">
        <v>691</v>
      </c>
      <c r="C26" s="206"/>
      <c r="D26" s="206"/>
      <c r="E26" s="216"/>
      <c r="F26" s="2"/>
      <c r="G26" s="2"/>
    </row>
    <row r="27" spans="1:7" ht="9" customHeight="1" x14ac:dyDescent="0.25">
      <c r="A27" s="2"/>
      <c r="B27" s="206"/>
      <c r="C27" s="206"/>
      <c r="D27" s="206"/>
      <c r="E27" s="216"/>
      <c r="F27" s="2"/>
      <c r="G27" s="2"/>
    </row>
    <row r="28" spans="1:7" x14ac:dyDescent="0.25">
      <c r="A28" s="2"/>
      <c r="B28" s="206" t="s">
        <v>692</v>
      </c>
      <c r="C28" s="206"/>
      <c r="D28" s="206"/>
      <c r="E28" s="216"/>
      <c r="F28" s="2"/>
      <c r="G28" s="2"/>
    </row>
    <row r="29" spans="1:7" x14ac:dyDescent="0.25">
      <c r="A29" s="2"/>
      <c r="B29" s="206"/>
      <c r="C29" s="206"/>
      <c r="D29" s="206"/>
      <c r="E29" s="216"/>
      <c r="F29" s="2"/>
      <c r="G29" s="2"/>
    </row>
    <row r="30" spans="1:7" ht="45.6" customHeight="1" x14ac:dyDescent="0.25">
      <c r="A30" s="2"/>
      <c r="B30" s="353" t="s">
        <v>693</v>
      </c>
      <c r="C30" s="353"/>
      <c r="D30" s="353" t="s">
        <v>694</v>
      </c>
      <c r="E30" s="353"/>
      <c r="F30" s="2"/>
      <c r="G30" s="2"/>
    </row>
    <row r="31" spans="1:7" x14ac:dyDescent="0.25">
      <c r="A31" s="2"/>
      <c r="B31" s="345" t="s">
        <v>695</v>
      </c>
      <c r="C31" s="345"/>
      <c r="D31" s="346"/>
      <c r="E31" s="346"/>
      <c r="F31" s="2"/>
      <c r="G31" s="2"/>
    </row>
    <row r="32" spans="1:7" x14ac:dyDescent="0.25">
      <c r="A32" s="2"/>
      <c r="B32" s="345" t="s">
        <v>696</v>
      </c>
      <c r="C32" s="345"/>
      <c r="D32" s="346"/>
      <c r="E32" s="346"/>
      <c r="F32" s="2"/>
      <c r="G32" s="2"/>
    </row>
    <row r="33" spans="1:7" x14ac:dyDescent="0.25">
      <c r="A33" s="2"/>
      <c r="B33" s="345" t="s">
        <v>697</v>
      </c>
      <c r="C33" s="345"/>
      <c r="D33" s="346"/>
      <c r="E33" s="346"/>
      <c r="F33" s="2"/>
      <c r="G33" s="2"/>
    </row>
    <row r="34" spans="1:7" x14ac:dyDescent="0.25">
      <c r="A34" s="2"/>
      <c r="B34" s="345" t="s">
        <v>698</v>
      </c>
      <c r="C34" s="345"/>
      <c r="D34" s="346"/>
      <c r="E34" s="346"/>
      <c r="F34" s="2"/>
      <c r="G34" s="2"/>
    </row>
    <row r="35" spans="1:7" x14ac:dyDescent="0.25">
      <c r="A35" s="2"/>
      <c r="B35" s="345" t="s">
        <v>699</v>
      </c>
      <c r="C35" s="345"/>
      <c r="D35" s="346"/>
      <c r="E35" s="346"/>
      <c r="F35" s="2"/>
      <c r="G35" s="2"/>
    </row>
    <row r="36" spans="1:7" x14ac:dyDescent="0.25">
      <c r="A36" s="2"/>
      <c r="B36" s="345" t="s">
        <v>700</v>
      </c>
      <c r="C36" s="345"/>
      <c r="D36" s="346"/>
      <c r="E36" s="346"/>
      <c r="F36" s="2"/>
      <c r="G36" s="2"/>
    </row>
    <row r="37" spans="1:7" x14ac:dyDescent="0.25">
      <c r="A37" s="2"/>
      <c r="B37" s="345" t="s">
        <v>701</v>
      </c>
      <c r="C37" s="345"/>
      <c r="D37" s="346"/>
      <c r="E37" s="346"/>
      <c r="F37" s="2"/>
      <c r="G37" s="2"/>
    </row>
    <row r="38" spans="1:7" x14ac:dyDescent="0.25">
      <c r="A38" s="2"/>
      <c r="B38" s="345" t="s">
        <v>702</v>
      </c>
      <c r="C38" s="345"/>
      <c r="D38" s="346"/>
      <c r="E38" s="346"/>
      <c r="F38" s="2"/>
      <c r="G38" s="2"/>
    </row>
    <row r="39" spans="1:7" x14ac:dyDescent="0.25">
      <c r="A39" s="2"/>
      <c r="B39" s="345" t="s">
        <v>703</v>
      </c>
      <c r="C39" s="345"/>
      <c r="D39" s="346"/>
      <c r="E39" s="346"/>
      <c r="F39" s="2"/>
      <c r="G39" s="2"/>
    </row>
    <row r="40" spans="1:7" x14ac:dyDescent="0.25">
      <c r="A40" s="2"/>
      <c r="B40" s="345" t="s">
        <v>704</v>
      </c>
      <c r="C40" s="345"/>
      <c r="D40" s="346"/>
      <c r="E40" s="346"/>
      <c r="F40" s="2"/>
      <c r="G40" s="2"/>
    </row>
    <row r="41" spans="1:7" x14ac:dyDescent="0.25">
      <c r="A41" s="2"/>
      <c r="B41" s="345" t="s">
        <v>705</v>
      </c>
      <c r="C41" s="345"/>
      <c r="D41" s="346"/>
      <c r="E41" s="346"/>
      <c r="F41" s="2"/>
      <c r="G41" s="2"/>
    </row>
    <row r="42" spans="1:7" x14ac:dyDescent="0.25">
      <c r="A42" s="2"/>
      <c r="B42" s="345" t="s">
        <v>706</v>
      </c>
      <c r="C42" s="345"/>
      <c r="D42" s="346"/>
      <c r="E42" s="346"/>
      <c r="F42" s="2"/>
      <c r="G42" s="2"/>
    </row>
    <row r="43" spans="1:7" x14ac:dyDescent="0.25">
      <c r="A43" s="2"/>
      <c r="B43" s="345" t="s">
        <v>707</v>
      </c>
      <c r="C43" s="345"/>
      <c r="D43" s="346"/>
      <c r="E43" s="346"/>
      <c r="F43" s="2"/>
      <c r="G43" s="2"/>
    </row>
    <row r="44" spans="1:7" x14ac:dyDescent="0.25">
      <c r="A44" s="2"/>
      <c r="B44" s="345" t="s">
        <v>708</v>
      </c>
      <c r="C44" s="345"/>
      <c r="D44" s="346"/>
      <c r="E44" s="346"/>
      <c r="F44" s="2"/>
      <c r="G44" s="2"/>
    </row>
    <row r="45" spans="1:7" x14ac:dyDescent="0.25">
      <c r="A45" s="2"/>
      <c r="B45" s="345" t="s">
        <v>709</v>
      </c>
      <c r="C45" s="345"/>
      <c r="D45" s="346"/>
      <c r="E45" s="346"/>
      <c r="F45" s="2"/>
      <c r="G45" s="2"/>
    </row>
    <row r="46" spans="1:7" x14ac:dyDescent="0.25">
      <c r="A46" s="2"/>
      <c r="B46" s="345" t="s">
        <v>710</v>
      </c>
      <c r="C46" s="345"/>
      <c r="D46" s="346"/>
      <c r="E46" s="346"/>
      <c r="F46" s="2"/>
      <c r="G46" s="2"/>
    </row>
    <row r="47" spans="1:7" ht="15.75" thickBot="1" x14ac:dyDescent="0.3">
      <c r="A47" s="2"/>
      <c r="B47" s="343" t="s">
        <v>711</v>
      </c>
      <c r="C47" s="343"/>
      <c r="D47" s="344"/>
      <c r="E47" s="344"/>
      <c r="F47" s="2"/>
      <c r="G47" s="2"/>
    </row>
    <row r="48" spans="1:7" s="231" customFormat="1" ht="15.75" thickBot="1" x14ac:dyDescent="0.3">
      <c r="A48" s="4"/>
      <c r="B48" s="349" t="s">
        <v>265</v>
      </c>
      <c r="C48" s="350"/>
      <c r="D48" s="347">
        <f>SUM(D31:E47)</f>
        <v>0</v>
      </c>
      <c r="E48" s="348"/>
      <c r="F48" s="4"/>
      <c r="G48" s="4"/>
    </row>
    <row r="49" spans="1:7" x14ac:dyDescent="0.25">
      <c r="A49" s="2"/>
      <c r="B49" s="2" t="str">
        <f>IF(D48&lt;&gt;Total_Units,"STOP: The number of units entered above must equal the Total Units in cell G3","")</f>
        <v/>
      </c>
      <c r="C49" s="2"/>
      <c r="D49" s="2"/>
      <c r="E49" s="2"/>
      <c r="F49" s="2"/>
      <c r="G49" s="2"/>
    </row>
  </sheetData>
  <sheetProtection algorithmName="SHA-512" hashValue="gpdWH6M5apJK/bXxIsFg3+ea5P0kYZYLL8Ot9P7L7EbhFZvvub5deEG03ENgCJJYY4urzNnIxYmVdPZlOr+j3A==" saltValue="FjQsVfI6cm/EG3vW2+kbXA==" spinCount="100000" sheet="1" selectLockedCells="1"/>
  <mergeCells count="47">
    <mergeCell ref="D48:E48"/>
    <mergeCell ref="B48:C48"/>
    <mergeCell ref="B15:G15"/>
    <mergeCell ref="C19:D19"/>
    <mergeCell ref="B21:E21"/>
    <mergeCell ref="B24:D24"/>
    <mergeCell ref="B30:C30"/>
    <mergeCell ref="D30:E30"/>
    <mergeCell ref="B31:C31"/>
    <mergeCell ref="D31:E31"/>
    <mergeCell ref="B32:C32"/>
    <mergeCell ref="D32:E32"/>
    <mergeCell ref="B33:C33"/>
    <mergeCell ref="D33:E33"/>
    <mergeCell ref="B34:C34"/>
    <mergeCell ref="D34:E34"/>
    <mergeCell ref="A1:G1"/>
    <mergeCell ref="B9:F9"/>
    <mergeCell ref="B10:F10"/>
    <mergeCell ref="B7:G7"/>
    <mergeCell ref="B13:F13"/>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7:C47"/>
    <mergeCell ref="D47:E47"/>
    <mergeCell ref="B44:C44"/>
    <mergeCell ref="D44:E44"/>
    <mergeCell ref="B45:C45"/>
    <mergeCell ref="D45:E45"/>
    <mergeCell ref="B46:C46"/>
    <mergeCell ref="D46:E46"/>
  </mergeCells>
  <conditionalFormatting sqref="D31:E47">
    <cfRule type="cellIs" dxfId="106" priority="3" operator="notEqual">
      <formula>""</formula>
    </cfRule>
  </conditionalFormatting>
  <conditionalFormatting sqref="B49:G49">
    <cfRule type="expression" dxfId="105" priority="2">
      <formula>$B$49&lt;&gt;""</formula>
    </cfRule>
  </conditionalFormatting>
  <conditionalFormatting sqref="D48:E48">
    <cfRule type="expression" dxfId="104" priority="1">
      <formula>$D$48&lt;&gt;$G$3</formula>
    </cfRule>
  </conditionalFormatting>
  <pageMargins left="0.7" right="0.7" top="0.75" bottom="0.75" header="0.3" footer="0.3"/>
  <pageSetup scale="87" orientation="portrait" r:id="rId1"/>
  <headerFooter>
    <oddHeader>&amp;C&amp;"-,Bold"&amp;18Non-Competitive Application Form</oddHeader>
    <oddFooter xml:space="preserve">&amp;L&amp;9NCA (Rev. 06-2024)
67-21.003(1)(b), F.A.C.&amp;11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Data!$G$22:$G$25</xm:f>
          </x14:formula1>
          <xm:sqref>G5</xm:sqref>
        </x14:dataValidation>
        <x14:dataValidation type="list" allowBlank="1" showInputMessage="1" showErrorMessage="1" xr:uid="{00000000-0002-0000-0400-000001000000}">
          <x14:formula1>
            <xm:f>Data!$G$26:$G$29</xm:f>
          </x14:formula1>
          <xm:sqref>G13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K45"/>
  <sheetViews>
    <sheetView showGridLines="0" zoomScaleNormal="100" workbookViewId="0">
      <selection activeCell="C23" sqref="C23"/>
    </sheetView>
  </sheetViews>
  <sheetFormatPr defaultRowHeight="15" x14ac:dyDescent="0.25"/>
  <cols>
    <col min="1" max="1" width="5.28515625" style="2" customWidth="1"/>
    <col min="2" max="2" width="4" style="2" customWidth="1"/>
    <col min="3" max="3" width="36.42578125" customWidth="1"/>
    <col min="4" max="4" width="2.140625" customWidth="1"/>
    <col min="5" max="5" width="11.5703125" customWidth="1"/>
    <col min="6" max="6" width="19.5703125" customWidth="1"/>
    <col min="7" max="7" width="3.7109375" customWidth="1"/>
    <col min="8" max="8" width="13.5703125" customWidth="1"/>
  </cols>
  <sheetData>
    <row r="1" spans="1:11" ht="39.950000000000003" customHeight="1" thickBot="1" x14ac:dyDescent="0.3">
      <c r="A1" s="323" t="s">
        <v>169</v>
      </c>
      <c r="B1" s="332"/>
      <c r="C1" s="332"/>
      <c r="D1" s="332"/>
      <c r="E1" s="332"/>
      <c r="F1" s="332"/>
      <c r="G1" s="332"/>
      <c r="H1" s="332"/>
      <c r="I1" s="333"/>
      <c r="J1" s="25"/>
      <c r="K1" s="25"/>
    </row>
    <row r="2" spans="1:11" x14ac:dyDescent="0.25">
      <c r="C2" s="2"/>
      <c r="D2" s="2"/>
      <c r="E2" s="2"/>
      <c r="F2" s="2"/>
      <c r="G2" s="2"/>
      <c r="H2" s="2"/>
      <c r="I2" s="2"/>
      <c r="J2" s="2"/>
      <c r="K2" s="2"/>
    </row>
    <row r="3" spans="1:11" x14ac:dyDescent="0.25">
      <c r="A3" s="2" t="s">
        <v>6</v>
      </c>
      <c r="B3" s="369" t="s">
        <v>170</v>
      </c>
      <c r="C3" s="369"/>
      <c r="D3" s="369"/>
      <c r="E3" s="369"/>
      <c r="F3" s="369"/>
      <c r="G3" s="369"/>
      <c r="H3" s="369"/>
      <c r="I3" s="369"/>
      <c r="J3" s="24"/>
      <c r="K3" s="24"/>
    </row>
    <row r="4" spans="1:11" x14ac:dyDescent="0.25">
      <c r="C4" s="2"/>
      <c r="D4" s="2"/>
      <c r="E4" s="2"/>
      <c r="F4" s="2"/>
      <c r="G4" s="2"/>
      <c r="H4" s="2"/>
      <c r="I4" s="2"/>
      <c r="J4" s="2"/>
      <c r="K4" s="2"/>
    </row>
    <row r="5" spans="1:11" x14ac:dyDescent="0.25">
      <c r="C5" s="244" t="s">
        <v>646</v>
      </c>
      <c r="D5" s="19"/>
      <c r="E5" s="2"/>
      <c r="F5" s="2"/>
      <c r="G5" s="2"/>
      <c r="H5" s="2"/>
      <c r="I5" s="2"/>
      <c r="J5" s="2"/>
      <c r="K5" s="2"/>
    </row>
    <row r="6" spans="1:11" x14ac:dyDescent="0.25">
      <c r="C6" s="2"/>
      <c r="D6" s="2"/>
      <c r="E6" s="2"/>
      <c r="F6" s="2"/>
      <c r="G6" s="2"/>
      <c r="H6" s="2"/>
      <c r="I6" s="2"/>
      <c r="J6" s="2"/>
      <c r="K6" s="2"/>
    </row>
    <row r="7" spans="1:11" x14ac:dyDescent="0.25">
      <c r="A7" s="2" t="s">
        <v>19</v>
      </c>
      <c r="B7" s="316" t="s">
        <v>173</v>
      </c>
      <c r="C7" s="316"/>
      <c r="D7" s="2"/>
      <c r="E7" s="2"/>
      <c r="F7" s="2"/>
      <c r="G7" s="2"/>
      <c r="H7" s="2"/>
      <c r="I7" s="2"/>
      <c r="J7" s="2"/>
      <c r="K7" s="2"/>
    </row>
    <row r="8" spans="1:11" x14ac:dyDescent="0.25">
      <c r="C8" s="2"/>
      <c r="D8" s="2"/>
      <c r="E8" s="2"/>
      <c r="F8" s="2"/>
      <c r="G8" s="2"/>
      <c r="H8" s="2"/>
      <c r="I8" s="2"/>
      <c r="J8" s="2"/>
      <c r="K8" s="2"/>
    </row>
    <row r="9" spans="1:11" ht="45" customHeight="1" x14ac:dyDescent="0.25">
      <c r="B9" s="339" t="s">
        <v>634</v>
      </c>
      <c r="C9" s="339"/>
      <c r="D9" s="339"/>
      <c r="E9" s="339"/>
      <c r="F9" s="339"/>
      <c r="G9" s="339"/>
      <c r="H9" s="339"/>
      <c r="I9" s="339"/>
      <c r="J9" s="22"/>
      <c r="K9" s="22"/>
    </row>
    <row r="10" spans="1:11" x14ac:dyDescent="0.25">
      <c r="C10" s="2"/>
      <c r="D10" s="2"/>
      <c r="E10" s="2"/>
      <c r="F10" s="2"/>
      <c r="G10" s="2"/>
      <c r="H10" s="2"/>
      <c r="I10" s="2"/>
      <c r="J10" s="2"/>
      <c r="K10" s="2"/>
    </row>
    <row r="11" spans="1:11" x14ac:dyDescent="0.25">
      <c r="C11" s="366" t="s">
        <v>174</v>
      </c>
      <c r="D11" s="367"/>
      <c r="E11" s="367"/>
      <c r="F11" s="367"/>
      <c r="G11" s="267"/>
      <c r="H11" s="268"/>
      <c r="I11" s="266"/>
      <c r="J11" s="2"/>
      <c r="K11" s="2"/>
    </row>
    <row r="12" spans="1:11" ht="33.6" customHeight="1" x14ac:dyDescent="0.25">
      <c r="C12" s="263" t="s">
        <v>175</v>
      </c>
      <c r="D12" s="264"/>
      <c r="E12" s="364" t="s">
        <v>176</v>
      </c>
      <c r="F12" s="365"/>
      <c r="G12" s="265"/>
      <c r="H12" s="368" t="s">
        <v>177</v>
      </c>
      <c r="I12" s="368"/>
      <c r="J12" s="2"/>
      <c r="K12" s="2"/>
    </row>
    <row r="13" spans="1:11" x14ac:dyDescent="0.25">
      <c r="C13" s="313"/>
      <c r="D13" s="262" t="s">
        <v>183</v>
      </c>
      <c r="E13" s="354"/>
      <c r="F13" s="355"/>
      <c r="G13" s="245" t="s">
        <v>183</v>
      </c>
      <c r="H13" s="246" t="s">
        <v>178</v>
      </c>
      <c r="I13" s="246"/>
      <c r="J13" s="2"/>
      <c r="K13" s="2"/>
    </row>
    <row r="14" spans="1:11" x14ac:dyDescent="0.25">
      <c r="C14" s="313"/>
      <c r="D14" s="262" t="s">
        <v>183</v>
      </c>
      <c r="E14" s="354"/>
      <c r="F14" s="355"/>
      <c r="G14" s="245" t="s">
        <v>183</v>
      </c>
      <c r="H14" s="363" t="s">
        <v>179</v>
      </c>
      <c r="I14" s="363"/>
      <c r="J14" s="2"/>
      <c r="K14" s="2"/>
    </row>
    <row r="15" spans="1:11" x14ac:dyDescent="0.25">
      <c r="C15" s="313"/>
      <c r="D15" s="262" t="s">
        <v>183</v>
      </c>
      <c r="E15" s="354"/>
      <c r="F15" s="355"/>
      <c r="G15" s="245" t="s">
        <v>183</v>
      </c>
      <c r="H15" s="363" t="s">
        <v>180</v>
      </c>
      <c r="I15" s="363"/>
      <c r="J15" s="2"/>
      <c r="K15" s="2"/>
    </row>
    <row r="16" spans="1:11" x14ac:dyDescent="0.25">
      <c r="C16" s="247"/>
      <c r="D16" s="262" t="s">
        <v>183</v>
      </c>
      <c r="E16" s="355"/>
      <c r="F16" s="355"/>
      <c r="G16" s="245" t="s">
        <v>183</v>
      </c>
      <c r="H16" s="363" t="s">
        <v>181</v>
      </c>
      <c r="I16" s="363"/>
      <c r="J16" s="2"/>
      <c r="K16" s="2"/>
    </row>
    <row r="17" spans="2:11" x14ac:dyDescent="0.25">
      <c r="C17" s="247"/>
      <c r="D17" s="248" t="s">
        <v>183</v>
      </c>
      <c r="E17" s="355"/>
      <c r="F17" s="355"/>
      <c r="G17" s="245" t="s">
        <v>183</v>
      </c>
      <c r="H17" s="363" t="s">
        <v>182</v>
      </c>
      <c r="I17" s="363"/>
      <c r="J17" s="2"/>
      <c r="K17" s="2"/>
    </row>
    <row r="18" spans="2:11" x14ac:dyDescent="0.25">
      <c r="C18" s="249">
        <f>SUM(C13:C17)</f>
        <v>0</v>
      </c>
      <c r="D18" s="249" t="s">
        <v>183</v>
      </c>
      <c r="E18" s="362">
        <f>SUM(E13:F17)</f>
        <v>0</v>
      </c>
      <c r="F18" s="362"/>
      <c r="G18" s="250" t="s">
        <v>183</v>
      </c>
      <c r="H18" s="357" t="s">
        <v>184</v>
      </c>
      <c r="I18" s="357"/>
      <c r="J18" s="23"/>
      <c r="K18" s="2"/>
    </row>
    <row r="19" spans="2:11" x14ac:dyDescent="0.25">
      <c r="C19" s="2"/>
      <c r="D19" s="2"/>
      <c r="E19" s="2"/>
      <c r="F19" s="2"/>
      <c r="G19" s="2"/>
      <c r="H19" s="2"/>
      <c r="I19" s="2"/>
      <c r="J19" s="2"/>
      <c r="K19" s="2"/>
    </row>
    <row r="20" spans="2:11" ht="33.950000000000003" customHeight="1" x14ac:dyDescent="0.25">
      <c r="B20" s="339" t="s">
        <v>185</v>
      </c>
      <c r="C20" s="339"/>
      <c r="D20" s="339"/>
      <c r="E20" s="339"/>
      <c r="F20" s="339"/>
      <c r="G20" s="339"/>
      <c r="H20" s="339"/>
      <c r="I20" s="339"/>
      <c r="J20" s="2"/>
      <c r="K20" s="2"/>
    </row>
    <row r="21" spans="2:11" ht="18" customHeight="1" x14ac:dyDescent="0.25">
      <c r="C21" s="211"/>
      <c r="D21" s="211"/>
      <c r="E21" s="211"/>
      <c r="F21" s="211"/>
      <c r="G21" s="211"/>
      <c r="H21" s="211"/>
      <c r="I21" s="211"/>
      <c r="J21" s="2"/>
      <c r="K21" s="2"/>
    </row>
    <row r="22" spans="2:11" ht="30" x14ac:dyDescent="0.25">
      <c r="C22" s="373" t="s">
        <v>267</v>
      </c>
      <c r="D22" s="373"/>
      <c r="E22" s="251" t="s">
        <v>268</v>
      </c>
      <c r="F22" s="251" t="s">
        <v>272</v>
      </c>
      <c r="G22" s="17"/>
      <c r="H22" s="213"/>
      <c r="I22" s="213"/>
      <c r="J22" s="2"/>
      <c r="K22" s="2"/>
    </row>
    <row r="23" spans="2:11" x14ac:dyDescent="0.25">
      <c r="C23" s="255">
        <v>0</v>
      </c>
      <c r="D23" s="259"/>
      <c r="E23" s="257">
        <f>IF($C31=E310,0,C23/C31)</f>
        <v>0</v>
      </c>
      <c r="F23" s="245">
        <v>0.2</v>
      </c>
      <c r="G23" s="13"/>
      <c r="H23" s="11"/>
      <c r="I23" s="11"/>
      <c r="J23" s="2"/>
      <c r="K23" s="2"/>
    </row>
    <row r="24" spans="2:11" x14ac:dyDescent="0.25">
      <c r="C24" s="255">
        <v>0</v>
      </c>
      <c r="D24" s="259"/>
      <c r="E24" s="257">
        <f>IF($C31=0,0,C24/C31)</f>
        <v>0</v>
      </c>
      <c r="F24" s="245">
        <v>0.3</v>
      </c>
      <c r="G24" s="13"/>
      <c r="H24" s="11"/>
      <c r="I24" s="11"/>
      <c r="J24" s="2"/>
      <c r="K24" s="2"/>
    </row>
    <row r="25" spans="2:11" x14ac:dyDescent="0.25">
      <c r="C25" s="255">
        <v>0</v>
      </c>
      <c r="D25" s="259"/>
      <c r="E25" s="257">
        <f>IF($C31=0,0,C25/C31)</f>
        <v>0</v>
      </c>
      <c r="F25" s="245">
        <v>0.4</v>
      </c>
      <c r="G25" s="13"/>
      <c r="H25" s="11"/>
      <c r="I25" s="11"/>
      <c r="J25" s="2"/>
      <c r="K25" s="2"/>
    </row>
    <row r="26" spans="2:11" x14ac:dyDescent="0.25">
      <c r="C26" s="255">
        <v>0</v>
      </c>
      <c r="D26" s="259"/>
      <c r="E26" s="257">
        <f>IF($C31=0,0,C26/C31)</f>
        <v>0</v>
      </c>
      <c r="F26" s="245">
        <v>0.5</v>
      </c>
      <c r="G26" s="13"/>
      <c r="H26" s="11"/>
      <c r="I26" s="11"/>
      <c r="J26" s="2"/>
      <c r="K26" s="2"/>
    </row>
    <row r="27" spans="2:11" x14ac:dyDescent="0.25">
      <c r="C27" s="255">
        <v>0</v>
      </c>
      <c r="D27" s="259"/>
      <c r="E27" s="257">
        <f>IF($C31=0,0,C27/C31)</f>
        <v>0</v>
      </c>
      <c r="F27" s="245">
        <v>0.6</v>
      </c>
      <c r="G27" s="13"/>
      <c r="H27" s="11"/>
      <c r="I27" s="11"/>
      <c r="J27" s="2"/>
      <c r="K27" s="2"/>
    </row>
    <row r="28" spans="2:11" x14ac:dyDescent="0.25">
      <c r="C28" s="255">
        <v>0</v>
      </c>
      <c r="D28" s="259"/>
      <c r="E28" s="257">
        <f>IF($C31=0,0,C28/C31)</f>
        <v>0</v>
      </c>
      <c r="F28" s="245">
        <v>0.7</v>
      </c>
      <c r="G28" s="13"/>
      <c r="H28" s="11"/>
      <c r="I28" s="11"/>
      <c r="J28" s="2"/>
      <c r="K28" s="2"/>
    </row>
    <row r="29" spans="2:11" x14ac:dyDescent="0.25">
      <c r="C29" s="255">
        <v>0</v>
      </c>
      <c r="D29" s="259"/>
      <c r="E29" s="257">
        <f>IF($C31=0,0,C29/C31)</f>
        <v>0</v>
      </c>
      <c r="F29" s="245">
        <v>0.8</v>
      </c>
      <c r="G29" s="13"/>
      <c r="H29" s="11"/>
      <c r="I29" s="11"/>
      <c r="J29" s="2"/>
      <c r="K29" s="2"/>
    </row>
    <row r="30" spans="2:11" x14ac:dyDescent="0.25">
      <c r="C30" s="256">
        <v>0</v>
      </c>
      <c r="D30" s="260"/>
      <c r="E30" s="258"/>
      <c r="F30" s="245" t="s">
        <v>269</v>
      </c>
      <c r="G30" s="12"/>
      <c r="H30" s="206"/>
      <c r="I30" s="206"/>
      <c r="J30" s="2"/>
      <c r="K30" s="2"/>
    </row>
    <row r="31" spans="2:11" ht="30" customHeight="1" x14ac:dyDescent="0.25">
      <c r="C31" s="376">
        <f>SUM(C23:D29)</f>
        <v>0</v>
      </c>
      <c r="D31" s="377"/>
      <c r="E31" s="361"/>
      <c r="F31" s="361"/>
      <c r="G31" s="356" t="s">
        <v>270</v>
      </c>
      <c r="H31" s="356"/>
      <c r="I31" s="12"/>
      <c r="J31" s="2"/>
      <c r="K31" s="2"/>
    </row>
    <row r="32" spans="2:11" ht="30" customHeight="1" x14ac:dyDescent="0.25">
      <c r="C32" s="378">
        <f>C30</f>
        <v>0</v>
      </c>
      <c r="D32" s="379"/>
      <c r="E32" s="253"/>
      <c r="F32" s="254"/>
      <c r="G32" s="356" t="s">
        <v>271</v>
      </c>
      <c r="H32" s="356"/>
      <c r="I32" s="207"/>
      <c r="J32" s="2"/>
      <c r="K32" s="2"/>
    </row>
    <row r="33" spans="1:11" x14ac:dyDescent="0.25">
      <c r="C33" s="374">
        <f>C31+C32</f>
        <v>0</v>
      </c>
      <c r="D33" s="375"/>
      <c r="E33" s="358"/>
      <c r="F33" s="358"/>
      <c r="G33" s="246" t="s">
        <v>265</v>
      </c>
      <c r="H33" s="252"/>
      <c r="I33" s="12"/>
      <c r="J33" s="2"/>
      <c r="K33" s="2"/>
    </row>
    <row r="34" spans="1:11" ht="46.5" customHeight="1" x14ac:dyDescent="0.25">
      <c r="C34" s="269"/>
      <c r="D34" s="261"/>
      <c r="E34" s="359">
        <f>IF($C31=0,0,SUMPRODUCT(F23:F29,C23:C29)/C31)</f>
        <v>0</v>
      </c>
      <c r="F34" s="360"/>
      <c r="G34" s="357" t="s">
        <v>791</v>
      </c>
      <c r="H34" s="357"/>
      <c r="I34" s="211"/>
      <c r="J34" s="2"/>
      <c r="K34" s="2"/>
    </row>
    <row r="35" spans="1:11" ht="15.95" customHeight="1" x14ac:dyDescent="0.25">
      <c r="C35" s="381" t="s">
        <v>790</v>
      </c>
      <c r="D35" s="381"/>
      <c r="E35" s="381"/>
      <c r="F35" s="381"/>
      <c r="G35" s="381"/>
      <c r="H35" s="381"/>
      <c r="I35" s="381"/>
      <c r="J35" s="2"/>
      <c r="K35" s="2"/>
    </row>
    <row r="36" spans="1:11" ht="15.95" customHeight="1" x14ac:dyDescent="0.25">
      <c r="C36" s="312"/>
      <c r="D36" s="312"/>
      <c r="E36" s="312"/>
      <c r="F36" s="312"/>
      <c r="G36" s="312"/>
      <c r="H36" s="312"/>
      <c r="I36" s="312"/>
      <c r="J36" s="2"/>
      <c r="K36" s="2"/>
    </row>
    <row r="37" spans="1:11" ht="35.25" customHeight="1" x14ac:dyDescent="0.25">
      <c r="B37" s="372" t="s">
        <v>789</v>
      </c>
      <c r="C37" s="372"/>
      <c r="D37" s="372"/>
      <c r="E37" s="372"/>
      <c r="F37" s="372"/>
      <c r="G37" s="372"/>
      <c r="H37" s="372"/>
      <c r="I37" s="314"/>
      <c r="J37" s="2"/>
      <c r="K37" s="2"/>
    </row>
    <row r="38" spans="1:11" ht="29.45" customHeight="1" x14ac:dyDescent="0.25">
      <c r="A38" s="4"/>
      <c r="B38" s="315"/>
      <c r="C38" s="380" t="s">
        <v>787</v>
      </c>
      <c r="D38" s="380"/>
      <c r="E38" s="380"/>
      <c r="F38" s="380"/>
      <c r="G38" s="311"/>
      <c r="H38" s="311"/>
      <c r="I38" s="311"/>
      <c r="J38" s="2"/>
      <c r="K38" s="2"/>
    </row>
    <row r="39" spans="1:11" ht="29.45" customHeight="1" x14ac:dyDescent="0.25">
      <c r="A39" s="4"/>
      <c r="B39" s="315"/>
      <c r="C39" s="380" t="s">
        <v>788</v>
      </c>
      <c r="D39" s="380"/>
      <c r="E39" s="380"/>
      <c r="F39" s="380"/>
      <c r="G39" s="311"/>
      <c r="H39" s="311"/>
      <c r="I39" s="311"/>
      <c r="J39" s="2"/>
      <c r="K39" s="2"/>
    </row>
    <row r="40" spans="1:11" x14ac:dyDescent="0.25">
      <c r="C40" s="2"/>
      <c r="D40" s="2"/>
      <c r="E40" s="2"/>
      <c r="F40" s="2"/>
      <c r="G40" s="2"/>
      <c r="H40" s="2"/>
      <c r="I40" s="2"/>
      <c r="J40" s="2"/>
      <c r="K40" s="2"/>
    </row>
    <row r="41" spans="1:11" ht="30.6" customHeight="1" x14ac:dyDescent="0.25">
      <c r="A41" s="20" t="s">
        <v>27</v>
      </c>
      <c r="B41" s="331" t="s">
        <v>186</v>
      </c>
      <c r="C41" s="331"/>
      <c r="D41" s="331"/>
      <c r="E41" s="331"/>
      <c r="F41" s="331"/>
      <c r="G41" s="331"/>
      <c r="H41" s="331"/>
      <c r="I41" s="331"/>
      <c r="J41" s="2"/>
      <c r="K41" s="2"/>
    </row>
    <row r="42" spans="1:11" x14ac:dyDescent="0.25">
      <c r="C42" s="2"/>
      <c r="D42" s="2"/>
      <c r="E42" s="2"/>
      <c r="F42" s="2"/>
      <c r="G42" s="2"/>
      <c r="H42" s="2"/>
      <c r="I42" s="2"/>
      <c r="J42" s="2"/>
      <c r="K42" s="2"/>
    </row>
    <row r="43" spans="1:11" x14ac:dyDescent="0.25">
      <c r="B43" s="370" t="s">
        <v>187</v>
      </c>
      <c r="C43" s="370"/>
      <c r="D43" s="322"/>
      <c r="E43" s="322"/>
      <c r="F43" s="2"/>
      <c r="G43" s="2"/>
      <c r="H43" s="2"/>
      <c r="I43" s="2"/>
      <c r="J43" s="2"/>
      <c r="K43" s="2"/>
    </row>
    <row r="44" spans="1:11" s="16" customFormat="1" ht="33" customHeight="1" x14ac:dyDescent="0.25">
      <c r="A44" s="206"/>
      <c r="B44" s="371" t="s">
        <v>635</v>
      </c>
      <c r="C44" s="371"/>
      <c r="D44" s="371"/>
      <c r="E44" s="371"/>
      <c r="F44" s="371"/>
      <c r="G44" s="371"/>
      <c r="H44" s="371"/>
      <c r="I44" s="206"/>
      <c r="J44" s="23"/>
      <c r="K44" s="23"/>
    </row>
    <row r="45" spans="1:11" x14ac:dyDescent="0.25">
      <c r="C45" s="2"/>
      <c r="D45" s="2"/>
      <c r="E45" s="2"/>
      <c r="F45" s="2"/>
      <c r="G45" s="2"/>
      <c r="H45" s="2"/>
      <c r="I45" s="2"/>
      <c r="J45" s="2"/>
      <c r="K45" s="2"/>
    </row>
  </sheetData>
  <sheetProtection algorithmName="SHA-512" hashValue="r27wAR3pgYPQNhqwAt8S14u6z00mcB1/9dETZGaqP2JUhe/2yhzIaBQ/RCzqEsX6buGnecv/4PJw42UmucB1AA==" saltValue="u0Uq3z5FIi0n1ktClSME1g==" spinCount="100000" sheet="1" selectLockedCells="1"/>
  <mergeCells count="36">
    <mergeCell ref="H18:I18"/>
    <mergeCell ref="B41:I41"/>
    <mergeCell ref="B43:C43"/>
    <mergeCell ref="B44:H44"/>
    <mergeCell ref="B37:H37"/>
    <mergeCell ref="B20:I20"/>
    <mergeCell ref="D43:E43"/>
    <mergeCell ref="C22:D22"/>
    <mergeCell ref="C33:D33"/>
    <mergeCell ref="C31:D31"/>
    <mergeCell ref="C32:D32"/>
    <mergeCell ref="C38:F38"/>
    <mergeCell ref="C39:F39"/>
    <mergeCell ref="C35:I35"/>
    <mergeCell ref="E12:F12"/>
    <mergeCell ref="C11:F11"/>
    <mergeCell ref="H12:I12"/>
    <mergeCell ref="A1:I1"/>
    <mergeCell ref="B9:I9"/>
    <mergeCell ref="B3:I3"/>
    <mergeCell ref="E13:F13"/>
    <mergeCell ref="G31:H31"/>
    <mergeCell ref="G32:H32"/>
    <mergeCell ref="G34:H34"/>
    <mergeCell ref="E33:F33"/>
    <mergeCell ref="E34:F34"/>
    <mergeCell ref="E31:F31"/>
    <mergeCell ref="E14:F14"/>
    <mergeCell ref="E15:F15"/>
    <mergeCell ref="E16:F16"/>
    <mergeCell ref="E17:F17"/>
    <mergeCell ref="E18:F18"/>
    <mergeCell ref="H14:I14"/>
    <mergeCell ref="H15:I15"/>
    <mergeCell ref="H16:I16"/>
    <mergeCell ref="H17:I17"/>
  </mergeCells>
  <pageMargins left="0.7" right="0.7" top="0.75" bottom="0.75" header="0.3" footer="0.3"/>
  <pageSetup scale="75" orientation="portrait" r:id="rId1"/>
  <headerFooter>
    <oddHeader>&amp;C&amp;"-,Bold"&amp;18Non-Competitive Application Form</oddHeader>
    <oddFooter xml:space="preserve">&amp;L&amp;9NCA (Rev. 06-2024)
67-21.003(1)(b), F.A.C.&amp;11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xdr:col>
                    <xdr:colOff>19050</xdr:colOff>
                    <xdr:row>37</xdr:row>
                    <xdr:rowOff>28575</xdr:rowOff>
                  </from>
                  <to>
                    <xdr:col>2</xdr:col>
                    <xdr:colOff>619125</xdr:colOff>
                    <xdr:row>37</xdr:row>
                    <xdr:rowOff>361950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19050</xdr:colOff>
                    <xdr:row>38</xdr:row>
                    <xdr:rowOff>66675</xdr:rowOff>
                  </from>
                  <to>
                    <xdr:col>2</xdr:col>
                    <xdr:colOff>552450</xdr:colOff>
                    <xdr:row>38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Data!$G$31:$G$33</xm:f>
          </x14:formula1>
          <xm:sqref>D5</xm:sqref>
        </x14:dataValidation>
        <x14:dataValidation type="list" allowBlank="1" showInputMessage="1" showErrorMessage="1" xr:uid="{00000000-0002-0000-0500-000001000000}">
          <x14:formula1>
            <xm:f>Data!$G$30:$G$33</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H95"/>
  <sheetViews>
    <sheetView showGridLines="0" topLeftCell="A51" zoomScale="145" zoomScaleNormal="145" workbookViewId="0">
      <selection activeCell="B92" sqref="B92"/>
    </sheetView>
  </sheetViews>
  <sheetFormatPr defaultRowHeight="15" x14ac:dyDescent="0.25"/>
  <cols>
    <col min="1" max="2" width="3.140625" customWidth="1"/>
    <col min="3" max="3" width="81.85546875" customWidth="1"/>
    <col min="4" max="5" width="9.140625" style="280"/>
  </cols>
  <sheetData>
    <row r="1" spans="1:5" ht="35.450000000000003" customHeight="1" thickBot="1" x14ac:dyDescent="0.3">
      <c r="A1" s="385" t="s">
        <v>188</v>
      </c>
      <c r="B1" s="386"/>
      <c r="C1" s="387"/>
    </row>
    <row r="2" spans="1:5" ht="32.450000000000003" customHeight="1" x14ac:dyDescent="0.25">
      <c r="A2" s="293" t="s">
        <v>6</v>
      </c>
      <c r="B2" s="389" t="s">
        <v>776</v>
      </c>
      <c r="C2" s="389"/>
    </row>
    <row r="3" spans="1:5" x14ac:dyDescent="0.25">
      <c r="A3" s="199"/>
      <c r="B3" s="292"/>
      <c r="C3" s="291"/>
    </row>
    <row r="4" spans="1:5" ht="30.95" customHeight="1" x14ac:dyDescent="0.25">
      <c r="A4" s="227" t="s">
        <v>19</v>
      </c>
      <c r="B4" s="388" t="s">
        <v>768</v>
      </c>
      <c r="C4" s="388"/>
    </row>
    <row r="5" spans="1:5" x14ac:dyDescent="0.25">
      <c r="A5" s="203"/>
      <c r="B5" s="203"/>
      <c r="C5" s="203"/>
    </row>
    <row r="6" spans="1:5" ht="57.95" customHeight="1" x14ac:dyDescent="0.25">
      <c r="A6" s="203"/>
      <c r="B6" s="384" t="s">
        <v>189</v>
      </c>
      <c r="C6" s="384"/>
    </row>
    <row r="7" spans="1:5" x14ac:dyDescent="0.25">
      <c r="A7" s="203"/>
      <c r="B7" s="203"/>
      <c r="C7" s="203"/>
    </row>
    <row r="8" spans="1:5" ht="18" customHeight="1" x14ac:dyDescent="0.25">
      <c r="A8" s="203"/>
      <c r="B8" s="203" t="s">
        <v>717</v>
      </c>
      <c r="C8" s="203"/>
    </row>
    <row r="9" spans="1:5" ht="12.95" customHeight="1" x14ac:dyDescent="0.25">
      <c r="A9" s="203"/>
      <c r="B9" s="203"/>
      <c r="C9" s="203"/>
    </row>
    <row r="10" spans="1:5" ht="18" customHeight="1" x14ac:dyDescent="0.25">
      <c r="A10" s="203"/>
      <c r="B10" s="232"/>
      <c r="C10" s="218" t="s">
        <v>794</v>
      </c>
      <c r="D10" s="280" t="s">
        <v>712</v>
      </c>
      <c r="E10" s="288" t="b">
        <v>0</v>
      </c>
    </row>
    <row r="11" spans="1:5" ht="18" customHeight="1" x14ac:dyDescent="0.25">
      <c r="A11" s="203"/>
      <c r="B11" s="232"/>
      <c r="C11" s="218" t="s">
        <v>795</v>
      </c>
      <c r="D11" s="280" t="s">
        <v>713</v>
      </c>
      <c r="E11" s="288" t="b">
        <v>0</v>
      </c>
    </row>
    <row r="12" spans="1:5" ht="18" customHeight="1" x14ac:dyDescent="0.25">
      <c r="A12" s="203"/>
      <c r="B12" s="232"/>
      <c r="C12" s="218" t="s">
        <v>796</v>
      </c>
      <c r="D12" s="280" t="s">
        <v>714</v>
      </c>
      <c r="E12" s="288" t="b">
        <v>0</v>
      </c>
    </row>
    <row r="13" spans="1:5" ht="18" customHeight="1" x14ac:dyDescent="0.25">
      <c r="A13" s="203"/>
      <c r="B13" s="232"/>
      <c r="C13" s="219" t="s">
        <v>797</v>
      </c>
      <c r="D13" s="280" t="s">
        <v>713</v>
      </c>
      <c r="E13" s="288" t="b">
        <v>0</v>
      </c>
    </row>
    <row r="14" spans="1:5" ht="15.6" customHeight="1" x14ac:dyDescent="0.25">
      <c r="A14" s="203"/>
      <c r="B14" s="232"/>
      <c r="C14" s="219" t="s">
        <v>798</v>
      </c>
      <c r="D14" s="280" t="s">
        <v>712</v>
      </c>
      <c r="E14" s="288" t="b">
        <v>0</v>
      </c>
    </row>
    <row r="15" spans="1:5" ht="32.450000000000003" customHeight="1" x14ac:dyDescent="0.25">
      <c r="A15" s="203"/>
      <c r="B15" s="233"/>
      <c r="C15" s="221" t="s">
        <v>799</v>
      </c>
      <c r="D15" s="280" t="s">
        <v>712</v>
      </c>
      <c r="E15" s="288" t="b">
        <v>0</v>
      </c>
    </row>
    <row r="16" spans="1:5" ht="18" customHeight="1" x14ac:dyDescent="0.25">
      <c r="A16" s="203"/>
      <c r="B16" s="232"/>
      <c r="C16" s="219" t="s">
        <v>800</v>
      </c>
      <c r="D16" s="280" t="s">
        <v>714</v>
      </c>
      <c r="E16" s="288" t="b">
        <v>0</v>
      </c>
    </row>
    <row r="17" spans="1:5" ht="18" customHeight="1" x14ac:dyDescent="0.25">
      <c r="A17" s="203"/>
      <c r="B17" s="232"/>
      <c r="C17" s="219" t="s">
        <v>801</v>
      </c>
      <c r="D17" s="280" t="s">
        <v>714</v>
      </c>
      <c r="E17" s="288" t="b">
        <v>0</v>
      </c>
    </row>
    <row r="18" spans="1:5" ht="33.950000000000003" customHeight="1" x14ac:dyDescent="0.25">
      <c r="A18" s="203"/>
      <c r="B18" s="232"/>
      <c r="C18" s="221" t="s">
        <v>802</v>
      </c>
      <c r="D18" s="280" t="s">
        <v>714</v>
      </c>
      <c r="E18" s="288" t="b">
        <v>0</v>
      </c>
    </row>
    <row r="19" spans="1:5" ht="30.6" customHeight="1" x14ac:dyDescent="0.25">
      <c r="A19" s="203"/>
      <c r="B19" s="232"/>
      <c r="C19" s="220" t="s">
        <v>803</v>
      </c>
      <c r="D19" s="280" t="s">
        <v>714</v>
      </c>
      <c r="E19" s="288" t="b">
        <v>0</v>
      </c>
    </row>
    <row r="20" spans="1:5" ht="21.6" customHeight="1" x14ac:dyDescent="0.25">
      <c r="A20" s="203"/>
      <c r="B20" s="232"/>
      <c r="C20" s="218" t="s">
        <v>804</v>
      </c>
      <c r="D20" s="280" t="s">
        <v>714</v>
      </c>
      <c r="E20" s="288" t="b">
        <v>0</v>
      </c>
    </row>
    <row r="21" spans="1:5" x14ac:dyDescent="0.25">
      <c r="A21" s="203"/>
      <c r="B21" s="199"/>
      <c r="C21" s="203"/>
    </row>
    <row r="22" spans="1:5" x14ac:dyDescent="0.25">
      <c r="A22" s="203"/>
      <c r="B22" s="203" t="s">
        <v>190</v>
      </c>
      <c r="C22" s="203"/>
    </row>
    <row r="23" spans="1:5" x14ac:dyDescent="0.25">
      <c r="A23" s="203"/>
      <c r="B23" s="199"/>
      <c r="C23" s="203"/>
    </row>
    <row r="24" spans="1:5" ht="47.45" customHeight="1" x14ac:dyDescent="0.25">
      <c r="A24" s="203"/>
      <c r="B24" s="222"/>
      <c r="C24" s="220" t="s">
        <v>805</v>
      </c>
      <c r="D24" s="280" t="s">
        <v>712</v>
      </c>
      <c r="E24" s="288" t="b">
        <v>0</v>
      </c>
    </row>
    <row r="25" spans="1:5" ht="27.6" customHeight="1" x14ac:dyDescent="0.25">
      <c r="A25" s="203"/>
      <c r="B25" s="222"/>
      <c r="C25" s="220" t="s">
        <v>806</v>
      </c>
      <c r="D25" s="280" t="s">
        <v>712</v>
      </c>
      <c r="E25" s="288" t="b">
        <v>0</v>
      </c>
    </row>
    <row r="26" spans="1:5" x14ac:dyDescent="0.25">
      <c r="A26" s="203"/>
      <c r="B26" s="203"/>
      <c r="C26" s="203"/>
    </row>
    <row r="27" spans="1:5" x14ac:dyDescent="0.25">
      <c r="A27" s="203"/>
      <c r="B27" s="203" t="s">
        <v>190</v>
      </c>
      <c r="C27" s="203"/>
    </row>
    <row r="28" spans="1:5" ht="12" customHeight="1" x14ac:dyDescent="0.25">
      <c r="A28" s="203"/>
      <c r="B28" s="203"/>
      <c r="C28" s="203"/>
    </row>
    <row r="29" spans="1:5" ht="21.95" customHeight="1" x14ac:dyDescent="0.25">
      <c r="A29" s="203"/>
      <c r="B29" s="234"/>
      <c r="C29" s="218" t="s">
        <v>807</v>
      </c>
      <c r="D29" s="280" t="s">
        <v>714</v>
      </c>
      <c r="E29" s="288" t="b">
        <v>0</v>
      </c>
    </row>
    <row r="30" spans="1:5" ht="33.950000000000003" customHeight="1" x14ac:dyDescent="0.25">
      <c r="A30" s="203"/>
      <c r="B30" s="234"/>
      <c r="C30" s="220" t="s">
        <v>808</v>
      </c>
      <c r="D30" s="280" t="s">
        <v>713</v>
      </c>
      <c r="E30" s="288" t="b">
        <v>0</v>
      </c>
    </row>
    <row r="31" spans="1:5" ht="15.6" customHeight="1" x14ac:dyDescent="0.25">
      <c r="A31" s="203"/>
      <c r="B31" s="199"/>
      <c r="C31" s="203"/>
    </row>
    <row r="32" spans="1:5" x14ac:dyDescent="0.25">
      <c r="A32" s="203"/>
      <c r="B32" s="203" t="s">
        <v>190</v>
      </c>
      <c r="C32" s="203"/>
    </row>
    <row r="33" spans="1:5" x14ac:dyDescent="0.25">
      <c r="A33" s="203"/>
      <c r="B33" s="203"/>
      <c r="C33" s="203"/>
    </row>
    <row r="34" spans="1:5" ht="27.95" customHeight="1" x14ac:dyDescent="0.25">
      <c r="A34" s="203"/>
      <c r="B34" s="222"/>
      <c r="C34" s="220" t="s">
        <v>809</v>
      </c>
      <c r="D34" s="280" t="s">
        <v>714</v>
      </c>
      <c r="E34" s="288" t="b">
        <v>0</v>
      </c>
    </row>
    <row r="35" spans="1:5" ht="49.5" customHeight="1" x14ac:dyDescent="0.25">
      <c r="A35" s="203"/>
      <c r="B35" s="222"/>
      <c r="C35" s="220" t="s">
        <v>810</v>
      </c>
      <c r="D35" s="280" t="s">
        <v>712</v>
      </c>
      <c r="E35" s="288" t="b">
        <v>0</v>
      </c>
    </row>
    <row r="36" spans="1:5" ht="11.45" customHeight="1" x14ac:dyDescent="0.25">
      <c r="A36" s="203"/>
      <c r="B36" s="199"/>
      <c r="C36" s="203"/>
    </row>
    <row r="37" spans="1:5" ht="15.6" customHeight="1" x14ac:dyDescent="0.25">
      <c r="A37" s="203"/>
      <c r="B37" s="203" t="s">
        <v>191</v>
      </c>
      <c r="C37" s="203"/>
    </row>
    <row r="38" spans="1:5" ht="11.45" customHeight="1" x14ac:dyDescent="0.25">
      <c r="A38" s="203"/>
      <c r="B38" s="203"/>
      <c r="C38" s="203"/>
      <c r="E38" s="288"/>
    </row>
    <row r="39" spans="1:5" ht="42.6" customHeight="1" x14ac:dyDescent="0.25">
      <c r="A39" s="203"/>
      <c r="B39" s="222"/>
      <c r="C39" s="220" t="s">
        <v>811</v>
      </c>
      <c r="D39" s="280" t="s">
        <v>713</v>
      </c>
      <c r="E39" s="288" t="b">
        <v>0</v>
      </c>
    </row>
    <row r="40" spans="1:5" ht="38.1" customHeight="1" x14ac:dyDescent="0.25">
      <c r="A40" s="203"/>
      <c r="B40" s="222"/>
      <c r="C40" s="220" t="s">
        <v>812</v>
      </c>
      <c r="D40" s="280" t="s">
        <v>712</v>
      </c>
      <c r="E40" s="288" t="b">
        <v>0</v>
      </c>
    </row>
    <row r="41" spans="1:5" ht="51" customHeight="1" x14ac:dyDescent="0.25">
      <c r="A41" s="203"/>
      <c r="B41" s="222"/>
      <c r="C41" s="220" t="s">
        <v>813</v>
      </c>
      <c r="D41" s="280" t="s">
        <v>712</v>
      </c>
      <c r="E41" s="288" t="b">
        <v>0</v>
      </c>
    </row>
    <row r="42" spans="1:5" ht="20.100000000000001" customHeight="1" x14ac:dyDescent="0.25">
      <c r="A42" s="203"/>
      <c r="B42" s="216"/>
      <c r="C42" s="229" t="s">
        <v>718</v>
      </c>
      <c r="D42" s="317">
        <f>IF(E10=TRUE,SUM(LEFT(D10,1)))+IF(E11=TRUE,SUM(LEFT(D11,1)))+IF(E12=TRUE,SUM(LEFT(D12,1)))+IF(E13=TRUE,SUM(LEFT(D13,1)))+IF(E14=TRUE,SUM(LEFT(D14,1)))+IF(E15=TRUE,SUM(LEFT(D15,1)))+IF(E16=TRUE,SUM(LEFT(D16,1)))+IF(E17=TRUE,SUM(LEFT(D17,1)))+IF(E18=TRUE,SUM(LEFT(D18,1)))+IF(E19=TRUE,SUM(LEFT(D19,1)))+IF(E20=TRUE,SUM(LEFT(D20,1)))+IF(E24=TRUE,SUM(LEFT(D24,1)))+IF(E25=TRUE,SUM(LEFT(D25,1)))+IF(E29=TRUE,SUM(LEFT(D29,1)))+IF(E30=TRUE,SUM(LEFT(D30,1)))+IF(E34=TRUE,SUM(LEFT(D34,1)))+IF(E35=TRUE,SUM(LEFT(D35,1)))+IF(E39=TRUE,SUM(LEFT(D39,1)))+IF(E40=TRUE,SUM(LEFT(D40,1)))+IF(E41=TRUE,SUM(LEFT(D41,1)))</f>
        <v>0</v>
      </c>
    </row>
    <row r="43" spans="1:5" x14ac:dyDescent="0.25">
      <c r="A43" s="203"/>
      <c r="B43" s="203"/>
      <c r="C43" s="203"/>
    </row>
    <row r="44" spans="1:5" ht="29.45" customHeight="1" x14ac:dyDescent="0.25">
      <c r="A44" s="203"/>
      <c r="B44" s="384" t="s">
        <v>192</v>
      </c>
      <c r="C44" s="384"/>
    </row>
    <row r="45" spans="1:5" x14ac:dyDescent="0.25">
      <c r="A45" s="203"/>
      <c r="B45" s="199"/>
      <c r="C45" s="203"/>
    </row>
    <row r="46" spans="1:5" ht="17.45" customHeight="1" x14ac:dyDescent="0.25">
      <c r="A46" s="203"/>
      <c r="B46" s="222"/>
      <c r="C46" s="218" t="s">
        <v>814</v>
      </c>
      <c r="D46" s="280" t="s">
        <v>712</v>
      </c>
      <c r="E46" s="288" t="b">
        <v>0</v>
      </c>
    </row>
    <row r="47" spans="1:5" ht="17.100000000000001" customHeight="1" x14ac:dyDescent="0.25">
      <c r="A47" s="203"/>
      <c r="B47" s="222"/>
      <c r="C47" s="218" t="s">
        <v>815</v>
      </c>
      <c r="D47" s="280" t="s">
        <v>714</v>
      </c>
      <c r="E47" s="288" t="b">
        <v>0</v>
      </c>
    </row>
    <row r="48" spans="1:5" ht="16.5" customHeight="1" x14ac:dyDescent="0.25">
      <c r="A48" s="203"/>
      <c r="B48" s="222"/>
      <c r="C48" s="218" t="s">
        <v>816</v>
      </c>
      <c r="D48" s="280" t="s">
        <v>714</v>
      </c>
      <c r="E48" s="288" t="b">
        <v>0</v>
      </c>
    </row>
    <row r="49" spans="1:5" ht="17.45" customHeight="1" x14ac:dyDescent="0.25">
      <c r="A49" s="203"/>
      <c r="B49" s="222"/>
      <c r="C49" s="219" t="s">
        <v>817</v>
      </c>
      <c r="D49" s="280" t="s">
        <v>714</v>
      </c>
      <c r="E49" s="288" t="b">
        <v>0</v>
      </c>
    </row>
    <row r="50" spans="1:5" ht="44.1" customHeight="1" x14ac:dyDescent="0.25">
      <c r="A50" s="203"/>
      <c r="B50" s="222"/>
      <c r="C50" s="220" t="s">
        <v>818</v>
      </c>
      <c r="D50" s="280" t="s">
        <v>712</v>
      </c>
      <c r="E50" s="288" t="b">
        <v>0</v>
      </c>
    </row>
    <row r="51" spans="1:5" ht="18.95" customHeight="1" x14ac:dyDescent="0.25">
      <c r="A51" s="203"/>
      <c r="B51" s="222"/>
      <c r="C51" s="219" t="s">
        <v>819</v>
      </c>
      <c r="D51" s="280" t="s">
        <v>714</v>
      </c>
      <c r="E51" s="288" t="b">
        <v>0</v>
      </c>
    </row>
    <row r="52" spans="1:5" ht="29.1" customHeight="1" x14ac:dyDescent="0.25">
      <c r="A52" s="203"/>
      <c r="B52" s="222"/>
      <c r="C52" s="220" t="s">
        <v>820</v>
      </c>
      <c r="D52" s="280" t="s">
        <v>712</v>
      </c>
      <c r="E52" s="288" t="b">
        <v>0</v>
      </c>
    </row>
    <row r="53" spans="1:5" ht="16.5" customHeight="1" x14ac:dyDescent="0.25">
      <c r="A53" s="203"/>
      <c r="B53" s="222"/>
      <c r="C53" s="219" t="s">
        <v>821</v>
      </c>
      <c r="D53" s="280" t="s">
        <v>714</v>
      </c>
      <c r="E53" s="288" t="b">
        <v>0</v>
      </c>
    </row>
    <row r="54" spans="1:5" ht="18" customHeight="1" x14ac:dyDescent="0.25">
      <c r="A54" s="203"/>
      <c r="B54" s="222"/>
      <c r="C54" s="221" t="s">
        <v>822</v>
      </c>
      <c r="D54" s="280" t="s">
        <v>713</v>
      </c>
      <c r="E54" s="288" t="b">
        <v>0</v>
      </c>
    </row>
    <row r="55" spans="1:5" ht="17.100000000000001" customHeight="1" x14ac:dyDescent="0.25">
      <c r="A55" s="203"/>
      <c r="B55" s="222"/>
      <c r="C55" s="219" t="s">
        <v>823</v>
      </c>
      <c r="D55" s="280" t="s">
        <v>714</v>
      </c>
      <c r="E55" s="288" t="b">
        <v>0</v>
      </c>
    </row>
    <row r="56" spans="1:5" ht="36.6" customHeight="1" x14ac:dyDescent="0.25">
      <c r="A56" s="203"/>
      <c r="B56" s="222"/>
      <c r="C56" s="220" t="s">
        <v>824</v>
      </c>
      <c r="D56" s="280" t="s">
        <v>713</v>
      </c>
      <c r="E56" s="288" t="b">
        <v>0</v>
      </c>
    </row>
    <row r="57" spans="1:5" x14ac:dyDescent="0.25">
      <c r="A57" s="203"/>
      <c r="B57" s="203"/>
      <c r="C57" s="230" t="s">
        <v>719</v>
      </c>
      <c r="D57" s="317">
        <f>IF(E46=TRUE,SUM(LEFT(D46,1)))+IF(E47=TRUE,SUM(LEFT(D47,1)))+IF(E48=TRUE,SUM(LEFT(D48,1)))+IF(E49=TRUE,SUM(LEFT(D49,1)))+IF(E50=TRUE,SUM(LEFT(D50,1)))+IF(E51=TRUE,SUM(LEFT(D51,1)))+IF(E52=TRUE,SUM(LEFT(D52,1)))+IF(E53=TRUE,SUM(LEFT(D53,1)))+IF(E54=TRUE,SUM(LEFT(D54,1)))+IF(E55=TRUE,SUM(LEFT(D55,1)))+IF(E56=TRUE,SUM(LEFT(D56,1)))</f>
        <v>0</v>
      </c>
    </row>
    <row r="58" spans="1:5" ht="10.5" customHeight="1" x14ac:dyDescent="0.25">
      <c r="A58" s="203"/>
      <c r="B58" s="203"/>
      <c r="C58" s="230"/>
      <c r="D58" s="318"/>
    </row>
    <row r="59" spans="1:5" ht="29.25" customHeight="1" x14ac:dyDescent="0.25">
      <c r="A59" s="203"/>
      <c r="B59" s="384" t="s">
        <v>193</v>
      </c>
      <c r="C59" s="384"/>
    </row>
    <row r="60" spans="1:5" ht="15.95" customHeight="1" x14ac:dyDescent="0.25">
      <c r="A60" s="203"/>
      <c r="B60" s="214"/>
      <c r="C60" s="214"/>
    </row>
    <row r="61" spans="1:5" ht="23.1" customHeight="1" x14ac:dyDescent="0.25">
      <c r="A61" s="203"/>
      <c r="B61" s="203"/>
      <c r="C61" s="203"/>
    </row>
    <row r="62" spans="1:5" x14ac:dyDescent="0.25">
      <c r="A62" s="203" t="s">
        <v>27</v>
      </c>
      <c r="B62" s="203" t="s">
        <v>194</v>
      </c>
      <c r="C62" s="203"/>
    </row>
    <row r="63" spans="1:5" x14ac:dyDescent="0.25">
      <c r="A63" s="203"/>
      <c r="B63" s="203"/>
      <c r="C63" s="203"/>
    </row>
    <row r="64" spans="1:5" ht="27.95" customHeight="1" x14ac:dyDescent="0.25">
      <c r="A64" s="203"/>
      <c r="B64" s="384" t="s">
        <v>767</v>
      </c>
      <c r="C64" s="384"/>
    </row>
    <row r="65" spans="1:5" x14ac:dyDescent="0.25">
      <c r="A65" s="203"/>
      <c r="B65" s="203"/>
      <c r="C65" s="203"/>
    </row>
    <row r="66" spans="1:5" ht="30" customHeight="1" x14ac:dyDescent="0.25">
      <c r="A66" s="203"/>
      <c r="B66" s="384" t="s">
        <v>195</v>
      </c>
      <c r="C66" s="384"/>
    </row>
    <row r="67" spans="1:5" x14ac:dyDescent="0.25">
      <c r="A67" s="203"/>
      <c r="B67" s="203"/>
      <c r="C67" s="203"/>
    </row>
    <row r="68" spans="1:5" ht="16.5" customHeight="1" x14ac:dyDescent="0.25">
      <c r="A68" s="203"/>
      <c r="B68" s="222"/>
      <c r="C68" s="218" t="s">
        <v>662</v>
      </c>
      <c r="D68" s="284" t="b">
        <v>0</v>
      </c>
    </row>
    <row r="69" spans="1:5" ht="16.5" customHeight="1" x14ac:dyDescent="0.25">
      <c r="A69" s="203"/>
      <c r="B69" s="222"/>
      <c r="C69" s="219" t="s">
        <v>652</v>
      </c>
      <c r="D69" s="284" t="b">
        <v>0</v>
      </c>
    </row>
    <row r="70" spans="1:5" ht="95.25" customHeight="1" x14ac:dyDescent="0.25">
      <c r="A70" s="203"/>
      <c r="B70" s="233"/>
      <c r="C70" s="221" t="s">
        <v>825</v>
      </c>
      <c r="D70" s="284" t="b">
        <v>0</v>
      </c>
    </row>
    <row r="71" spans="1:5" s="231" customFormat="1" ht="95.25" customHeight="1" x14ac:dyDescent="0.25">
      <c r="A71" s="199"/>
      <c r="B71" s="233"/>
      <c r="C71" s="221" t="s">
        <v>826</v>
      </c>
      <c r="D71" s="289" t="b">
        <v>0</v>
      </c>
      <c r="E71" s="318"/>
    </row>
    <row r="72" spans="1:5" ht="15.95" customHeight="1" x14ac:dyDescent="0.25">
      <c r="A72" s="203"/>
      <c r="B72" s="222"/>
      <c r="C72" s="219" t="s">
        <v>653</v>
      </c>
      <c r="D72" s="284" t="b">
        <v>0</v>
      </c>
    </row>
    <row r="73" spans="1:5" ht="27" customHeight="1" x14ac:dyDescent="0.25">
      <c r="A73" s="203"/>
      <c r="B73" s="222"/>
      <c r="C73" s="220" t="s">
        <v>661</v>
      </c>
      <c r="D73" s="284" t="b">
        <v>0</v>
      </c>
    </row>
    <row r="74" spans="1:5" ht="27" customHeight="1" x14ac:dyDescent="0.25">
      <c r="A74" s="203"/>
      <c r="B74" s="222"/>
      <c r="C74" s="221" t="s">
        <v>792</v>
      </c>
      <c r="D74" s="284" t="b">
        <v>0</v>
      </c>
    </row>
    <row r="75" spans="1:5" ht="18.95" customHeight="1" x14ac:dyDescent="0.25">
      <c r="A75" s="203"/>
      <c r="B75" s="222"/>
      <c r="C75" s="219" t="s">
        <v>654</v>
      </c>
      <c r="D75" s="284" t="b">
        <v>0</v>
      </c>
    </row>
    <row r="76" spans="1:5" ht="19.5" customHeight="1" x14ac:dyDescent="0.25">
      <c r="A76" s="203"/>
      <c r="B76" s="222"/>
      <c r="C76" s="219" t="s">
        <v>655</v>
      </c>
      <c r="D76" s="284" t="b">
        <v>0</v>
      </c>
    </row>
    <row r="77" spans="1:5" ht="30" customHeight="1" x14ac:dyDescent="0.25">
      <c r="A77" s="203"/>
      <c r="B77" s="222"/>
      <c r="C77" s="220" t="s">
        <v>656</v>
      </c>
      <c r="D77" s="284" t="b">
        <v>0</v>
      </c>
    </row>
    <row r="78" spans="1:5" ht="44.1" customHeight="1" x14ac:dyDescent="0.25">
      <c r="A78" s="203"/>
      <c r="B78" s="222"/>
      <c r="C78" s="220" t="s">
        <v>657</v>
      </c>
      <c r="D78" s="284" t="b">
        <v>0</v>
      </c>
    </row>
    <row r="79" spans="1:5" ht="48.6" customHeight="1" x14ac:dyDescent="0.25">
      <c r="A79" s="203"/>
      <c r="B79" s="222"/>
      <c r="C79" s="220" t="s">
        <v>658</v>
      </c>
      <c r="D79" s="284" t="b">
        <v>0</v>
      </c>
    </row>
    <row r="80" spans="1:5" ht="22.5" customHeight="1" x14ac:dyDescent="0.25">
      <c r="A80" s="203"/>
      <c r="B80" s="222"/>
      <c r="C80" s="220" t="s">
        <v>659</v>
      </c>
      <c r="D80" s="284" t="b">
        <v>0</v>
      </c>
    </row>
    <row r="81" spans="1:8" ht="17.100000000000001" customHeight="1" x14ac:dyDescent="0.25">
      <c r="A81" s="203"/>
      <c r="B81" s="222"/>
      <c r="C81" s="221" t="s">
        <v>660</v>
      </c>
      <c r="D81" s="284" t="b">
        <v>0</v>
      </c>
    </row>
    <row r="82" spans="1:8" ht="25.5" customHeight="1" x14ac:dyDescent="0.25">
      <c r="A82" s="203"/>
      <c r="B82" s="222"/>
      <c r="C82" s="221" t="s">
        <v>793</v>
      </c>
      <c r="D82" s="288" t="b">
        <v>0</v>
      </c>
    </row>
    <row r="83" spans="1:8" x14ac:dyDescent="0.25">
      <c r="A83" s="203"/>
      <c r="B83" s="199"/>
      <c r="C83" s="279" t="s">
        <v>720</v>
      </c>
      <c r="D83" s="317">
        <f>COUNTIF(D68:D82,"true")</f>
        <v>0</v>
      </c>
      <c r="E83" s="294"/>
      <c r="F83" s="231"/>
      <c r="G83" s="231"/>
      <c r="H83" s="231"/>
    </row>
    <row r="84" spans="1:8" ht="29.45" customHeight="1" x14ac:dyDescent="0.25">
      <c r="A84" s="203"/>
      <c r="B84" s="203"/>
      <c r="C84" s="228" t="s">
        <v>196</v>
      </c>
    </row>
    <row r="85" spans="1:8" x14ac:dyDescent="0.25">
      <c r="A85" s="203"/>
      <c r="B85" s="203"/>
      <c r="C85" s="320" t="s">
        <v>827</v>
      </c>
    </row>
    <row r="86" spans="1:8" x14ac:dyDescent="0.25">
      <c r="A86" s="203"/>
      <c r="B86" s="203"/>
      <c r="C86" s="319"/>
    </row>
    <row r="87" spans="1:8" x14ac:dyDescent="0.25">
      <c r="B87" s="383" t="s">
        <v>781</v>
      </c>
      <c r="C87" s="383"/>
    </row>
    <row r="88" spans="1:8" ht="7.5" customHeight="1" x14ac:dyDescent="0.25"/>
    <row r="89" spans="1:8" x14ac:dyDescent="0.25">
      <c r="B89" s="382" t="s">
        <v>782</v>
      </c>
      <c r="C89" s="382"/>
    </row>
    <row r="90" spans="1:8" x14ac:dyDescent="0.25">
      <c r="B90" s="382"/>
      <c r="C90" s="382"/>
    </row>
    <row r="91" spans="1:8" ht="34.5" customHeight="1" x14ac:dyDescent="0.25">
      <c r="B91" s="382"/>
      <c r="C91" s="382"/>
    </row>
    <row r="92" spans="1:8" ht="21" customHeight="1" x14ac:dyDescent="0.25">
      <c r="A92" s="203"/>
      <c r="B92" s="222"/>
      <c r="C92" s="220" t="s">
        <v>783</v>
      </c>
      <c r="D92" s="284" t="b">
        <v>0</v>
      </c>
    </row>
    <row r="93" spans="1:8" ht="22.5" customHeight="1" x14ac:dyDescent="0.25">
      <c r="A93" s="203"/>
      <c r="B93" s="222"/>
      <c r="C93" s="220" t="s">
        <v>784</v>
      </c>
      <c r="D93" s="284" t="b">
        <v>0</v>
      </c>
    </row>
    <row r="94" spans="1:8" ht="17.100000000000001" customHeight="1" x14ac:dyDescent="0.25">
      <c r="A94" s="203"/>
      <c r="B94" s="222"/>
      <c r="C94" s="221" t="s">
        <v>785</v>
      </c>
      <c r="D94" s="284" t="b">
        <v>0</v>
      </c>
    </row>
    <row r="95" spans="1:8" ht="20.100000000000001" customHeight="1" x14ac:dyDescent="0.25">
      <c r="A95" s="203"/>
      <c r="B95" s="222"/>
      <c r="C95" s="221" t="s">
        <v>786</v>
      </c>
      <c r="D95" s="288" t="b">
        <v>0</v>
      </c>
    </row>
  </sheetData>
  <sheetProtection algorithmName="SHA-512" hashValue="IPYqbfXYro2ElcW000ychUCy/uqJzEqtxWFki+2X5XoHk0Dy/YW1ADj+t+cOqR2LNUrLDJiWRvlxhcoDbWLxUQ==" saltValue="c7eT+Z7yZLKrb5SOmTlJDA==" spinCount="100000" sheet="1" selectLockedCells="1"/>
  <mergeCells count="10">
    <mergeCell ref="B89:C91"/>
    <mergeCell ref="B87:C87"/>
    <mergeCell ref="B64:C64"/>
    <mergeCell ref="B66:C66"/>
    <mergeCell ref="A1:C1"/>
    <mergeCell ref="B4:C4"/>
    <mergeCell ref="B6:C6"/>
    <mergeCell ref="B44:C44"/>
    <mergeCell ref="B59:C59"/>
    <mergeCell ref="B2:C2"/>
  </mergeCells>
  <dataValidations count="2">
    <dataValidation type="list" allowBlank="1" showDropDown="1" showErrorMessage="1" error="To select this Feature or Amenity, type in &quot;x&quot;." prompt="To select this Feature or Amenity, type in &quot;x&quot;." sqref="B10:B20" xr:uid="{00000000-0002-0000-0600-000000000000}">
      <formula1>"x,X"</formula1>
    </dataValidation>
    <dataValidation type="list" allowBlank="1" showDropDown="1" showErrorMessage="1" error="To select this Feature or Amenity, type in &quot;x&quot;." sqref="B92:B95 B29:B30 B34:B35 B39:B42 B46:B56 B24:B25 B68:B82" xr:uid="{00000000-0002-0000-0600-000001000000}">
      <formula1>"x,X"</formula1>
    </dataValidation>
  </dataValidations>
  <pageMargins left="0.7" right="0.7" top="0.75" bottom="0.75" header="0.3" footer="0.3"/>
  <pageSetup scale="92" fitToHeight="0" orientation="portrait" r:id="rId1"/>
  <headerFooter>
    <oddHeader>&amp;C&amp;"-,Bold"&amp;18Non-Competitive Application Form</oddHeader>
    <oddFooter xml:space="preserve">&amp;L&amp;9NCA (Rev. 06-2024)
67-21.003(1)(b), F.A.C.&amp;11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1</xdr:col>
                    <xdr:colOff>9525</xdr:colOff>
                    <xdr:row>9</xdr:row>
                    <xdr:rowOff>0</xdr:rowOff>
                  </from>
                  <to>
                    <xdr:col>2</xdr:col>
                    <xdr:colOff>542925</xdr:colOff>
                    <xdr:row>9</xdr:row>
                    <xdr:rowOff>219075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1</xdr:col>
                    <xdr:colOff>9525</xdr:colOff>
                    <xdr:row>10</xdr:row>
                    <xdr:rowOff>0</xdr:rowOff>
                  </from>
                  <to>
                    <xdr:col>2</xdr:col>
                    <xdr:colOff>542925</xdr:colOff>
                    <xdr:row>10</xdr:row>
                    <xdr:rowOff>219075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1</xdr:col>
                    <xdr:colOff>9525</xdr:colOff>
                    <xdr:row>11</xdr:row>
                    <xdr:rowOff>0</xdr:rowOff>
                  </from>
                  <to>
                    <xdr:col>2</xdr:col>
                    <xdr:colOff>542925</xdr:colOff>
                    <xdr:row>11</xdr:row>
                    <xdr:rowOff>219075</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1</xdr:col>
                    <xdr:colOff>9525</xdr:colOff>
                    <xdr:row>12</xdr:row>
                    <xdr:rowOff>0</xdr:rowOff>
                  </from>
                  <to>
                    <xdr:col>2</xdr:col>
                    <xdr:colOff>542925</xdr:colOff>
                    <xdr:row>12</xdr:row>
                    <xdr:rowOff>219075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1</xdr:col>
                    <xdr:colOff>9525</xdr:colOff>
                    <xdr:row>13</xdr:row>
                    <xdr:rowOff>0</xdr:rowOff>
                  </from>
                  <to>
                    <xdr:col>2</xdr:col>
                    <xdr:colOff>542925</xdr:colOff>
                    <xdr:row>14</xdr:row>
                    <xdr:rowOff>28575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1</xdr:col>
                    <xdr:colOff>0</xdr:colOff>
                    <xdr:row>14</xdr:row>
                    <xdr:rowOff>95250</xdr:rowOff>
                  </from>
                  <to>
                    <xdr:col>2</xdr:col>
                    <xdr:colOff>533400</xdr:colOff>
                    <xdr:row>14</xdr:row>
                    <xdr:rowOff>314325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1</xdr:col>
                    <xdr:colOff>9525</xdr:colOff>
                    <xdr:row>15</xdr:row>
                    <xdr:rowOff>0</xdr:rowOff>
                  </from>
                  <to>
                    <xdr:col>2</xdr:col>
                    <xdr:colOff>542925</xdr:colOff>
                    <xdr:row>15</xdr:row>
                    <xdr:rowOff>219075</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1</xdr:col>
                    <xdr:colOff>9525</xdr:colOff>
                    <xdr:row>16</xdr:row>
                    <xdr:rowOff>0</xdr:rowOff>
                  </from>
                  <to>
                    <xdr:col>2</xdr:col>
                    <xdr:colOff>542925</xdr:colOff>
                    <xdr:row>16</xdr:row>
                    <xdr:rowOff>219075</xdr:rowOff>
                  </to>
                </anchor>
              </controlPr>
            </control>
          </mc:Choice>
        </mc:AlternateContent>
        <mc:AlternateContent xmlns:mc="http://schemas.openxmlformats.org/markup-compatibility/2006">
          <mc:Choice Requires="x14">
            <control shapeId="8204" r:id="rId12" name="Check Box 12">
              <controlPr defaultSize="0" autoFill="0" autoLine="0" autoPict="0">
                <anchor moveWithCells="1">
                  <from>
                    <xdr:col>1</xdr:col>
                    <xdr:colOff>9525</xdr:colOff>
                    <xdr:row>17</xdr:row>
                    <xdr:rowOff>104775</xdr:rowOff>
                  </from>
                  <to>
                    <xdr:col>2</xdr:col>
                    <xdr:colOff>542925</xdr:colOff>
                    <xdr:row>17</xdr:row>
                    <xdr:rowOff>323850</xdr:rowOff>
                  </to>
                </anchor>
              </controlPr>
            </control>
          </mc:Choice>
        </mc:AlternateContent>
        <mc:AlternateContent xmlns:mc="http://schemas.openxmlformats.org/markup-compatibility/2006">
          <mc:Choice Requires="x14">
            <control shapeId="8205" r:id="rId13" name="Check Box 13">
              <controlPr defaultSize="0" autoFill="0" autoLine="0" autoPict="0">
                <anchor moveWithCells="1">
                  <from>
                    <xdr:col>0</xdr:col>
                    <xdr:colOff>219075</xdr:colOff>
                    <xdr:row>18</xdr:row>
                    <xdr:rowOff>85725</xdr:rowOff>
                  </from>
                  <to>
                    <xdr:col>2</xdr:col>
                    <xdr:colOff>523875</xdr:colOff>
                    <xdr:row>18</xdr:row>
                    <xdr:rowOff>304800</xdr:rowOff>
                  </to>
                </anchor>
              </controlPr>
            </control>
          </mc:Choice>
        </mc:AlternateContent>
        <mc:AlternateContent xmlns:mc="http://schemas.openxmlformats.org/markup-compatibility/2006">
          <mc:Choice Requires="x14">
            <control shapeId="8206" r:id="rId14" name="Check Box 14">
              <controlPr defaultSize="0" autoFill="0" autoLine="0" autoPict="0">
                <anchor moveWithCells="1">
                  <from>
                    <xdr:col>1</xdr:col>
                    <xdr:colOff>9525</xdr:colOff>
                    <xdr:row>19</xdr:row>
                    <xdr:rowOff>0</xdr:rowOff>
                  </from>
                  <to>
                    <xdr:col>2</xdr:col>
                    <xdr:colOff>542925</xdr:colOff>
                    <xdr:row>19</xdr:row>
                    <xdr:rowOff>219075</xdr:rowOff>
                  </to>
                </anchor>
              </controlPr>
            </control>
          </mc:Choice>
        </mc:AlternateContent>
        <mc:AlternateContent xmlns:mc="http://schemas.openxmlformats.org/markup-compatibility/2006">
          <mc:Choice Requires="x14">
            <control shapeId="8207" r:id="rId15" name="Check Box 15">
              <controlPr defaultSize="0" autoFill="0" autoLine="0" autoPict="0">
                <anchor moveWithCells="1">
                  <from>
                    <xdr:col>1</xdr:col>
                    <xdr:colOff>9525</xdr:colOff>
                    <xdr:row>23</xdr:row>
                    <xdr:rowOff>152400</xdr:rowOff>
                  </from>
                  <to>
                    <xdr:col>2</xdr:col>
                    <xdr:colOff>542925</xdr:colOff>
                    <xdr:row>23</xdr:row>
                    <xdr:rowOff>371475</xdr:rowOff>
                  </to>
                </anchor>
              </controlPr>
            </control>
          </mc:Choice>
        </mc:AlternateContent>
        <mc:AlternateContent xmlns:mc="http://schemas.openxmlformats.org/markup-compatibility/2006">
          <mc:Choice Requires="x14">
            <control shapeId="8208" r:id="rId16" name="Check Box 16">
              <controlPr defaultSize="0" autoFill="0" autoLine="0" autoPict="0">
                <anchor moveWithCells="1">
                  <from>
                    <xdr:col>1</xdr:col>
                    <xdr:colOff>9525</xdr:colOff>
                    <xdr:row>24</xdr:row>
                    <xdr:rowOff>76200</xdr:rowOff>
                  </from>
                  <to>
                    <xdr:col>2</xdr:col>
                    <xdr:colOff>542925</xdr:colOff>
                    <xdr:row>24</xdr:row>
                    <xdr:rowOff>295275</xdr:rowOff>
                  </to>
                </anchor>
              </controlPr>
            </control>
          </mc:Choice>
        </mc:AlternateContent>
        <mc:AlternateContent xmlns:mc="http://schemas.openxmlformats.org/markup-compatibility/2006">
          <mc:Choice Requires="x14">
            <control shapeId="8209" r:id="rId17" name="Check Box 17">
              <controlPr defaultSize="0" autoFill="0" autoLine="0" autoPict="0">
                <anchor moveWithCells="1">
                  <from>
                    <xdr:col>1</xdr:col>
                    <xdr:colOff>9525</xdr:colOff>
                    <xdr:row>28</xdr:row>
                    <xdr:rowOff>0</xdr:rowOff>
                  </from>
                  <to>
                    <xdr:col>2</xdr:col>
                    <xdr:colOff>542925</xdr:colOff>
                    <xdr:row>28</xdr:row>
                    <xdr:rowOff>219075</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1</xdr:col>
                    <xdr:colOff>9525</xdr:colOff>
                    <xdr:row>29</xdr:row>
                    <xdr:rowOff>104775</xdr:rowOff>
                  </from>
                  <to>
                    <xdr:col>2</xdr:col>
                    <xdr:colOff>542925</xdr:colOff>
                    <xdr:row>29</xdr:row>
                    <xdr:rowOff>333375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1</xdr:col>
                    <xdr:colOff>9525</xdr:colOff>
                    <xdr:row>33</xdr:row>
                    <xdr:rowOff>66675</xdr:rowOff>
                  </from>
                  <to>
                    <xdr:col>2</xdr:col>
                    <xdr:colOff>542925</xdr:colOff>
                    <xdr:row>33</xdr:row>
                    <xdr:rowOff>295275</xdr:rowOff>
                  </to>
                </anchor>
              </controlPr>
            </control>
          </mc:Choice>
        </mc:AlternateContent>
        <mc:AlternateContent xmlns:mc="http://schemas.openxmlformats.org/markup-compatibility/2006">
          <mc:Choice Requires="x14">
            <control shapeId="8212" r:id="rId20" name="Check Box 20">
              <controlPr defaultSize="0" autoFill="0" autoLine="0" autoPict="0">
                <anchor moveWithCells="1">
                  <from>
                    <xdr:col>1</xdr:col>
                    <xdr:colOff>9525</xdr:colOff>
                    <xdr:row>34</xdr:row>
                    <xdr:rowOff>180975</xdr:rowOff>
                  </from>
                  <to>
                    <xdr:col>2</xdr:col>
                    <xdr:colOff>542925</xdr:colOff>
                    <xdr:row>34</xdr:row>
                    <xdr:rowOff>409575</xdr:rowOff>
                  </to>
                </anchor>
              </controlPr>
            </control>
          </mc:Choice>
        </mc:AlternateContent>
        <mc:AlternateContent xmlns:mc="http://schemas.openxmlformats.org/markup-compatibility/2006">
          <mc:Choice Requires="x14">
            <control shapeId="8213" r:id="rId21" name="Check Box 21">
              <controlPr defaultSize="0" autoFill="0" autoLine="0" autoPict="0">
                <anchor moveWithCells="1">
                  <from>
                    <xdr:col>1</xdr:col>
                    <xdr:colOff>0</xdr:colOff>
                    <xdr:row>38</xdr:row>
                    <xdr:rowOff>123825</xdr:rowOff>
                  </from>
                  <to>
                    <xdr:col>2</xdr:col>
                    <xdr:colOff>533400</xdr:colOff>
                    <xdr:row>38</xdr:row>
                    <xdr:rowOff>352425</xdr:rowOff>
                  </to>
                </anchor>
              </controlPr>
            </control>
          </mc:Choice>
        </mc:AlternateContent>
        <mc:AlternateContent xmlns:mc="http://schemas.openxmlformats.org/markup-compatibility/2006">
          <mc:Choice Requires="x14">
            <control shapeId="8214" r:id="rId22" name="Check Box 22">
              <controlPr defaultSize="0" autoFill="0" autoLine="0" autoPict="0">
                <anchor moveWithCells="1">
                  <from>
                    <xdr:col>1</xdr:col>
                    <xdr:colOff>0</xdr:colOff>
                    <xdr:row>39</xdr:row>
                    <xdr:rowOff>123825</xdr:rowOff>
                  </from>
                  <to>
                    <xdr:col>2</xdr:col>
                    <xdr:colOff>533400</xdr:colOff>
                    <xdr:row>39</xdr:row>
                    <xdr:rowOff>352425</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0</xdr:col>
                    <xdr:colOff>219075</xdr:colOff>
                    <xdr:row>40</xdr:row>
                    <xdr:rowOff>180975</xdr:rowOff>
                  </from>
                  <to>
                    <xdr:col>2</xdr:col>
                    <xdr:colOff>523875</xdr:colOff>
                    <xdr:row>40</xdr:row>
                    <xdr:rowOff>409575</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1</xdr:col>
                    <xdr:colOff>9525</xdr:colOff>
                    <xdr:row>45</xdr:row>
                    <xdr:rowOff>0</xdr:rowOff>
                  </from>
                  <to>
                    <xdr:col>2</xdr:col>
                    <xdr:colOff>542925</xdr:colOff>
                    <xdr:row>46</xdr:row>
                    <xdr:rowOff>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1</xdr:col>
                    <xdr:colOff>9525</xdr:colOff>
                    <xdr:row>46</xdr:row>
                    <xdr:rowOff>0</xdr:rowOff>
                  </from>
                  <to>
                    <xdr:col>2</xdr:col>
                    <xdr:colOff>542925</xdr:colOff>
                    <xdr:row>47</xdr:row>
                    <xdr:rowOff>9525</xdr:rowOff>
                  </to>
                </anchor>
              </controlPr>
            </control>
          </mc:Choice>
        </mc:AlternateContent>
        <mc:AlternateContent xmlns:mc="http://schemas.openxmlformats.org/markup-compatibility/2006">
          <mc:Choice Requires="x14">
            <control shapeId="8218" r:id="rId26" name="Check Box 26">
              <controlPr defaultSize="0" autoFill="0" autoLine="0" autoPict="0">
                <anchor moveWithCells="1">
                  <from>
                    <xdr:col>1</xdr:col>
                    <xdr:colOff>9525</xdr:colOff>
                    <xdr:row>47</xdr:row>
                    <xdr:rowOff>0</xdr:rowOff>
                  </from>
                  <to>
                    <xdr:col>2</xdr:col>
                    <xdr:colOff>542925</xdr:colOff>
                    <xdr:row>48</xdr:row>
                    <xdr:rowOff>9525</xdr:rowOff>
                  </to>
                </anchor>
              </controlPr>
            </control>
          </mc:Choice>
        </mc:AlternateContent>
        <mc:AlternateContent xmlns:mc="http://schemas.openxmlformats.org/markup-compatibility/2006">
          <mc:Choice Requires="x14">
            <control shapeId="8219" r:id="rId27" name="Check Box 27">
              <controlPr defaultSize="0" autoFill="0" autoLine="0" autoPict="0">
                <anchor moveWithCells="1">
                  <from>
                    <xdr:col>1</xdr:col>
                    <xdr:colOff>9525</xdr:colOff>
                    <xdr:row>48</xdr:row>
                    <xdr:rowOff>0</xdr:rowOff>
                  </from>
                  <to>
                    <xdr:col>2</xdr:col>
                    <xdr:colOff>542925</xdr:colOff>
                    <xdr:row>49</xdr:row>
                    <xdr:rowOff>0</xdr:rowOff>
                  </to>
                </anchor>
              </controlPr>
            </control>
          </mc:Choice>
        </mc:AlternateContent>
        <mc:AlternateContent xmlns:mc="http://schemas.openxmlformats.org/markup-compatibility/2006">
          <mc:Choice Requires="x14">
            <control shapeId="8220" r:id="rId28" name="Check Box 28">
              <controlPr defaultSize="0" autoFill="0" autoLine="0" autoPict="0">
                <anchor moveWithCells="1">
                  <from>
                    <xdr:col>1</xdr:col>
                    <xdr:colOff>9525</xdr:colOff>
                    <xdr:row>49</xdr:row>
                    <xdr:rowOff>161925</xdr:rowOff>
                  </from>
                  <to>
                    <xdr:col>2</xdr:col>
                    <xdr:colOff>542925</xdr:colOff>
                    <xdr:row>49</xdr:row>
                    <xdr:rowOff>381000</xdr:rowOff>
                  </to>
                </anchor>
              </controlPr>
            </control>
          </mc:Choice>
        </mc:AlternateContent>
        <mc:AlternateContent xmlns:mc="http://schemas.openxmlformats.org/markup-compatibility/2006">
          <mc:Choice Requires="x14">
            <control shapeId="8221" r:id="rId29" name="Check Box 29">
              <controlPr defaultSize="0" autoFill="0" autoLine="0" autoPict="0">
                <anchor moveWithCells="1">
                  <from>
                    <xdr:col>1</xdr:col>
                    <xdr:colOff>9525</xdr:colOff>
                    <xdr:row>50</xdr:row>
                    <xdr:rowOff>0</xdr:rowOff>
                  </from>
                  <to>
                    <xdr:col>2</xdr:col>
                    <xdr:colOff>542925</xdr:colOff>
                    <xdr:row>50</xdr:row>
                    <xdr:rowOff>219075</xdr:rowOff>
                  </to>
                </anchor>
              </controlPr>
            </control>
          </mc:Choice>
        </mc:AlternateContent>
        <mc:AlternateContent xmlns:mc="http://schemas.openxmlformats.org/markup-compatibility/2006">
          <mc:Choice Requires="x14">
            <control shapeId="8222" r:id="rId30" name="Check Box 30">
              <controlPr defaultSize="0" autoFill="0" autoLine="0" autoPict="0">
                <anchor moveWithCells="1">
                  <from>
                    <xdr:col>1</xdr:col>
                    <xdr:colOff>0</xdr:colOff>
                    <xdr:row>51</xdr:row>
                    <xdr:rowOff>85725</xdr:rowOff>
                  </from>
                  <to>
                    <xdr:col>2</xdr:col>
                    <xdr:colOff>533400</xdr:colOff>
                    <xdr:row>51</xdr:row>
                    <xdr:rowOff>304800</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from>
                    <xdr:col>1</xdr:col>
                    <xdr:colOff>9525</xdr:colOff>
                    <xdr:row>52</xdr:row>
                    <xdr:rowOff>0</xdr:rowOff>
                  </from>
                  <to>
                    <xdr:col>2</xdr:col>
                    <xdr:colOff>542925</xdr:colOff>
                    <xdr:row>53</xdr:row>
                    <xdr:rowOff>9525</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from>
                    <xdr:col>1</xdr:col>
                    <xdr:colOff>9525</xdr:colOff>
                    <xdr:row>53</xdr:row>
                    <xdr:rowOff>0</xdr:rowOff>
                  </from>
                  <to>
                    <xdr:col>2</xdr:col>
                    <xdr:colOff>542925</xdr:colOff>
                    <xdr:row>53</xdr:row>
                    <xdr:rowOff>219075</xdr:rowOff>
                  </to>
                </anchor>
              </controlPr>
            </control>
          </mc:Choice>
        </mc:AlternateContent>
        <mc:AlternateContent xmlns:mc="http://schemas.openxmlformats.org/markup-compatibility/2006">
          <mc:Choice Requires="x14">
            <control shapeId="8225" r:id="rId33" name="Check Box 33">
              <controlPr defaultSize="0" autoFill="0" autoLine="0" autoPict="0">
                <anchor moveWithCells="1">
                  <from>
                    <xdr:col>1</xdr:col>
                    <xdr:colOff>9525</xdr:colOff>
                    <xdr:row>54</xdr:row>
                    <xdr:rowOff>0</xdr:rowOff>
                  </from>
                  <to>
                    <xdr:col>2</xdr:col>
                    <xdr:colOff>542925</xdr:colOff>
                    <xdr:row>55</xdr:row>
                    <xdr:rowOff>9525</xdr:rowOff>
                  </to>
                </anchor>
              </controlPr>
            </control>
          </mc:Choice>
        </mc:AlternateContent>
        <mc:AlternateContent xmlns:mc="http://schemas.openxmlformats.org/markup-compatibility/2006">
          <mc:Choice Requires="x14">
            <control shapeId="8226" r:id="rId34" name="Check Box 34">
              <controlPr defaultSize="0" autoFill="0" autoLine="0" autoPict="0">
                <anchor moveWithCells="1">
                  <from>
                    <xdr:col>0</xdr:col>
                    <xdr:colOff>219075</xdr:colOff>
                    <xdr:row>55</xdr:row>
                    <xdr:rowOff>114300</xdr:rowOff>
                  </from>
                  <to>
                    <xdr:col>2</xdr:col>
                    <xdr:colOff>523875</xdr:colOff>
                    <xdr:row>55</xdr:row>
                    <xdr:rowOff>333375</xdr:rowOff>
                  </to>
                </anchor>
              </controlPr>
            </control>
          </mc:Choice>
        </mc:AlternateContent>
        <mc:AlternateContent xmlns:mc="http://schemas.openxmlformats.org/markup-compatibility/2006">
          <mc:Choice Requires="x14">
            <control shapeId="8227" r:id="rId35" name="Check Box 35">
              <controlPr defaultSize="0" autoFill="0" autoLine="0" autoPict="0">
                <anchor moveWithCells="1">
                  <from>
                    <xdr:col>1</xdr:col>
                    <xdr:colOff>9525</xdr:colOff>
                    <xdr:row>67</xdr:row>
                    <xdr:rowOff>0</xdr:rowOff>
                  </from>
                  <to>
                    <xdr:col>2</xdr:col>
                    <xdr:colOff>542925</xdr:colOff>
                    <xdr:row>68</xdr:row>
                    <xdr:rowOff>9525</xdr:rowOff>
                  </to>
                </anchor>
              </controlPr>
            </control>
          </mc:Choice>
        </mc:AlternateContent>
        <mc:AlternateContent xmlns:mc="http://schemas.openxmlformats.org/markup-compatibility/2006">
          <mc:Choice Requires="x14">
            <control shapeId="8228" r:id="rId36" name="Check Box 36">
              <controlPr defaultSize="0" autoFill="0" autoLine="0" autoPict="0">
                <anchor moveWithCells="1">
                  <from>
                    <xdr:col>1</xdr:col>
                    <xdr:colOff>9525</xdr:colOff>
                    <xdr:row>68</xdr:row>
                    <xdr:rowOff>0</xdr:rowOff>
                  </from>
                  <to>
                    <xdr:col>2</xdr:col>
                    <xdr:colOff>542925</xdr:colOff>
                    <xdr:row>69</xdr:row>
                    <xdr:rowOff>9525</xdr:rowOff>
                  </to>
                </anchor>
              </controlPr>
            </control>
          </mc:Choice>
        </mc:AlternateContent>
        <mc:AlternateContent xmlns:mc="http://schemas.openxmlformats.org/markup-compatibility/2006">
          <mc:Choice Requires="x14">
            <control shapeId="8230" r:id="rId37" name="Check Box 38">
              <controlPr defaultSize="0" autoFill="0" autoLine="0" autoPict="0">
                <anchor moveWithCells="1">
                  <from>
                    <xdr:col>1</xdr:col>
                    <xdr:colOff>9525</xdr:colOff>
                    <xdr:row>71</xdr:row>
                    <xdr:rowOff>0</xdr:rowOff>
                  </from>
                  <to>
                    <xdr:col>2</xdr:col>
                    <xdr:colOff>542925</xdr:colOff>
                    <xdr:row>72</xdr:row>
                    <xdr:rowOff>19050</xdr:rowOff>
                  </to>
                </anchor>
              </controlPr>
            </control>
          </mc:Choice>
        </mc:AlternateContent>
        <mc:AlternateContent xmlns:mc="http://schemas.openxmlformats.org/markup-compatibility/2006">
          <mc:Choice Requires="x14">
            <control shapeId="8231" r:id="rId38" name="Check Box 39">
              <controlPr defaultSize="0" autoFill="0" autoLine="0" autoPict="0">
                <anchor moveWithCells="1">
                  <from>
                    <xdr:col>1</xdr:col>
                    <xdr:colOff>0</xdr:colOff>
                    <xdr:row>72</xdr:row>
                    <xdr:rowOff>47625</xdr:rowOff>
                  </from>
                  <to>
                    <xdr:col>2</xdr:col>
                    <xdr:colOff>533400</xdr:colOff>
                    <xdr:row>72</xdr:row>
                    <xdr:rowOff>266700</xdr:rowOff>
                  </to>
                </anchor>
              </controlPr>
            </control>
          </mc:Choice>
        </mc:AlternateContent>
        <mc:AlternateContent xmlns:mc="http://schemas.openxmlformats.org/markup-compatibility/2006">
          <mc:Choice Requires="x14">
            <control shapeId="8232" r:id="rId39" name="Check Box 40">
              <controlPr defaultSize="0" autoFill="0" autoLine="0" autoPict="0">
                <anchor moveWithCells="1">
                  <from>
                    <xdr:col>1</xdr:col>
                    <xdr:colOff>9525</xdr:colOff>
                    <xdr:row>74</xdr:row>
                    <xdr:rowOff>0</xdr:rowOff>
                  </from>
                  <to>
                    <xdr:col>2</xdr:col>
                    <xdr:colOff>542925</xdr:colOff>
                    <xdr:row>74</xdr:row>
                    <xdr:rowOff>219075</xdr:rowOff>
                  </to>
                </anchor>
              </controlPr>
            </control>
          </mc:Choice>
        </mc:AlternateContent>
        <mc:AlternateContent xmlns:mc="http://schemas.openxmlformats.org/markup-compatibility/2006">
          <mc:Choice Requires="x14">
            <control shapeId="8233" r:id="rId40" name="Check Box 41">
              <controlPr defaultSize="0" autoFill="0" autoLine="0" autoPict="0">
                <anchor moveWithCells="1">
                  <from>
                    <xdr:col>1</xdr:col>
                    <xdr:colOff>9525</xdr:colOff>
                    <xdr:row>75</xdr:row>
                    <xdr:rowOff>0</xdr:rowOff>
                  </from>
                  <to>
                    <xdr:col>2</xdr:col>
                    <xdr:colOff>542925</xdr:colOff>
                    <xdr:row>75</xdr:row>
                    <xdr:rowOff>219075</xdr:rowOff>
                  </to>
                </anchor>
              </controlPr>
            </control>
          </mc:Choice>
        </mc:AlternateContent>
        <mc:AlternateContent xmlns:mc="http://schemas.openxmlformats.org/markup-compatibility/2006">
          <mc:Choice Requires="x14">
            <control shapeId="8234" r:id="rId41" name="Check Box 42">
              <controlPr defaultSize="0" autoFill="0" autoLine="0" autoPict="0">
                <anchor moveWithCells="1">
                  <from>
                    <xdr:col>1</xdr:col>
                    <xdr:colOff>9525</xdr:colOff>
                    <xdr:row>76</xdr:row>
                    <xdr:rowOff>85725</xdr:rowOff>
                  </from>
                  <to>
                    <xdr:col>2</xdr:col>
                    <xdr:colOff>542925</xdr:colOff>
                    <xdr:row>76</xdr:row>
                    <xdr:rowOff>304800</xdr:rowOff>
                  </to>
                </anchor>
              </controlPr>
            </control>
          </mc:Choice>
        </mc:AlternateContent>
        <mc:AlternateContent xmlns:mc="http://schemas.openxmlformats.org/markup-compatibility/2006">
          <mc:Choice Requires="x14">
            <control shapeId="8235" r:id="rId42" name="Check Box 43">
              <controlPr defaultSize="0" autoFill="0" autoLine="0" autoPict="0">
                <anchor moveWithCells="1">
                  <from>
                    <xdr:col>1</xdr:col>
                    <xdr:colOff>0</xdr:colOff>
                    <xdr:row>77</xdr:row>
                    <xdr:rowOff>161925</xdr:rowOff>
                  </from>
                  <to>
                    <xdr:col>2</xdr:col>
                    <xdr:colOff>533400</xdr:colOff>
                    <xdr:row>77</xdr:row>
                    <xdr:rowOff>381000</xdr:rowOff>
                  </to>
                </anchor>
              </controlPr>
            </control>
          </mc:Choice>
        </mc:AlternateContent>
        <mc:AlternateContent xmlns:mc="http://schemas.openxmlformats.org/markup-compatibility/2006">
          <mc:Choice Requires="x14">
            <control shapeId="8236" r:id="rId43" name="Check Box 44">
              <controlPr defaultSize="0" autoFill="0" autoLine="0" autoPict="0">
                <anchor moveWithCells="1">
                  <from>
                    <xdr:col>1</xdr:col>
                    <xdr:colOff>0</xdr:colOff>
                    <xdr:row>78</xdr:row>
                    <xdr:rowOff>180975</xdr:rowOff>
                  </from>
                  <to>
                    <xdr:col>2</xdr:col>
                    <xdr:colOff>533400</xdr:colOff>
                    <xdr:row>78</xdr:row>
                    <xdr:rowOff>400050</xdr:rowOff>
                  </to>
                </anchor>
              </controlPr>
            </control>
          </mc:Choice>
        </mc:AlternateContent>
        <mc:AlternateContent xmlns:mc="http://schemas.openxmlformats.org/markup-compatibility/2006">
          <mc:Choice Requires="x14">
            <control shapeId="8237" r:id="rId44" name="Check Box 45">
              <controlPr defaultSize="0" autoFill="0" autoLine="0" autoPict="0">
                <anchor moveWithCells="1">
                  <from>
                    <xdr:col>1</xdr:col>
                    <xdr:colOff>9525</xdr:colOff>
                    <xdr:row>79</xdr:row>
                    <xdr:rowOff>28575</xdr:rowOff>
                  </from>
                  <to>
                    <xdr:col>2</xdr:col>
                    <xdr:colOff>542925</xdr:colOff>
                    <xdr:row>79</xdr:row>
                    <xdr:rowOff>257175</xdr:rowOff>
                  </to>
                </anchor>
              </controlPr>
            </control>
          </mc:Choice>
        </mc:AlternateContent>
        <mc:AlternateContent xmlns:mc="http://schemas.openxmlformats.org/markup-compatibility/2006">
          <mc:Choice Requires="x14">
            <control shapeId="8238" r:id="rId45" name="Check Box 46">
              <controlPr defaultSize="0" autoFill="0" autoLine="0" autoPict="0">
                <anchor moveWithCells="1">
                  <from>
                    <xdr:col>1</xdr:col>
                    <xdr:colOff>9525</xdr:colOff>
                    <xdr:row>80</xdr:row>
                    <xdr:rowOff>0</xdr:rowOff>
                  </from>
                  <to>
                    <xdr:col>2</xdr:col>
                    <xdr:colOff>542925</xdr:colOff>
                    <xdr:row>81</xdr:row>
                    <xdr:rowOff>9525</xdr:rowOff>
                  </to>
                </anchor>
              </controlPr>
            </control>
          </mc:Choice>
        </mc:AlternateContent>
        <mc:AlternateContent xmlns:mc="http://schemas.openxmlformats.org/markup-compatibility/2006">
          <mc:Choice Requires="x14">
            <control shapeId="8239" r:id="rId46" name="Check Box 47">
              <controlPr defaultSize="0" autoFill="0" autoLine="0" autoPict="0">
                <anchor moveWithCells="1">
                  <from>
                    <xdr:col>1</xdr:col>
                    <xdr:colOff>9525</xdr:colOff>
                    <xdr:row>81</xdr:row>
                    <xdr:rowOff>0</xdr:rowOff>
                  </from>
                  <to>
                    <xdr:col>2</xdr:col>
                    <xdr:colOff>542925</xdr:colOff>
                    <xdr:row>81</xdr:row>
                    <xdr:rowOff>219075</xdr:rowOff>
                  </to>
                </anchor>
              </controlPr>
            </control>
          </mc:Choice>
        </mc:AlternateContent>
        <mc:AlternateContent xmlns:mc="http://schemas.openxmlformats.org/markup-compatibility/2006">
          <mc:Choice Requires="x14">
            <control shapeId="8246" r:id="rId47" name="Check Box 54">
              <controlPr defaultSize="0" autoFill="0" autoLine="0" autoPict="0">
                <anchor moveWithCells="1">
                  <from>
                    <xdr:col>1</xdr:col>
                    <xdr:colOff>9525</xdr:colOff>
                    <xdr:row>73</xdr:row>
                    <xdr:rowOff>57150</xdr:rowOff>
                  </from>
                  <to>
                    <xdr:col>2</xdr:col>
                    <xdr:colOff>447675</xdr:colOff>
                    <xdr:row>73</xdr:row>
                    <xdr:rowOff>285750</xdr:rowOff>
                  </to>
                </anchor>
              </controlPr>
            </control>
          </mc:Choice>
        </mc:AlternateContent>
        <mc:AlternateContent xmlns:mc="http://schemas.openxmlformats.org/markup-compatibility/2006">
          <mc:Choice Requires="x14">
            <control shapeId="8247" r:id="rId48" name="Check Box 55">
              <controlPr defaultSize="0" autoFill="0" autoLine="0" autoPict="0">
                <anchor moveWithCells="1">
                  <from>
                    <xdr:col>1</xdr:col>
                    <xdr:colOff>0</xdr:colOff>
                    <xdr:row>91</xdr:row>
                    <xdr:rowOff>28575</xdr:rowOff>
                  </from>
                  <to>
                    <xdr:col>2</xdr:col>
                    <xdr:colOff>19050</xdr:colOff>
                    <xdr:row>91</xdr:row>
                    <xdr:rowOff>228600</xdr:rowOff>
                  </to>
                </anchor>
              </controlPr>
            </control>
          </mc:Choice>
        </mc:AlternateContent>
        <mc:AlternateContent xmlns:mc="http://schemas.openxmlformats.org/markup-compatibility/2006">
          <mc:Choice Requires="x14">
            <control shapeId="8248" r:id="rId49" name="Check Box 56">
              <controlPr defaultSize="0" autoFill="0" autoLine="0" autoPict="0">
                <anchor moveWithCells="1">
                  <from>
                    <xdr:col>0</xdr:col>
                    <xdr:colOff>200025</xdr:colOff>
                    <xdr:row>92</xdr:row>
                    <xdr:rowOff>38100</xdr:rowOff>
                  </from>
                  <to>
                    <xdr:col>2</xdr:col>
                    <xdr:colOff>9525</xdr:colOff>
                    <xdr:row>92</xdr:row>
                    <xdr:rowOff>257175</xdr:rowOff>
                  </to>
                </anchor>
              </controlPr>
            </control>
          </mc:Choice>
        </mc:AlternateContent>
        <mc:AlternateContent xmlns:mc="http://schemas.openxmlformats.org/markup-compatibility/2006">
          <mc:Choice Requires="x14">
            <control shapeId="8249" r:id="rId50" name="Check Box 57">
              <controlPr defaultSize="0" autoFill="0" autoLine="0" autoPict="0">
                <anchor moveWithCells="1">
                  <from>
                    <xdr:col>1</xdr:col>
                    <xdr:colOff>0</xdr:colOff>
                    <xdr:row>92</xdr:row>
                    <xdr:rowOff>285750</xdr:rowOff>
                  </from>
                  <to>
                    <xdr:col>2</xdr:col>
                    <xdr:colOff>9525</xdr:colOff>
                    <xdr:row>94</xdr:row>
                    <xdr:rowOff>0</xdr:rowOff>
                  </to>
                </anchor>
              </controlPr>
            </control>
          </mc:Choice>
        </mc:AlternateContent>
        <mc:AlternateContent xmlns:mc="http://schemas.openxmlformats.org/markup-compatibility/2006">
          <mc:Choice Requires="x14">
            <control shapeId="8250" r:id="rId51" name="Check Box 58">
              <controlPr defaultSize="0" autoFill="0" autoLine="0" autoPict="0">
                <anchor moveWithCells="1">
                  <from>
                    <xdr:col>0</xdr:col>
                    <xdr:colOff>209550</xdr:colOff>
                    <xdr:row>94</xdr:row>
                    <xdr:rowOff>19050</xdr:rowOff>
                  </from>
                  <to>
                    <xdr:col>2</xdr:col>
                    <xdr:colOff>9525</xdr:colOff>
                    <xdr:row>94</xdr:row>
                    <xdr:rowOff>228600</xdr:rowOff>
                  </to>
                </anchor>
              </controlPr>
            </control>
          </mc:Choice>
        </mc:AlternateContent>
        <mc:AlternateContent xmlns:mc="http://schemas.openxmlformats.org/markup-compatibility/2006">
          <mc:Choice Requires="x14">
            <control shapeId="8251" r:id="rId52" name="Check Box 59">
              <controlPr defaultSize="0" autoFill="0" autoLine="0" autoPict="0">
                <anchor moveWithCells="1">
                  <from>
                    <xdr:col>1</xdr:col>
                    <xdr:colOff>19050</xdr:colOff>
                    <xdr:row>70</xdr:row>
                    <xdr:rowOff>485775</xdr:rowOff>
                  </from>
                  <to>
                    <xdr:col>2</xdr:col>
                    <xdr:colOff>590550</xdr:colOff>
                    <xdr:row>70</xdr:row>
                    <xdr:rowOff>695325</xdr:rowOff>
                  </to>
                </anchor>
              </controlPr>
            </control>
          </mc:Choice>
        </mc:AlternateContent>
        <mc:AlternateContent xmlns:mc="http://schemas.openxmlformats.org/markup-compatibility/2006">
          <mc:Choice Requires="x14">
            <control shapeId="8254" r:id="rId53" name="Check Box 62">
              <controlPr defaultSize="0" autoFill="0" autoLine="0" autoPict="0">
                <anchor moveWithCells="1">
                  <from>
                    <xdr:col>0</xdr:col>
                    <xdr:colOff>200025</xdr:colOff>
                    <xdr:row>69</xdr:row>
                    <xdr:rowOff>409575</xdr:rowOff>
                  </from>
                  <to>
                    <xdr:col>1</xdr:col>
                    <xdr:colOff>190500</xdr:colOff>
                    <xdr:row>69</xdr:row>
                    <xdr:rowOff>619125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51"/>
  <sheetViews>
    <sheetView showGridLines="0" workbookViewId="0">
      <selection activeCell="E29" sqref="E29"/>
    </sheetView>
  </sheetViews>
  <sheetFormatPr defaultRowHeight="15" x14ac:dyDescent="0.25"/>
  <cols>
    <col min="1" max="1" width="2.7109375" customWidth="1"/>
    <col min="2" max="2" width="4.85546875" customWidth="1"/>
    <col min="3" max="3" width="70.7109375" customWidth="1"/>
    <col min="4" max="4" width="8" customWidth="1"/>
    <col min="5" max="5" width="6.42578125" customWidth="1"/>
    <col min="7" max="7" width="15" customWidth="1"/>
    <col min="8" max="8" width="21.5703125" customWidth="1"/>
  </cols>
  <sheetData>
    <row r="1" spans="1:8" ht="35.450000000000003" customHeight="1" thickBot="1" x14ac:dyDescent="0.3">
      <c r="A1" s="323" t="s">
        <v>197</v>
      </c>
      <c r="B1" s="332"/>
      <c r="C1" s="332"/>
      <c r="D1" s="333"/>
      <c r="E1" s="204"/>
      <c r="F1" s="204"/>
      <c r="G1" s="204"/>
      <c r="H1" s="204"/>
    </row>
    <row r="2" spans="1:8" x14ac:dyDescent="0.25">
      <c r="A2" s="2"/>
      <c r="B2" s="2"/>
      <c r="C2" s="2"/>
      <c r="D2" s="2"/>
      <c r="E2" s="2"/>
      <c r="F2" s="2"/>
      <c r="G2" s="2"/>
      <c r="H2" s="2"/>
    </row>
    <row r="3" spans="1:8" x14ac:dyDescent="0.25">
      <c r="A3" s="2" t="s">
        <v>6</v>
      </c>
      <c r="B3" s="208" t="s">
        <v>198</v>
      </c>
      <c r="C3" s="208"/>
      <c r="D3" s="192"/>
      <c r="E3" s="192"/>
      <c r="F3" s="192"/>
      <c r="G3" s="2"/>
      <c r="H3" s="2"/>
    </row>
    <row r="4" spans="1:8" x14ac:dyDescent="0.25">
      <c r="A4" s="2"/>
      <c r="B4" s="2"/>
      <c r="C4" s="2"/>
      <c r="D4" s="2"/>
      <c r="E4" s="2"/>
      <c r="F4" s="2"/>
      <c r="G4" s="2"/>
      <c r="H4" s="2"/>
    </row>
    <row r="5" spans="1:8" ht="78" customHeight="1" x14ac:dyDescent="0.25">
      <c r="A5" s="2"/>
      <c r="B5" s="339" t="s">
        <v>769</v>
      </c>
      <c r="C5" s="339"/>
      <c r="D5" s="193"/>
      <c r="E5" s="283"/>
      <c r="F5" s="193"/>
      <c r="G5" s="193"/>
      <c r="H5" s="193"/>
    </row>
    <row r="6" spans="1:8" x14ac:dyDescent="0.25">
      <c r="A6" s="2"/>
      <c r="B6" s="2"/>
      <c r="C6" s="2"/>
      <c r="D6" s="2"/>
      <c r="E6" s="281"/>
      <c r="F6" s="2"/>
      <c r="G6" s="2"/>
      <c r="H6" s="2"/>
    </row>
    <row r="7" spans="1:8" ht="32.450000000000003" customHeight="1" x14ac:dyDescent="0.25">
      <c r="A7" s="2"/>
      <c r="B7" s="331" t="s">
        <v>636</v>
      </c>
      <c r="C7" s="331"/>
      <c r="D7" s="194"/>
      <c r="E7" s="282"/>
      <c r="F7" s="194"/>
      <c r="G7" s="194"/>
      <c r="H7" s="194"/>
    </row>
    <row r="8" spans="1:8" x14ac:dyDescent="0.25">
      <c r="A8" s="2"/>
      <c r="B8" s="199"/>
      <c r="C8" s="2"/>
      <c r="D8" s="2"/>
      <c r="E8" s="284"/>
      <c r="F8" s="2"/>
      <c r="G8" s="2"/>
      <c r="H8" s="2"/>
    </row>
    <row r="9" spans="1:8" ht="18" customHeight="1" x14ac:dyDescent="0.25">
      <c r="A9" s="2"/>
      <c r="B9" s="222"/>
      <c r="C9" s="225" t="s">
        <v>663</v>
      </c>
      <c r="D9" s="284" t="b">
        <v>0</v>
      </c>
      <c r="E9" s="284"/>
      <c r="F9" s="2"/>
      <c r="G9" s="2"/>
      <c r="H9" s="2"/>
    </row>
    <row r="10" spans="1:8" ht="18.600000000000001" customHeight="1" x14ac:dyDescent="0.25">
      <c r="A10" s="2"/>
      <c r="B10" s="222"/>
      <c r="C10" s="225" t="s">
        <v>664</v>
      </c>
      <c r="D10" s="284" t="b">
        <v>0</v>
      </c>
      <c r="E10" s="284"/>
      <c r="F10" s="2"/>
      <c r="G10" s="2"/>
      <c r="H10" s="2"/>
    </row>
    <row r="11" spans="1:8" ht="18" customHeight="1" x14ac:dyDescent="0.25">
      <c r="A11" s="2"/>
      <c r="B11" s="222"/>
      <c r="C11" s="225" t="s">
        <v>665</v>
      </c>
      <c r="D11" s="284" t="b">
        <v>0</v>
      </c>
      <c r="E11" s="284"/>
      <c r="F11" s="2"/>
      <c r="G11" s="2"/>
      <c r="H11" s="2"/>
    </row>
    <row r="12" spans="1:8" x14ac:dyDescent="0.25">
      <c r="A12" s="2"/>
      <c r="B12" s="2"/>
      <c r="C12" s="2"/>
      <c r="D12" s="281"/>
      <c r="E12" s="284"/>
      <c r="F12" s="2"/>
      <c r="G12" s="2"/>
      <c r="H12" s="2"/>
    </row>
    <row r="13" spans="1:8" ht="27.6" customHeight="1" x14ac:dyDescent="0.25">
      <c r="A13" s="2"/>
      <c r="B13" s="331" t="s">
        <v>199</v>
      </c>
      <c r="C13" s="331"/>
      <c r="D13" s="282"/>
      <c r="E13" s="285"/>
      <c r="F13" s="194"/>
      <c r="G13" s="194"/>
      <c r="H13" s="194"/>
    </row>
    <row r="14" spans="1:8" x14ac:dyDescent="0.25">
      <c r="A14" s="2"/>
      <c r="B14" s="203"/>
      <c r="C14" s="2"/>
      <c r="D14" s="281"/>
      <c r="E14" s="284"/>
      <c r="F14" s="2"/>
      <c r="G14" s="2"/>
      <c r="H14" s="2"/>
    </row>
    <row r="15" spans="1:8" ht="18" customHeight="1" x14ac:dyDescent="0.25">
      <c r="A15" s="2"/>
      <c r="B15" s="222"/>
      <c r="C15" s="225" t="s">
        <v>666</v>
      </c>
      <c r="D15" s="284" t="b">
        <v>0</v>
      </c>
      <c r="E15" s="284"/>
      <c r="F15" s="2"/>
      <c r="G15" s="2"/>
      <c r="H15" s="2"/>
    </row>
    <row r="16" spans="1:8" ht="18.600000000000001" customHeight="1" x14ac:dyDescent="0.25">
      <c r="A16" s="2"/>
      <c r="B16" s="222"/>
      <c r="C16" s="225" t="s">
        <v>667</v>
      </c>
      <c r="D16" s="284" t="b">
        <v>0</v>
      </c>
      <c r="E16" s="284"/>
      <c r="F16" s="2"/>
      <c r="G16" s="2"/>
      <c r="H16" s="2"/>
    </row>
    <row r="17" spans="1:8" x14ac:dyDescent="0.25">
      <c r="A17" s="2"/>
      <c r="B17" s="2"/>
      <c r="C17" s="2"/>
      <c r="D17" s="281"/>
      <c r="E17" s="284"/>
      <c r="F17" s="2"/>
      <c r="G17" s="2"/>
      <c r="H17" s="2"/>
    </row>
    <row r="18" spans="1:8" ht="28.5" customHeight="1" x14ac:dyDescent="0.25">
      <c r="A18" s="2"/>
      <c r="B18" s="331" t="s">
        <v>647</v>
      </c>
      <c r="C18" s="331"/>
      <c r="D18" s="282"/>
      <c r="E18" s="285"/>
      <c r="F18" s="194"/>
      <c r="G18" s="194"/>
      <c r="H18" s="194"/>
    </row>
    <row r="19" spans="1:8" x14ac:dyDescent="0.25">
      <c r="A19" s="2"/>
      <c r="B19" s="203"/>
      <c r="C19" s="2"/>
      <c r="D19" s="281"/>
      <c r="E19" s="284"/>
      <c r="F19" s="2"/>
      <c r="G19" s="2"/>
      <c r="H19" s="2"/>
    </row>
    <row r="20" spans="1:8" ht="18" customHeight="1" x14ac:dyDescent="0.25">
      <c r="A20" s="2"/>
      <c r="B20" s="222"/>
      <c r="C20" s="225" t="s">
        <v>668</v>
      </c>
      <c r="D20" s="284" t="b">
        <v>0</v>
      </c>
      <c r="E20" s="284"/>
      <c r="F20" s="2"/>
      <c r="G20" s="2"/>
      <c r="H20" s="2"/>
    </row>
    <row r="21" spans="1:8" ht="17.100000000000001" customHeight="1" x14ac:dyDescent="0.25">
      <c r="A21" s="2"/>
      <c r="B21" s="222"/>
      <c r="C21" s="225" t="s">
        <v>669</v>
      </c>
      <c r="D21" s="284" t="b">
        <v>0</v>
      </c>
      <c r="E21" s="284"/>
      <c r="F21" s="2"/>
      <c r="G21" s="2"/>
      <c r="H21" s="2"/>
    </row>
    <row r="22" spans="1:8" ht="18.600000000000001" customHeight="1" x14ac:dyDescent="0.25">
      <c r="A22" s="2"/>
      <c r="B22" s="222"/>
      <c r="C22" s="225" t="s">
        <v>670</v>
      </c>
      <c r="D22" s="284" t="b">
        <v>0</v>
      </c>
      <c r="E22" s="284"/>
      <c r="F22" s="2"/>
      <c r="G22" s="2"/>
      <c r="H22" s="2"/>
    </row>
    <row r="23" spans="1:8" ht="17.100000000000001" customHeight="1" x14ac:dyDescent="0.25">
      <c r="A23" s="2"/>
      <c r="B23" s="222"/>
      <c r="C23" s="226" t="s">
        <v>671</v>
      </c>
      <c r="D23" s="289" t="b">
        <v>0</v>
      </c>
      <c r="E23" s="284"/>
      <c r="F23" s="2"/>
      <c r="G23" s="2"/>
      <c r="H23" s="2"/>
    </row>
    <row r="24" spans="1:8" ht="17.100000000000001" customHeight="1" x14ac:dyDescent="0.25">
      <c r="A24" s="2"/>
      <c r="B24" s="222"/>
      <c r="C24" s="226" t="s">
        <v>672</v>
      </c>
      <c r="D24" s="289" t="b">
        <v>0</v>
      </c>
      <c r="E24" s="284"/>
      <c r="F24" s="2"/>
      <c r="G24" s="2"/>
      <c r="H24" s="2"/>
    </row>
    <row r="25" spans="1:8" ht="18.600000000000001" customHeight="1" x14ac:dyDescent="0.25">
      <c r="A25" s="2"/>
      <c r="B25" s="222"/>
      <c r="C25" s="226" t="s">
        <v>673</v>
      </c>
      <c r="D25" s="289" t="b">
        <v>0</v>
      </c>
      <c r="E25" s="284"/>
      <c r="F25" s="2"/>
      <c r="G25" s="2"/>
      <c r="H25" s="2"/>
    </row>
    <row r="26" spans="1:8" x14ac:dyDescent="0.25">
      <c r="A26" s="2"/>
      <c r="B26" s="2"/>
      <c r="C26" s="236" t="s">
        <v>721</v>
      </c>
      <c r="D26" s="235">
        <f>COUNTIF(D9:D25,"true")</f>
        <v>0</v>
      </c>
      <c r="E26" s="284"/>
      <c r="F26" s="2"/>
      <c r="G26" s="2"/>
    </row>
    <row r="27" spans="1:8" x14ac:dyDescent="0.25">
      <c r="A27" s="2" t="s">
        <v>19</v>
      </c>
      <c r="B27" s="2" t="s">
        <v>200</v>
      </c>
      <c r="C27" s="2"/>
      <c r="D27" s="2"/>
      <c r="E27" s="284"/>
      <c r="F27" s="2"/>
      <c r="G27" s="2"/>
      <c r="H27" s="2"/>
    </row>
    <row r="28" spans="1:8" x14ac:dyDescent="0.25">
      <c r="A28" s="2"/>
      <c r="B28" s="2"/>
      <c r="C28" s="2"/>
      <c r="D28" s="2"/>
      <c r="E28" s="284"/>
      <c r="F28" s="2"/>
      <c r="G28" s="2"/>
      <c r="H28" s="2"/>
    </row>
    <row r="29" spans="1:8" ht="91.5" customHeight="1" x14ac:dyDescent="0.25">
      <c r="A29" s="2"/>
      <c r="B29" s="339" t="s">
        <v>648</v>
      </c>
      <c r="C29" s="339"/>
      <c r="D29" s="193"/>
      <c r="E29" s="286"/>
      <c r="F29" s="193"/>
      <c r="G29" s="193"/>
      <c r="H29" s="193"/>
    </row>
    <row r="30" spans="1:8" ht="17.100000000000001" customHeight="1" x14ac:dyDescent="0.25">
      <c r="A30" s="2"/>
      <c r="B30" s="210"/>
      <c r="C30" s="210"/>
      <c r="D30" s="193"/>
      <c r="E30" s="287"/>
      <c r="F30" s="193"/>
      <c r="G30" s="193"/>
      <c r="H30" s="193"/>
    </row>
    <row r="31" spans="1:8" ht="15" customHeight="1" x14ac:dyDescent="0.25">
      <c r="A31" s="2"/>
      <c r="B31" s="199"/>
      <c r="C31" s="2"/>
      <c r="D31" s="2"/>
      <c r="E31" s="284"/>
      <c r="F31" s="2"/>
      <c r="G31" s="2"/>
      <c r="H31" s="2"/>
    </row>
    <row r="32" spans="1:8" ht="17.100000000000001" customHeight="1" x14ac:dyDescent="0.25">
      <c r="A32" s="2"/>
      <c r="B32" s="222"/>
      <c r="C32" s="225" t="s">
        <v>674</v>
      </c>
      <c r="D32" s="2" t="s">
        <v>713</v>
      </c>
      <c r="E32" s="288" t="b">
        <v>0</v>
      </c>
      <c r="F32" s="2"/>
      <c r="G32" s="2"/>
      <c r="H32" s="2"/>
    </row>
    <row r="33" spans="1:8" ht="17.45" customHeight="1" x14ac:dyDescent="0.25">
      <c r="A33" s="2"/>
      <c r="B33" s="222"/>
      <c r="C33" s="225" t="s">
        <v>675</v>
      </c>
      <c r="D33" s="2" t="s">
        <v>714</v>
      </c>
      <c r="E33" s="288" t="b">
        <v>0</v>
      </c>
      <c r="F33" s="2"/>
      <c r="G33" s="2"/>
      <c r="H33" s="2"/>
    </row>
    <row r="34" spans="1:8" ht="18" customHeight="1" x14ac:dyDescent="0.25">
      <c r="A34" s="2"/>
      <c r="B34" s="222"/>
      <c r="C34" s="225" t="s">
        <v>676</v>
      </c>
      <c r="D34" s="2" t="s">
        <v>712</v>
      </c>
      <c r="E34" s="288" t="b">
        <v>0</v>
      </c>
      <c r="F34" s="2"/>
      <c r="G34" s="2"/>
      <c r="H34" s="2"/>
    </row>
    <row r="35" spans="1:8" ht="17.100000000000001" customHeight="1" x14ac:dyDescent="0.25">
      <c r="A35" s="2"/>
      <c r="B35" s="222"/>
      <c r="C35" s="225" t="s">
        <v>677</v>
      </c>
      <c r="D35" s="4" t="s">
        <v>712</v>
      </c>
      <c r="E35" s="288" t="b">
        <v>0</v>
      </c>
      <c r="F35" s="2"/>
      <c r="G35" s="2"/>
      <c r="H35" s="2"/>
    </row>
    <row r="36" spans="1:8" ht="18" customHeight="1" x14ac:dyDescent="0.25">
      <c r="A36" s="2"/>
      <c r="B36" s="222"/>
      <c r="C36" s="225" t="s">
        <v>678</v>
      </c>
      <c r="D36" s="4" t="s">
        <v>715</v>
      </c>
      <c r="E36" s="288" t="b">
        <v>0</v>
      </c>
      <c r="F36" s="2"/>
      <c r="G36" s="2"/>
      <c r="H36" s="2"/>
    </row>
    <row r="37" spans="1:8" ht="18" customHeight="1" x14ac:dyDescent="0.25">
      <c r="A37" s="2"/>
      <c r="B37" s="222"/>
      <c r="C37" s="225" t="s">
        <v>679</v>
      </c>
      <c r="D37" s="4" t="s">
        <v>712</v>
      </c>
      <c r="E37" s="288" t="b">
        <v>0</v>
      </c>
      <c r="F37" s="2"/>
      <c r="G37" s="2"/>
      <c r="H37" s="2"/>
    </row>
    <row r="38" spans="1:8" ht="18" customHeight="1" x14ac:dyDescent="0.25">
      <c r="A38" s="2"/>
      <c r="B38" s="222"/>
      <c r="C38" s="225" t="s">
        <v>680</v>
      </c>
      <c r="D38" s="4" t="s">
        <v>712</v>
      </c>
      <c r="E38" s="288" t="b">
        <v>0</v>
      </c>
      <c r="F38" s="2"/>
      <c r="G38" s="2"/>
      <c r="H38" s="2"/>
    </row>
    <row r="39" spans="1:8" ht="18" customHeight="1" x14ac:dyDescent="0.25">
      <c r="A39" s="2"/>
      <c r="B39" s="222"/>
      <c r="C39" s="225" t="s">
        <v>681</v>
      </c>
      <c r="D39" s="4" t="s">
        <v>712</v>
      </c>
      <c r="E39" s="288" t="b">
        <v>0</v>
      </c>
      <c r="F39" s="2"/>
      <c r="G39" s="2"/>
      <c r="H39" s="2"/>
    </row>
    <row r="40" spans="1:8" ht="18" customHeight="1" x14ac:dyDescent="0.25">
      <c r="A40" s="2"/>
      <c r="B40" s="222"/>
      <c r="C40" s="225" t="s">
        <v>682</v>
      </c>
      <c r="D40" s="4" t="s">
        <v>713</v>
      </c>
      <c r="E40" s="288" t="b">
        <v>0</v>
      </c>
      <c r="F40" s="2"/>
      <c r="G40" s="2"/>
      <c r="H40" s="2"/>
    </row>
    <row r="41" spans="1:8" ht="18" customHeight="1" x14ac:dyDescent="0.25">
      <c r="A41" s="2"/>
      <c r="B41" s="222"/>
      <c r="C41" s="225" t="s">
        <v>683</v>
      </c>
      <c r="D41" s="4" t="s">
        <v>714</v>
      </c>
      <c r="E41" s="288" t="b">
        <v>0</v>
      </c>
      <c r="F41" s="2"/>
      <c r="G41" s="2"/>
      <c r="H41" s="2"/>
    </row>
    <row r="42" spans="1:8" ht="18" customHeight="1" x14ac:dyDescent="0.25">
      <c r="A42" s="2"/>
      <c r="B42" s="222"/>
      <c r="C42" s="225" t="s">
        <v>684</v>
      </c>
      <c r="D42" s="4" t="s">
        <v>712</v>
      </c>
      <c r="E42" s="288" t="b">
        <v>0</v>
      </c>
      <c r="F42" s="2"/>
      <c r="G42" s="2"/>
      <c r="H42" s="2"/>
    </row>
    <row r="43" spans="1:8" ht="18" customHeight="1" x14ac:dyDescent="0.25">
      <c r="A43" s="2"/>
      <c r="B43" s="222"/>
      <c r="C43" s="225" t="s">
        <v>685</v>
      </c>
      <c r="D43" s="4" t="s">
        <v>713</v>
      </c>
      <c r="E43" s="288" t="b">
        <v>0</v>
      </c>
      <c r="F43" s="2"/>
      <c r="G43" s="2"/>
      <c r="H43" s="2"/>
    </row>
    <row r="44" spans="1:8" ht="18" customHeight="1" x14ac:dyDescent="0.25">
      <c r="A44" s="2"/>
      <c r="B44" s="222"/>
      <c r="C44" s="225" t="s">
        <v>686</v>
      </c>
      <c r="D44" s="4" t="s">
        <v>713</v>
      </c>
      <c r="E44" s="288" t="b">
        <v>0</v>
      </c>
      <c r="F44" s="2"/>
      <c r="G44" s="2"/>
      <c r="H44" s="2"/>
    </row>
    <row r="45" spans="1:8" ht="18" customHeight="1" x14ac:dyDescent="0.25">
      <c r="A45" s="2"/>
      <c r="B45" s="222"/>
      <c r="C45" s="225" t="s">
        <v>687</v>
      </c>
      <c r="D45" s="4" t="s">
        <v>712</v>
      </c>
      <c r="E45" s="288" t="b">
        <v>0</v>
      </c>
      <c r="F45" s="2"/>
      <c r="G45" s="2"/>
      <c r="H45" s="2"/>
    </row>
    <row r="46" spans="1:8" ht="18" customHeight="1" x14ac:dyDescent="0.25">
      <c r="A46" s="2"/>
      <c r="B46" s="222"/>
      <c r="C46" s="225" t="s">
        <v>688</v>
      </c>
      <c r="D46" s="4" t="s">
        <v>713</v>
      </c>
      <c r="E46" s="288" t="b">
        <v>0</v>
      </c>
      <c r="F46" s="2"/>
      <c r="G46" s="2"/>
      <c r="H46" s="2"/>
    </row>
    <row r="47" spans="1:8" ht="18" customHeight="1" x14ac:dyDescent="0.25">
      <c r="A47" s="2"/>
      <c r="B47" s="222"/>
      <c r="C47" s="225" t="s">
        <v>689</v>
      </c>
      <c r="D47" s="4" t="s">
        <v>713</v>
      </c>
      <c r="E47" s="288" t="b">
        <v>0</v>
      </c>
      <c r="F47" s="2"/>
      <c r="G47" s="2"/>
      <c r="H47" s="2"/>
    </row>
    <row r="48" spans="1:8" x14ac:dyDescent="0.25">
      <c r="A48" s="2"/>
      <c r="B48" s="2"/>
      <c r="C48" s="2"/>
      <c r="D48" s="2"/>
      <c r="E48" s="281"/>
      <c r="F48" s="2"/>
      <c r="G48" s="2"/>
      <c r="H48" s="2"/>
    </row>
    <row r="49" spans="1:8" ht="33" customHeight="1" x14ac:dyDescent="0.25">
      <c r="A49" s="2"/>
      <c r="B49" s="331" t="s">
        <v>201</v>
      </c>
      <c r="C49" s="331"/>
      <c r="D49" s="194"/>
      <c r="E49" s="194"/>
      <c r="F49" s="194"/>
      <c r="G49" s="194"/>
      <c r="H49" s="194"/>
    </row>
    <row r="51" spans="1:8" x14ac:dyDescent="0.25">
      <c r="C51" s="223" t="s">
        <v>716</v>
      </c>
      <c r="D51" s="224">
        <f>IF(E32=TRUE,SUM(LEFT(D32,1)))+IF(E33=TRUE,SUM(LEFT(D33,1)))+IF(E34=TRUE,SUM(LEFT(D34,1)))+IF(E35=TRUE,SUM(LEFT(D35,1)))+IF(E36=TRUE,SUM(LEFT(D36,1)))+IF(E37=TRUE,SUM(LEFT(D37,1)))+IF(E38=TRUE,SUM(LEFT(D38,1)))+IF(E39=TRUE,SUM(LEFT(D39,1)))+IF(E40=TRUE,SUM(LEFT(D40,1)))+IF(E41=TRUE,SUM(LEFT(D41,1)))+IF(E42=TRUE,SUM(LEFT(D42,1)))+IF(E43=TRUE,SUM(LEFT(D43,1)))+IF(E44=TRUE,SUM(LEFT(D44,1)))+IF(E45=TRUE,SUM(LEFT(D45,1)))+IF(E46=TRUE,SUM(LEFT(D46,1)))+IF(E47=TRUE,SUM(LEFT(D47,1)))</f>
        <v>0</v>
      </c>
    </row>
  </sheetData>
  <sheetProtection algorithmName="SHA-512" hashValue="FWWzxVwjAFKB+FFw3zZ79GFWTzH4JFQVpGIbbHEITV2OHkLNZOG5rx+5+EOnVQZiNkMQUOibyvhduwFSh6cEFw==" saltValue="ggi8nclj4kGvk3VmRGwKRw==" spinCount="100000" sheet="1" selectLockedCells="1"/>
  <mergeCells count="7">
    <mergeCell ref="A1:D1"/>
    <mergeCell ref="B5:C5"/>
    <mergeCell ref="B49:C49"/>
    <mergeCell ref="B29:C29"/>
    <mergeCell ref="B18:C18"/>
    <mergeCell ref="B13:C13"/>
    <mergeCell ref="B7:C7"/>
  </mergeCells>
  <conditionalFormatting sqref="E32:E47">
    <cfRule type="expression" dxfId="103" priority="1">
      <formula>NOT(ISBLANK($E$11:$E$22))</formula>
    </cfRule>
  </conditionalFormatting>
  <dataValidations count="1">
    <dataValidation type="list" allowBlank="1" showDropDown="1" showErrorMessage="1" error="To select this Resident Program, type in &quot;x&quot;." sqref="B9:B11 B15:B16 B20:B25 B32:B47" xr:uid="{00000000-0002-0000-0700-000000000000}">
      <formula1>"x,X"</formula1>
    </dataValidation>
  </dataValidations>
  <pageMargins left="0.7" right="0.7" top="0.75" bottom="0.75" header="0.3" footer="0.3"/>
  <pageSetup orientation="portrait" r:id="rId1"/>
  <headerFooter>
    <oddHeader>&amp;C&amp;"-,Bold"&amp;18Non-Competitive Application Form</oddHeader>
    <oddFooter xml:space="preserve">&amp;L&amp;9NCA (Rev. 06-2024)
67-21.003(1)(b), F.A.C.&amp;11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1</xdr:col>
                    <xdr:colOff>66675</xdr:colOff>
                    <xdr:row>38</xdr:row>
                    <xdr:rowOff>0</xdr:rowOff>
                  </from>
                  <to>
                    <xdr:col>2</xdr:col>
                    <xdr:colOff>552450</xdr:colOff>
                    <xdr:row>38</xdr:row>
                    <xdr:rowOff>209550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1</xdr:col>
                    <xdr:colOff>66675</xdr:colOff>
                    <xdr:row>39</xdr:row>
                    <xdr:rowOff>0</xdr:rowOff>
                  </from>
                  <to>
                    <xdr:col>2</xdr:col>
                    <xdr:colOff>552450</xdr:colOff>
                    <xdr:row>39</xdr:row>
                    <xdr:rowOff>209550</xdr:rowOff>
                  </to>
                </anchor>
              </controlPr>
            </control>
          </mc:Choice>
        </mc:AlternateContent>
        <mc:AlternateContent xmlns:mc="http://schemas.openxmlformats.org/markup-compatibility/2006">
          <mc:Choice Requires="x14">
            <control shapeId="9227" r:id="rId6" name="Check Box 11">
              <controlPr defaultSize="0" autoFill="0" autoLine="0" autoPict="0">
                <anchor moveWithCells="1">
                  <from>
                    <xdr:col>1</xdr:col>
                    <xdr:colOff>66675</xdr:colOff>
                    <xdr:row>31</xdr:row>
                    <xdr:rowOff>0</xdr:rowOff>
                  </from>
                  <to>
                    <xdr:col>2</xdr:col>
                    <xdr:colOff>552450</xdr:colOff>
                    <xdr:row>31</xdr:row>
                    <xdr:rowOff>209550</xdr:rowOff>
                  </to>
                </anchor>
              </controlPr>
            </control>
          </mc:Choice>
        </mc:AlternateContent>
        <mc:AlternateContent xmlns:mc="http://schemas.openxmlformats.org/markup-compatibility/2006">
          <mc:Choice Requires="x14">
            <control shapeId="9229" r:id="rId7" name="Check Box 13">
              <controlPr defaultSize="0" autoFill="0" autoLine="0" autoPict="0">
                <anchor moveWithCells="1">
                  <from>
                    <xdr:col>1</xdr:col>
                    <xdr:colOff>66675</xdr:colOff>
                    <xdr:row>32</xdr:row>
                    <xdr:rowOff>0</xdr:rowOff>
                  </from>
                  <to>
                    <xdr:col>2</xdr:col>
                    <xdr:colOff>552450</xdr:colOff>
                    <xdr:row>32</xdr:row>
                    <xdr:rowOff>209550</xdr:rowOff>
                  </to>
                </anchor>
              </controlPr>
            </control>
          </mc:Choice>
        </mc:AlternateContent>
        <mc:AlternateContent xmlns:mc="http://schemas.openxmlformats.org/markup-compatibility/2006">
          <mc:Choice Requires="x14">
            <control shapeId="9230" r:id="rId8" name="Check Box 14">
              <controlPr defaultSize="0" autoFill="0" autoLine="0" autoPict="0">
                <anchor moveWithCells="1">
                  <from>
                    <xdr:col>1</xdr:col>
                    <xdr:colOff>66675</xdr:colOff>
                    <xdr:row>33</xdr:row>
                    <xdr:rowOff>0</xdr:rowOff>
                  </from>
                  <to>
                    <xdr:col>2</xdr:col>
                    <xdr:colOff>552450</xdr:colOff>
                    <xdr:row>33</xdr:row>
                    <xdr:rowOff>209550</xdr:rowOff>
                  </to>
                </anchor>
              </controlPr>
            </control>
          </mc:Choice>
        </mc:AlternateContent>
        <mc:AlternateContent xmlns:mc="http://schemas.openxmlformats.org/markup-compatibility/2006">
          <mc:Choice Requires="x14">
            <control shapeId="9231" r:id="rId9" name="Check Box 15">
              <controlPr defaultSize="0" autoFill="0" autoLine="0" autoPict="0">
                <anchor moveWithCells="1">
                  <from>
                    <xdr:col>1</xdr:col>
                    <xdr:colOff>66675</xdr:colOff>
                    <xdr:row>34</xdr:row>
                    <xdr:rowOff>0</xdr:rowOff>
                  </from>
                  <to>
                    <xdr:col>2</xdr:col>
                    <xdr:colOff>552450</xdr:colOff>
                    <xdr:row>34</xdr:row>
                    <xdr:rowOff>209550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1</xdr:col>
                    <xdr:colOff>66675</xdr:colOff>
                    <xdr:row>35</xdr:row>
                    <xdr:rowOff>0</xdr:rowOff>
                  </from>
                  <to>
                    <xdr:col>2</xdr:col>
                    <xdr:colOff>552450</xdr:colOff>
                    <xdr:row>35</xdr:row>
                    <xdr:rowOff>209550</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1</xdr:col>
                    <xdr:colOff>66675</xdr:colOff>
                    <xdr:row>36</xdr:row>
                    <xdr:rowOff>0</xdr:rowOff>
                  </from>
                  <to>
                    <xdr:col>2</xdr:col>
                    <xdr:colOff>552450</xdr:colOff>
                    <xdr:row>36</xdr:row>
                    <xdr:rowOff>209550</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1</xdr:col>
                    <xdr:colOff>66675</xdr:colOff>
                    <xdr:row>37</xdr:row>
                    <xdr:rowOff>0</xdr:rowOff>
                  </from>
                  <to>
                    <xdr:col>2</xdr:col>
                    <xdr:colOff>552450</xdr:colOff>
                    <xdr:row>37</xdr:row>
                    <xdr:rowOff>209550</xdr:rowOff>
                  </to>
                </anchor>
              </controlPr>
            </control>
          </mc:Choice>
        </mc:AlternateContent>
        <mc:AlternateContent xmlns:mc="http://schemas.openxmlformats.org/markup-compatibility/2006">
          <mc:Choice Requires="x14">
            <control shapeId="9235" r:id="rId13" name="Check Box 19">
              <controlPr defaultSize="0" autoFill="0" autoLine="0" autoPict="0">
                <anchor moveWithCells="1">
                  <from>
                    <xdr:col>1</xdr:col>
                    <xdr:colOff>66675</xdr:colOff>
                    <xdr:row>40</xdr:row>
                    <xdr:rowOff>0</xdr:rowOff>
                  </from>
                  <to>
                    <xdr:col>2</xdr:col>
                    <xdr:colOff>552450</xdr:colOff>
                    <xdr:row>40</xdr:row>
                    <xdr:rowOff>209550</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1</xdr:col>
                    <xdr:colOff>66675</xdr:colOff>
                    <xdr:row>41</xdr:row>
                    <xdr:rowOff>0</xdr:rowOff>
                  </from>
                  <to>
                    <xdr:col>2</xdr:col>
                    <xdr:colOff>552450</xdr:colOff>
                    <xdr:row>41</xdr:row>
                    <xdr:rowOff>209550</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1</xdr:col>
                    <xdr:colOff>66675</xdr:colOff>
                    <xdr:row>42</xdr:row>
                    <xdr:rowOff>0</xdr:rowOff>
                  </from>
                  <to>
                    <xdr:col>2</xdr:col>
                    <xdr:colOff>552450</xdr:colOff>
                    <xdr:row>42</xdr:row>
                    <xdr:rowOff>209550</xdr:rowOff>
                  </to>
                </anchor>
              </controlPr>
            </control>
          </mc:Choice>
        </mc:AlternateContent>
        <mc:AlternateContent xmlns:mc="http://schemas.openxmlformats.org/markup-compatibility/2006">
          <mc:Choice Requires="x14">
            <control shapeId="9238" r:id="rId16" name="Check Box 22">
              <controlPr defaultSize="0" autoFill="0" autoLine="0" autoPict="0">
                <anchor moveWithCells="1">
                  <from>
                    <xdr:col>1</xdr:col>
                    <xdr:colOff>66675</xdr:colOff>
                    <xdr:row>43</xdr:row>
                    <xdr:rowOff>0</xdr:rowOff>
                  </from>
                  <to>
                    <xdr:col>2</xdr:col>
                    <xdr:colOff>552450</xdr:colOff>
                    <xdr:row>43</xdr:row>
                    <xdr:rowOff>209550</xdr:rowOff>
                  </to>
                </anchor>
              </controlPr>
            </control>
          </mc:Choice>
        </mc:AlternateContent>
        <mc:AlternateContent xmlns:mc="http://schemas.openxmlformats.org/markup-compatibility/2006">
          <mc:Choice Requires="x14">
            <control shapeId="9239" r:id="rId17" name="Check Box 23">
              <controlPr defaultSize="0" autoFill="0" autoLine="0" autoPict="0">
                <anchor moveWithCells="1">
                  <from>
                    <xdr:col>1</xdr:col>
                    <xdr:colOff>66675</xdr:colOff>
                    <xdr:row>44</xdr:row>
                    <xdr:rowOff>0</xdr:rowOff>
                  </from>
                  <to>
                    <xdr:col>2</xdr:col>
                    <xdr:colOff>552450</xdr:colOff>
                    <xdr:row>44</xdr:row>
                    <xdr:rowOff>209550</xdr:rowOff>
                  </to>
                </anchor>
              </controlPr>
            </control>
          </mc:Choice>
        </mc:AlternateContent>
        <mc:AlternateContent xmlns:mc="http://schemas.openxmlformats.org/markup-compatibility/2006">
          <mc:Choice Requires="x14">
            <control shapeId="9240" r:id="rId18" name="Check Box 24">
              <controlPr defaultSize="0" autoFill="0" autoLine="0" autoPict="0">
                <anchor moveWithCells="1">
                  <from>
                    <xdr:col>1</xdr:col>
                    <xdr:colOff>66675</xdr:colOff>
                    <xdr:row>45</xdr:row>
                    <xdr:rowOff>0</xdr:rowOff>
                  </from>
                  <to>
                    <xdr:col>2</xdr:col>
                    <xdr:colOff>552450</xdr:colOff>
                    <xdr:row>45</xdr:row>
                    <xdr:rowOff>209550</xdr:rowOff>
                  </to>
                </anchor>
              </controlPr>
            </control>
          </mc:Choice>
        </mc:AlternateContent>
        <mc:AlternateContent xmlns:mc="http://schemas.openxmlformats.org/markup-compatibility/2006">
          <mc:Choice Requires="x14">
            <control shapeId="9241" r:id="rId19" name="Check Box 25">
              <controlPr defaultSize="0" autoFill="0" autoLine="0" autoPict="0">
                <anchor moveWithCells="1">
                  <from>
                    <xdr:col>1</xdr:col>
                    <xdr:colOff>66675</xdr:colOff>
                    <xdr:row>46</xdr:row>
                    <xdr:rowOff>0</xdr:rowOff>
                  </from>
                  <to>
                    <xdr:col>2</xdr:col>
                    <xdr:colOff>552450</xdr:colOff>
                    <xdr:row>46</xdr:row>
                    <xdr:rowOff>209550</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1</xdr:col>
                    <xdr:colOff>66675</xdr:colOff>
                    <xdr:row>14</xdr:row>
                    <xdr:rowOff>9525</xdr:rowOff>
                  </from>
                  <to>
                    <xdr:col>2</xdr:col>
                    <xdr:colOff>523875</xdr:colOff>
                    <xdr:row>15</xdr:row>
                    <xdr:rowOff>0</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1</xdr:col>
                    <xdr:colOff>66675</xdr:colOff>
                    <xdr:row>15</xdr:row>
                    <xdr:rowOff>9525</xdr:rowOff>
                  </from>
                  <to>
                    <xdr:col>2</xdr:col>
                    <xdr:colOff>523875</xdr:colOff>
                    <xdr:row>15</xdr:row>
                    <xdr:rowOff>228600</xdr:rowOff>
                  </to>
                </anchor>
              </controlPr>
            </control>
          </mc:Choice>
        </mc:AlternateContent>
        <mc:AlternateContent xmlns:mc="http://schemas.openxmlformats.org/markup-compatibility/2006">
          <mc:Choice Requires="x14">
            <control shapeId="9247" r:id="rId22" name="Check Box 31">
              <controlPr defaultSize="0" autoFill="0" autoLine="0" autoPict="0">
                <anchor moveWithCells="1">
                  <from>
                    <xdr:col>1</xdr:col>
                    <xdr:colOff>66675</xdr:colOff>
                    <xdr:row>19</xdr:row>
                    <xdr:rowOff>9525</xdr:rowOff>
                  </from>
                  <to>
                    <xdr:col>2</xdr:col>
                    <xdr:colOff>523875</xdr:colOff>
                    <xdr:row>20</xdr:row>
                    <xdr:rowOff>0</xdr:rowOff>
                  </to>
                </anchor>
              </controlPr>
            </control>
          </mc:Choice>
        </mc:AlternateContent>
        <mc:AlternateContent xmlns:mc="http://schemas.openxmlformats.org/markup-compatibility/2006">
          <mc:Choice Requires="x14">
            <control shapeId="9249" r:id="rId23" name="Check Box 33">
              <controlPr defaultSize="0" autoFill="0" autoLine="0" autoPict="0">
                <anchor moveWithCells="1">
                  <from>
                    <xdr:col>1</xdr:col>
                    <xdr:colOff>66675</xdr:colOff>
                    <xdr:row>20</xdr:row>
                    <xdr:rowOff>9525</xdr:rowOff>
                  </from>
                  <to>
                    <xdr:col>2</xdr:col>
                    <xdr:colOff>523875</xdr:colOff>
                    <xdr:row>21</xdr:row>
                    <xdr:rowOff>9525</xdr:rowOff>
                  </to>
                </anchor>
              </controlPr>
            </control>
          </mc:Choice>
        </mc:AlternateContent>
        <mc:AlternateContent xmlns:mc="http://schemas.openxmlformats.org/markup-compatibility/2006">
          <mc:Choice Requires="x14">
            <control shapeId="9250" r:id="rId24" name="Check Box 34">
              <controlPr defaultSize="0" autoFill="0" autoLine="0" autoPict="0">
                <anchor moveWithCells="1">
                  <from>
                    <xdr:col>1</xdr:col>
                    <xdr:colOff>66675</xdr:colOff>
                    <xdr:row>21</xdr:row>
                    <xdr:rowOff>9525</xdr:rowOff>
                  </from>
                  <to>
                    <xdr:col>2</xdr:col>
                    <xdr:colOff>523875</xdr:colOff>
                    <xdr:row>21</xdr:row>
                    <xdr:rowOff>228600</xdr:rowOff>
                  </to>
                </anchor>
              </controlPr>
            </control>
          </mc:Choice>
        </mc:AlternateContent>
        <mc:AlternateContent xmlns:mc="http://schemas.openxmlformats.org/markup-compatibility/2006">
          <mc:Choice Requires="x14">
            <control shapeId="9251" r:id="rId25" name="Check Box 35">
              <controlPr defaultSize="0" autoFill="0" autoLine="0" autoPict="0">
                <anchor moveWithCells="1">
                  <from>
                    <xdr:col>1</xdr:col>
                    <xdr:colOff>66675</xdr:colOff>
                    <xdr:row>22</xdr:row>
                    <xdr:rowOff>9525</xdr:rowOff>
                  </from>
                  <to>
                    <xdr:col>2</xdr:col>
                    <xdr:colOff>523875</xdr:colOff>
                    <xdr:row>23</xdr:row>
                    <xdr:rowOff>9525</xdr:rowOff>
                  </to>
                </anchor>
              </controlPr>
            </control>
          </mc:Choice>
        </mc:AlternateContent>
        <mc:AlternateContent xmlns:mc="http://schemas.openxmlformats.org/markup-compatibility/2006">
          <mc:Choice Requires="x14">
            <control shapeId="9252" r:id="rId26" name="Check Box 36">
              <controlPr defaultSize="0" autoFill="0" autoLine="0" autoPict="0">
                <anchor moveWithCells="1">
                  <from>
                    <xdr:col>1</xdr:col>
                    <xdr:colOff>66675</xdr:colOff>
                    <xdr:row>23</xdr:row>
                    <xdr:rowOff>9525</xdr:rowOff>
                  </from>
                  <to>
                    <xdr:col>2</xdr:col>
                    <xdr:colOff>523875</xdr:colOff>
                    <xdr:row>24</xdr:row>
                    <xdr:rowOff>9525</xdr:rowOff>
                  </to>
                </anchor>
              </controlPr>
            </control>
          </mc:Choice>
        </mc:AlternateContent>
        <mc:AlternateContent xmlns:mc="http://schemas.openxmlformats.org/markup-compatibility/2006">
          <mc:Choice Requires="x14">
            <control shapeId="9253" r:id="rId27" name="Check Box 37">
              <controlPr defaultSize="0" autoFill="0" autoLine="0" autoPict="0">
                <anchor moveWithCells="1">
                  <from>
                    <xdr:col>1</xdr:col>
                    <xdr:colOff>66675</xdr:colOff>
                    <xdr:row>24</xdr:row>
                    <xdr:rowOff>9525</xdr:rowOff>
                  </from>
                  <to>
                    <xdr:col>2</xdr:col>
                    <xdr:colOff>523875</xdr:colOff>
                    <xdr:row>24</xdr:row>
                    <xdr:rowOff>228600</xdr:rowOff>
                  </to>
                </anchor>
              </controlPr>
            </control>
          </mc:Choice>
        </mc:AlternateContent>
        <mc:AlternateContent xmlns:mc="http://schemas.openxmlformats.org/markup-compatibility/2006">
          <mc:Choice Requires="x14">
            <control shapeId="9254" r:id="rId28" name="Check Box 38">
              <controlPr defaultSize="0" autoFill="0" autoLine="0" autoPict="0">
                <anchor moveWithCells="1">
                  <from>
                    <xdr:col>1</xdr:col>
                    <xdr:colOff>28575</xdr:colOff>
                    <xdr:row>8</xdr:row>
                    <xdr:rowOff>9525</xdr:rowOff>
                  </from>
                  <to>
                    <xdr:col>2</xdr:col>
                    <xdr:colOff>561975</xdr:colOff>
                    <xdr:row>8</xdr:row>
                    <xdr:rowOff>219075</xdr:rowOff>
                  </to>
                </anchor>
              </controlPr>
            </control>
          </mc:Choice>
        </mc:AlternateContent>
        <mc:AlternateContent xmlns:mc="http://schemas.openxmlformats.org/markup-compatibility/2006">
          <mc:Choice Requires="x14">
            <control shapeId="9255" r:id="rId29" name="Check Box 39">
              <controlPr defaultSize="0" autoFill="0" autoLine="0" autoPict="0">
                <anchor moveWithCells="1">
                  <from>
                    <xdr:col>1</xdr:col>
                    <xdr:colOff>28575</xdr:colOff>
                    <xdr:row>9</xdr:row>
                    <xdr:rowOff>9525</xdr:rowOff>
                  </from>
                  <to>
                    <xdr:col>2</xdr:col>
                    <xdr:colOff>561975</xdr:colOff>
                    <xdr:row>9</xdr:row>
                    <xdr:rowOff>219075</xdr:rowOff>
                  </to>
                </anchor>
              </controlPr>
            </control>
          </mc:Choice>
        </mc:AlternateContent>
        <mc:AlternateContent xmlns:mc="http://schemas.openxmlformats.org/markup-compatibility/2006">
          <mc:Choice Requires="x14">
            <control shapeId="9257" r:id="rId30" name="Check Box 41">
              <controlPr defaultSize="0" autoFill="0" autoLine="0" autoPict="0">
                <anchor moveWithCells="1">
                  <from>
                    <xdr:col>1</xdr:col>
                    <xdr:colOff>38100</xdr:colOff>
                    <xdr:row>9</xdr:row>
                    <xdr:rowOff>219075</xdr:rowOff>
                  </from>
                  <to>
                    <xdr:col>2</xdr:col>
                    <xdr:colOff>571500</xdr:colOff>
                    <xdr:row>10</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07"/>
  <sheetViews>
    <sheetView showGridLines="0" workbookViewId="0">
      <selection activeCell="G7" sqref="G7"/>
    </sheetView>
  </sheetViews>
  <sheetFormatPr defaultRowHeight="15" x14ac:dyDescent="0.25"/>
  <cols>
    <col min="1" max="1" width="3.42578125" customWidth="1"/>
    <col min="2" max="2" width="3.85546875" customWidth="1"/>
    <col min="3" max="3" width="3.42578125" customWidth="1"/>
    <col min="4" max="4" width="10.5703125" customWidth="1"/>
    <col min="5" max="5" width="16.85546875" customWidth="1"/>
    <col min="6" max="6" width="34.7109375" customWidth="1"/>
    <col min="7" max="7" width="24.140625" customWidth="1"/>
    <col min="8" max="8" width="20.42578125" customWidth="1"/>
  </cols>
  <sheetData>
    <row r="1" spans="1:8" ht="35.450000000000003" customHeight="1" thickBot="1" x14ac:dyDescent="0.3">
      <c r="A1" s="323" t="s">
        <v>202</v>
      </c>
      <c r="B1" s="332"/>
      <c r="C1" s="332"/>
      <c r="D1" s="332"/>
      <c r="E1" s="332"/>
      <c r="F1" s="332"/>
      <c r="G1" s="332"/>
      <c r="H1" s="333"/>
    </row>
    <row r="2" spans="1:8" x14ac:dyDescent="0.25">
      <c r="A2" s="2"/>
      <c r="B2" s="2"/>
      <c r="C2" s="2"/>
      <c r="D2" s="2"/>
      <c r="E2" s="2"/>
      <c r="F2" s="2"/>
      <c r="G2" s="2"/>
      <c r="H2" s="2"/>
    </row>
    <row r="3" spans="1:8" x14ac:dyDescent="0.25">
      <c r="A3" s="2" t="s">
        <v>6</v>
      </c>
      <c r="B3" s="2" t="s">
        <v>203</v>
      </c>
      <c r="C3" s="2"/>
      <c r="D3" s="2"/>
      <c r="E3" s="2"/>
      <c r="F3" s="2"/>
      <c r="G3" s="2"/>
      <c r="H3" s="2"/>
    </row>
    <row r="4" spans="1:8" x14ac:dyDescent="0.25">
      <c r="A4" s="2"/>
      <c r="B4" s="2"/>
      <c r="C4" s="2"/>
      <c r="D4" s="2"/>
      <c r="E4" s="2"/>
      <c r="F4" s="2"/>
      <c r="G4" s="2"/>
      <c r="H4" s="2"/>
    </row>
    <row r="5" spans="1:8" x14ac:dyDescent="0.25">
      <c r="A5" s="2"/>
      <c r="B5" s="9" t="s">
        <v>61</v>
      </c>
      <c r="C5" s="321" t="s">
        <v>204</v>
      </c>
      <c r="D5" s="321"/>
      <c r="E5" s="321"/>
      <c r="F5" s="472" t="s">
        <v>205</v>
      </c>
      <c r="G5" s="2"/>
      <c r="H5" s="2"/>
    </row>
    <row r="6" spans="1:8" x14ac:dyDescent="0.25">
      <c r="A6" s="2"/>
      <c r="B6" s="2"/>
      <c r="C6" s="2"/>
      <c r="D6" s="2"/>
      <c r="E6" s="2"/>
      <c r="F6" s="2"/>
      <c r="G6" s="2"/>
      <c r="H6" s="2"/>
    </row>
    <row r="7" spans="1:8" x14ac:dyDescent="0.25">
      <c r="A7" s="2"/>
      <c r="B7" s="9" t="s">
        <v>62</v>
      </c>
      <c r="C7" s="338" t="s">
        <v>206</v>
      </c>
      <c r="D7" s="338"/>
      <c r="E7" s="338"/>
      <c r="F7" s="338"/>
      <c r="G7" s="270" t="s">
        <v>205</v>
      </c>
      <c r="H7" s="2"/>
    </row>
    <row r="8" spans="1:8" x14ac:dyDescent="0.25">
      <c r="A8" s="2"/>
      <c r="B8" s="2"/>
      <c r="C8" s="2"/>
      <c r="D8" s="2"/>
      <c r="E8" s="2"/>
      <c r="F8" s="2"/>
      <c r="G8" s="2"/>
      <c r="H8" s="2"/>
    </row>
    <row r="9" spans="1:8" x14ac:dyDescent="0.25">
      <c r="A9" s="2" t="s">
        <v>19</v>
      </c>
      <c r="B9" s="321" t="s">
        <v>207</v>
      </c>
      <c r="C9" s="321"/>
      <c r="D9" s="321"/>
      <c r="E9" s="321"/>
      <c r="F9" s="321"/>
      <c r="G9" s="2"/>
      <c r="H9" s="2"/>
    </row>
    <row r="10" spans="1:8" ht="9" customHeight="1" x14ac:dyDescent="0.25">
      <c r="A10" s="2"/>
      <c r="B10" s="2"/>
      <c r="C10" s="2"/>
      <c r="D10" s="2"/>
      <c r="E10" s="2"/>
      <c r="F10" s="2"/>
      <c r="G10" s="2"/>
      <c r="H10" s="2"/>
    </row>
    <row r="11" spans="1:8" ht="43.5" customHeight="1" x14ac:dyDescent="0.25">
      <c r="A11" s="2"/>
      <c r="B11" s="331" t="s">
        <v>625</v>
      </c>
      <c r="C11" s="331"/>
      <c r="D11" s="331"/>
      <c r="E11" s="331"/>
      <c r="F11" s="331"/>
      <c r="G11" s="331"/>
      <c r="H11" s="2"/>
    </row>
    <row r="12" spans="1:8" x14ac:dyDescent="0.25">
      <c r="A12" s="2"/>
      <c r="B12" s="2"/>
      <c r="C12" s="2"/>
      <c r="D12" s="2"/>
      <c r="E12" s="2"/>
      <c r="F12" s="2"/>
      <c r="G12" s="2"/>
      <c r="H12" s="2"/>
    </row>
    <row r="13" spans="1:8" x14ac:dyDescent="0.25">
      <c r="A13" s="2"/>
      <c r="B13" s="9" t="s">
        <v>61</v>
      </c>
      <c r="C13" s="2" t="s">
        <v>208</v>
      </c>
      <c r="D13" s="2"/>
      <c r="E13" s="2"/>
      <c r="F13" s="2"/>
      <c r="G13" s="2"/>
      <c r="H13" s="2"/>
    </row>
    <row r="14" spans="1:8" ht="6.95" customHeight="1" x14ac:dyDescent="0.25">
      <c r="A14" s="2"/>
      <c r="B14" s="2"/>
      <c r="C14" s="2"/>
      <c r="D14" s="2"/>
      <c r="E14" s="2"/>
      <c r="F14" s="2"/>
      <c r="G14" s="2"/>
      <c r="H14" s="2"/>
    </row>
    <row r="15" spans="1:8" x14ac:dyDescent="0.25">
      <c r="A15" s="2"/>
      <c r="B15" s="2"/>
      <c r="C15" s="2" t="s">
        <v>209</v>
      </c>
      <c r="D15" s="2" t="s">
        <v>210</v>
      </c>
      <c r="E15" s="2"/>
      <c r="F15" s="2"/>
      <c r="G15" s="239" t="s">
        <v>646</v>
      </c>
      <c r="H15" s="2"/>
    </row>
    <row r="16" spans="1:8" ht="9.9499999999999993" customHeight="1" x14ac:dyDescent="0.25">
      <c r="A16" s="2"/>
      <c r="B16" s="2"/>
      <c r="C16" s="2"/>
      <c r="D16" s="2"/>
      <c r="E16" s="2"/>
      <c r="F16" s="2"/>
      <c r="G16" s="2"/>
      <c r="H16" s="2"/>
    </row>
    <row r="17" spans="1:8" ht="42.95" customHeight="1" x14ac:dyDescent="0.25">
      <c r="A17" s="2"/>
      <c r="B17" s="2"/>
      <c r="C17" s="2"/>
      <c r="D17" s="393" t="s">
        <v>644</v>
      </c>
      <c r="E17" s="394"/>
      <c r="F17" s="394"/>
      <c r="G17" s="271"/>
      <c r="H17" s="2"/>
    </row>
    <row r="18" spans="1:8" ht="13.5" customHeight="1" x14ac:dyDescent="0.25">
      <c r="A18" s="2"/>
      <c r="B18" s="2"/>
      <c r="C18" s="2"/>
      <c r="D18" s="341" t="s">
        <v>211</v>
      </c>
      <c r="E18" s="341"/>
      <c r="F18" s="341"/>
      <c r="G18" s="341"/>
      <c r="H18" s="2"/>
    </row>
    <row r="19" spans="1:8" x14ac:dyDescent="0.25">
      <c r="A19" s="2"/>
      <c r="B19" s="2"/>
      <c r="C19" s="2"/>
      <c r="D19" s="2"/>
      <c r="E19" s="2"/>
      <c r="F19" s="2"/>
      <c r="G19" s="2"/>
      <c r="H19" s="2"/>
    </row>
    <row r="20" spans="1:8" x14ac:dyDescent="0.25">
      <c r="A20" s="2"/>
      <c r="B20" s="2"/>
      <c r="C20" s="2" t="s">
        <v>212</v>
      </c>
      <c r="D20" s="206" t="s">
        <v>213</v>
      </c>
      <c r="E20" s="206"/>
      <c r="F20" s="206"/>
      <c r="G20" s="239" t="s">
        <v>646</v>
      </c>
      <c r="H20" s="2"/>
    </row>
    <row r="21" spans="1:8" x14ac:dyDescent="0.25">
      <c r="A21" s="2"/>
      <c r="B21" s="2"/>
      <c r="C21" s="2"/>
      <c r="D21" s="2"/>
      <c r="E21" s="2"/>
      <c r="F21" s="2"/>
      <c r="G21" s="2"/>
      <c r="H21" s="2"/>
    </row>
    <row r="22" spans="1:8" x14ac:dyDescent="0.25">
      <c r="A22" s="2"/>
      <c r="B22" s="9" t="s">
        <v>62</v>
      </c>
      <c r="C22" s="338" t="s">
        <v>214</v>
      </c>
      <c r="D22" s="338"/>
      <c r="E22" s="338"/>
      <c r="F22" s="338"/>
      <c r="G22" s="239" t="s">
        <v>650</v>
      </c>
      <c r="H22" s="2"/>
    </row>
    <row r="23" spans="1:8" x14ac:dyDescent="0.25">
      <c r="A23" s="2"/>
      <c r="B23" s="2"/>
      <c r="C23" s="2"/>
      <c r="D23" s="2"/>
      <c r="E23" s="2"/>
      <c r="F23" s="2"/>
      <c r="G23" s="2"/>
      <c r="H23" s="2"/>
    </row>
    <row r="24" spans="1:8" x14ac:dyDescent="0.25">
      <c r="A24" s="2"/>
      <c r="B24" s="2"/>
      <c r="C24" s="208" t="s">
        <v>215</v>
      </c>
      <c r="D24" s="208"/>
      <c r="E24" s="208"/>
      <c r="F24" s="208"/>
      <c r="G24" s="217"/>
      <c r="H24" s="4"/>
    </row>
    <row r="25" spans="1:8" x14ac:dyDescent="0.25">
      <c r="A25" s="2"/>
      <c r="B25" s="2"/>
      <c r="C25" s="2"/>
      <c r="D25" s="2"/>
      <c r="E25" s="2"/>
      <c r="F25" s="2"/>
      <c r="G25" s="2"/>
      <c r="H25" s="2"/>
    </row>
    <row r="26" spans="1:8" x14ac:dyDescent="0.25">
      <c r="A26" s="2"/>
      <c r="B26" s="9" t="s">
        <v>216</v>
      </c>
      <c r="C26" s="2" t="s">
        <v>217</v>
      </c>
      <c r="D26" s="2"/>
      <c r="E26" s="2"/>
      <c r="F26" s="2"/>
      <c r="G26" s="2"/>
      <c r="H26" s="2"/>
    </row>
    <row r="27" spans="1:8" x14ac:dyDescent="0.25">
      <c r="A27" s="2"/>
      <c r="B27" s="2"/>
      <c r="C27" s="2"/>
      <c r="D27" s="2"/>
      <c r="E27" s="2"/>
      <c r="F27" s="2"/>
      <c r="G27" s="2"/>
      <c r="H27" s="2"/>
    </row>
    <row r="28" spans="1:8" ht="16.5" customHeight="1" x14ac:dyDescent="0.25">
      <c r="A28" s="2"/>
      <c r="B28" s="2"/>
      <c r="C28" s="2" t="s">
        <v>209</v>
      </c>
      <c r="D28" s="331" t="s">
        <v>218</v>
      </c>
      <c r="E28" s="331"/>
      <c r="F28" s="331"/>
      <c r="G28" s="331"/>
      <c r="H28" s="239" t="s">
        <v>646</v>
      </c>
    </row>
    <row r="29" spans="1:8" ht="12.95" customHeight="1" x14ac:dyDescent="0.25">
      <c r="A29" s="2"/>
      <c r="B29" s="2"/>
      <c r="C29" s="2"/>
      <c r="D29" s="2"/>
      <c r="E29" s="2"/>
      <c r="F29" s="2"/>
      <c r="G29" s="2"/>
      <c r="H29" s="2"/>
    </row>
    <row r="30" spans="1:8" ht="30" customHeight="1" x14ac:dyDescent="0.25">
      <c r="A30" s="2"/>
      <c r="B30" s="2"/>
      <c r="C30" s="20" t="s">
        <v>212</v>
      </c>
      <c r="D30" s="331" t="s">
        <v>219</v>
      </c>
      <c r="E30" s="331"/>
      <c r="F30" s="331"/>
      <c r="G30" s="331"/>
      <c r="H30" s="217" t="s">
        <v>646</v>
      </c>
    </row>
    <row r="31" spans="1:8" x14ac:dyDescent="0.25">
      <c r="A31" s="2"/>
      <c r="B31" s="2"/>
      <c r="C31" s="2"/>
      <c r="D31" s="2"/>
      <c r="E31" s="2"/>
      <c r="F31" s="2"/>
      <c r="G31" s="2"/>
      <c r="H31" s="2"/>
    </row>
    <row r="32" spans="1:8" ht="27.6" customHeight="1" x14ac:dyDescent="0.25">
      <c r="A32" s="2"/>
      <c r="B32" s="2"/>
      <c r="C32" s="2"/>
      <c r="D32" s="331" t="s">
        <v>220</v>
      </c>
      <c r="E32" s="331"/>
      <c r="F32" s="331"/>
      <c r="G32" s="331"/>
      <c r="H32" s="217"/>
    </row>
    <row r="33" spans="1:8" x14ac:dyDescent="0.25">
      <c r="A33" s="2"/>
      <c r="B33" s="2"/>
      <c r="C33" s="2"/>
      <c r="D33" s="2"/>
      <c r="E33" s="2"/>
      <c r="F33" s="2"/>
      <c r="G33" s="2"/>
      <c r="H33" s="2"/>
    </row>
    <row r="34" spans="1:8" x14ac:dyDescent="0.25">
      <c r="A34" s="2" t="s">
        <v>27</v>
      </c>
      <c r="B34" s="321" t="s">
        <v>221</v>
      </c>
      <c r="C34" s="321"/>
      <c r="D34" s="321"/>
      <c r="E34" s="2"/>
      <c r="F34" s="2"/>
      <c r="G34" s="2"/>
      <c r="H34" s="2"/>
    </row>
    <row r="35" spans="1:8" x14ac:dyDescent="0.25">
      <c r="A35" s="2"/>
      <c r="B35" s="2"/>
      <c r="C35" s="2"/>
      <c r="D35" s="2"/>
      <c r="E35" s="2"/>
      <c r="F35" s="2"/>
      <c r="G35" s="2"/>
      <c r="H35" s="2"/>
    </row>
    <row r="36" spans="1:8" ht="9.9499999999999993" customHeight="1" x14ac:dyDescent="0.25">
      <c r="A36" s="2"/>
      <c r="B36" s="2"/>
      <c r="C36" s="2"/>
      <c r="D36" s="2"/>
      <c r="E36" s="2"/>
      <c r="F36" s="2"/>
      <c r="G36" s="2"/>
      <c r="H36" s="2"/>
    </row>
    <row r="37" spans="1:8" ht="29.45" customHeight="1" x14ac:dyDescent="0.25">
      <c r="A37" s="2"/>
      <c r="B37" s="390" t="s">
        <v>222</v>
      </c>
      <c r="C37" s="390"/>
      <c r="D37" s="390"/>
      <c r="E37" s="390"/>
      <c r="F37" s="390"/>
      <c r="G37" s="390"/>
      <c r="H37" s="215"/>
    </row>
    <row r="38" spans="1:8" ht="10.5" customHeight="1" x14ac:dyDescent="0.25">
      <c r="A38" s="2"/>
      <c r="B38" s="2"/>
      <c r="C38" s="2"/>
      <c r="D38" s="2"/>
      <c r="E38" s="2"/>
      <c r="F38" s="2"/>
      <c r="G38" s="2"/>
      <c r="H38" s="2"/>
    </row>
    <row r="39" spans="1:8" s="5" customFormat="1" ht="30" customHeight="1" x14ac:dyDescent="0.25">
      <c r="A39" s="20"/>
      <c r="B39" s="339" t="s">
        <v>223</v>
      </c>
      <c r="C39" s="339"/>
      <c r="D39" s="339"/>
      <c r="E39" s="339"/>
      <c r="F39" s="339"/>
      <c r="G39" s="339"/>
      <c r="H39" s="210"/>
    </row>
    <row r="40" spans="1:8" x14ac:dyDescent="0.25">
      <c r="A40" s="2"/>
      <c r="B40" s="2"/>
      <c r="C40" s="2"/>
      <c r="D40" s="2"/>
      <c r="E40" s="2"/>
      <c r="F40" s="2"/>
      <c r="G40" s="2"/>
      <c r="H40" s="2"/>
    </row>
    <row r="41" spans="1:8" ht="28.5" customHeight="1" x14ac:dyDescent="0.25">
      <c r="A41" s="2"/>
      <c r="B41" s="390" t="s">
        <v>224</v>
      </c>
      <c r="C41" s="390"/>
      <c r="D41" s="390"/>
      <c r="E41" s="390"/>
      <c r="F41" s="390"/>
      <c r="G41" s="390"/>
      <c r="H41" s="215"/>
    </row>
    <row r="42" spans="1:8" x14ac:dyDescent="0.25">
      <c r="A42" s="2"/>
      <c r="B42" s="2"/>
      <c r="C42" s="2"/>
      <c r="D42" s="2"/>
      <c r="E42" s="2"/>
      <c r="F42" s="2"/>
      <c r="G42" s="2"/>
      <c r="H42" s="2"/>
    </row>
    <row r="43" spans="1:8" x14ac:dyDescent="0.25">
      <c r="A43" s="2"/>
      <c r="B43" s="9" t="s">
        <v>61</v>
      </c>
      <c r="C43" s="321" t="s">
        <v>225</v>
      </c>
      <c r="D43" s="321"/>
      <c r="E43" s="321"/>
      <c r="F43" s="321"/>
      <c r="G43" s="321"/>
      <c r="H43" s="2"/>
    </row>
    <row r="44" spans="1:8" x14ac:dyDescent="0.25">
      <c r="A44" s="2"/>
      <c r="B44" s="2"/>
      <c r="C44" s="2"/>
      <c r="D44" s="2"/>
      <c r="E44" s="2"/>
      <c r="F44" s="2"/>
      <c r="G44" s="2"/>
      <c r="H44" s="2"/>
    </row>
    <row r="45" spans="1:8" x14ac:dyDescent="0.25">
      <c r="A45" s="2"/>
      <c r="B45" s="2"/>
      <c r="C45" s="2" t="s">
        <v>209</v>
      </c>
      <c r="D45" s="321" t="s">
        <v>226</v>
      </c>
      <c r="E45" s="321"/>
      <c r="F45" s="217"/>
      <c r="G45" s="2"/>
      <c r="H45" s="2"/>
    </row>
    <row r="46" spans="1:8" x14ac:dyDescent="0.25">
      <c r="A46" s="2"/>
      <c r="B46" s="2"/>
      <c r="C46" s="2"/>
      <c r="D46" s="321" t="s">
        <v>227</v>
      </c>
      <c r="E46" s="321"/>
      <c r="F46" s="198"/>
      <c r="G46" s="2"/>
      <c r="H46" s="2"/>
    </row>
    <row r="47" spans="1:8" x14ac:dyDescent="0.25">
      <c r="A47" s="2"/>
      <c r="B47" s="2"/>
      <c r="C47" s="2"/>
      <c r="D47" s="321" t="s">
        <v>228</v>
      </c>
      <c r="E47" s="321"/>
      <c r="F47" s="198"/>
      <c r="G47" s="2"/>
      <c r="H47" s="2"/>
    </row>
    <row r="48" spans="1:8" x14ac:dyDescent="0.25">
      <c r="A48" s="2"/>
      <c r="B48" s="2"/>
      <c r="C48" s="2"/>
      <c r="D48" s="2"/>
      <c r="E48" s="2"/>
      <c r="F48" s="2"/>
      <c r="G48" s="2"/>
      <c r="H48" s="2"/>
    </row>
    <row r="49" spans="1:8" x14ac:dyDescent="0.25">
      <c r="A49" s="2"/>
      <c r="B49" s="2"/>
      <c r="C49" s="2"/>
      <c r="D49" s="2" t="s">
        <v>229</v>
      </c>
      <c r="E49" s="2"/>
      <c r="F49" s="2"/>
      <c r="G49" s="2"/>
      <c r="H49" s="2"/>
    </row>
    <row r="50" spans="1:8" x14ac:dyDescent="0.25">
      <c r="A50" s="2"/>
      <c r="B50" s="2"/>
      <c r="C50" s="2"/>
      <c r="D50" s="2"/>
      <c r="E50" s="2"/>
      <c r="F50" s="2"/>
      <c r="G50" s="2"/>
      <c r="H50" s="2"/>
    </row>
    <row r="51" spans="1:8" ht="27" customHeight="1" x14ac:dyDescent="0.25">
      <c r="A51" s="2"/>
      <c r="B51" s="2"/>
      <c r="C51" s="2"/>
      <c r="D51" s="351" t="s">
        <v>230</v>
      </c>
      <c r="E51" s="351"/>
      <c r="F51" s="242"/>
      <c r="G51" s="4"/>
      <c r="H51" s="2"/>
    </row>
    <row r="52" spans="1:8" x14ac:dyDescent="0.25">
      <c r="A52" s="2"/>
      <c r="B52" s="2"/>
      <c r="C52" s="2"/>
      <c r="D52" s="338" t="s">
        <v>227</v>
      </c>
      <c r="E52" s="338"/>
      <c r="F52" s="205"/>
      <c r="G52" s="4"/>
      <c r="H52" s="2"/>
    </row>
    <row r="53" spans="1:8" x14ac:dyDescent="0.25">
      <c r="A53" s="2"/>
      <c r="B53" s="2"/>
      <c r="C53" s="2"/>
      <c r="D53" s="2" t="s">
        <v>228</v>
      </c>
      <c r="E53" s="2"/>
      <c r="F53" s="198"/>
      <c r="G53" s="2"/>
      <c r="H53" s="2"/>
    </row>
    <row r="54" spans="1:8" x14ac:dyDescent="0.25">
      <c r="A54" s="2"/>
      <c r="B54" s="2"/>
      <c r="C54" s="2"/>
      <c r="D54" s="2"/>
      <c r="E54" s="2"/>
      <c r="F54" s="2"/>
      <c r="G54" s="2"/>
      <c r="H54" s="2"/>
    </row>
    <row r="55" spans="1:8" ht="18" customHeight="1" x14ac:dyDescent="0.25">
      <c r="A55" s="2"/>
      <c r="B55" s="2"/>
      <c r="C55" s="2"/>
      <c r="D55" s="390" t="s">
        <v>624</v>
      </c>
      <c r="E55" s="390"/>
      <c r="F55" s="390"/>
      <c r="G55" s="390"/>
      <c r="H55" s="390"/>
    </row>
    <row r="56" spans="1:8" x14ac:dyDescent="0.25">
      <c r="A56" s="2"/>
      <c r="B56" s="2"/>
      <c r="C56" s="2"/>
      <c r="D56" s="2"/>
      <c r="E56" s="2"/>
      <c r="F56" s="2"/>
      <c r="G56" s="2"/>
      <c r="H56" s="2"/>
    </row>
    <row r="57" spans="1:8" x14ac:dyDescent="0.25">
      <c r="A57" s="2"/>
      <c r="B57" s="2"/>
      <c r="C57" s="2" t="s">
        <v>231</v>
      </c>
      <c r="D57" s="2"/>
      <c r="E57" s="2"/>
      <c r="F57" s="2"/>
      <c r="G57" s="2"/>
      <c r="H57" s="2"/>
    </row>
    <row r="58" spans="1:8" x14ac:dyDescent="0.25">
      <c r="A58" s="2"/>
      <c r="B58" s="2"/>
      <c r="C58" s="2"/>
      <c r="D58" s="2"/>
      <c r="E58" s="2"/>
      <c r="F58" s="2"/>
      <c r="G58" s="2"/>
      <c r="H58" s="2"/>
    </row>
    <row r="59" spans="1:8" ht="44.1" customHeight="1" x14ac:dyDescent="0.25">
      <c r="A59" s="2"/>
      <c r="B59" s="2"/>
      <c r="C59" s="20" t="s">
        <v>212</v>
      </c>
      <c r="D59" s="331" t="s">
        <v>232</v>
      </c>
      <c r="E59" s="331"/>
      <c r="F59" s="331"/>
      <c r="G59" s="331"/>
      <c r="H59" s="212"/>
    </row>
    <row r="60" spans="1:8" x14ac:dyDescent="0.25">
      <c r="A60" s="2"/>
      <c r="B60" s="2"/>
      <c r="C60" s="2"/>
      <c r="D60" s="2"/>
      <c r="E60" s="2"/>
      <c r="F60" s="2"/>
      <c r="G60" s="2"/>
      <c r="H60" s="2"/>
    </row>
    <row r="61" spans="1:8" x14ac:dyDescent="0.25">
      <c r="A61" s="2"/>
      <c r="B61" s="9" t="s">
        <v>62</v>
      </c>
      <c r="C61" s="321" t="s">
        <v>649</v>
      </c>
      <c r="D61" s="321"/>
      <c r="E61" s="321"/>
      <c r="F61" s="321"/>
      <c r="G61" s="321"/>
      <c r="H61" s="2"/>
    </row>
    <row r="62" spans="1:8" x14ac:dyDescent="0.25">
      <c r="A62" s="2"/>
      <c r="B62" s="2"/>
      <c r="C62" s="2"/>
      <c r="D62" s="2"/>
      <c r="E62" s="2"/>
      <c r="F62" s="2"/>
      <c r="G62" s="2"/>
      <c r="H62" s="2"/>
    </row>
    <row r="63" spans="1:8" ht="45.6" customHeight="1" x14ac:dyDescent="0.25">
      <c r="A63" s="2"/>
      <c r="B63" s="2"/>
      <c r="C63" s="20" t="s">
        <v>209</v>
      </c>
      <c r="D63" s="339" t="s">
        <v>637</v>
      </c>
      <c r="E63" s="339"/>
      <c r="F63" s="339"/>
      <c r="G63" s="339"/>
      <c r="H63" s="211"/>
    </row>
    <row r="64" spans="1:8" ht="12" customHeight="1" x14ac:dyDescent="0.25">
      <c r="A64" s="2"/>
      <c r="B64" s="2"/>
      <c r="C64" s="2"/>
      <c r="D64" s="2"/>
      <c r="E64" s="2"/>
      <c r="F64" s="2"/>
      <c r="G64" s="2"/>
      <c r="H64" s="2"/>
    </row>
    <row r="65" spans="1:8" x14ac:dyDescent="0.25">
      <c r="A65" s="2"/>
      <c r="B65" s="2"/>
      <c r="C65" s="2"/>
      <c r="D65" s="2" t="s">
        <v>229</v>
      </c>
      <c r="E65" s="2"/>
      <c r="F65" s="2"/>
      <c r="G65" s="2"/>
      <c r="H65" s="2"/>
    </row>
    <row r="66" spans="1:8" x14ac:dyDescent="0.25">
      <c r="A66" s="2"/>
      <c r="B66" s="2"/>
      <c r="C66" s="2"/>
      <c r="D66" s="2"/>
      <c r="E66" s="2"/>
      <c r="F66" s="2"/>
      <c r="G66" s="2"/>
      <c r="H66" s="2"/>
    </row>
    <row r="67" spans="1:8" ht="34.5" customHeight="1" x14ac:dyDescent="0.25">
      <c r="A67" s="2"/>
      <c r="B67" s="2"/>
      <c r="C67" s="20" t="s">
        <v>212</v>
      </c>
      <c r="D67" s="391" t="s">
        <v>638</v>
      </c>
      <c r="E67" s="391"/>
      <c r="F67" s="391"/>
      <c r="G67" s="391"/>
      <c r="H67" s="211"/>
    </row>
    <row r="68" spans="1:8" x14ac:dyDescent="0.25">
      <c r="A68" s="2"/>
      <c r="B68" s="2"/>
      <c r="C68" s="2"/>
      <c r="D68" s="2"/>
      <c r="E68" s="2"/>
      <c r="F68" s="2"/>
      <c r="G68" s="2"/>
      <c r="H68" s="2"/>
    </row>
    <row r="69" spans="1:8" ht="31.5" customHeight="1" x14ac:dyDescent="0.25">
      <c r="A69" s="2"/>
      <c r="B69" s="2"/>
      <c r="C69" s="2"/>
      <c r="D69" s="20" t="s">
        <v>233</v>
      </c>
      <c r="E69" s="339" t="s">
        <v>234</v>
      </c>
      <c r="F69" s="339"/>
      <c r="G69" s="339"/>
      <c r="H69" s="211"/>
    </row>
    <row r="70" spans="1:8" x14ac:dyDescent="0.25">
      <c r="A70" s="2"/>
      <c r="B70" s="2"/>
      <c r="C70" s="2"/>
      <c r="D70" s="2"/>
      <c r="E70" s="2"/>
      <c r="F70" s="2"/>
      <c r="G70" s="2"/>
      <c r="H70" s="2"/>
    </row>
    <row r="71" spans="1:8" x14ac:dyDescent="0.25">
      <c r="A71" s="2"/>
      <c r="B71" s="2"/>
      <c r="C71" s="2"/>
      <c r="D71" s="2" t="s">
        <v>235</v>
      </c>
      <c r="E71" s="208" t="s">
        <v>236</v>
      </c>
      <c r="F71" s="208"/>
      <c r="G71" s="208"/>
      <c r="H71" s="208"/>
    </row>
    <row r="72" spans="1:8" x14ac:dyDescent="0.25">
      <c r="A72" s="2"/>
      <c r="B72" s="2"/>
      <c r="C72" s="2"/>
      <c r="D72" s="2"/>
      <c r="E72" s="2"/>
      <c r="F72" s="2"/>
      <c r="G72" s="2"/>
      <c r="H72" s="2"/>
    </row>
    <row r="73" spans="1:8" ht="31.5" customHeight="1" x14ac:dyDescent="0.25">
      <c r="A73" s="2"/>
      <c r="B73" s="2"/>
      <c r="C73" s="2"/>
      <c r="D73" s="2"/>
      <c r="E73" s="339" t="s">
        <v>237</v>
      </c>
      <c r="F73" s="339"/>
      <c r="G73" s="392"/>
      <c r="H73" s="392"/>
    </row>
    <row r="74" spans="1:8" x14ac:dyDescent="0.25">
      <c r="A74" s="2"/>
      <c r="B74" s="2"/>
      <c r="C74" s="2"/>
      <c r="D74" s="2"/>
      <c r="E74" s="2"/>
      <c r="F74" s="2"/>
      <c r="G74" s="2"/>
      <c r="H74" s="2"/>
    </row>
    <row r="75" spans="1:8" x14ac:dyDescent="0.25">
      <c r="A75" s="2"/>
      <c r="B75" s="2"/>
      <c r="C75" s="2"/>
      <c r="D75" s="2"/>
      <c r="E75" s="2" t="s">
        <v>231</v>
      </c>
      <c r="F75" s="2"/>
      <c r="G75" s="2"/>
      <c r="H75" s="2"/>
    </row>
    <row r="76" spans="1:8" x14ac:dyDescent="0.25">
      <c r="A76" s="2"/>
      <c r="B76" s="2"/>
      <c r="C76" s="2"/>
      <c r="D76" s="2"/>
      <c r="E76" s="2"/>
      <c r="F76" s="2"/>
      <c r="G76" s="2"/>
      <c r="H76" s="2"/>
    </row>
    <row r="77" spans="1:8" ht="27" customHeight="1" x14ac:dyDescent="0.25">
      <c r="A77" s="2"/>
      <c r="B77" s="2"/>
      <c r="C77" s="2"/>
      <c r="D77" s="2"/>
      <c r="E77" s="331" t="s">
        <v>238</v>
      </c>
      <c r="F77" s="331"/>
      <c r="G77" s="331"/>
      <c r="H77" s="211"/>
    </row>
    <row r="78" spans="1:8" x14ac:dyDescent="0.25">
      <c r="A78" s="2"/>
      <c r="B78" s="2"/>
      <c r="C78" s="2"/>
      <c r="D78" s="2"/>
      <c r="E78" s="2"/>
      <c r="F78" s="2"/>
      <c r="G78" s="2"/>
      <c r="H78" s="2"/>
    </row>
    <row r="79" spans="1:8" x14ac:dyDescent="0.25">
      <c r="A79" s="2"/>
      <c r="B79" s="2"/>
      <c r="C79" s="2"/>
      <c r="D79" s="2" t="s">
        <v>239</v>
      </c>
      <c r="E79" s="338" t="s">
        <v>240</v>
      </c>
      <c r="F79" s="338"/>
      <c r="G79" s="338"/>
      <c r="H79" s="338"/>
    </row>
    <row r="80" spans="1:8" x14ac:dyDescent="0.25">
      <c r="A80" s="2"/>
      <c r="B80" s="2"/>
      <c r="C80" s="2"/>
      <c r="D80" s="2"/>
      <c r="E80" s="2"/>
      <c r="F80" s="2"/>
      <c r="G80" s="2"/>
      <c r="H80" s="2"/>
    </row>
    <row r="81" spans="1:9" ht="28.5" customHeight="1" x14ac:dyDescent="0.25">
      <c r="A81" s="2"/>
      <c r="B81" s="18" t="s">
        <v>216</v>
      </c>
      <c r="C81" s="331" t="s">
        <v>241</v>
      </c>
      <c r="D81" s="331"/>
      <c r="E81" s="331"/>
      <c r="F81" s="331"/>
      <c r="G81" s="331"/>
      <c r="H81" s="211"/>
    </row>
    <row r="82" spans="1:9" x14ac:dyDescent="0.25">
      <c r="A82" s="2"/>
      <c r="B82" s="2"/>
      <c r="C82" s="2"/>
      <c r="D82" s="2"/>
      <c r="E82" s="2"/>
      <c r="F82" s="2"/>
      <c r="G82" s="2"/>
      <c r="H82" s="2"/>
    </row>
    <row r="83" spans="1:9" x14ac:dyDescent="0.25">
      <c r="A83" s="2"/>
      <c r="B83" s="2"/>
      <c r="C83" s="2" t="s">
        <v>209</v>
      </c>
      <c r="D83" s="321" t="s">
        <v>242</v>
      </c>
      <c r="E83" s="321"/>
      <c r="F83" s="321"/>
      <c r="G83" s="321"/>
      <c r="H83" s="2"/>
    </row>
    <row r="84" spans="1:9" x14ac:dyDescent="0.25">
      <c r="A84" s="2"/>
      <c r="B84" s="2"/>
      <c r="C84" s="2"/>
      <c r="D84" s="2"/>
      <c r="E84" s="2"/>
      <c r="F84" s="2"/>
      <c r="G84" s="2"/>
      <c r="H84" s="2"/>
    </row>
    <row r="85" spans="1:9" x14ac:dyDescent="0.25">
      <c r="A85" s="2"/>
      <c r="B85" s="2"/>
      <c r="C85" s="2"/>
      <c r="D85" s="321" t="s">
        <v>243</v>
      </c>
      <c r="E85" s="321"/>
      <c r="F85" s="321"/>
      <c r="G85" s="322"/>
      <c r="H85" s="322"/>
    </row>
    <row r="86" spans="1:9" x14ac:dyDescent="0.25">
      <c r="A86" s="2"/>
      <c r="B86" s="2"/>
      <c r="C86" s="2"/>
      <c r="D86" s="206" t="s">
        <v>244</v>
      </c>
      <c r="E86" s="206"/>
      <c r="F86" s="206"/>
      <c r="G86" s="272" t="s">
        <v>205</v>
      </c>
      <c r="H86" s="2"/>
    </row>
    <row r="87" spans="1:9" x14ac:dyDescent="0.25">
      <c r="A87" s="2"/>
      <c r="B87" s="2"/>
      <c r="C87" s="2"/>
      <c r="D87" s="2"/>
      <c r="E87" s="2"/>
      <c r="F87" s="2"/>
      <c r="G87" s="2"/>
      <c r="H87" s="2"/>
    </row>
    <row r="88" spans="1:9" x14ac:dyDescent="0.25">
      <c r="A88" s="2"/>
      <c r="B88" s="2"/>
      <c r="C88" s="2" t="s">
        <v>212</v>
      </c>
      <c r="D88" s="321" t="s">
        <v>639</v>
      </c>
      <c r="E88" s="321"/>
      <c r="F88" s="321"/>
      <c r="G88" s="321"/>
      <c r="H88" s="2"/>
    </row>
    <row r="89" spans="1:9" x14ac:dyDescent="0.25">
      <c r="A89" s="2"/>
      <c r="B89" s="2"/>
      <c r="C89" s="2"/>
      <c r="D89" s="2"/>
      <c r="E89" s="2"/>
      <c r="F89" s="2"/>
      <c r="G89" s="2"/>
      <c r="H89" s="2"/>
    </row>
    <row r="90" spans="1:9" ht="42.6" customHeight="1" x14ac:dyDescent="0.25">
      <c r="A90" s="2"/>
      <c r="B90" s="2"/>
      <c r="C90" s="2"/>
      <c r="D90" s="20" t="s">
        <v>233</v>
      </c>
      <c r="E90" s="390" t="s">
        <v>245</v>
      </c>
      <c r="F90" s="390"/>
      <c r="G90" s="390"/>
      <c r="H90" s="211"/>
    </row>
    <row r="91" spans="1:9" x14ac:dyDescent="0.25">
      <c r="A91" s="2"/>
      <c r="B91" s="2"/>
      <c r="C91" s="2"/>
      <c r="D91" s="2"/>
      <c r="E91" s="2"/>
      <c r="F91" s="2"/>
      <c r="G91" s="2"/>
      <c r="H91" s="2"/>
    </row>
    <row r="92" spans="1:9" x14ac:dyDescent="0.25">
      <c r="A92" s="2"/>
      <c r="B92" s="2"/>
      <c r="C92" s="2"/>
      <c r="D92" s="2" t="s">
        <v>235</v>
      </c>
      <c r="E92" s="321" t="s">
        <v>246</v>
      </c>
      <c r="F92" s="321"/>
      <c r="G92" s="321"/>
      <c r="H92" s="321"/>
    </row>
    <row r="93" spans="1:9" x14ac:dyDescent="0.25">
      <c r="A93" s="2"/>
      <c r="B93" s="2"/>
      <c r="C93" s="2"/>
      <c r="D93" s="2"/>
      <c r="E93" s="2"/>
      <c r="F93" s="2"/>
      <c r="G93" s="2"/>
      <c r="H93" s="2"/>
    </row>
    <row r="94" spans="1:9" x14ac:dyDescent="0.25">
      <c r="A94" s="2"/>
      <c r="B94" s="9" t="s">
        <v>247</v>
      </c>
      <c r="C94" s="321" t="s">
        <v>248</v>
      </c>
      <c r="D94" s="321"/>
      <c r="E94" s="321"/>
      <c r="F94" s="321"/>
      <c r="G94" s="2"/>
      <c r="H94" s="2"/>
    </row>
    <row r="95" spans="1:9" ht="9.9499999999999993" customHeight="1" x14ac:dyDescent="0.25">
      <c r="A95" s="2"/>
      <c r="B95" s="2"/>
      <c r="C95" s="2"/>
      <c r="D95" s="2"/>
      <c r="E95" s="2"/>
      <c r="F95" s="2"/>
      <c r="G95" s="2"/>
      <c r="H95" s="2"/>
    </row>
    <row r="96" spans="1:9" ht="20.45" customHeight="1" x14ac:dyDescent="0.25">
      <c r="A96" s="2"/>
      <c r="B96" s="2"/>
      <c r="C96" s="390" t="s">
        <v>640</v>
      </c>
      <c r="D96" s="390"/>
      <c r="E96" s="390"/>
      <c r="F96" s="390"/>
      <c r="G96" s="390"/>
      <c r="H96" s="390"/>
      <c r="I96" s="7"/>
    </row>
    <row r="97" spans="1:8" x14ac:dyDescent="0.25">
      <c r="A97" s="2"/>
      <c r="B97" s="2"/>
      <c r="C97" s="2"/>
      <c r="D97" s="2"/>
      <c r="E97" s="2"/>
      <c r="F97" s="2"/>
      <c r="G97" s="2"/>
      <c r="H97" s="2"/>
    </row>
    <row r="98" spans="1:8" ht="27.95" customHeight="1" x14ac:dyDescent="0.25">
      <c r="A98" s="2"/>
      <c r="B98" s="2"/>
      <c r="C98" s="20" t="s">
        <v>209</v>
      </c>
      <c r="D98" s="331" t="s">
        <v>249</v>
      </c>
      <c r="E98" s="331"/>
      <c r="F98" s="331"/>
      <c r="G98" s="331"/>
      <c r="H98" s="215"/>
    </row>
    <row r="99" spans="1:8" x14ac:dyDescent="0.25">
      <c r="A99" s="2"/>
      <c r="B99" s="2"/>
      <c r="C99" s="2"/>
      <c r="D99" s="2"/>
      <c r="E99" s="2"/>
      <c r="F99" s="2"/>
      <c r="G99" s="2"/>
      <c r="H99" s="2"/>
    </row>
    <row r="100" spans="1:8" ht="29.45" customHeight="1" x14ac:dyDescent="0.25">
      <c r="A100" s="2"/>
      <c r="B100" s="2"/>
      <c r="C100" s="20" t="s">
        <v>212</v>
      </c>
      <c r="D100" s="331" t="s">
        <v>250</v>
      </c>
      <c r="E100" s="331"/>
      <c r="F100" s="331"/>
      <c r="G100" s="331"/>
      <c r="H100" s="211"/>
    </row>
    <row r="101" spans="1:8" x14ac:dyDescent="0.25">
      <c r="A101" s="2"/>
      <c r="B101" s="2"/>
      <c r="C101" s="2"/>
      <c r="D101" s="2"/>
      <c r="E101" s="2"/>
      <c r="F101" s="2"/>
      <c r="G101" s="2"/>
      <c r="H101" s="2"/>
    </row>
    <row r="102" spans="1:8" ht="28.5" customHeight="1" x14ac:dyDescent="0.25">
      <c r="A102" s="2"/>
      <c r="B102" s="2"/>
      <c r="C102" s="331" t="s">
        <v>251</v>
      </c>
      <c r="D102" s="331"/>
      <c r="E102" s="331"/>
      <c r="F102" s="331"/>
      <c r="G102" s="331"/>
      <c r="H102" s="211"/>
    </row>
    <row r="103" spans="1:8" x14ac:dyDescent="0.25">
      <c r="A103" s="2"/>
      <c r="B103" s="2"/>
      <c r="C103" s="2"/>
      <c r="D103" s="2"/>
      <c r="E103" s="2"/>
      <c r="F103" s="2"/>
      <c r="G103" s="2"/>
      <c r="H103" s="2"/>
    </row>
    <row r="104" spans="1:8" x14ac:dyDescent="0.25">
      <c r="A104" s="2"/>
      <c r="B104" s="9" t="s">
        <v>252</v>
      </c>
      <c r="C104" s="2" t="s">
        <v>253</v>
      </c>
      <c r="D104" s="2"/>
      <c r="E104" s="2"/>
      <c r="F104" s="2"/>
      <c r="G104" s="2"/>
      <c r="H104" s="2"/>
    </row>
    <row r="105" spans="1:8" x14ac:dyDescent="0.25">
      <c r="A105" s="2"/>
      <c r="B105" s="2"/>
      <c r="C105" s="2"/>
      <c r="D105" s="2"/>
      <c r="E105" s="2"/>
      <c r="F105" s="2"/>
      <c r="G105" s="2"/>
      <c r="H105" s="2"/>
    </row>
    <row r="106" spans="1:8" ht="31.5" customHeight="1" x14ac:dyDescent="0.25">
      <c r="A106" s="2"/>
      <c r="B106" s="2"/>
      <c r="C106" s="331" t="s">
        <v>641</v>
      </c>
      <c r="D106" s="331"/>
      <c r="E106" s="331"/>
      <c r="F106" s="331"/>
      <c r="G106" s="331"/>
      <c r="H106" s="212"/>
    </row>
    <row r="107" spans="1:8" x14ac:dyDescent="0.25">
      <c r="A107" s="2"/>
      <c r="B107" s="2"/>
      <c r="C107" s="2"/>
      <c r="D107" s="2"/>
      <c r="E107" s="2"/>
      <c r="F107" s="2"/>
      <c r="G107" s="2"/>
      <c r="H107" s="2"/>
    </row>
  </sheetData>
  <sheetProtection algorithmName="SHA-512" hashValue="04QFqSXPP7oITB5gj+fbqEHyYCQyCpxErJxeZDATDpG6222feyppIypH/3Oux9NdDdoCZPIgRsfZsF9k9SqQCQ==" saltValue="3J4xh1LEaZprusHfx5ZgHQ==" spinCount="100000" sheet="1" selectLockedCells="1"/>
  <mergeCells count="44">
    <mergeCell ref="A1:H1"/>
    <mergeCell ref="C5:E5"/>
    <mergeCell ref="C7:F7"/>
    <mergeCell ref="B9:F9"/>
    <mergeCell ref="B11:G11"/>
    <mergeCell ref="D30:G30"/>
    <mergeCell ref="D32:G32"/>
    <mergeCell ref="B34:D34"/>
    <mergeCell ref="D17:F17"/>
    <mergeCell ref="D18:G18"/>
    <mergeCell ref="C22:F22"/>
    <mergeCell ref="D28:G28"/>
    <mergeCell ref="D88:G88"/>
    <mergeCell ref="E79:H79"/>
    <mergeCell ref="D83:G83"/>
    <mergeCell ref="D85:F85"/>
    <mergeCell ref="C81:G81"/>
    <mergeCell ref="G85:H85"/>
    <mergeCell ref="B37:G37"/>
    <mergeCell ref="B41:G41"/>
    <mergeCell ref="D59:G59"/>
    <mergeCell ref="D63:G63"/>
    <mergeCell ref="D51:E51"/>
    <mergeCell ref="D67:G67"/>
    <mergeCell ref="E69:G69"/>
    <mergeCell ref="E77:G77"/>
    <mergeCell ref="E73:F73"/>
    <mergeCell ref="G73:H73"/>
    <mergeCell ref="D98:G98"/>
    <mergeCell ref="D100:G100"/>
    <mergeCell ref="C102:G102"/>
    <mergeCell ref="C106:G106"/>
    <mergeCell ref="B39:G39"/>
    <mergeCell ref="E92:H92"/>
    <mergeCell ref="C94:F94"/>
    <mergeCell ref="C96:H96"/>
    <mergeCell ref="E90:G90"/>
    <mergeCell ref="D52:E52"/>
    <mergeCell ref="D55:H55"/>
    <mergeCell ref="C61:G61"/>
    <mergeCell ref="C43:G43"/>
    <mergeCell ref="D45:E45"/>
    <mergeCell ref="D46:E46"/>
    <mergeCell ref="D47:E47"/>
  </mergeCells>
  <dataValidations count="2">
    <dataValidation type="list" allowBlank="1" showInputMessage="1" showErrorMessage="1" sqref="H30 G15 G20 H28" xr:uid="{00000000-0002-0000-0800-000000000000}">
      <formula1>"&lt;select one&gt;, Yes, No"</formula1>
    </dataValidation>
    <dataValidation type="list" allowBlank="1" showInputMessage="1" showErrorMessage="1" sqref="G22" xr:uid="{00000000-0002-0000-0800-000001000000}">
      <formula1>"select one&gt;, Yes, No"</formula1>
    </dataValidation>
  </dataValidations>
  <pageMargins left="0.7" right="0.7" top="0.75" bottom="0.75" header="0.3" footer="0.3"/>
  <pageSetup scale="77" fitToHeight="0" orientation="portrait" r:id="rId1"/>
  <headerFooter>
    <oddHeader>&amp;C&amp;"-,Bold"&amp;18Non-Competitive Application Form</oddHeader>
    <oddFooter xml:space="preserve">&amp;L&amp;9NCA (Rev. 06-2024)
67-21.003(1)(b), F.A.C.&amp;11
</oddFooter>
  </headerFooter>
  <ignoredErrors>
    <ignoredError sqref="B5 B7 B13 B22 B26 B43 B61 B81 B94 B10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9" ma:contentTypeDescription="Create a new document." ma:contentTypeScope="" ma:versionID="9aead16230d6b5994477e61c98154d81">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5bf21836404508aa3566aceed6a044a8"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F2522B-2F5C-47BA-A864-CC3502512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C0D50-1818-462E-BF9D-C1EF0A0F7EE6}">
  <ds:schemaRefs>
    <ds:schemaRef ds:uri="http://schemas.microsoft.com/sharepoint/v3/contenttype/forms"/>
  </ds:schemaRefs>
</ds:datastoreItem>
</file>

<file path=customXml/itemProps3.xml><?xml version="1.0" encoding="utf-8"?>
<ds:datastoreItem xmlns:ds="http://schemas.openxmlformats.org/officeDocument/2006/customXml" ds:itemID="{497C5B38-4913-4713-9A79-230425551ECC}">
  <ds:schemaRefs>
    <ds:schemaRef ds:uri="http://schemas.microsoft.com/office/2006/documentManagement/types"/>
    <ds:schemaRef ds:uri="http://purl.org/dc/dcmitype/"/>
    <ds:schemaRef ds:uri="http://purl.org/dc/terms/"/>
    <ds:schemaRef ds:uri="http://schemas.microsoft.com/office/2006/metadata/properties"/>
    <ds:schemaRef ds:uri="ee2a4f69-3a29-4b24-b170-d37fab3647f8"/>
    <ds:schemaRef ds:uri="a84349eb-4374-47bc-83f0-36d288636098"/>
    <ds:schemaRef ds:uri="http://purl.org/dc/elements/1.1/"/>
    <ds:schemaRef ds:uri="http://schemas.openxmlformats.org/package/2006/metadata/core-properties"/>
    <ds:schemaRef ds:uri="http://schemas.microsoft.com/office/infopath/2007/PartnerControls"/>
    <ds:schemaRef ds:uri="68dfe011-c19e-4dbd-a5cd-00e4d25ab09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457</vt:i4>
      </vt:variant>
    </vt:vector>
  </HeadingPairs>
  <TitlesOfParts>
    <vt:vector size="469" baseType="lpstr">
      <vt:lpstr>Data</vt:lpstr>
      <vt:lpstr>General Information</vt:lpstr>
      <vt:lpstr>Proposed Development Info</vt:lpstr>
      <vt:lpstr>Development Location</vt:lpstr>
      <vt:lpstr>Units and Buildings</vt:lpstr>
      <vt:lpstr>Set-Aside and Compliance</vt:lpstr>
      <vt:lpstr>Features and Amenities</vt:lpstr>
      <vt:lpstr>Resident Programs</vt:lpstr>
      <vt:lpstr>Funding</vt:lpstr>
      <vt:lpstr>Application Fee and Addenda</vt:lpstr>
      <vt:lpstr>Development Cost ProForma</vt:lpstr>
      <vt:lpstr>Certification</vt:lpstr>
      <vt:lpstr>Certification!_Hlk488310721</vt:lpstr>
      <vt:lpstr>Certification!_Hlk488310735</vt:lpstr>
      <vt:lpstr>ACC_units</vt:lpstr>
      <vt:lpstr>Acq_elig</vt:lpstr>
      <vt:lpstr>Acq_inelig</vt:lpstr>
      <vt:lpstr>Acq_total</vt:lpstr>
      <vt:lpstr>Acquisition_eligible</vt:lpstr>
      <vt:lpstr>Acquisition_ineligible</vt:lpstr>
      <vt:lpstr>Acquisition_total</vt:lpstr>
      <vt:lpstr>Actual_Accessory_eligible</vt:lpstr>
      <vt:lpstr>Actual_Accessory_ineligible</vt:lpstr>
      <vt:lpstr>Actual_Accessory_total</vt:lpstr>
      <vt:lpstr>Actual_commonareas_eligible</vt:lpstr>
      <vt:lpstr>Actual_commonareas_ineligible</vt:lpstr>
      <vt:lpstr>Actual_commonareas_total</vt:lpstr>
      <vt:lpstr>Actual_Constructioncost_eligible</vt:lpstr>
      <vt:lpstr>Actual_Constructioncost_ineligible</vt:lpstr>
      <vt:lpstr>Actual_Constructioncost_total</vt:lpstr>
      <vt:lpstr>Actual_Demolition_eligible</vt:lpstr>
      <vt:lpstr>Actual_Demolition_ineligible</vt:lpstr>
      <vt:lpstr>Actual_Demolition_total</vt:lpstr>
      <vt:lpstr>Actual_existingrental_eligible</vt:lpstr>
      <vt:lpstr>Actual_existingrental_ineligible</vt:lpstr>
      <vt:lpstr>Actual_existingrental_total</vt:lpstr>
      <vt:lpstr>Actual_GCfee_eligible</vt:lpstr>
      <vt:lpstr>Actual_GCfee_ineligible</vt:lpstr>
      <vt:lpstr>Actual_GCfee_total</vt:lpstr>
      <vt:lpstr>Actual_NewUnits_eligible</vt:lpstr>
      <vt:lpstr>Actual_NewUnits_ineligible</vt:lpstr>
      <vt:lpstr>Actual_NewUnits_total</vt:lpstr>
      <vt:lpstr>Actual_Offsite_eligible</vt:lpstr>
      <vt:lpstr>Actual_Offsite_ineligible</vt:lpstr>
      <vt:lpstr>Actual_Offsite_total</vt:lpstr>
      <vt:lpstr>Actual_Other_eligible</vt:lpstr>
      <vt:lpstr>Actual_Other_ineligible</vt:lpstr>
      <vt:lpstr>Actual_Other_total</vt:lpstr>
      <vt:lpstr>Actual_recreational_eligible</vt:lpstr>
      <vt:lpstr>Actual_recreational_ineligible</vt:lpstr>
      <vt:lpstr>Actual_recreational_total</vt:lpstr>
      <vt:lpstr>Actual_sitework_eligible</vt:lpstr>
      <vt:lpstr>Actual_sitework_ineligible</vt:lpstr>
      <vt:lpstr>Actual_sitework_total</vt:lpstr>
      <vt:lpstr>Actual_TotalConstructioncost_eligible</vt:lpstr>
      <vt:lpstr>Actual_TotalConstructioncost_ineligible</vt:lpstr>
      <vt:lpstr>Actual_TotalConstructioncost_total</vt:lpstr>
      <vt:lpstr>Addenda_Comments</vt:lpstr>
      <vt:lpstr>Authorized_Contact_Address</vt:lpstr>
      <vt:lpstr>Authorized_Contact_City</vt:lpstr>
      <vt:lpstr>Authorized_Contact_EMail</vt:lpstr>
      <vt:lpstr>Authorized_Contact_First_Name</vt:lpstr>
      <vt:lpstr>Authorized_Contact_Last_Name</vt:lpstr>
      <vt:lpstr>Authorized_Contact_Phone</vt:lpstr>
      <vt:lpstr>Authorized_Contact_State</vt:lpstr>
      <vt:lpstr>Authorized_Contact_Zip_Code</vt:lpstr>
      <vt:lpstr>avg_AMI_HCunits_in_avg_inc_chart</vt:lpstr>
      <vt:lpstr>chief_address_1</vt:lpstr>
      <vt:lpstr>chief_address_2</vt:lpstr>
      <vt:lpstr>chief_city</vt:lpstr>
      <vt:lpstr>Chief_email</vt:lpstr>
      <vt:lpstr>chief_first</vt:lpstr>
      <vt:lpstr>chief_last</vt:lpstr>
      <vt:lpstr>chief_middle</vt:lpstr>
      <vt:lpstr>chief_phone</vt:lpstr>
      <vt:lpstr>chief_state</vt:lpstr>
      <vt:lpstr>chief_title</vt:lpstr>
      <vt:lpstr>chief_zip</vt:lpstr>
      <vt:lpstr>Company_Of_Authorized_Contact_Person</vt:lpstr>
      <vt:lpstr>Company_Of_Operational_Contact_Person</vt:lpstr>
      <vt:lpstr>Compliance_Period</vt:lpstr>
      <vt:lpstr>ConstrAnalysis__1st_Mtg</vt:lpstr>
      <vt:lpstr>ConstrAnalysis__1st_Type</vt:lpstr>
      <vt:lpstr>ConstrAnalysis__2nd_Mtg</vt:lpstr>
      <vt:lpstr>ConstrAnalysis__2nd_Type</vt:lpstr>
      <vt:lpstr>ConstrAnalysis__3rd_Mtg</vt:lpstr>
      <vt:lpstr>ConstrAnalysis__3rd_Type</vt:lpstr>
      <vt:lpstr>ConstrAnalysis__4th_Mtg</vt:lpstr>
      <vt:lpstr>ConstrAnalysis__4th_Type</vt:lpstr>
      <vt:lpstr>ConstrAnalysis__5th_Mtg</vt:lpstr>
      <vt:lpstr>ConstrAnalysis__5th_Type</vt:lpstr>
      <vt:lpstr>ConstrAnalysis__6th_Mtg</vt:lpstr>
      <vt:lpstr>ConstrAnalysis__6th_Type</vt:lpstr>
      <vt:lpstr>ConstrAnalysis__7th_Mtg</vt:lpstr>
      <vt:lpstr>ConstrAnalysis__7th_Type</vt:lpstr>
      <vt:lpstr>ConstrAnalysis__8th_Mtg</vt:lpstr>
      <vt:lpstr>ConstrAnalysis__8th_Type</vt:lpstr>
      <vt:lpstr>ConstrAnalysis__9th_Mtg</vt:lpstr>
      <vt:lpstr>ConstrAnalysis__9th_Type</vt:lpstr>
      <vt:lpstr>ConstrAnalysis_10th_Mtg</vt:lpstr>
      <vt:lpstr>ConstrAnalysis_10th_Type</vt:lpstr>
      <vt:lpstr>ConstrAnalysis_deferredfee</vt:lpstr>
      <vt:lpstr>ConstrAnalysis_HC</vt:lpstr>
      <vt:lpstr>ConstrAnalysis_other1</vt:lpstr>
      <vt:lpstr>ConstrAnalysis_other1_title</vt:lpstr>
      <vt:lpstr>ConstrAnalysis_other2</vt:lpstr>
      <vt:lpstr>ConstrAnalysis_other2_title</vt:lpstr>
      <vt:lpstr>ConstrAnalysis_surplus</vt:lpstr>
      <vt:lpstr>ConstrAnalysis_totalsources</vt:lpstr>
      <vt:lpstr>Contingency_Hard_eligible</vt:lpstr>
      <vt:lpstr>Contingency_Hard_ineligible</vt:lpstr>
      <vt:lpstr>Contingency_Hard_total</vt:lpstr>
      <vt:lpstr>Contingency_Soft_eligible</vt:lpstr>
      <vt:lpstr>Contingency_Soft_ineligible</vt:lpstr>
      <vt:lpstr>Contingency_Soft_total</vt:lpstr>
      <vt:lpstr>County</vt:lpstr>
      <vt:lpstr>DDA_nonmetro</vt:lpstr>
      <vt:lpstr>Demographic</vt:lpstr>
      <vt:lpstr>Description_acquisition_other</vt:lpstr>
      <vt:lpstr>Description_Actual_offsite</vt:lpstr>
      <vt:lpstr>Description_Actual_other</vt:lpstr>
      <vt:lpstr>Description_financial_other</vt:lpstr>
      <vt:lpstr>Description_General_impact</vt:lpstr>
      <vt:lpstr>Description_General_other</vt:lpstr>
      <vt:lpstr>Developer_fee_acq_eligible</vt:lpstr>
      <vt:lpstr>Developer_fee_acq_ineligible</vt:lpstr>
      <vt:lpstr>Developer_fee_acq_total</vt:lpstr>
      <vt:lpstr>Developer_fee_eligible</vt:lpstr>
      <vt:lpstr>Developer_fee_ineligible</vt:lpstr>
      <vt:lpstr>Developer_fee_non_acq_eligible</vt:lpstr>
      <vt:lpstr>Developer_fee_non_acq_ineligible</vt:lpstr>
      <vt:lpstr>Developer_fee_non_acq_total</vt:lpstr>
      <vt:lpstr>Developer_fee_Percentage_dropdown</vt:lpstr>
      <vt:lpstr>Developer_fee_total</vt:lpstr>
      <vt:lpstr>Development_Category</vt:lpstr>
      <vt:lpstr>Development_Cost_eligible</vt:lpstr>
      <vt:lpstr>Development_Cost_ineligible</vt:lpstr>
      <vt:lpstr>Development_Cost_total</vt:lpstr>
      <vt:lpstr>Development_Location</vt:lpstr>
      <vt:lpstr>Development_Location_City</vt:lpstr>
      <vt:lpstr>Development_Location_Zip</vt:lpstr>
      <vt:lpstr>DevType</vt:lpstr>
      <vt:lpstr>DLP_latitude</vt:lpstr>
      <vt:lpstr>DLP_longitude</vt:lpstr>
      <vt:lpstr>eighty_AMI_Avg_Income_Units</vt:lpstr>
      <vt:lpstr>'Development Cost ProForma'!ELIData</vt:lpstr>
      <vt:lpstr>Excel_RFA_Number</vt:lpstr>
      <vt:lpstr>ExcelCheckbox_After_School</vt:lpstr>
      <vt:lpstr>ExcelCheckbox_Alzheimers_Assistance</vt:lpstr>
      <vt:lpstr>ExcelCheckbox_bathroom_cabinets</vt:lpstr>
      <vt:lpstr>ExcelCheckbox_cabinets</vt:lpstr>
      <vt:lpstr>ExcelCheckbox_call_sevice</vt:lpstr>
      <vt:lpstr>ExcelCheckbox_car_care</vt:lpstr>
      <vt:lpstr>ExcelCheckbox_clubhouse</vt:lpstr>
      <vt:lpstr>ExcelCheckbox_computer_lab</vt:lpstr>
      <vt:lpstr>ExcelCheckbox_Computer_Training</vt:lpstr>
      <vt:lpstr>ExcelCheckbox_Conflict_Resolution</vt:lpstr>
      <vt:lpstr>ExcelCheckbox_Daily_Activities</vt:lpstr>
      <vt:lpstr>ExcelCheckbox_double_sinks</vt:lpstr>
      <vt:lpstr>ExcelCheckbox_Employment_Assistance_general</vt:lpstr>
      <vt:lpstr>ExcelCheckbox_English_as_second_language</vt:lpstr>
      <vt:lpstr>ExcelCheckbox_ES_appliances</vt:lpstr>
      <vt:lpstr>ExcelCheckbox_ES_bath_vents</vt:lpstr>
      <vt:lpstr>ExcelCheckbox_ES_fans</vt:lpstr>
      <vt:lpstr>ExcelCheckbox_ES_roof</vt:lpstr>
      <vt:lpstr>ExcelCheckbox_exercise_room</vt:lpstr>
      <vt:lpstr>ExcelCheckbox_fenced_yard</vt:lpstr>
      <vt:lpstr>ExcelCheckbox_Financial_Counseling</vt:lpstr>
      <vt:lpstr>ExcelCheckbox_flooring</vt:lpstr>
      <vt:lpstr>ExcelCheckbox_garbage_disposal</vt:lpstr>
      <vt:lpstr>ExcelCheckbox_Health_Activities</vt:lpstr>
      <vt:lpstr>ExcelCheckbox_Health_Care</vt:lpstr>
      <vt:lpstr>ExcelCheckbox_Health_Classes</vt:lpstr>
      <vt:lpstr>ExcelCheckbox_Homeownership_seminar</vt:lpstr>
      <vt:lpstr>ExcelCheckbox_Housekeeping</vt:lpstr>
      <vt:lpstr>ExcelCheckbox_internet</vt:lpstr>
      <vt:lpstr>ExcelCheckbox_kitchen_cabinets</vt:lpstr>
      <vt:lpstr>ExcelCheckbox_Life_Safety_Training</vt:lpstr>
      <vt:lpstr>ExcelCheckbox_Literacy_All_Demographics</vt:lpstr>
      <vt:lpstr>ExcelCheckbox_marble_window_sills</vt:lpstr>
      <vt:lpstr>ExcelCheckbox_Medication_Assistance</vt:lpstr>
      <vt:lpstr>ExcelCheckbox_Mentoring</vt:lpstr>
      <vt:lpstr>ExcelCheckbox_Mentoring_and_Intergenerational</vt:lpstr>
      <vt:lpstr>ExcelCheckbox_microwaves</vt:lpstr>
      <vt:lpstr>ExcelCheckbox_on_floor_laundry</vt:lpstr>
      <vt:lpstr>ExcelCheckbox_one_and_a_half_bathrooms</vt:lpstr>
      <vt:lpstr>ExcelCheckbox_one_recreation_item</vt:lpstr>
      <vt:lpstr>ExcelCheckbox_onsite_laundry</vt:lpstr>
      <vt:lpstr>ExcelCheckbox_paint</vt:lpstr>
      <vt:lpstr>ExcelCheckbox_pantry</vt:lpstr>
      <vt:lpstr>ExcelCheckbox_parking_spaces</vt:lpstr>
      <vt:lpstr>ExcelCheckbox_picnic_area</vt:lpstr>
      <vt:lpstr>ExcelCheckbox_playground</vt:lpstr>
      <vt:lpstr>ExcelCheckbox_plumbing_fixtures</vt:lpstr>
      <vt:lpstr>ExcelCheckbox_Private_transportation</vt:lpstr>
      <vt:lpstr>ExcelCheckbox_Referral_Program</vt:lpstr>
      <vt:lpstr>ExcelCheckbox_Resident_Activities</vt:lpstr>
      <vt:lpstr>ExcelCheckbox_Resident_checkin</vt:lpstr>
      <vt:lpstr>ExcelCheckbox_Safety_Awareness</vt:lpstr>
      <vt:lpstr>ExcelCheckbox_SEER_for_AC</vt:lpstr>
      <vt:lpstr>ExcelCheckbox_sensors</vt:lpstr>
      <vt:lpstr>ExcelCheckbox_steel_doors</vt:lpstr>
      <vt:lpstr>ExcelCheckbox_Stress_Management</vt:lpstr>
      <vt:lpstr>ExcelCheckbox_Supported_Employment_Program</vt:lpstr>
      <vt:lpstr>ExcelCheckbox_swimming_lessons</vt:lpstr>
      <vt:lpstr>ExcelCheckbox_swimming_pool</vt:lpstr>
      <vt:lpstr>ExcelCheckbox_thermostat</vt:lpstr>
      <vt:lpstr>ExcelCheckbox_thirty_year_roof</vt:lpstr>
      <vt:lpstr>ExcelCheckbox_tile_bathrooms</vt:lpstr>
      <vt:lpstr>ExcelCheckbox_Twentyfour_hour_support</vt:lpstr>
      <vt:lpstr>ExcelCheckbox_two_recreation_items</vt:lpstr>
      <vt:lpstr>ExcelCheckbox_unit_carport</vt:lpstr>
      <vt:lpstr>ExcelCheckbox_unit_garage</vt:lpstr>
      <vt:lpstr>ExcelCheckbox_unit_laundry_hook_ups</vt:lpstr>
      <vt:lpstr>ExcelCheckbox_unit_washer_dryer</vt:lpstr>
      <vt:lpstr>ExcelCheckbox_water_fixtures</vt:lpstr>
      <vt:lpstr>ExcelCheckbox_windows</vt:lpstr>
      <vt:lpstr>ExcelCheckbox_Yards</vt:lpstr>
      <vt:lpstr>existing_LURA_or_EUA</vt:lpstr>
      <vt:lpstr>expected_PIS_date</vt:lpstr>
      <vt:lpstr>Federal_Employer_ID_number</vt:lpstr>
      <vt:lpstr>fifty_AMI_Avg_Income_Units</vt:lpstr>
      <vt:lpstr>fifty_AMI_HC</vt:lpstr>
      <vt:lpstr>fifty_AMI_MMRB</vt:lpstr>
      <vt:lpstr>Financial_bridge_commitment_eligible</vt:lpstr>
      <vt:lpstr>Financial_bridge_commitment_ineligible</vt:lpstr>
      <vt:lpstr>Financial_bridge_commitment_total</vt:lpstr>
      <vt:lpstr>Financial_bridge_interest_eligible</vt:lpstr>
      <vt:lpstr>Financial_bridge_interest_ineligible</vt:lpstr>
      <vt:lpstr>Financial_bridge_interest_total</vt:lpstr>
      <vt:lpstr>Financial_constr_commitment_eligible</vt:lpstr>
      <vt:lpstr>Financial_constr_commitment_ineligible</vt:lpstr>
      <vt:lpstr>Financial_constr_commitment_total</vt:lpstr>
      <vt:lpstr>Financial_constr_enhancement_eligible</vt:lpstr>
      <vt:lpstr>Financial_constr_enhancement_ineligible</vt:lpstr>
      <vt:lpstr>Financial_constr_enhancement_total</vt:lpstr>
      <vt:lpstr>Financial_constr_interest_eligible</vt:lpstr>
      <vt:lpstr>Financial_constr_interest_ineligible</vt:lpstr>
      <vt:lpstr>Financial_constr_interest_total</vt:lpstr>
      <vt:lpstr>Financial_nonperm_closing_eligible</vt:lpstr>
      <vt:lpstr>Financial_nonperm_closing_ineligible</vt:lpstr>
      <vt:lpstr>Financial_nonperm_closing_total</vt:lpstr>
      <vt:lpstr>Financial_other_eligible</vt:lpstr>
      <vt:lpstr>Financial_other_ineligible</vt:lpstr>
      <vt:lpstr>Financial_other_total</vt:lpstr>
      <vt:lpstr>Financial_perm_closing_ineligible</vt:lpstr>
      <vt:lpstr>Financial_perm_closing_total</vt:lpstr>
      <vt:lpstr>Financial_perm_commitment_ineligible</vt:lpstr>
      <vt:lpstr>Financial_perm_commitment_total</vt:lpstr>
      <vt:lpstr>Financial_perm_enhancement_ineligible</vt:lpstr>
      <vt:lpstr>Financial_perm_enhancement_total</vt:lpstr>
      <vt:lpstr>Financial_total_eligible</vt:lpstr>
      <vt:lpstr>Financial_total_ineligible</vt:lpstr>
      <vt:lpstr>Financial_totalcosts_total</vt:lpstr>
      <vt:lpstr>forty_AMI_Avg_Income_Units</vt:lpstr>
      <vt:lpstr>forty_AMI_HC</vt:lpstr>
      <vt:lpstr>Forty_AMI_MMRB</vt:lpstr>
      <vt:lpstr>Four_Bed_Four_Bath_Total_Units</vt:lpstr>
      <vt:lpstr>Four_Bed_One_and_half_Bath_Total_Units</vt:lpstr>
      <vt:lpstr>Four_Bed_One_Bath_Total_Units</vt:lpstr>
      <vt:lpstr>Four_Bed_Three_and_half_Bath_Units</vt:lpstr>
      <vt:lpstr>Four_Bed_Three_Bath_Total_Units</vt:lpstr>
      <vt:lpstr>Four_Bed_Two_and_half_Bath_Total_Units</vt:lpstr>
      <vt:lpstr>Four_Bed_Two_Bath_Total_Units</vt:lpstr>
      <vt:lpstr>General_Accounting_eligible</vt:lpstr>
      <vt:lpstr>General_Accounting_ineligible</vt:lpstr>
      <vt:lpstr>General_Accounting_total</vt:lpstr>
      <vt:lpstr>General_adminfee_ineligible</vt:lpstr>
      <vt:lpstr>General_adminfee_total</vt:lpstr>
      <vt:lpstr>General_applicationfee_ineligible</vt:lpstr>
      <vt:lpstr>General_applicationfee_total</vt:lpstr>
      <vt:lpstr>General_Appraisal_eligible</vt:lpstr>
      <vt:lpstr>General_Appraisal_ineligible</vt:lpstr>
      <vt:lpstr>General_Appraisal_total</vt:lpstr>
      <vt:lpstr>General_Architectfeedesign_eligible</vt:lpstr>
      <vt:lpstr>General_Architectfeedesign_ineligible</vt:lpstr>
      <vt:lpstr>General_Architectfeedesign_total</vt:lpstr>
      <vt:lpstr>General_Architectfeesupervision_eligible</vt:lpstr>
      <vt:lpstr>General_Architectfeesupervision_ineligible</vt:lpstr>
      <vt:lpstr>General_Architectfeesupervision_total</vt:lpstr>
      <vt:lpstr>General_builder_ins_eligible</vt:lpstr>
      <vt:lpstr>General_builder_ins_ineligible</vt:lpstr>
      <vt:lpstr>General_builder_ins_total</vt:lpstr>
      <vt:lpstr>General_capitalneeds_eligible</vt:lpstr>
      <vt:lpstr>General_capitalneeds_ineligible</vt:lpstr>
      <vt:lpstr>General_capitalneeds_total</vt:lpstr>
      <vt:lpstr>General_compliancefee_ineligible</vt:lpstr>
      <vt:lpstr>General_compliancefee_total</vt:lpstr>
      <vt:lpstr>General_cu_fee_eligible</vt:lpstr>
      <vt:lpstr>General_cu_fee_ineligible</vt:lpstr>
      <vt:lpstr>General_cu_fee_total</vt:lpstr>
      <vt:lpstr>General_engineering_eligible</vt:lpstr>
      <vt:lpstr>General_engineering_ineligible</vt:lpstr>
      <vt:lpstr>General_engineering_total</vt:lpstr>
      <vt:lpstr>General_environmental_eligible</vt:lpstr>
      <vt:lpstr>General_environmental_ineligible</vt:lpstr>
      <vt:lpstr>General_environmental_total</vt:lpstr>
      <vt:lpstr>General_HERS_eligible</vt:lpstr>
      <vt:lpstr>General_HERS_ineligible</vt:lpstr>
      <vt:lpstr>General_HERS_total</vt:lpstr>
      <vt:lpstr>General_Impact_eligible</vt:lpstr>
      <vt:lpstr>General_Impact_ineligible</vt:lpstr>
      <vt:lpstr>General_Impact_total</vt:lpstr>
      <vt:lpstr>General_inspectionfee_eligible</vt:lpstr>
      <vt:lpstr>General_inspectionfee_ineligible</vt:lpstr>
      <vt:lpstr>General_inspectionfee_total</vt:lpstr>
      <vt:lpstr>General_insurance_eligible</vt:lpstr>
      <vt:lpstr>General_insurance_ineligible</vt:lpstr>
      <vt:lpstr>General_insurance_total</vt:lpstr>
      <vt:lpstr>General_legalfee_eligible</vt:lpstr>
      <vt:lpstr>General_legalfee_ineligible</vt:lpstr>
      <vt:lpstr>General_legalfee_total</vt:lpstr>
      <vt:lpstr>General_marketing_ineligible</vt:lpstr>
      <vt:lpstr>General_marketing_total</vt:lpstr>
      <vt:lpstr>General_marketstudy_eligible</vt:lpstr>
      <vt:lpstr>General_marketstudy_ineligible</vt:lpstr>
      <vt:lpstr>General_marketstudy_total</vt:lpstr>
      <vt:lpstr>General_other_eligible</vt:lpstr>
      <vt:lpstr>General_other_ineligible</vt:lpstr>
      <vt:lpstr>General_other_total</vt:lpstr>
      <vt:lpstr>General_permit_eligible</vt:lpstr>
      <vt:lpstr>General_permit_ineligible</vt:lpstr>
      <vt:lpstr>General_permit_total</vt:lpstr>
      <vt:lpstr>General_propertytaxes_eligible</vt:lpstr>
      <vt:lpstr>General_propertytaxes_ineligible</vt:lpstr>
      <vt:lpstr>General_propertytaxes_total</vt:lpstr>
      <vt:lpstr>General_relocation_eligible</vt:lpstr>
      <vt:lpstr>General_relocation_ineligible</vt:lpstr>
      <vt:lpstr>General_relocation_total</vt:lpstr>
      <vt:lpstr>General_soiltest_eligible</vt:lpstr>
      <vt:lpstr>General_soiltest_ineligible</vt:lpstr>
      <vt:lpstr>General_soiltest_total</vt:lpstr>
      <vt:lpstr>General_survey_eligible</vt:lpstr>
      <vt:lpstr>General_survey_ineligible</vt:lpstr>
      <vt:lpstr>General_survey_total</vt:lpstr>
      <vt:lpstr>General_titleinsurance_eligible</vt:lpstr>
      <vt:lpstr>General_titleinsurance_ineligible</vt:lpstr>
      <vt:lpstr>General_titleinsurance_total</vt:lpstr>
      <vt:lpstr>General_totaldevelopmentcost_eligible</vt:lpstr>
      <vt:lpstr>General_totaldevelopmentcost_ineligible</vt:lpstr>
      <vt:lpstr>General_totaldevelopmentcost_total</vt:lpstr>
      <vt:lpstr>General_utilityconnection_eligible</vt:lpstr>
      <vt:lpstr>General_utilityconnection_ineligible</vt:lpstr>
      <vt:lpstr>General_utilityconnection_total</vt:lpstr>
      <vt:lpstr>HC_qual_units_avg_inc</vt:lpstr>
      <vt:lpstr>Land_ineligible</vt:lpstr>
      <vt:lpstr>Land_total</vt:lpstr>
      <vt:lpstr>Local_jurisdiction</vt:lpstr>
      <vt:lpstr>Market_Avg_Income_Units</vt:lpstr>
      <vt:lpstr>Mgmt_Co_Address</vt:lpstr>
      <vt:lpstr>Mgmt_Co_City</vt:lpstr>
      <vt:lpstr>Mgmt_Co_Phone</vt:lpstr>
      <vt:lpstr>Mgmt_Co_State</vt:lpstr>
      <vt:lpstr>Mgmt_Co_Zip_Code</vt:lpstr>
      <vt:lpstr>Minimum_SetAside_per_Sec_42</vt:lpstr>
      <vt:lpstr>MMRB_assigned_cu</vt:lpstr>
      <vt:lpstr>MMRB_creditenhancer_name</vt:lpstr>
      <vt:lpstr>MMRB_creditenhancer_rating</vt:lpstr>
      <vt:lpstr>MMRB_creditenhancer_term</vt:lpstr>
      <vt:lpstr>MMRB_privateplacement_name</vt:lpstr>
      <vt:lpstr>MMRB_privateplacement_rating</vt:lpstr>
      <vt:lpstr>MMRB_privateplacement_term</vt:lpstr>
      <vt:lpstr>MMRB_Request_Amount</vt:lpstr>
      <vt:lpstr>Multiphase_firstphase</vt:lpstr>
      <vt:lpstr>Multiphase_subsequent</vt:lpstr>
      <vt:lpstr>Name_Of_Applicant</vt:lpstr>
      <vt:lpstr>Name_Of_Developer_1</vt:lpstr>
      <vt:lpstr>Name_Of_Developer_2</vt:lpstr>
      <vt:lpstr>Name_Of_Developer_3</vt:lpstr>
      <vt:lpstr>Name_of_Mgmt_Co</vt:lpstr>
      <vt:lpstr>Name_of_Operational_Contact_Person</vt:lpstr>
      <vt:lpstr>name_of_previous_CU</vt:lpstr>
      <vt:lpstr>Name_of_proposed_Development</vt:lpstr>
      <vt:lpstr>NC_Rehab_percent</vt:lpstr>
      <vt:lpstr>New_Construction_Units</vt:lpstr>
      <vt:lpstr>NonCompetitive_HC_Request_Amount</vt:lpstr>
      <vt:lpstr>NonProfit_Applicant</vt:lpstr>
      <vt:lpstr>Number_of_nonResidential_Buildings</vt:lpstr>
      <vt:lpstr>occupancy_status</vt:lpstr>
      <vt:lpstr>ODR_eligible</vt:lpstr>
      <vt:lpstr>ODR_ineligible</vt:lpstr>
      <vt:lpstr>ODR_total</vt:lpstr>
      <vt:lpstr>One_Bed_One_Bath_Total_Units</vt:lpstr>
      <vt:lpstr>Operational_Contact_Address</vt:lpstr>
      <vt:lpstr>Operational_Contact_City</vt:lpstr>
      <vt:lpstr>Operational_Contact_EMail</vt:lpstr>
      <vt:lpstr>Operational_Contact_Phone</vt:lpstr>
      <vt:lpstr>Operational_Contact_State</vt:lpstr>
      <vt:lpstr>Operational_Contact_Zip_Code</vt:lpstr>
      <vt:lpstr>Other_eligible</vt:lpstr>
      <vt:lpstr>Other_Federal_assistance_units</vt:lpstr>
      <vt:lpstr>Other_ineligible</vt:lpstr>
      <vt:lpstr>Other_total</vt:lpstr>
      <vt:lpstr>PBRA_units</vt:lpstr>
      <vt:lpstr>PermAnalysis__1st_Mtg</vt:lpstr>
      <vt:lpstr>PermAnalysis__1st_Type</vt:lpstr>
      <vt:lpstr>PermAnalysis__2nd_Mtg</vt:lpstr>
      <vt:lpstr>PermAnalysis__2nd_Type</vt:lpstr>
      <vt:lpstr>PermAnalysis__3rd_Mtg</vt:lpstr>
      <vt:lpstr>PermAnalysis__3rd_Type</vt:lpstr>
      <vt:lpstr>PermAnalysis__4th_Mtg</vt:lpstr>
      <vt:lpstr>PermAnalysis__4th_Type</vt:lpstr>
      <vt:lpstr>PermAnalysis__5th_Mtg</vt:lpstr>
      <vt:lpstr>PermAnalysis__5th_Type</vt:lpstr>
      <vt:lpstr>PermAnalysis__6th_Mtg</vt:lpstr>
      <vt:lpstr>PermAnalysis__6th_Type</vt:lpstr>
      <vt:lpstr>PermAnalysis__7th_Mtg</vt:lpstr>
      <vt:lpstr>PermAnalysis__7th_Type</vt:lpstr>
      <vt:lpstr>PermAnalysis__8th_Mtg</vt:lpstr>
      <vt:lpstr>PermAnalysis__9th_Mtg</vt:lpstr>
      <vt:lpstr>PermAnalysis__9th_Type</vt:lpstr>
      <vt:lpstr>PermAnalysis_10th_Mtg</vt:lpstr>
      <vt:lpstr>PermAnalysis_10th_Type</vt:lpstr>
      <vt:lpstr>PermAnalysis_deferredfee</vt:lpstr>
      <vt:lpstr>PermAnalysis_HC</vt:lpstr>
      <vt:lpstr>PermAnalysis_other1</vt:lpstr>
      <vt:lpstr>PermAnalysis_other1_title</vt:lpstr>
      <vt:lpstr>PermAnalysis_other2</vt:lpstr>
      <vt:lpstr>PermAnalysis_other2_title</vt:lpstr>
      <vt:lpstr>PermAnalysis_surplus</vt:lpstr>
      <vt:lpstr>PermAnalysis_totalsources</vt:lpstr>
      <vt:lpstr>previously_underwritten</vt:lpstr>
      <vt:lpstr>'Application Fee and Addenda'!Print_Area</vt:lpstr>
      <vt:lpstr>Certification!Print_Area</vt:lpstr>
      <vt:lpstr>'Development Cost ProForma'!Print_Area</vt:lpstr>
      <vt:lpstr>'Development Location'!Print_Area</vt:lpstr>
      <vt:lpstr>'Features and Amenities'!Print_Area</vt:lpstr>
      <vt:lpstr>Funding!Print_Area</vt:lpstr>
      <vt:lpstr>'General Information'!Print_Area</vt:lpstr>
      <vt:lpstr>'Proposed Development Info'!Print_Area</vt:lpstr>
      <vt:lpstr>'Resident Programs'!Print_Area</vt:lpstr>
      <vt:lpstr>'Set-Aside and Compliance'!Print_Area</vt:lpstr>
      <vt:lpstr>'Units and Buildings'!Print_Area</vt:lpstr>
      <vt:lpstr>'Development Cost ProForma'!Pro_Forma_Dev_Cat</vt:lpstr>
      <vt:lpstr>QCT</vt:lpstr>
      <vt:lpstr>Rehab_Units</vt:lpstr>
      <vt:lpstr>residential_buildings</vt:lpstr>
      <vt:lpstr>Scattered_Sites</vt:lpstr>
      <vt:lpstr>Scattered_Sites_lat_long</vt:lpstr>
      <vt:lpstr>seventy_AMI_Avg_Income_Units</vt:lpstr>
      <vt:lpstr>sixty_AMI_Avg_Income_Units</vt:lpstr>
      <vt:lpstr>sixty_AMI_HC</vt:lpstr>
      <vt:lpstr>sixty_AMI_MMRB</vt:lpstr>
      <vt:lpstr>Small_Area_DDA</vt:lpstr>
      <vt:lpstr>'Development Cost ProForma'!SourceType</vt:lpstr>
      <vt:lpstr>tax_exempt_bond_amount</vt:lpstr>
      <vt:lpstr>tax_exempt_bond_source</vt:lpstr>
      <vt:lpstr>TDC_eligible</vt:lpstr>
      <vt:lpstr>TDC_ineligible</vt:lpstr>
      <vt:lpstr>TDC_total</vt:lpstr>
      <vt:lpstr>thirty_AMI_Avg_Income_Units</vt:lpstr>
      <vt:lpstr>thirty_AMI_HC</vt:lpstr>
      <vt:lpstr>Thirty_AMI_MMRB</vt:lpstr>
      <vt:lpstr>Three_Bed_One_and_half_Bath_Total_Units</vt:lpstr>
      <vt:lpstr>Three_Bed_One_Bath_Total_Units</vt:lpstr>
      <vt:lpstr>Three_Bed_Three_Bath_Total_Units</vt:lpstr>
      <vt:lpstr>Three_Bed_Two_and_half_Bath_Total_Units</vt:lpstr>
      <vt:lpstr>Three_Bed_Two_Bath_Total_Units</vt:lpstr>
      <vt:lpstr>total_HC_units_avg_inc</vt:lpstr>
      <vt:lpstr>Total_Pct_Set_Aside_HC</vt:lpstr>
      <vt:lpstr>Total_Pct_Set_Aside_MMRB</vt:lpstr>
      <vt:lpstr>Total_Units</vt:lpstr>
      <vt:lpstr>twenty_AMI_Avg_Income_Units</vt:lpstr>
      <vt:lpstr>twenty_AMI_HC</vt:lpstr>
      <vt:lpstr>Twenty_AMI_MMRB</vt:lpstr>
      <vt:lpstr>Two_Bed_One_and_half_Bath_Total_Units</vt:lpstr>
      <vt:lpstr>Two_Bed_One_Bath_Total_Units</vt:lpstr>
      <vt:lpstr>Two_Bed_Two_Bath_Total_Units</vt:lpstr>
      <vt:lpstr>Zero_Bed_One_Bath_Total_Units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Thorp</dc:creator>
  <cp:lastModifiedBy>Elizabeth Thorp</cp:lastModifiedBy>
  <cp:lastPrinted>2024-07-24T14:23:06Z</cp:lastPrinted>
  <dcterms:created xsi:type="dcterms:W3CDTF">2021-01-19T14:53:27Z</dcterms:created>
  <dcterms:modified xsi:type="dcterms:W3CDTF">2024-08-22T18:13:24Z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MediaServiceImageTags">
    <vt:lpwstr/>
  </property>
</Properties>
</file>